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HQ5f01.bud.bpa.gov\ESB\COTR Files\79398 Evergreen - TAN\2 Contract and Modifications\10  Closeout Records\TAN_Website_Materials\"/>
    </mc:Choice>
  </mc:AlternateContent>
  <workbookProtection workbookAlgorithmName="SHA-512" workbookHashValue="ibFhSThqM4WmnqBFaktuhhb2C/GL8Aj42qlWigQjqt2jCVYuDHwpGLUHUVit3yv5KcbpaUb+ybIp/QCvdqhUfQ==" workbookSaltValue="IMl1KtFxFBnN36pq7jM38g==" workbookSpinCount="100000" lockStructure="1"/>
  <bookViews>
    <workbookView xWindow="0" yWindow="0" windowWidth="23040" windowHeight="9192" activeTab="2"/>
  </bookViews>
  <sheets>
    <sheet name="Disclaimer" sheetId="1" r:id="rId1"/>
    <sheet name="Input" sheetId="2" r:id="rId2"/>
    <sheet name="Output" sheetId="4" r:id="rId3"/>
    <sheet name="Incentive Form" sheetId="5" state="hidden" r:id="rId4"/>
    <sheet name="UES Measures" sheetId="3" state="hidden" r:id="rId5"/>
  </sheets>
  <externalReferences>
    <externalReference r:id="rId6"/>
  </externalReferences>
  <definedNames>
    <definedName name="Building">Input!$V$2:$V$3</definedName>
    <definedName name="Building_Type">'[1]Lists &amp; Tables'!$G$2:$G$12</definedName>
    <definedName name="Conditioning">'[1]Lists &amp; Tables'!$D$2:$D$3</definedName>
    <definedName name="Heat">Input!$X$2:$X$3</definedName>
    <definedName name="None">Input!$Y$2</definedName>
    <definedName name="_xlnm.Print_Area" localSheetId="2">Output!$A$1:$B$8</definedName>
    <definedName name="SelectedImageID">INDIRECT(#REF!)</definedName>
    <definedName name="Tier">Input!$W$2:$W$3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3" l="1"/>
  <c r="C4" i="3"/>
  <c r="C13" i="3"/>
  <c r="C12" i="3"/>
  <c r="Y7" i="2"/>
  <c r="Y9" i="2" s="1"/>
  <c r="Y6" i="2"/>
  <c r="Y8" i="2"/>
  <c r="C3" i="3" l="1"/>
  <c r="C6" i="3"/>
  <c r="C7" i="3"/>
  <c r="C8" i="3"/>
  <c r="C9" i="3"/>
  <c r="C10" i="3"/>
  <c r="C11" i="3"/>
  <c r="C14" i="3"/>
  <c r="C15" i="3"/>
  <c r="C16" i="3"/>
  <c r="C17" i="3"/>
  <c r="C18" i="3"/>
  <c r="C19" i="3"/>
  <c r="C2" i="3"/>
  <c r="Y10" i="2" s="1"/>
  <c r="E7" i="2" s="1" a="1"/>
  <c r="E7" i="2" s="1"/>
  <c r="Y11" i="2" l="1"/>
  <c r="Y12" i="2" s="1"/>
  <c r="Y13" i="2" l="1"/>
  <c r="Y14" i="2" s="1"/>
  <c r="B2" i="4" s="1"/>
  <c r="B3" i="4" s="1"/>
  <c r="Y15" i="2" l="1"/>
  <c r="B7" i="4" s="1"/>
  <c r="B6" i="4" l="1"/>
  <c r="B8" i="4" s="1"/>
</calcChain>
</file>

<file path=xl/comments1.xml><?xml version="1.0" encoding="utf-8"?>
<comments xmlns="http://schemas.openxmlformats.org/spreadsheetml/2006/main">
  <authors>
    <author>Chris P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Chris P:</t>
        </r>
        <r>
          <rPr>
            <sz val="9"/>
            <color indexed="81"/>
            <rFont val="Tahoma"/>
            <family val="2"/>
          </rPr>
          <t xml:space="preserve">
From UES Measure List v8.0 *is there a 9.0 w/ PTHP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<sst xmlns="http://schemas.openxmlformats.org/spreadsheetml/2006/main" count="92" uniqueCount="60">
  <si>
    <t>Measure Inputs</t>
  </si>
  <si>
    <t>Notes</t>
  </si>
  <si>
    <t>PTHP</t>
  </si>
  <si>
    <t>Connected</t>
  </si>
  <si>
    <t>None</t>
  </si>
  <si>
    <t>Lodging</t>
  </si>
  <si>
    <t>Gas Heat</t>
  </si>
  <si>
    <t>Ductless Heat Pumps Retrofit</t>
  </si>
  <si>
    <t>Select the HVAC program offering you are interested in evaluating</t>
  </si>
  <si>
    <t>Residential Care</t>
  </si>
  <si>
    <t>Electric Heat</t>
  </si>
  <si>
    <t>Valid UES</t>
  </si>
  <si>
    <t>Auto-populates the associated incentive units based on selected HVAC program offering</t>
  </si>
  <si>
    <t>Requires DC</t>
  </si>
  <si>
    <t>Valid DC</t>
  </si>
  <si>
    <t>Concatenation result</t>
  </si>
  <si>
    <t>UES Match Row #</t>
  </si>
  <si>
    <t>Input project cost to calculate simple payback</t>
  </si>
  <si>
    <t>Valid Concatenation</t>
  </si>
  <si>
    <t>Show DC text?</t>
  </si>
  <si>
    <t>Default of $0.08/kWh. Adjust as needed for payback calculation</t>
  </si>
  <si>
    <t>Do Calc?</t>
  </si>
  <si>
    <t>Reveal savings output?</t>
  </si>
  <si>
    <t>Reveal incentive output?</t>
  </si>
  <si>
    <t>Savings Summary</t>
  </si>
  <si>
    <t>Total Energy Savings (kWh)</t>
  </si>
  <si>
    <t>Total Annual Savings ($)</t>
  </si>
  <si>
    <t>Payback Summary</t>
  </si>
  <si>
    <t xml:space="preserve">Install Cost ($) </t>
  </si>
  <si>
    <t>Total Incentive ($)</t>
  </si>
  <si>
    <t>Simple Payback (Years)</t>
  </si>
  <si>
    <t>Eventually make a sheet that ties everything together similar to this.</t>
  </si>
  <si>
    <t>Measure</t>
  </si>
  <si>
    <t>Defining Characteristic</t>
  </si>
  <si>
    <t>Concatenate</t>
  </si>
  <si>
    <t>Annual Savings @ Site (kwh/yr)</t>
  </si>
  <si>
    <t xml:space="preserve">Incentive Amount ($/unit or instance or ton or hp) </t>
  </si>
  <si>
    <t>Unit</t>
  </si>
  <si>
    <t>Connected Thermostat Installation</t>
  </si>
  <si>
    <t>Thermostat</t>
  </si>
  <si>
    <t>Connected Thermostat Verification</t>
  </si>
  <si>
    <t xml:space="preserve">Verification </t>
  </si>
  <si>
    <t>VRF (Existing Buildings only)</t>
  </si>
  <si>
    <t>Ton</t>
  </si>
  <si>
    <t>Air-Source Heat Pumps Retrofit</t>
  </si>
  <si>
    <t>Air-Source Heat Pumps Upgrade</t>
  </si>
  <si>
    <t>Ductless Heat Pumps Upgrade</t>
  </si>
  <si>
    <t>VFD installed on Existing Air Handling Unit</t>
  </si>
  <si>
    <t>Horsepower (hp)</t>
  </si>
  <si>
    <t>PTHP Retrofit</t>
  </si>
  <si>
    <t>PTHP New Construction</t>
  </si>
  <si>
    <t>Tier 1</t>
  </si>
  <si>
    <t>Tier 2</t>
  </si>
  <si>
    <t>HRV Retrofit</t>
  </si>
  <si>
    <t>HRV Upgrade</t>
  </si>
  <si>
    <t>CFM</t>
  </si>
  <si>
    <t>Necessary input only for Connected Tstat (heating type), PTHP (building type) and HRV (Tier). Otherwise leave blank</t>
  </si>
  <si>
    <t>HRV</t>
  </si>
  <si>
    <t>Input quantity (ex. tons, hp, CFM, etc.). For tons round to the nearest whole number</t>
  </si>
  <si>
    <t>Trade Ally Network NW is sponsored by Bonneville Power Administration and its Northwest Utilities.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</si>
</sst>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164" formatCode="&quot;$&quot;#,##0"/>
    <numFmt numFmtId="165" formatCode="&quot;$&quot;#,##0.000&quot;/kWh&quot;"/>
    <numFmt numFmtId="166" formatCode="&quot;$&quot;#,##0.00"/>
  </numFmts>
  <fonts count="20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20"/>
      <color theme="0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4"/>
      <color theme="1"/>
      <name val="Times New Roman"/>
      <family val="1"/>
    </font>
    <font>
      <sz val="18"/>
      <color theme="0"/>
      <name val="Times New Roman"/>
      <family val="1"/>
    </font>
    <font>
      <sz val="8"/>
      <color theme="1"/>
      <name val="Arial"/>
      <family val="2"/>
    </font>
    <font>
      <b/>
      <sz val="20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rgb="FFF37C3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2E8D8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44" fontId="15" fillId="0" borderId="0" applyFont="0" applyFill="0" applyBorder="0" applyAlignment="0" applyProtection="0"/>
  </cellStyleXfs>
  <cellXfs count="4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6" fillId="4" borderId="0" xfId="0" applyFont="1" applyFill="1"/>
    <xf numFmtId="0" fontId="9" fillId="4" borderId="0" xfId="0" quotePrefix="1" applyFont="1" applyFill="1"/>
    <xf numFmtId="0" fontId="8" fillId="4" borderId="0" xfId="1" applyFill="1"/>
    <xf numFmtId="0" fontId="7" fillId="5" borderId="0" xfId="0" quotePrefix="1" applyFont="1" applyFill="1"/>
    <xf numFmtId="0" fontId="6" fillId="5" borderId="0" xfId="0" applyFont="1" applyFill="1"/>
    <xf numFmtId="0" fontId="7" fillId="4" borderId="0" xfId="0" applyFont="1" applyFill="1"/>
    <xf numFmtId="0" fontId="7" fillId="4" borderId="0" xfId="0" quotePrefix="1" applyFont="1" applyFill="1"/>
    <xf numFmtId="0" fontId="13" fillId="0" borderId="0" xfId="0" applyFont="1"/>
    <xf numFmtId="0" fontId="14" fillId="0" borderId="1" xfId="0" applyFont="1" applyBorder="1" applyAlignment="1">
      <alignment horizontal="left" vertical="center"/>
    </xf>
    <xf numFmtId="164" fontId="14" fillId="0" borderId="1" xfId="0" applyNumberFormat="1" applyFont="1" applyBorder="1" applyAlignment="1">
      <alignment horizontal="right"/>
    </xf>
    <xf numFmtId="0" fontId="14" fillId="0" borderId="3" xfId="0" applyFont="1" applyBorder="1"/>
    <xf numFmtId="164" fontId="13" fillId="0" borderId="3" xfId="0" applyNumberFormat="1" applyFont="1" applyBorder="1"/>
    <xf numFmtId="0" fontId="14" fillId="0" borderId="1" xfId="0" applyFont="1" applyBorder="1"/>
    <xf numFmtId="164" fontId="13" fillId="0" borderId="1" xfId="0" applyNumberFormat="1" applyFont="1" applyBorder="1"/>
    <xf numFmtId="0" fontId="1" fillId="0" borderId="1" xfId="0" applyFont="1" applyBorder="1"/>
    <xf numFmtId="0" fontId="11" fillId="0" borderId="1" xfId="0" applyFont="1" applyBorder="1"/>
    <xf numFmtId="0" fontId="0" fillId="0" borderId="1" xfId="0" applyBorder="1"/>
    <xf numFmtId="4" fontId="1" fillId="0" borderId="1" xfId="0" applyNumberFormat="1" applyFont="1" applyBorder="1"/>
    <xf numFmtId="2" fontId="11" fillId="0" borderId="1" xfId="0" applyNumberFormat="1" applyFont="1" applyBorder="1" applyAlignment="1">
      <alignment horizontal="right"/>
    </xf>
    <xf numFmtId="2" fontId="11" fillId="0" borderId="1" xfId="0" applyNumberFormat="1" applyFont="1" applyBorder="1"/>
    <xf numFmtId="3" fontId="13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4" borderId="0" xfId="0" applyFill="1" applyAlignment="1">
      <alignment horizontal="right"/>
    </xf>
    <xf numFmtId="0" fontId="0" fillId="4" borderId="0" xfId="0" applyFill="1" applyAlignment="1">
      <alignment horizontal="left"/>
    </xf>
    <xf numFmtId="0" fontId="8" fillId="0" borderId="0" xfId="1"/>
    <xf numFmtId="0" fontId="17" fillId="0" borderId="0" xfId="0" applyFont="1"/>
    <xf numFmtId="164" fontId="11" fillId="0" borderId="1" xfId="0" applyNumberFormat="1" applyFont="1" applyBorder="1"/>
    <xf numFmtId="44" fontId="6" fillId="7" borderId="0" xfId="2" applyFont="1" applyFill="1" applyAlignment="1">
      <alignment horizontal="center" vertical="center"/>
    </xf>
    <xf numFmtId="2" fontId="13" fillId="0" borderId="1" xfId="0" applyNumberFormat="1" applyFont="1" applyBorder="1"/>
    <xf numFmtId="0" fontId="2" fillId="8" borderId="1" xfId="0" applyFont="1" applyFill="1" applyBorder="1" applyAlignment="1">
      <alignment horizontal="center" vertical="center" wrapText="1"/>
    </xf>
    <xf numFmtId="0" fontId="6" fillId="5" borderId="0" xfId="0" applyFont="1" applyFill="1" applyAlignment="1" applyProtection="1">
      <alignment horizontal="center" vertical="center"/>
      <protection locked="0"/>
    </xf>
    <xf numFmtId="44" fontId="18" fillId="9" borderId="0" xfId="2" applyFont="1" applyFill="1" applyBorder="1" applyAlignment="1" applyProtection="1">
      <alignment horizontal="center" vertical="center"/>
      <protection locked="0"/>
    </xf>
    <xf numFmtId="164" fontId="6" fillId="5" borderId="0" xfId="0" applyNumberFormat="1" applyFont="1" applyFill="1" applyAlignment="1" applyProtection="1">
      <alignment horizontal="center" vertical="center"/>
      <protection locked="0"/>
    </xf>
    <xf numFmtId="165" fontId="6" fillId="5" borderId="0" xfId="0" applyNumberFormat="1" applyFont="1" applyFill="1" applyAlignment="1" applyProtection="1">
      <alignment horizontal="center" vertical="center"/>
      <protection locked="0"/>
    </xf>
    <xf numFmtId="2" fontId="1" fillId="0" borderId="1" xfId="0" applyNumberFormat="1" applyFont="1" applyBorder="1"/>
    <xf numFmtId="166" fontId="11" fillId="0" borderId="1" xfId="0" applyNumberFormat="1" applyFont="1" applyBorder="1"/>
    <xf numFmtId="0" fontId="19" fillId="0" borderId="0" xfId="0" applyFont="1" applyAlignment="1">
      <alignment horizontal="left" vertical="center" indent="2"/>
    </xf>
    <xf numFmtId="0" fontId="5" fillId="3" borderId="0" xfId="0" applyFont="1" applyFill="1" applyAlignment="1">
      <alignment horizontal="center"/>
    </xf>
    <xf numFmtId="0" fontId="10" fillId="6" borderId="0" xfId="0" applyFont="1" applyFill="1" applyAlignment="1">
      <alignment horizontal="center"/>
    </xf>
    <xf numFmtId="0" fontId="12" fillId="6" borderId="2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</cellXfs>
  <cellStyles count="3">
    <cellStyle name="Currency" xfId="2" builtinId="4"/>
    <cellStyle name="Hyperlink" xfId="1" builtinId="8"/>
    <cellStyle name="Normal" xfId="0" builtinId="0"/>
  </cellStyles>
  <dxfs count="2">
    <dxf>
      <font>
        <color auto="1"/>
      </font>
      <fill>
        <patternFill>
          <bgColor theme="2"/>
        </patternFill>
      </fill>
      <border>
        <left/>
        <right/>
        <top/>
        <bottom/>
      </border>
    </dxf>
    <dxf>
      <font>
        <color theme="2"/>
      </font>
      <fill>
        <patternFill>
          <bgColor theme="2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2E8D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Output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put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5</xdr:col>
      <xdr:colOff>596347</xdr:colOff>
      <xdr:row>2</xdr:row>
      <xdr:rowOff>304800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630E42-0EFF-4C3A-80D6-CCB1EC4B9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14300"/>
          <a:ext cx="3644347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</xdr:row>
      <xdr:rowOff>0</xdr:rowOff>
    </xdr:from>
    <xdr:to>
      <xdr:col>13</xdr:col>
      <xdr:colOff>590550</xdr:colOff>
      <xdr:row>33</xdr:row>
      <xdr:rowOff>66675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E3F61B92-C43C-4339-8946-3069205588E8}"/>
            </a:ext>
          </a:extLst>
        </xdr:cNvPr>
        <xdr:cNvSpPr txBox="1"/>
      </xdr:nvSpPr>
      <xdr:spPr>
        <a:xfrm>
          <a:off x="0" y="1142999"/>
          <a:ext cx="8515350" cy="5781676"/>
        </a:xfrm>
        <a:prstGeom prst="rect">
          <a:avLst/>
        </a:prstGeom>
        <a:solidFill>
          <a:srgbClr val="FF0000"/>
        </a:solidFill>
        <a:ln w="1905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3600" b="1" u="sng">
              <a:solidFill>
                <a:schemeClr val="bg1"/>
              </a:solidFill>
            </a:rPr>
            <a:t>NOTE</a:t>
          </a:r>
          <a:r>
            <a:rPr lang="en-US" sz="3600" b="1">
              <a:solidFill>
                <a:schemeClr val="bg1"/>
              </a:solidFill>
            </a:rPr>
            <a:t>: This tool is intended to provide an estimate of savings and incentives for scoping purposes</a:t>
          </a:r>
          <a:r>
            <a:rPr lang="en-US" sz="3600" b="1" baseline="0">
              <a:solidFill>
                <a:schemeClr val="bg1"/>
              </a:solidFill>
            </a:rPr>
            <a:t> only and makes no guarantee of realized energy savings for individual sites. </a:t>
          </a:r>
        </a:p>
        <a:p>
          <a:endParaRPr lang="en-US" sz="3600" b="1" baseline="0">
            <a:solidFill>
              <a:schemeClr val="bg1"/>
            </a:solidFill>
          </a:endParaRPr>
        </a:p>
        <a:p>
          <a:r>
            <a:rPr lang="en-US" sz="3600" b="1" baseline="0">
              <a:solidFill>
                <a:schemeClr val="bg1"/>
              </a:solidFill>
            </a:rPr>
            <a:t>Terms, conditions, and requirements apply to all program offerings. </a:t>
          </a:r>
        </a:p>
        <a:p>
          <a:endParaRPr lang="en-US" sz="3600" b="1" baseline="0">
            <a:solidFill>
              <a:schemeClr val="bg1"/>
            </a:solidFill>
          </a:endParaRPr>
        </a:p>
        <a:p>
          <a:r>
            <a:rPr lang="en-US" sz="3600" b="1" baseline="0">
              <a:solidFill>
                <a:schemeClr val="bg1"/>
              </a:solidFill>
            </a:rPr>
            <a:t>Utility participation and incentives vary.</a:t>
          </a:r>
          <a:endParaRPr lang="en-US" sz="36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38100</xdr:colOff>
      <xdr:row>33</xdr:row>
      <xdr:rowOff>114300</xdr:rowOff>
    </xdr:from>
    <xdr:to>
      <xdr:col>2</xdr:col>
      <xdr:colOff>563130</xdr:colOff>
      <xdr:row>41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2CBED68-3800-EF66-CD1D-AA0C8AFD3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543800"/>
          <a:ext cx="1744230" cy="1571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1</xdr:row>
      <xdr:rowOff>209552</xdr:rowOff>
    </xdr:from>
    <xdr:to>
      <xdr:col>3</xdr:col>
      <xdr:colOff>609600</xdr:colOff>
      <xdr:row>3</xdr:row>
      <xdr:rowOff>38100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F8EEBE38-CBBE-4036-A07F-4EDD6FD953DC}"/>
            </a:ext>
          </a:extLst>
        </xdr:cNvPr>
        <xdr:cNvSpPr/>
      </xdr:nvSpPr>
      <xdr:spPr>
        <a:xfrm>
          <a:off x="142875" y="542927"/>
          <a:ext cx="2933700" cy="419098"/>
        </a:xfrm>
        <a:prstGeom prst="roundRect">
          <a:avLst/>
        </a:prstGeom>
        <a:solidFill>
          <a:srgbClr val="2E8D80"/>
        </a:solidFill>
        <a:ln w="10795" cap="flat" cmpd="sng" algn="ctr">
          <a:noFill/>
          <a:prstDash val="soli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1pPr>
          <a:lvl2pPr marL="457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2pPr>
          <a:lvl3pPr marL="914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3pPr>
          <a:lvl4pPr marL="1371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4pPr>
          <a:lvl5pPr marL="18288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5pPr>
          <a:lvl6pPr marL="22860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6pPr>
          <a:lvl7pPr marL="2743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7pPr>
          <a:lvl8pPr marL="3200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8pPr>
          <a:lvl9pPr marL="3657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9pPr>
        </a:lstStyle>
        <a:p>
          <a:r>
            <a:rPr lang="en-US" sz="1800" b="0" i="0">
              <a:latin typeface="Arial Regular"/>
            </a:rPr>
            <a:t>UES Measure</a:t>
          </a:r>
        </a:p>
      </xdr:txBody>
    </xdr:sp>
    <xdr:clientData/>
  </xdr:twoCellAnchor>
  <xdr:twoCellAnchor>
    <xdr:from>
      <xdr:col>0</xdr:col>
      <xdr:colOff>123824</xdr:colOff>
      <xdr:row>9</xdr:row>
      <xdr:rowOff>295274</xdr:rowOff>
    </xdr:from>
    <xdr:to>
      <xdr:col>3</xdr:col>
      <xdr:colOff>590550</xdr:colOff>
      <xdr:row>11</xdr:row>
      <xdr:rowOff>114299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AA4CE2D1-7BF7-4956-B1AC-6A6BC73B7E46}"/>
            </a:ext>
          </a:extLst>
        </xdr:cNvPr>
        <xdr:cNvSpPr/>
      </xdr:nvSpPr>
      <xdr:spPr>
        <a:xfrm>
          <a:off x="123824" y="2990849"/>
          <a:ext cx="2933701" cy="409575"/>
        </a:xfrm>
        <a:prstGeom prst="roundRect">
          <a:avLst/>
        </a:prstGeom>
        <a:solidFill>
          <a:srgbClr val="2E8D80"/>
        </a:solidFill>
        <a:ln w="10795" cap="flat" cmpd="sng" algn="ctr">
          <a:noFill/>
          <a:prstDash val="soli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1pPr>
          <a:lvl2pPr marL="457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2pPr>
          <a:lvl3pPr marL="914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3pPr>
          <a:lvl4pPr marL="1371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4pPr>
          <a:lvl5pPr marL="18288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5pPr>
          <a:lvl6pPr marL="22860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6pPr>
          <a:lvl7pPr marL="2743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7pPr>
          <a:lvl8pPr marL="3200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8pPr>
          <a:lvl9pPr marL="3657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9pPr>
        </a:lstStyle>
        <a:p>
          <a:r>
            <a:rPr lang="en-US" sz="1800" b="0" i="0">
              <a:latin typeface="Arial Regular"/>
            </a:rPr>
            <a:t>Install Cost ($)</a:t>
          </a:r>
        </a:p>
      </xdr:txBody>
    </xdr:sp>
    <xdr:clientData/>
  </xdr:twoCellAnchor>
  <xdr:twoCellAnchor>
    <xdr:from>
      <xdr:col>0</xdr:col>
      <xdr:colOff>142875</xdr:colOff>
      <xdr:row>3</xdr:row>
      <xdr:rowOff>209550</xdr:rowOff>
    </xdr:from>
    <xdr:to>
      <xdr:col>3</xdr:col>
      <xdr:colOff>609600</xdr:colOff>
      <xdr:row>5</xdr:row>
      <xdr:rowOff>38098</xdr:rowOff>
    </xdr:to>
    <xdr:sp macro="" textlink="">
      <xdr:nvSpPr>
        <xdr:cNvPr id="10" name="Rectangle: Rounded Corners 9">
          <a:extLst>
            <a:ext uri="{FF2B5EF4-FFF2-40B4-BE49-F238E27FC236}">
              <a16:creationId xmlns:a16="http://schemas.microsoft.com/office/drawing/2014/main" id="{32FF1A11-ED16-407C-897D-30019B80D742}"/>
            </a:ext>
          </a:extLst>
        </xdr:cNvPr>
        <xdr:cNvSpPr/>
      </xdr:nvSpPr>
      <xdr:spPr>
        <a:xfrm>
          <a:off x="142875" y="1133475"/>
          <a:ext cx="2933700" cy="419098"/>
        </a:xfrm>
        <a:prstGeom prst="roundRect">
          <a:avLst/>
        </a:prstGeom>
        <a:solidFill>
          <a:srgbClr val="2E8D80"/>
        </a:solidFill>
        <a:ln w="10795" cap="flat" cmpd="sng" algn="ctr">
          <a:noFill/>
          <a:prstDash val="soli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1pPr>
          <a:lvl2pPr marL="457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2pPr>
          <a:lvl3pPr marL="914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3pPr>
          <a:lvl4pPr marL="1371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4pPr>
          <a:lvl5pPr marL="18288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5pPr>
          <a:lvl6pPr marL="22860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6pPr>
          <a:lvl7pPr marL="2743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7pPr>
          <a:lvl8pPr marL="3200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8pPr>
          <a:lvl9pPr marL="3657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9pPr>
        </a:lstStyle>
        <a:p>
          <a:r>
            <a:rPr lang="en-US" sz="1800" b="0" i="0">
              <a:latin typeface="Arial Regular"/>
            </a:rPr>
            <a:t>Defining Characteristic</a:t>
          </a:r>
        </a:p>
      </xdr:txBody>
    </xdr:sp>
    <xdr:clientData/>
  </xdr:twoCellAnchor>
  <xdr:twoCellAnchor>
    <xdr:from>
      <xdr:col>0</xdr:col>
      <xdr:colOff>142876</xdr:colOff>
      <xdr:row>5</xdr:row>
      <xdr:rowOff>228599</xdr:rowOff>
    </xdr:from>
    <xdr:to>
      <xdr:col>3</xdr:col>
      <xdr:colOff>609601</xdr:colOff>
      <xdr:row>7</xdr:row>
      <xdr:rowOff>57147</xdr:rowOff>
    </xdr:to>
    <xdr:sp macro="" textlink="">
      <xdr:nvSpPr>
        <xdr:cNvPr id="11" name="Rectangle: Rounded Corners 10">
          <a:extLst>
            <a:ext uri="{FF2B5EF4-FFF2-40B4-BE49-F238E27FC236}">
              <a16:creationId xmlns:a16="http://schemas.microsoft.com/office/drawing/2014/main" id="{E630A315-127B-4158-B10B-4240E76F1255}"/>
            </a:ext>
          </a:extLst>
        </xdr:cNvPr>
        <xdr:cNvSpPr/>
      </xdr:nvSpPr>
      <xdr:spPr>
        <a:xfrm>
          <a:off x="142876" y="1743074"/>
          <a:ext cx="2933700" cy="419098"/>
        </a:xfrm>
        <a:prstGeom prst="roundRect">
          <a:avLst/>
        </a:prstGeom>
        <a:solidFill>
          <a:srgbClr val="2E8D80"/>
        </a:solidFill>
        <a:ln w="10795" cap="flat" cmpd="sng" algn="ctr">
          <a:noFill/>
          <a:prstDash val="soli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1pPr>
          <a:lvl2pPr marL="457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2pPr>
          <a:lvl3pPr marL="914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3pPr>
          <a:lvl4pPr marL="1371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4pPr>
          <a:lvl5pPr marL="18288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5pPr>
          <a:lvl6pPr marL="22860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6pPr>
          <a:lvl7pPr marL="2743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7pPr>
          <a:lvl8pPr marL="3200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8pPr>
          <a:lvl9pPr marL="3657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9pPr>
        </a:lstStyle>
        <a:p>
          <a:r>
            <a:rPr lang="en-US" sz="1800" b="0" i="0" kern="1200">
              <a:solidFill>
                <a:srgbClr val="FFFFFF"/>
              </a:solidFill>
              <a:effectLst/>
              <a:latin typeface="Arial Regular"/>
              <a:ea typeface="+mn-ea"/>
              <a:cs typeface="+mn-cs"/>
            </a:rPr>
            <a:t>Incentive</a:t>
          </a:r>
          <a:r>
            <a:rPr lang="en-US" sz="1800" b="0" i="0" kern="1200" baseline="0">
              <a:solidFill>
                <a:srgbClr val="FFFFFF"/>
              </a:solidFill>
              <a:effectLst/>
              <a:latin typeface="Arial Regular"/>
              <a:ea typeface="+mn-ea"/>
              <a:cs typeface="+mn-cs"/>
            </a:rPr>
            <a:t> Amount ($)</a:t>
          </a:r>
          <a:endParaRPr lang="en-US">
            <a:effectLst/>
            <a:latin typeface="Arial Regular"/>
          </a:endParaRPr>
        </a:p>
      </xdr:txBody>
    </xdr:sp>
    <xdr:clientData/>
  </xdr:twoCellAnchor>
  <xdr:twoCellAnchor>
    <xdr:from>
      <xdr:col>0</xdr:col>
      <xdr:colOff>133349</xdr:colOff>
      <xdr:row>7</xdr:row>
      <xdr:rowOff>257176</xdr:rowOff>
    </xdr:from>
    <xdr:to>
      <xdr:col>3</xdr:col>
      <xdr:colOff>600074</xdr:colOff>
      <xdr:row>9</xdr:row>
      <xdr:rowOff>85724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34B1A0C9-C023-438F-AB07-95C3020033DC}"/>
            </a:ext>
          </a:extLst>
        </xdr:cNvPr>
        <xdr:cNvSpPr/>
      </xdr:nvSpPr>
      <xdr:spPr>
        <a:xfrm>
          <a:off x="133349" y="2362201"/>
          <a:ext cx="2933700" cy="419098"/>
        </a:xfrm>
        <a:prstGeom prst="roundRect">
          <a:avLst/>
        </a:prstGeom>
        <a:solidFill>
          <a:srgbClr val="2E8D80"/>
        </a:solidFill>
        <a:ln w="10795" cap="flat" cmpd="sng" algn="ctr">
          <a:noFill/>
          <a:prstDash val="soli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1pPr>
          <a:lvl2pPr marL="457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2pPr>
          <a:lvl3pPr marL="914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3pPr>
          <a:lvl4pPr marL="1371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4pPr>
          <a:lvl5pPr marL="18288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5pPr>
          <a:lvl6pPr marL="22860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6pPr>
          <a:lvl7pPr marL="2743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7pPr>
          <a:lvl8pPr marL="3200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8pPr>
          <a:lvl9pPr marL="3657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9pPr>
        </a:lstStyle>
        <a:p>
          <a:pPr marL="0" marR="0" lvl="0" indent="0" algn="l" defTabSz="4572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800" b="0" i="0" kern="1200" baseline="0">
              <a:solidFill>
                <a:srgbClr val="FFFFFF"/>
              </a:solidFill>
              <a:effectLst/>
              <a:latin typeface="Arial Regular"/>
              <a:ea typeface="+mn-ea"/>
              <a:cs typeface="+mn-cs"/>
            </a:rPr>
            <a:t>Quantity</a:t>
          </a:r>
          <a:endParaRPr lang="en-US">
            <a:effectLst/>
            <a:latin typeface="Arial Regular"/>
          </a:endParaRPr>
        </a:p>
        <a:p>
          <a:endParaRPr lang="en-US" sz="1800" b="0" i="0">
            <a:latin typeface="Arial Regular"/>
          </a:endParaRPr>
        </a:p>
      </xdr:txBody>
    </xdr:sp>
    <xdr:clientData/>
  </xdr:twoCellAnchor>
  <xdr:twoCellAnchor>
    <xdr:from>
      <xdr:col>0</xdr:col>
      <xdr:colOff>123824</xdr:colOff>
      <xdr:row>11</xdr:row>
      <xdr:rowOff>295274</xdr:rowOff>
    </xdr:from>
    <xdr:to>
      <xdr:col>3</xdr:col>
      <xdr:colOff>590550</xdr:colOff>
      <xdr:row>13</xdr:row>
      <xdr:rowOff>114299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id="{7A39D881-3575-4968-9519-491F3DF2561F}"/>
            </a:ext>
          </a:extLst>
        </xdr:cNvPr>
        <xdr:cNvSpPr/>
      </xdr:nvSpPr>
      <xdr:spPr>
        <a:xfrm>
          <a:off x="123824" y="2990849"/>
          <a:ext cx="2933701" cy="409575"/>
        </a:xfrm>
        <a:prstGeom prst="roundRect">
          <a:avLst/>
        </a:prstGeom>
        <a:solidFill>
          <a:srgbClr val="2E8D80"/>
        </a:solidFill>
        <a:ln w="10795" cap="flat" cmpd="sng" algn="ctr">
          <a:noFill/>
          <a:prstDash val="soli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1pPr>
          <a:lvl2pPr marL="457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2pPr>
          <a:lvl3pPr marL="914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3pPr>
          <a:lvl4pPr marL="1371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4pPr>
          <a:lvl5pPr marL="18288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5pPr>
          <a:lvl6pPr marL="22860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6pPr>
          <a:lvl7pPr marL="27432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7pPr>
          <a:lvl8pPr marL="32004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8pPr>
          <a:lvl9pPr marL="3657600" algn="l" defTabSz="457200" rtl="0" eaLnBrk="1" latinLnBrk="0" hangingPunct="1">
            <a:defRPr sz="1800" kern="1200">
              <a:solidFill>
                <a:srgbClr val="FFFFFF"/>
              </a:solidFill>
              <a:latin typeface="Corbel" panose="020B0503020204020204"/>
            </a:defRPr>
          </a:lvl9pPr>
        </a:lstStyle>
        <a:p>
          <a:r>
            <a:rPr lang="en-US" sz="1800" b="0" i="0">
              <a:latin typeface="Arial Regular"/>
            </a:rPr>
            <a:t>Utility Rate ($/kWh)</a:t>
          </a:r>
        </a:p>
      </xdr:txBody>
    </xdr:sp>
    <xdr:clientData/>
  </xdr:twoCellAnchor>
  <xdr:twoCellAnchor>
    <xdr:from>
      <xdr:col>4</xdr:col>
      <xdr:colOff>657225</xdr:colOff>
      <xdr:row>14</xdr:row>
      <xdr:rowOff>47625</xdr:rowOff>
    </xdr:from>
    <xdr:to>
      <xdr:col>4</xdr:col>
      <xdr:colOff>3343276</xdr:colOff>
      <xdr:row>18</xdr:row>
      <xdr:rowOff>104775</xdr:rowOff>
    </xdr:to>
    <xdr:sp macro="" textlink="">
      <xdr:nvSpPr>
        <xdr:cNvPr id="9" name="TextBox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C619C35-0055-4734-9A79-7EF69E00A880}"/>
            </a:ext>
          </a:extLst>
        </xdr:cNvPr>
        <xdr:cNvSpPr txBox="1"/>
      </xdr:nvSpPr>
      <xdr:spPr>
        <a:xfrm>
          <a:off x="3438525" y="4219575"/>
          <a:ext cx="2686051" cy="1028700"/>
        </a:xfrm>
        <a:prstGeom prst="snip2DiagRect">
          <a:avLst/>
        </a:prstGeom>
        <a:solidFill>
          <a:srgbClr val="F37C3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400" baseline="0">
              <a:solidFill>
                <a:schemeClr val="bg1"/>
              </a:solidFill>
            </a:rPr>
            <a:t>Take me to Outputs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619125</xdr:colOff>
      <xdr:row>9</xdr:row>
      <xdr:rowOff>95250</xdr:rowOff>
    </xdr:from>
    <xdr:to>
      <xdr:col>0</xdr:col>
      <xdr:colOff>3305176</xdr:colOff>
      <xdr:row>14</xdr:row>
      <xdr:rowOff>171450</xdr:rowOff>
    </xdr:to>
    <xdr:sp macro="" textlink="">
      <xdr:nvSpPr>
        <xdr:cNvPr id="6" name="TextBox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B527EE4-850F-404E-BB23-5E6B6413BFF9}"/>
            </a:ext>
          </a:extLst>
        </xdr:cNvPr>
        <xdr:cNvSpPr txBox="1"/>
      </xdr:nvSpPr>
      <xdr:spPr>
        <a:xfrm>
          <a:off x="619125" y="3638550"/>
          <a:ext cx="2686051" cy="1028700"/>
        </a:xfrm>
        <a:prstGeom prst="snip2DiagRect">
          <a:avLst/>
        </a:prstGeom>
        <a:solidFill>
          <a:srgbClr val="2E8D8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400" baseline="0">
              <a:solidFill>
                <a:schemeClr val="bg1"/>
              </a:solidFill>
            </a:rPr>
            <a:t>Take me back to Inputs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76200</xdr:rowOff>
    </xdr:from>
    <xdr:to>
      <xdr:col>7</xdr:col>
      <xdr:colOff>180975</xdr:colOff>
      <xdr:row>33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B1E23B-2257-4FF8-B2A0-B1B750731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7700"/>
          <a:ext cx="4448175" cy="5753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200025</xdr:colOff>
      <xdr:row>3</xdr:row>
      <xdr:rowOff>38100</xdr:rowOff>
    </xdr:from>
    <xdr:to>
      <xdr:col>14</xdr:col>
      <xdr:colOff>381000</xdr:colOff>
      <xdr:row>33</xdr:row>
      <xdr:rowOff>57150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545B03C-9A86-4A85-BC16-FB0BEBA6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609600"/>
          <a:ext cx="4448175" cy="5734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d/Desktop/UES%20Payback%20Tool/BPA%20ARC%20Savings%20Tool_r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laimer"/>
      <sheetName val="Intro"/>
      <sheetName val="Front End"/>
      <sheetName val="Detailed Inputs"/>
      <sheetName val="Outputs"/>
      <sheetName val="Calcs"/>
      <sheetName val="NREL Occ Sched"/>
      <sheetName val="Lists &amp; Tables"/>
      <sheetName val="RTF Comparison"/>
      <sheetName val="BPA Review"/>
      <sheetName val="Site Weather Data"/>
      <sheetName val="TMY3 Data"/>
      <sheetName val="Metadata"/>
      <sheetName val="Zip to TMY3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 refreshError="1"/>
      <sheetData sheetId="7">
        <row r="2">
          <cell r="D2" t="str">
            <v>Gas</v>
          </cell>
          <cell r="G2" t="str">
            <v>Assembly</v>
          </cell>
        </row>
        <row r="3">
          <cell r="D3" t="str">
            <v>Electric</v>
          </cell>
          <cell r="G3" t="str">
            <v>Grocery</v>
          </cell>
        </row>
        <row r="4">
          <cell r="G4" t="str">
            <v>Hospital</v>
          </cell>
        </row>
        <row r="5">
          <cell r="G5" t="str">
            <v>Lodging</v>
          </cell>
        </row>
        <row r="6">
          <cell r="G6" t="str">
            <v>Office</v>
          </cell>
        </row>
        <row r="7">
          <cell r="G7" t="str">
            <v>Other/Mixed Commerical</v>
          </cell>
        </row>
        <row r="8">
          <cell r="G8" t="str">
            <v>Residential Care (24/7)</v>
          </cell>
        </row>
        <row r="9">
          <cell r="G9" t="str">
            <v>Restaurant</v>
          </cell>
        </row>
        <row r="10">
          <cell r="G10" t="str">
            <v>Retail/Service</v>
          </cell>
        </row>
        <row r="11">
          <cell r="G11" t="str">
            <v>School (Closed Summer)</v>
          </cell>
        </row>
        <row r="12">
          <cell r="G12" t="str">
            <v>Warehouse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</sheetPr>
  <dimension ref="A1:K43"/>
  <sheetViews>
    <sheetView showGridLines="0" workbookViewId="0">
      <selection activeCell="R3" sqref="R3"/>
    </sheetView>
  </sheetViews>
  <sheetFormatPr defaultRowHeight="14.4" x14ac:dyDescent="0.3"/>
  <sheetData>
    <row r="1" spans="1:11" ht="33.75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3.7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33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3" spans="1:1" x14ac:dyDescent="0.3">
      <c r="A43" s="40" t="s">
        <v>59</v>
      </c>
    </row>
  </sheetData>
  <sheetProtection algorithmName="SHA-512" hashValue="IQ94vO0+Kj8WEfgA2KDWTa25w72tc1oaClIzE6d6A7wLR9204wBVGWRD5qJc6lDvEBohh94KGwRWDhUub7LoDg==" saltValue="6yyxnzsFE5ciEK4d5+hOAA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</sheetPr>
  <dimension ref="A1:Y24"/>
  <sheetViews>
    <sheetView showGridLines="0" zoomScaleNormal="100" workbookViewId="0">
      <selection sqref="A1:E1"/>
    </sheetView>
  </sheetViews>
  <sheetFormatPr defaultRowHeight="14.4" x14ac:dyDescent="0.3"/>
  <cols>
    <col min="1" max="4" width="10.44140625" customWidth="1"/>
    <col min="5" max="5" width="63" customWidth="1"/>
    <col min="6" max="6" width="2.5546875" customWidth="1"/>
    <col min="7" max="17" width="10.109375" customWidth="1"/>
    <col min="20" max="20" width="15.5546875" bestFit="1" customWidth="1"/>
    <col min="21" max="21" width="13.109375" customWidth="1"/>
    <col min="22" max="22" width="15.5546875" hidden="1" customWidth="1"/>
    <col min="23" max="23" width="5.88671875" hidden="1" customWidth="1"/>
    <col min="24" max="24" width="23.5546875" hidden="1" customWidth="1"/>
    <col min="25" max="25" width="20" hidden="1" customWidth="1"/>
  </cols>
  <sheetData>
    <row r="1" spans="1:25" ht="25.2" x14ac:dyDescent="0.45">
      <c r="A1" s="41" t="s">
        <v>0</v>
      </c>
      <c r="B1" s="41"/>
      <c r="C1" s="41"/>
      <c r="D1" s="41"/>
      <c r="E1" s="41"/>
      <c r="F1" s="3"/>
      <c r="G1" s="42" t="s">
        <v>1</v>
      </c>
      <c r="H1" s="42"/>
      <c r="I1" s="42"/>
      <c r="J1" s="42"/>
      <c r="K1" s="42"/>
      <c r="L1" s="42"/>
      <c r="M1" s="42"/>
      <c r="N1" s="42"/>
      <c r="O1" s="42"/>
      <c r="P1" s="42"/>
      <c r="Q1" s="42"/>
      <c r="V1" t="s">
        <v>2</v>
      </c>
      <c r="W1" t="s">
        <v>57</v>
      </c>
      <c r="X1" t="s">
        <v>3</v>
      </c>
      <c r="Y1" t="s">
        <v>4</v>
      </c>
    </row>
    <row r="2" spans="1:25" ht="22.8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V2" t="s">
        <v>5</v>
      </c>
      <c r="W2" t="s">
        <v>51</v>
      </c>
      <c r="X2" t="s">
        <v>6</v>
      </c>
    </row>
    <row r="3" spans="1:25" ht="22.8" x14ac:dyDescent="0.4">
      <c r="A3" s="3"/>
      <c r="B3" s="3"/>
      <c r="C3" s="3"/>
      <c r="D3" s="3"/>
      <c r="E3" s="34"/>
      <c r="F3" s="3"/>
      <c r="G3" s="6" t="s">
        <v>8</v>
      </c>
      <c r="H3" s="7"/>
      <c r="I3" s="7"/>
      <c r="J3" s="7"/>
      <c r="K3" s="7"/>
      <c r="L3" s="7"/>
      <c r="M3" s="7"/>
      <c r="N3" s="7"/>
      <c r="O3" s="7"/>
      <c r="P3" s="7"/>
      <c r="Q3" s="7"/>
      <c r="V3" t="s">
        <v>9</v>
      </c>
      <c r="W3" t="s">
        <v>52</v>
      </c>
      <c r="X3" t="s">
        <v>10</v>
      </c>
    </row>
    <row r="4" spans="1:25" ht="22.8" x14ac:dyDescent="0.4">
      <c r="A4" s="3"/>
      <c r="B4" s="3"/>
      <c r="C4" s="3"/>
      <c r="D4" s="3"/>
      <c r="E4" s="3"/>
      <c r="F4" s="3"/>
      <c r="G4" s="4"/>
      <c r="H4" s="3"/>
      <c r="I4" s="3"/>
      <c r="J4" s="3"/>
      <c r="K4" s="3"/>
      <c r="L4" s="3"/>
      <c r="M4" s="3"/>
      <c r="N4" s="5"/>
      <c r="O4" s="3"/>
      <c r="P4" s="3"/>
      <c r="Q4" s="3"/>
    </row>
    <row r="5" spans="1:25" ht="22.8" x14ac:dyDescent="0.4">
      <c r="A5" s="3"/>
      <c r="B5" s="3"/>
      <c r="C5" s="3"/>
      <c r="D5" s="3"/>
      <c r="E5" s="35" t="s">
        <v>51</v>
      </c>
      <c r="F5" s="3"/>
      <c r="G5" s="6" t="s">
        <v>56</v>
      </c>
      <c r="H5" s="7"/>
      <c r="I5" s="7"/>
      <c r="J5" s="7"/>
      <c r="K5" s="7"/>
      <c r="L5" s="7"/>
      <c r="M5" s="7"/>
      <c r="N5" s="7"/>
      <c r="O5" s="7"/>
      <c r="P5" s="7"/>
      <c r="Q5" s="7"/>
    </row>
    <row r="6" spans="1:25" ht="22.8" x14ac:dyDescent="0.4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  <c r="O6" s="3"/>
      <c r="P6" s="3"/>
      <c r="Q6" s="3"/>
      <c r="X6" s="26" t="s">
        <v>11</v>
      </c>
      <c r="Y6" s="27" t="b">
        <f>COUNTIF('UES Measures'!$A$2:$A$19,E3)&gt;0</f>
        <v>0</v>
      </c>
    </row>
    <row r="7" spans="1:25" ht="22.8" x14ac:dyDescent="0.4">
      <c r="A7" s="3"/>
      <c r="B7" s="3"/>
      <c r="C7" s="3"/>
      <c r="D7" s="3"/>
      <c r="E7" s="31" t="str" cm="1">
        <f t="array" ref="E7">IFERROR(INDEX("$" &amp; 'UES Measures'!$E$2:$E$19,Y10)&amp; "/" &amp;INDEX('UES Measures'!$F$2:$F$19,Y10),"")</f>
        <v/>
      </c>
      <c r="F7" s="3"/>
      <c r="G7" s="6" t="s">
        <v>12</v>
      </c>
      <c r="H7" s="7"/>
      <c r="I7" s="7"/>
      <c r="J7" s="7"/>
      <c r="K7" s="7"/>
      <c r="L7" s="7"/>
      <c r="M7" s="7"/>
      <c r="N7" s="7"/>
      <c r="O7" s="7"/>
      <c r="P7" s="7"/>
      <c r="Q7" s="7"/>
      <c r="X7" s="26" t="s">
        <v>13</v>
      </c>
      <c r="Y7" s="27" t="b">
        <f>COUNTIF('UES Measures'!$A$2:$A$19,E3)&gt;1</f>
        <v>0</v>
      </c>
    </row>
    <row r="8" spans="1:25" ht="22.8" x14ac:dyDescent="0.4">
      <c r="A8" s="3"/>
      <c r="B8" s="3"/>
      <c r="C8" s="3"/>
      <c r="D8" s="3"/>
      <c r="E8" s="3"/>
      <c r="F8" s="3"/>
      <c r="G8" s="8"/>
      <c r="H8" s="3"/>
      <c r="I8" s="3"/>
      <c r="J8" s="3"/>
      <c r="K8" s="3"/>
      <c r="L8" s="3"/>
      <c r="M8" s="3"/>
      <c r="N8" s="3"/>
      <c r="O8" s="3"/>
      <c r="P8" s="3"/>
      <c r="Q8" s="3"/>
      <c r="X8" s="26" t="s">
        <v>14</v>
      </c>
      <c r="Y8" s="27" t="b">
        <f>OR(ISBLANK(E5),COUNTIF('UES Measures'!$B$2:$B$19,E5)&gt;0)</f>
        <v>1</v>
      </c>
    </row>
    <row r="9" spans="1:25" ht="22.8" x14ac:dyDescent="0.4">
      <c r="A9" s="3"/>
      <c r="B9" s="3"/>
      <c r="C9" s="3"/>
      <c r="D9" s="3"/>
      <c r="E9" s="34"/>
      <c r="F9" s="3"/>
      <c r="G9" s="6" t="s">
        <v>58</v>
      </c>
      <c r="H9" s="7"/>
      <c r="I9" s="7"/>
      <c r="J9" s="7"/>
      <c r="K9" s="7"/>
      <c r="L9" s="7"/>
      <c r="M9" s="7"/>
      <c r="N9" s="7"/>
      <c r="O9" s="7"/>
      <c r="P9" s="7"/>
      <c r="Q9" s="7"/>
      <c r="X9" s="26" t="s">
        <v>15</v>
      </c>
      <c r="Y9" s="27" t="str">
        <f>CONCATENATE(E3,IF(Y7,E5,""))</f>
        <v/>
      </c>
    </row>
    <row r="10" spans="1:25" ht="22.8" x14ac:dyDescent="0.4">
      <c r="A10" s="3"/>
      <c r="B10" s="3"/>
      <c r="C10" s="3"/>
      <c r="D10" s="3"/>
      <c r="E10" s="3"/>
      <c r="F10" s="3"/>
      <c r="G10" s="9"/>
      <c r="H10" s="3"/>
      <c r="I10" s="3"/>
      <c r="J10" s="3"/>
      <c r="K10" s="3"/>
      <c r="L10" s="3"/>
      <c r="M10" s="3"/>
      <c r="N10" s="3"/>
      <c r="O10" s="3"/>
      <c r="P10" s="3"/>
      <c r="Q10" s="3"/>
      <c r="X10" s="26" t="s">
        <v>16</v>
      </c>
      <c r="Y10" s="25" t="e">
        <f>MATCH(Y9,'UES Measures'!$C$2:$C$19,0)</f>
        <v>#N/A</v>
      </c>
    </row>
    <row r="11" spans="1:25" ht="22.8" x14ac:dyDescent="0.4">
      <c r="A11" s="3"/>
      <c r="B11" s="3"/>
      <c r="C11" s="3"/>
      <c r="D11" s="3"/>
      <c r="E11" s="36"/>
      <c r="F11" s="3"/>
      <c r="G11" s="6" t="s">
        <v>17</v>
      </c>
      <c r="H11" s="7"/>
      <c r="I11" s="7"/>
      <c r="J11" s="7"/>
      <c r="K11" s="7"/>
      <c r="L11" s="7"/>
      <c r="M11" s="7"/>
      <c r="N11" s="7"/>
      <c r="O11" s="7"/>
      <c r="P11" s="7"/>
      <c r="Q11" s="7"/>
      <c r="X11" s="26" t="s">
        <v>18</v>
      </c>
      <c r="Y11" s="27" t="b">
        <f>COUNTIF('UES Measures'!$C$2:$C$19,Y9)=1</f>
        <v>0</v>
      </c>
    </row>
    <row r="12" spans="1:25" ht="22.8" x14ac:dyDescent="0.4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  <c r="O12" s="3"/>
      <c r="P12" s="3"/>
      <c r="Q12" s="3"/>
      <c r="X12" s="26" t="s">
        <v>19</v>
      </c>
      <c r="Y12" s="27" t="b">
        <f>AND(Y11,Y7,Y8)</f>
        <v>0</v>
      </c>
    </row>
    <row r="13" spans="1:25" ht="22.8" x14ac:dyDescent="0.4">
      <c r="A13" s="3"/>
      <c r="B13" s="3"/>
      <c r="C13" s="3"/>
      <c r="D13" s="3"/>
      <c r="E13" s="37">
        <v>0.08</v>
      </c>
      <c r="F13" s="3"/>
      <c r="G13" s="6" t="s">
        <v>20</v>
      </c>
      <c r="H13" s="7"/>
      <c r="I13" s="7"/>
      <c r="J13" s="7"/>
      <c r="K13" s="7"/>
      <c r="L13" s="7"/>
      <c r="M13" s="7"/>
      <c r="N13" s="7"/>
      <c r="O13" s="7"/>
      <c r="P13" s="7"/>
      <c r="Q13" s="7"/>
      <c r="X13" s="26" t="s">
        <v>21</v>
      </c>
      <c r="Y13" s="27" t="b">
        <f>Y11</f>
        <v>0</v>
      </c>
    </row>
    <row r="14" spans="1:25" ht="22.8" x14ac:dyDescent="0.4">
      <c r="A14" s="3"/>
      <c r="B14" s="3"/>
      <c r="C14" s="3"/>
      <c r="D14" s="3"/>
      <c r="E14" s="3"/>
      <c r="F14" s="3"/>
      <c r="G14" s="4"/>
      <c r="H14" s="3"/>
      <c r="I14" s="3"/>
      <c r="J14" s="3"/>
      <c r="K14" s="3"/>
      <c r="L14" s="3"/>
      <c r="M14" s="3"/>
      <c r="N14" s="3"/>
      <c r="O14" s="3"/>
      <c r="P14" s="3"/>
      <c r="Q14" s="3"/>
      <c r="X14" s="26" t="s">
        <v>22</v>
      </c>
      <c r="Y14" s="27" t="b">
        <f>AND(E9&gt;0,Y13)</f>
        <v>0</v>
      </c>
    </row>
    <row r="15" spans="1:25" x14ac:dyDescent="0.3">
      <c r="X15" s="26" t="s">
        <v>23</v>
      </c>
      <c r="Y15" s="27" t="b">
        <f>AND(Y14,E11&gt;0,E13&gt;0)</f>
        <v>0</v>
      </c>
    </row>
    <row r="16" spans="1:25" ht="22.8" x14ac:dyDescent="0.4">
      <c r="V16" s="3"/>
      <c r="W16" s="3"/>
      <c r="X16" s="3"/>
    </row>
    <row r="17" spans="4:24" ht="22.8" x14ac:dyDescent="0.4">
      <c r="V17" s="3"/>
      <c r="W17" s="3"/>
      <c r="X17" s="3"/>
    </row>
    <row r="21" spans="4:24" x14ac:dyDescent="0.3">
      <c r="D21" s="24"/>
      <c r="E21" s="25"/>
    </row>
    <row r="22" spans="4:24" x14ac:dyDescent="0.3">
      <c r="E22" s="25"/>
    </row>
    <row r="23" spans="4:24" x14ac:dyDescent="0.3">
      <c r="E23" s="25"/>
    </row>
    <row r="24" spans="4:24" x14ac:dyDescent="0.3">
      <c r="E24" s="25"/>
    </row>
  </sheetData>
  <sheetProtection algorithmName="SHA-512" hashValue="6pv/iWkwn5i+toYSy8LAahFYbo16T4U57OERYvtKWYkVbwIKA722xElH1x8tvXwnYwokEJgfhgfyGvWgTNp3Jg==" saltValue="DMxLKixEzEmZ8TE6UvqnsA==" spinCount="100000" sheet="1" objects="1" scenarios="1"/>
  <mergeCells count="2">
    <mergeCell ref="A1:E1"/>
    <mergeCell ref="G1:Q1"/>
  </mergeCells>
  <phoneticPr fontId="16" type="noConversion"/>
  <conditionalFormatting sqref="E5">
    <cfRule type="expression" dxfId="1" priority="7">
      <formula>AND($Y$7,NOT($Y$11))</formula>
    </cfRule>
    <cfRule type="expression" dxfId="0" priority="8">
      <formula>OR(AND($Y$7,LEN(E5)=0),AND($Y$7,$Y$11))</formula>
    </cfRule>
  </conditionalFormatting>
  <dataValidations count="2">
    <dataValidation allowBlank="1" showInputMessage="1" showErrorMessage="1" promptTitle="Calculated value" prompt="Do not change" sqref="E7"/>
    <dataValidation type="list" allowBlank="1" showInputMessage="1" showErrorMessage="1" promptTitle="Characteristic Selection" prompt="Select a defining characteristic for either Connected Tstat, HRV, or PTHP" sqref="E5">
      <formula1>IF(ISNUMBER(SEARCH(V1,E3)),Building,IF(ISNUMBER(SEARCH(X1,E3)),Heat,IF(ISNUMBER(SEARCH(W1,E3)),Tier,None)))</formula1>
    </dataValidation>
  </dataValidations>
  <pageMargins left="0.7" right="0.7" top="0.75" bottom="0.75" header="0.3" footer="0.3"/>
  <pageSetup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'UES Measures'!$A$6:$A$17</xm:f>
          </x14:formula1>
          <xm:sqref>E3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8"/>
  <sheetViews>
    <sheetView showGridLines="0" tabSelected="1" zoomScaleNormal="100" workbookViewId="0">
      <selection activeCell="A21" sqref="A21"/>
    </sheetView>
  </sheetViews>
  <sheetFormatPr defaultRowHeight="14.4" x14ac:dyDescent="0.3"/>
  <cols>
    <col min="1" max="1" width="50.33203125" bestFit="1" customWidth="1"/>
    <col min="2" max="2" width="15.109375" customWidth="1"/>
    <col min="3" max="3" width="18.5546875" customWidth="1"/>
  </cols>
  <sheetData>
    <row r="1" spans="1:2" ht="26.4" thickBot="1" x14ac:dyDescent="0.35">
      <c r="A1" s="43" t="s">
        <v>24</v>
      </c>
      <c r="B1" s="44"/>
    </row>
    <row r="2" spans="1:2" ht="23.4" x14ac:dyDescent="0.3">
      <c r="A2" s="11" t="s">
        <v>25</v>
      </c>
      <c r="B2" s="23" t="str">
        <f>IF(Input!$Y$14,Input!E9*INDEX('UES Measures'!$D$2:$D$19,MATCH(Input!Y9,'UES Measures'!$C$2:$C$19,0)),"")</f>
        <v/>
      </c>
    </row>
    <row r="3" spans="1:2" ht="23.4" x14ac:dyDescent="0.45">
      <c r="A3" s="11" t="s">
        <v>26</v>
      </c>
      <c r="B3" s="12" t="str">
        <f>IF(Input!$Y$14,B2*Input!$E$13,"")</f>
        <v/>
      </c>
    </row>
    <row r="4" spans="1:2" ht="24" thickBot="1" x14ac:dyDescent="0.5">
      <c r="A4" s="10"/>
      <c r="B4" s="10"/>
    </row>
    <row r="5" spans="1:2" ht="26.4" thickBot="1" x14ac:dyDescent="0.35">
      <c r="A5" s="45" t="s">
        <v>27</v>
      </c>
      <c r="B5" s="46"/>
    </row>
    <row r="6" spans="1:2" ht="23.4" x14ac:dyDescent="0.45">
      <c r="A6" s="13" t="s">
        <v>28</v>
      </c>
      <c r="B6" s="14" t="str">
        <f>IF(Input!$Y$15,Input!E11,"")</f>
        <v/>
      </c>
    </row>
    <row r="7" spans="1:2" ht="23.4" x14ac:dyDescent="0.45">
      <c r="A7" s="15" t="s">
        <v>29</v>
      </c>
      <c r="B7" s="16" t="str">
        <f>IF(Input!$Y$15,INDEX('UES Measures'!$E$6:$E$17,MATCH(Input!$E$3,'UES Measures'!$A$6:$A$17,0))*Input!E9,"")</f>
        <v/>
      </c>
    </row>
    <row r="8" spans="1:2" ht="23.4" x14ac:dyDescent="0.45">
      <c r="A8" s="15" t="s">
        <v>30</v>
      </c>
      <c r="B8" s="32" t="str">
        <f>IF(Input!$Y$15,MAX(0,(B6-B7)/B3),"")</f>
        <v/>
      </c>
    </row>
  </sheetData>
  <sheetProtection algorithmName="SHA-512" hashValue="gljXY2MjV5S8Y1DvaCk9CfTuHgvrtUa2FyfT1H2QS6gBsqVMnMD3TTAOGZUE5GpO42az4dAr3PsZO288tJ6SaA==" saltValue="IOK6fga2q7bh2yqjTnqlSg==" spinCount="100000" sheet="1" objects="1" scenarios="1"/>
  <mergeCells count="2">
    <mergeCell ref="A1:B1"/>
    <mergeCell ref="A5:B5"/>
  </mergeCells>
  <pageMargins left="0.7" right="0.7" top="0.75" bottom="0.75" header="0.3" footer="0.3"/>
  <pageSetup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50"/>
  <sheetViews>
    <sheetView workbookViewId="0">
      <selection activeCell="H45" sqref="H45"/>
    </sheetView>
  </sheetViews>
  <sheetFormatPr defaultRowHeight="14.4" x14ac:dyDescent="0.3"/>
  <sheetData>
    <row r="2" spans="1:17" x14ac:dyDescent="0.3">
      <c r="A2" t="s">
        <v>31</v>
      </c>
    </row>
    <row r="11" spans="1:17" x14ac:dyDescent="0.3">
      <c r="Q11" s="28"/>
    </row>
    <row r="30" ht="15" customHeight="1" x14ac:dyDescent="0.3"/>
    <row r="31" ht="15" customHeight="1" x14ac:dyDescent="0.3"/>
    <row r="32" ht="15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5" customHeight="1" x14ac:dyDescent="0.3"/>
    <row r="38" ht="15" customHeight="1" x14ac:dyDescent="0.3"/>
    <row r="39" ht="15" customHeight="1" x14ac:dyDescent="0.3"/>
    <row r="40" ht="15" customHeight="1" x14ac:dyDescent="0.3"/>
    <row r="41" ht="15" customHeight="1" x14ac:dyDescent="0.3"/>
    <row r="42" ht="15" customHeight="1" x14ac:dyDescent="0.3"/>
    <row r="43" ht="15" customHeight="1" x14ac:dyDescent="0.3"/>
    <row r="44" ht="15" customHeight="1" x14ac:dyDescent="0.3"/>
    <row r="45" ht="15" customHeight="1" x14ac:dyDescent="0.3"/>
    <row r="46" ht="15" customHeight="1" x14ac:dyDescent="0.3"/>
    <row r="47" ht="15" customHeight="1" x14ac:dyDescent="0.3"/>
    <row r="48" ht="15" customHeight="1" x14ac:dyDescent="0.3"/>
    <row r="49" ht="15" customHeight="1" x14ac:dyDescent="0.3"/>
    <row r="50" ht="15" customHeight="1" x14ac:dyDescent="0.3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tabColor theme="5" tint="0.39997558519241921"/>
  </sheetPr>
  <dimension ref="A1:I21"/>
  <sheetViews>
    <sheetView workbookViewId="0">
      <selection activeCell="C30" sqref="C30"/>
    </sheetView>
  </sheetViews>
  <sheetFormatPr defaultRowHeight="14.4" x14ac:dyDescent="0.3"/>
  <cols>
    <col min="1" max="1" width="32" customWidth="1"/>
    <col min="2" max="2" width="25.88671875" bestFit="1" customWidth="1"/>
    <col min="3" max="3" width="23.6640625" customWidth="1"/>
    <col min="4" max="4" width="19.88671875" customWidth="1"/>
    <col min="5" max="5" width="15.5546875" customWidth="1"/>
    <col min="6" max="6" width="18.5546875" customWidth="1"/>
    <col min="7" max="7" width="35.33203125" customWidth="1"/>
    <col min="8" max="9" width="15.6640625" bestFit="1" customWidth="1"/>
  </cols>
  <sheetData>
    <row r="1" spans="1:6" ht="30.6" x14ac:dyDescent="0.3">
      <c r="A1" s="1" t="s">
        <v>32</v>
      </c>
      <c r="B1" s="1" t="s">
        <v>33</v>
      </c>
      <c r="C1" s="1" t="s">
        <v>34</v>
      </c>
      <c r="D1" s="33" t="s">
        <v>35</v>
      </c>
      <c r="E1" s="1" t="s">
        <v>36</v>
      </c>
      <c r="F1" s="1" t="s">
        <v>37</v>
      </c>
    </row>
    <row r="2" spans="1:6" x14ac:dyDescent="0.3">
      <c r="A2" s="17" t="s">
        <v>38</v>
      </c>
      <c r="B2" s="17" t="s">
        <v>10</v>
      </c>
      <c r="C2" s="17" t="str">
        <f>CONCATENATE(A2,B2)</f>
        <v>Connected Thermostat InstallationElectric Heat</v>
      </c>
      <c r="D2" s="38">
        <v>1004.8796298180653</v>
      </c>
      <c r="E2" s="30">
        <v>150</v>
      </c>
      <c r="F2" s="18" t="s">
        <v>39</v>
      </c>
    </row>
    <row r="3" spans="1:6" x14ac:dyDescent="0.3">
      <c r="A3" s="17" t="s">
        <v>40</v>
      </c>
      <c r="B3" s="17" t="s">
        <v>10</v>
      </c>
      <c r="C3" s="17" t="str">
        <f t="shared" ref="C3:C19" si="0">CONCATENATE(A3,B3)</f>
        <v>Connected Thermostat VerificationElectric Heat</v>
      </c>
      <c r="D3" s="38">
        <v>251.12969044898477</v>
      </c>
      <c r="E3" s="30">
        <v>50</v>
      </c>
      <c r="F3" s="18" t="s">
        <v>41</v>
      </c>
    </row>
    <row r="4" spans="1:6" x14ac:dyDescent="0.3">
      <c r="A4" s="17" t="s">
        <v>53</v>
      </c>
      <c r="B4" s="17" t="s">
        <v>51</v>
      </c>
      <c r="C4" s="17" t="str">
        <f t="shared" si="0"/>
        <v>HRV RetrofitTier 1</v>
      </c>
      <c r="D4" s="17">
        <v>10.29</v>
      </c>
      <c r="E4" s="30">
        <v>2</v>
      </c>
      <c r="F4" s="18" t="s">
        <v>55</v>
      </c>
    </row>
    <row r="5" spans="1:6" x14ac:dyDescent="0.3">
      <c r="A5" s="17" t="s">
        <v>54</v>
      </c>
      <c r="B5" s="17" t="s">
        <v>51</v>
      </c>
      <c r="C5" s="17" t="str">
        <f t="shared" si="0"/>
        <v>HRV UpgradeTier 1</v>
      </c>
      <c r="D5" s="17">
        <v>8.0399999999999991</v>
      </c>
      <c r="E5" s="39">
        <v>3.5</v>
      </c>
      <c r="F5" s="18" t="s">
        <v>55</v>
      </c>
    </row>
    <row r="6" spans="1:6" x14ac:dyDescent="0.3">
      <c r="A6" s="17" t="s">
        <v>38</v>
      </c>
      <c r="B6" s="17" t="s">
        <v>6</v>
      </c>
      <c r="C6" s="17" t="str">
        <f t="shared" si="0"/>
        <v>Connected Thermostat InstallationGas Heat</v>
      </c>
      <c r="D6" s="38">
        <v>311.31260239495441</v>
      </c>
      <c r="E6" s="30">
        <v>150</v>
      </c>
      <c r="F6" s="18" t="s">
        <v>39</v>
      </c>
    </row>
    <row r="7" spans="1:6" x14ac:dyDescent="0.3">
      <c r="A7" s="17" t="s">
        <v>40</v>
      </c>
      <c r="B7" s="17" t="s">
        <v>6</v>
      </c>
      <c r="C7" s="17" t="str">
        <f t="shared" si="0"/>
        <v>Connected Thermostat VerificationGas Heat</v>
      </c>
      <c r="D7" s="38">
        <v>78.70545769977403</v>
      </c>
      <c r="E7" s="30">
        <v>50</v>
      </c>
      <c r="F7" s="18" t="s">
        <v>41</v>
      </c>
    </row>
    <row r="8" spans="1:6" x14ac:dyDescent="0.3">
      <c r="A8" s="17" t="s">
        <v>42</v>
      </c>
      <c r="B8" s="19"/>
      <c r="C8" s="17" t="str">
        <f t="shared" si="0"/>
        <v>VRF (Existing Buildings only)</v>
      </c>
      <c r="D8" s="20">
        <v>4683.5846462077625</v>
      </c>
      <c r="E8" s="30">
        <v>1000</v>
      </c>
      <c r="F8" s="18" t="s">
        <v>43</v>
      </c>
    </row>
    <row r="9" spans="1:6" x14ac:dyDescent="0.3">
      <c r="A9" s="17" t="s">
        <v>44</v>
      </c>
      <c r="B9" s="19"/>
      <c r="C9" s="17" t="str">
        <f t="shared" si="0"/>
        <v>Air-Source Heat Pumps Retrofit</v>
      </c>
      <c r="D9" s="20">
        <v>4299.12</v>
      </c>
      <c r="E9" s="30">
        <v>700</v>
      </c>
      <c r="F9" s="18" t="s">
        <v>43</v>
      </c>
    </row>
    <row r="10" spans="1:6" x14ac:dyDescent="0.3">
      <c r="A10" s="17" t="s">
        <v>7</v>
      </c>
      <c r="B10" s="19"/>
      <c r="C10" s="17" t="str">
        <f t="shared" si="0"/>
        <v>Ductless Heat Pumps Retrofit</v>
      </c>
      <c r="D10" s="20">
        <v>2761.0444491177432</v>
      </c>
      <c r="E10" s="30">
        <v>1000</v>
      </c>
      <c r="F10" s="18" t="s">
        <v>43</v>
      </c>
    </row>
    <row r="11" spans="1:6" x14ac:dyDescent="0.3">
      <c r="A11" s="17" t="s">
        <v>45</v>
      </c>
      <c r="B11" s="19"/>
      <c r="C11" s="17" t="str">
        <f t="shared" si="0"/>
        <v>Air-Source Heat Pumps Upgrade</v>
      </c>
      <c r="D11" s="17">
        <v>453.77</v>
      </c>
      <c r="E11" s="30">
        <v>150</v>
      </c>
      <c r="F11" s="18" t="s">
        <v>43</v>
      </c>
    </row>
    <row r="12" spans="1:6" x14ac:dyDescent="0.3">
      <c r="A12" s="17" t="s">
        <v>53</v>
      </c>
      <c r="B12" s="17" t="s">
        <v>52</v>
      </c>
      <c r="C12" s="17" t="str">
        <f t="shared" si="0"/>
        <v>HRV RetrofitTier 2</v>
      </c>
      <c r="D12" s="17">
        <v>15.53</v>
      </c>
      <c r="E12" s="30">
        <v>2</v>
      </c>
      <c r="F12" s="18" t="s">
        <v>55</v>
      </c>
    </row>
    <row r="13" spans="1:6" x14ac:dyDescent="0.3">
      <c r="A13" s="17" t="s">
        <v>54</v>
      </c>
      <c r="B13" s="17" t="s">
        <v>52</v>
      </c>
      <c r="C13" s="17" t="str">
        <f t="shared" si="0"/>
        <v>HRV UpgradeTier 2</v>
      </c>
      <c r="D13" s="17">
        <v>13.25</v>
      </c>
      <c r="E13" s="39">
        <v>3.5</v>
      </c>
      <c r="F13" s="18" t="s">
        <v>55</v>
      </c>
    </row>
    <row r="14" spans="1:6" x14ac:dyDescent="0.3">
      <c r="A14" s="17" t="s">
        <v>46</v>
      </c>
      <c r="B14" s="19"/>
      <c r="C14" s="17" t="str">
        <f t="shared" si="0"/>
        <v>Ductless Heat Pumps Upgrade</v>
      </c>
      <c r="D14" s="38">
        <v>963.71233853665183</v>
      </c>
      <c r="E14" s="30">
        <v>300</v>
      </c>
      <c r="F14" s="18" t="s">
        <v>43</v>
      </c>
    </row>
    <row r="15" spans="1:6" x14ac:dyDescent="0.3">
      <c r="A15" s="17" t="s">
        <v>47</v>
      </c>
      <c r="B15" s="19"/>
      <c r="C15" s="17" t="str">
        <f t="shared" si="0"/>
        <v>VFD installed on Existing Air Handling Unit</v>
      </c>
      <c r="D15" s="20">
        <v>1669.52</v>
      </c>
      <c r="E15" s="30">
        <v>300</v>
      </c>
      <c r="F15" s="18" t="s">
        <v>48</v>
      </c>
    </row>
    <row r="16" spans="1:6" x14ac:dyDescent="0.3">
      <c r="A16" s="17" t="s">
        <v>49</v>
      </c>
      <c r="B16" s="18" t="s">
        <v>5</v>
      </c>
      <c r="C16" s="17" t="str">
        <f t="shared" si="0"/>
        <v>PTHP RetrofitLodging</v>
      </c>
      <c r="D16" s="21">
        <v>1041.5275246975243</v>
      </c>
      <c r="E16" s="30">
        <v>600</v>
      </c>
      <c r="F16" s="18" t="s">
        <v>37</v>
      </c>
    </row>
    <row r="17" spans="1:9" x14ac:dyDescent="0.3">
      <c r="A17" s="17" t="s">
        <v>50</v>
      </c>
      <c r="B17" s="18" t="s">
        <v>5</v>
      </c>
      <c r="C17" s="17" t="str">
        <f t="shared" si="0"/>
        <v>PTHP New ConstructionLodging</v>
      </c>
      <c r="D17" s="21">
        <v>1041.5275246975243</v>
      </c>
      <c r="E17" s="30">
        <v>100</v>
      </c>
      <c r="F17" s="18" t="s">
        <v>37</v>
      </c>
    </row>
    <row r="18" spans="1:9" x14ac:dyDescent="0.3">
      <c r="A18" s="17" t="s">
        <v>49</v>
      </c>
      <c r="B18" s="18" t="s">
        <v>9</v>
      </c>
      <c r="C18" s="17" t="str">
        <f t="shared" si="0"/>
        <v>PTHP RetrofitResidential Care</v>
      </c>
      <c r="D18" s="22">
        <v>2075.8093120802387</v>
      </c>
      <c r="E18" s="30">
        <v>600</v>
      </c>
      <c r="F18" s="18" t="s">
        <v>37</v>
      </c>
    </row>
    <row r="19" spans="1:9" x14ac:dyDescent="0.3">
      <c r="A19" s="17" t="s">
        <v>50</v>
      </c>
      <c r="B19" s="18" t="s">
        <v>9</v>
      </c>
      <c r="C19" s="17" t="str">
        <f t="shared" si="0"/>
        <v>PTHP New ConstructionResidential Care</v>
      </c>
      <c r="D19" s="22">
        <v>2075.8093120802387</v>
      </c>
      <c r="E19" s="30">
        <v>100</v>
      </c>
      <c r="F19" s="18" t="s">
        <v>37</v>
      </c>
    </row>
    <row r="21" spans="1:9" x14ac:dyDescent="0.3">
      <c r="I21" s="29"/>
    </row>
  </sheetData>
  <phoneticPr fontId="16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B441B977F81E4CA69FAA713A01C3AC" ma:contentTypeVersion="17" ma:contentTypeDescription="Create a new document." ma:contentTypeScope="" ma:versionID="770b4f1db7b8773cafa0ec3bbfe20dd5">
  <xsd:schema xmlns:xsd="http://www.w3.org/2001/XMLSchema" xmlns:xs="http://www.w3.org/2001/XMLSchema" xmlns:p="http://schemas.microsoft.com/office/2006/metadata/properties" xmlns:ns2="9a904751-8e63-4dc1-aab8-8b51c4d5bc3a" xmlns:ns3="8c83ead5-23aa-47c9-9d37-2d362b795ad9" targetNamespace="http://schemas.microsoft.com/office/2006/metadata/properties" ma:root="true" ma:fieldsID="2a529ba58d6e2aa54be84100e51c7bbc" ns2:_="" ns3:_="">
    <xsd:import namespace="9a904751-8e63-4dc1-aab8-8b51c4d5bc3a"/>
    <xsd:import namespace="8c83ead5-23aa-47c9-9d37-2d362b795a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904751-8e63-4dc1-aab8-8b51c4d5bc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b3d863c-210b-42fa-b5ce-68c0959d84f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83ead5-23aa-47c9-9d37-2d362b795ad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ea00261-84e5-44e8-ac0f-685996115cd6}" ma:internalName="TaxCatchAll" ma:showField="CatchAllData" ma:web="8c83ead5-23aa-47c9-9d37-2d362b795a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a904751-8e63-4dc1-aab8-8b51c4d5bc3a">
      <Terms xmlns="http://schemas.microsoft.com/office/infopath/2007/PartnerControls"/>
    </lcf76f155ced4ddcb4097134ff3c332f>
    <TaxCatchAll xmlns="8c83ead5-23aa-47c9-9d37-2d362b795ad9" xsi:nil="true"/>
    <MediaLengthInSeconds xmlns="9a904751-8e63-4dc1-aab8-8b51c4d5bc3a" xsi:nil="true"/>
    <SharedWithUsers xmlns="8c83ead5-23aa-47c9-9d37-2d362b795ad9">
      <UserInfo>
        <DisplayName>Katie Falk</DisplayName>
        <AccountId>118</AccountId>
        <AccountType/>
      </UserInfo>
      <UserInfo>
        <DisplayName>Michelle Budrow</DisplayName>
        <AccountId>55</AccountId>
        <AccountType/>
      </UserInfo>
      <UserInfo>
        <DisplayName>Amie Freetly</DisplayName>
        <AccountId>143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111447E5-0FED-4785-A244-AE3AE4591A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a904751-8e63-4dc1-aab8-8b51c4d5bc3a"/>
    <ds:schemaRef ds:uri="8c83ead5-23aa-47c9-9d37-2d362b795a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9D94C3-1D1E-4575-9B30-15CFFEC9DC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FE82A0-E648-41EC-A049-D0D5372E645C}">
  <ds:schemaRefs>
    <ds:schemaRef ds:uri="http://purl.org/dc/dcmitype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9a904751-8e63-4dc1-aab8-8b51c4d5bc3a"/>
    <ds:schemaRef ds:uri="http://schemas.microsoft.com/office/2006/metadata/properties"/>
    <ds:schemaRef ds:uri="http://schemas.microsoft.com/office/infopath/2007/PartnerControls"/>
    <ds:schemaRef ds:uri="8c83ead5-23aa-47c9-9d37-2d362b795ad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Disclaimer</vt:lpstr>
      <vt:lpstr>Input</vt:lpstr>
      <vt:lpstr>Output</vt:lpstr>
      <vt:lpstr>Incentive Form</vt:lpstr>
      <vt:lpstr>UES Measures</vt:lpstr>
      <vt:lpstr>Building</vt:lpstr>
      <vt:lpstr>Heat</vt:lpstr>
      <vt:lpstr>None</vt:lpstr>
      <vt:lpstr>Output!Print_Area</vt:lpstr>
      <vt:lpstr>Tier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 P</dc:creator>
  <cp:keywords/>
  <dc:description/>
  <cp:lastModifiedBy>Kust,Xieming Z (BPA) - PEM-6</cp:lastModifiedBy>
  <cp:revision/>
  <dcterms:created xsi:type="dcterms:W3CDTF">2020-12-07T04:25:29Z</dcterms:created>
  <dcterms:modified xsi:type="dcterms:W3CDTF">2024-04-30T20:38:38Z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0x01010001B441B977F81E4CA69FAA713A01C3AC</vt:lpwstr>
  </property>
  <property fmtid="{D5CDD505-2E9C-101B-9397-08002B2CF9AE}" pid="3" name="MediaServiceImageTags">
    <vt:lpwstr/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