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chart4.xml" ContentType="application/vnd.openxmlformats-officedocument.drawingml.chart+xml"/>
  <Override PartName="/xl/charts/chart3.xml" ContentType="application/vnd.openxmlformats-officedocument.drawingml.chart+xml"/>
  <Override PartName="/xl/drawings/drawing2.xml" ContentType="application/vnd.openxmlformats-officedocument.drawing+xml"/>
  <Override PartName="/xl/worksheets/sheet1.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sharedStrings.xml" ContentType="application/vnd.openxmlformats-officedocument.spreadsheetml.sharedStrings+xml"/>
  <Override PartName="/xl/styles.xml" ContentType="application/vnd.openxmlformats-officedocument.spreadsheetml.styles+xml"/>
  <Override PartName="/xl/drawings/drawing1.xml" ContentType="application/vnd.openxmlformats-officedocument.drawing+xml"/>
  <Override PartName="/xl/theme/theme1.xml" ContentType="application/vnd.openxmlformats-officedocument.theme+xml"/>
  <Override PartName="/xl/worksheets/sheet8.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45" windowWidth="9495" windowHeight="7605"/>
  </bookViews>
  <sheets>
    <sheet name="Summary" sheetId="6" r:id="rId1"/>
    <sheet name="EE v Mid-C_Flat" sheetId="12" r:id="rId2"/>
    <sheet name="EE v Mid-C_HLH" sheetId="10" r:id="rId3"/>
    <sheet name="EE v Mid-C_LLH" sheetId="11" r:id="rId4"/>
    <sheet name="EE v Mid-C_FYQ3 Flat" sheetId="14" r:id="rId5"/>
    <sheet name="EE v Mid-C_FYQ4 Flat" sheetId="15" r:id="rId6"/>
    <sheet name="EE v Mid-C_High" sheetId="8" r:id="rId7"/>
    <sheet name="EE v Mid-C_Low" sheetId="9" r:id="rId8"/>
    <sheet name="Graphs" sheetId="7" r:id="rId9"/>
  </sheets>
  <definedNames>
    <definedName name="_xlnm._FilterDatabase" localSheetId="1" hidden="1">'EE v Mid-C_Flat'!$B$9:$B$9</definedName>
    <definedName name="_xlnm._FilterDatabase" localSheetId="4" hidden="1">'EE v Mid-C_FYQ3 Flat'!$B$9:$B$9</definedName>
    <definedName name="_xlnm._FilterDatabase" localSheetId="5" hidden="1">'EE v Mid-C_FYQ4 Flat'!$B$9:$B$9</definedName>
    <definedName name="_xlnm._FilterDatabase" localSheetId="6" hidden="1">'EE v Mid-C_High'!$B$9:$B$9</definedName>
    <definedName name="_xlnm._FilterDatabase" localSheetId="2" hidden="1">'EE v Mid-C_HLH'!$B$8:$B$8</definedName>
    <definedName name="_xlnm._FilterDatabase" localSheetId="3" hidden="1">'EE v Mid-C_LLH'!$B$8:$B$8</definedName>
    <definedName name="_xlnm._FilterDatabase" localSheetId="7" hidden="1">'EE v Mid-C_Low'!$B$9:$B$9</definedName>
    <definedName name="_ftn1" localSheetId="0">Summary!$A$31</definedName>
    <definedName name="_ftn2" localSheetId="0">Summary!#REF!</definedName>
    <definedName name="_Key1" localSheetId="8" hidden="1">#REF!</definedName>
    <definedName name="_Key1" hidden="1">#REF!</definedName>
    <definedName name="_Order1" hidden="1">255</definedName>
    <definedName name="_Sort" localSheetId="8" hidden="1">#REF!</definedName>
    <definedName name="_Sort" hidden="1">#REF!</definedName>
    <definedName name="Busbar_Savings" localSheetId="8">#REF!</definedName>
    <definedName name="Busbar_Savings">#REF!</definedName>
    <definedName name="Life_Discount" localSheetId="8">#REF!</definedName>
    <definedName name="Life_Discount">#REF!</definedName>
    <definedName name="Life_Finance" localSheetId="8">#REF!</definedName>
    <definedName name="Life_Finance">#REF!</definedName>
    <definedName name="PC_Main" localSheetId="1">'EE v Mid-C_Flat'!PC_Main</definedName>
    <definedName name="PC_Main" localSheetId="4">'EE v Mid-C_FYQ3 Flat'!PC_Main</definedName>
    <definedName name="PC_Main" localSheetId="5">'EE v Mid-C_FYQ4 Flat'!PC_Main</definedName>
    <definedName name="PC_Main" localSheetId="6">'EE v Mid-C_High'!PC_Main</definedName>
    <definedName name="PC_Main" localSheetId="2">'EE v Mid-C_HLH'!PC_Main</definedName>
    <definedName name="PC_Main" localSheetId="3">'EE v Mid-C_LLH'!PC_Main</definedName>
    <definedName name="PC_Main" localSheetId="7">'EE v Mid-C_Low'!PC_Main</definedName>
    <definedName name="PC_Main" localSheetId="8">Graphs!PC_Main</definedName>
    <definedName name="PC_Main">[0]!PC_Main</definedName>
    <definedName name="_xlnm.Print_Area" localSheetId="1">'EE v Mid-C_Flat'!$A$1:$V$80</definedName>
    <definedName name="_xlnm.Print_Area" localSheetId="4">'EE v Mid-C_FYQ3 Flat'!$A$1:$V$79</definedName>
    <definedName name="_xlnm.Print_Area" localSheetId="5">'EE v Mid-C_FYQ4 Flat'!$A$1:$V$79</definedName>
    <definedName name="_xlnm.Print_Area" localSheetId="6">'EE v Mid-C_High'!$A$1:$V$79</definedName>
    <definedName name="_xlnm.Print_Area" localSheetId="2">'EE v Mid-C_HLH'!$A$1:$V$79</definedName>
    <definedName name="_xlnm.Print_Area" localSheetId="3">'EE v Mid-C_LLH'!$A$1:$V$79</definedName>
    <definedName name="_xlnm.Print_Area" localSheetId="7">'EE v Mid-C_Low'!$A$1:$V$79</definedName>
    <definedName name="PV_Cap" localSheetId="8">#REF!</definedName>
    <definedName name="PV_Cap">#REF!</definedName>
    <definedName name="PV_CapFinanced" localSheetId="8">#REF!</definedName>
    <definedName name="PV_CapFinanced">#REF!</definedName>
    <definedName name="Rate_Discount" localSheetId="8">#REF!</definedName>
    <definedName name="Rate_Discount">#REF!</definedName>
    <definedName name="Rate_Finance" localSheetId="8">#REF!</definedName>
    <definedName name="Rate_Finance">#REF!</definedName>
  </definedNames>
  <calcPr calcId="145621"/>
</workbook>
</file>

<file path=xl/calcChain.xml><?xml version="1.0" encoding="utf-8"?>
<calcChain xmlns="http://schemas.openxmlformats.org/spreadsheetml/2006/main">
  <c r="A11" i="7" l="1"/>
  <c r="D7" i="7"/>
  <c r="E7" i="7"/>
  <c r="F7" i="7"/>
  <c r="G7" i="7"/>
  <c r="H7" i="7"/>
  <c r="I7" i="7"/>
  <c r="J7" i="7"/>
  <c r="K7" i="7"/>
  <c r="L7" i="7"/>
  <c r="M7" i="7"/>
  <c r="N7" i="7"/>
  <c r="O7" i="7"/>
  <c r="P7" i="7"/>
  <c r="Q7" i="7"/>
  <c r="R7" i="7"/>
  <c r="S7" i="7"/>
  <c r="T7" i="7"/>
  <c r="U7" i="7"/>
  <c r="V7" i="7"/>
  <c r="W7" i="7"/>
  <c r="X7" i="7"/>
  <c r="C7" i="7"/>
  <c r="X47" i="9" l="1"/>
  <c r="W46" i="9"/>
  <c r="X46" i="9"/>
  <c r="V45" i="9"/>
  <c r="W45" i="9"/>
  <c r="X45" i="9"/>
  <c r="U44" i="9"/>
  <c r="V44" i="9"/>
  <c r="W44" i="9"/>
  <c r="X44" i="9"/>
  <c r="T43" i="9"/>
  <c r="U43" i="9"/>
  <c r="V43" i="9"/>
  <c r="W43" i="9"/>
  <c r="X43" i="9"/>
  <c r="S42" i="9"/>
  <c r="T42" i="9"/>
  <c r="U42" i="9"/>
  <c r="V42" i="9"/>
  <c r="W42" i="9"/>
  <c r="X42" i="9"/>
  <c r="R41" i="9"/>
  <c r="S41" i="9"/>
  <c r="T41" i="9"/>
  <c r="U41" i="9"/>
  <c r="V41" i="9"/>
  <c r="W41" i="9"/>
  <c r="X41" i="9"/>
  <c r="Q40" i="9"/>
  <c r="R40" i="9"/>
  <c r="S40" i="9"/>
  <c r="T40" i="9"/>
  <c r="U40" i="9"/>
  <c r="V40" i="9"/>
  <c r="W40" i="9"/>
  <c r="X40" i="9"/>
  <c r="P39" i="9"/>
  <c r="Q39" i="9"/>
  <c r="R39" i="9"/>
  <c r="S39" i="9"/>
  <c r="T39" i="9"/>
  <c r="U39" i="9"/>
  <c r="V39" i="9"/>
  <c r="W39" i="9"/>
  <c r="X39" i="9"/>
  <c r="O38" i="9"/>
  <c r="P38" i="9"/>
  <c r="Q38" i="9"/>
  <c r="R38" i="9"/>
  <c r="S38" i="9"/>
  <c r="T38" i="9"/>
  <c r="U38" i="9"/>
  <c r="V38" i="9"/>
  <c r="W38" i="9"/>
  <c r="X38" i="9"/>
  <c r="W47" i="9"/>
  <c r="V46" i="9"/>
  <c r="U45" i="9"/>
  <c r="T44" i="9"/>
  <c r="S43" i="9"/>
  <c r="R42" i="9"/>
  <c r="Q41" i="9"/>
  <c r="P40" i="9"/>
  <c r="O39" i="9"/>
  <c r="N38" i="9"/>
  <c r="X37" i="9"/>
  <c r="W37" i="9"/>
  <c r="V37" i="9"/>
  <c r="U37" i="9"/>
  <c r="T37" i="9"/>
  <c r="S37" i="9"/>
  <c r="R37" i="9"/>
  <c r="Q37" i="9"/>
  <c r="P37" i="9"/>
  <c r="O37" i="9"/>
  <c r="N37" i="9"/>
  <c r="M37" i="9"/>
  <c r="C37" i="9"/>
  <c r="D37" i="9"/>
  <c r="E37" i="9"/>
  <c r="F37" i="9"/>
  <c r="G37" i="9"/>
  <c r="H37" i="9"/>
  <c r="I37" i="9"/>
  <c r="J37" i="9"/>
  <c r="K37" i="9"/>
  <c r="L37" i="9"/>
  <c r="D38" i="9"/>
  <c r="E38" i="9"/>
  <c r="F38" i="9"/>
  <c r="G38" i="9"/>
  <c r="H38" i="9"/>
  <c r="I38" i="9"/>
  <c r="J38" i="9"/>
  <c r="K38" i="9"/>
  <c r="L38" i="9"/>
  <c r="M38" i="9"/>
  <c r="E39" i="9"/>
  <c r="F39" i="9"/>
  <c r="G39" i="9"/>
  <c r="H39" i="9"/>
  <c r="I39" i="9"/>
  <c r="J39" i="9"/>
  <c r="K39" i="9"/>
  <c r="L39" i="9"/>
  <c r="M39" i="9"/>
  <c r="N39" i="9"/>
  <c r="F40" i="9"/>
  <c r="G40" i="9"/>
  <c r="H40" i="9"/>
  <c r="I40" i="9"/>
  <c r="J40" i="9"/>
  <c r="K40" i="9"/>
  <c r="L40" i="9"/>
  <c r="M40" i="9"/>
  <c r="N40" i="9"/>
  <c r="O40" i="9"/>
  <c r="G41" i="9"/>
  <c r="H41" i="9"/>
  <c r="I41" i="9"/>
  <c r="J41" i="9"/>
  <c r="K41" i="9"/>
  <c r="L41" i="9"/>
  <c r="M41" i="9"/>
  <c r="N41" i="9"/>
  <c r="O41" i="9"/>
  <c r="P41" i="9"/>
  <c r="H42" i="9"/>
  <c r="I42" i="9"/>
  <c r="J42" i="9"/>
  <c r="K42" i="9"/>
  <c r="L42" i="9"/>
  <c r="M42" i="9"/>
  <c r="N42" i="9"/>
  <c r="O42" i="9"/>
  <c r="P42" i="9"/>
  <c r="Q42" i="9"/>
  <c r="I43" i="9"/>
  <c r="J43" i="9"/>
  <c r="K43" i="9"/>
  <c r="L43" i="9"/>
  <c r="M43" i="9"/>
  <c r="N43" i="9"/>
  <c r="O43" i="9"/>
  <c r="P43" i="9"/>
  <c r="Q43" i="9"/>
  <c r="R43" i="9"/>
  <c r="J44" i="9"/>
  <c r="K44" i="9"/>
  <c r="L44" i="9"/>
  <c r="M44" i="9"/>
  <c r="N44" i="9"/>
  <c r="O44" i="9"/>
  <c r="P44" i="9"/>
  <c r="Q44" i="9"/>
  <c r="R44" i="9"/>
  <c r="S44" i="9"/>
  <c r="K45" i="9"/>
  <c r="L45" i="9"/>
  <c r="M45" i="9"/>
  <c r="N45" i="9"/>
  <c r="O45" i="9"/>
  <c r="P45" i="9"/>
  <c r="Q45" i="9"/>
  <c r="R45" i="9"/>
  <c r="S45" i="9"/>
  <c r="T45" i="9"/>
  <c r="L46" i="9"/>
  <c r="M46" i="9"/>
  <c r="N46" i="9"/>
  <c r="O46" i="9"/>
  <c r="P46" i="9"/>
  <c r="Q46" i="9"/>
  <c r="R46" i="9"/>
  <c r="S46" i="9"/>
  <c r="T46" i="9"/>
  <c r="U46" i="9"/>
  <c r="M47" i="9"/>
  <c r="N47" i="9"/>
  <c r="O47" i="9"/>
  <c r="P47" i="9"/>
  <c r="Q47" i="9"/>
  <c r="R47" i="9"/>
  <c r="S47" i="9"/>
  <c r="T47" i="9"/>
  <c r="U47" i="9"/>
  <c r="V47" i="9"/>
  <c r="X47" i="8"/>
  <c r="W47" i="8"/>
  <c r="V47" i="8"/>
  <c r="U47" i="8"/>
  <c r="T47" i="8"/>
  <c r="S47" i="8"/>
  <c r="R47" i="8"/>
  <c r="Q47" i="8"/>
  <c r="P47" i="8"/>
  <c r="O47" i="8"/>
  <c r="N47" i="8"/>
  <c r="M47" i="8"/>
  <c r="X46" i="8"/>
  <c r="W46" i="8"/>
  <c r="V46" i="8"/>
  <c r="U46" i="8"/>
  <c r="T46" i="8"/>
  <c r="S46" i="8"/>
  <c r="R46" i="8"/>
  <c r="Q46" i="8"/>
  <c r="P46" i="8"/>
  <c r="O46" i="8"/>
  <c r="N46" i="8"/>
  <c r="M46" i="8"/>
  <c r="L46" i="8"/>
  <c r="W45" i="8"/>
  <c r="V45" i="8"/>
  <c r="X45" i="8" s="1"/>
  <c r="U45" i="8"/>
  <c r="T45" i="8"/>
  <c r="S45" i="8"/>
  <c r="R45" i="8"/>
  <c r="Q45" i="8"/>
  <c r="P45" i="8"/>
  <c r="O45" i="8"/>
  <c r="N45" i="8"/>
  <c r="M45" i="8"/>
  <c r="L45" i="8"/>
  <c r="K45" i="8"/>
  <c r="X44" i="8"/>
  <c r="W44" i="8"/>
  <c r="V44" i="8"/>
  <c r="U44" i="8"/>
  <c r="T44" i="8"/>
  <c r="S44" i="8"/>
  <c r="R44" i="8"/>
  <c r="Q44" i="8"/>
  <c r="P44" i="8"/>
  <c r="O44" i="8"/>
  <c r="N44" i="8"/>
  <c r="M44" i="8"/>
  <c r="L44" i="8"/>
  <c r="K44" i="8"/>
  <c r="J44" i="8"/>
  <c r="T43" i="8"/>
  <c r="X43" i="8" s="1"/>
  <c r="S43" i="8"/>
  <c r="R43" i="8"/>
  <c r="Q43" i="8"/>
  <c r="P43" i="8"/>
  <c r="O43" i="8"/>
  <c r="N43" i="8"/>
  <c r="M43" i="8"/>
  <c r="L43" i="8"/>
  <c r="K43" i="8"/>
  <c r="J43" i="8"/>
  <c r="I43" i="8"/>
  <c r="X42" i="8"/>
  <c r="W42" i="8"/>
  <c r="T42" i="8"/>
  <c r="S42" i="8"/>
  <c r="V42" i="8" s="1"/>
  <c r="R42" i="8"/>
  <c r="Q42" i="8"/>
  <c r="P42" i="8"/>
  <c r="O42" i="8"/>
  <c r="N42" i="8"/>
  <c r="M42" i="8"/>
  <c r="L42" i="8"/>
  <c r="K42" i="8"/>
  <c r="J42" i="8"/>
  <c r="I42" i="8"/>
  <c r="H42" i="8"/>
  <c r="W41" i="8"/>
  <c r="V41" i="8"/>
  <c r="S41" i="8"/>
  <c r="R41" i="8"/>
  <c r="U41" i="8" s="1"/>
  <c r="Q41" i="8"/>
  <c r="P41" i="8"/>
  <c r="O41" i="8"/>
  <c r="N41" i="8"/>
  <c r="M41" i="8"/>
  <c r="L41" i="8"/>
  <c r="K41" i="8"/>
  <c r="J41" i="8"/>
  <c r="I41" i="8"/>
  <c r="H41" i="8"/>
  <c r="G41" i="8"/>
  <c r="W40" i="8"/>
  <c r="Q40" i="8"/>
  <c r="U40" i="8" s="1"/>
  <c r="P40" i="8"/>
  <c r="O40" i="8"/>
  <c r="N40" i="8"/>
  <c r="M40" i="8"/>
  <c r="L40" i="8"/>
  <c r="K40" i="8"/>
  <c r="J40" i="8"/>
  <c r="I40" i="8"/>
  <c r="H40" i="8"/>
  <c r="G40" i="8"/>
  <c r="F40" i="8"/>
  <c r="X39" i="8"/>
  <c r="W39" i="8"/>
  <c r="T39" i="8"/>
  <c r="S39" i="8"/>
  <c r="R39" i="8"/>
  <c r="Q39" i="8"/>
  <c r="P39" i="8"/>
  <c r="V39" i="8" s="1"/>
  <c r="O39" i="8"/>
  <c r="N39" i="8"/>
  <c r="M39" i="8"/>
  <c r="L39" i="8"/>
  <c r="K39" i="8"/>
  <c r="J39" i="8"/>
  <c r="I39" i="8"/>
  <c r="H39" i="8"/>
  <c r="G39" i="8"/>
  <c r="F39" i="8"/>
  <c r="E39" i="8"/>
  <c r="V38" i="8"/>
  <c r="T38" i="8"/>
  <c r="S38" i="8"/>
  <c r="P38" i="8"/>
  <c r="O38" i="8"/>
  <c r="X38" i="8" s="1"/>
  <c r="N38" i="8"/>
  <c r="M38" i="8"/>
  <c r="L38" i="8"/>
  <c r="K38" i="8"/>
  <c r="J38" i="8"/>
  <c r="I38" i="8"/>
  <c r="H38" i="8"/>
  <c r="G38" i="8"/>
  <c r="F38" i="8"/>
  <c r="E38" i="8"/>
  <c r="D38" i="8"/>
  <c r="X37" i="8"/>
  <c r="W37" i="8"/>
  <c r="V37" i="8"/>
  <c r="U37" i="8"/>
  <c r="S37" i="8"/>
  <c r="R37" i="8"/>
  <c r="Q37" i="8"/>
  <c r="P37" i="8"/>
  <c r="O37" i="8"/>
  <c r="N37" i="8"/>
  <c r="T37" i="8" s="1"/>
  <c r="M37" i="8"/>
  <c r="L37" i="8"/>
  <c r="K37" i="8"/>
  <c r="J37" i="8"/>
  <c r="I37" i="8"/>
  <c r="H37" i="8"/>
  <c r="G37" i="8"/>
  <c r="F37" i="8"/>
  <c r="E37" i="8"/>
  <c r="D37" i="8"/>
  <c r="C37" i="8"/>
  <c r="X47" i="15"/>
  <c r="W47" i="15"/>
  <c r="V47" i="15"/>
  <c r="U47" i="15"/>
  <c r="T47" i="15"/>
  <c r="S47" i="15"/>
  <c r="R47" i="15"/>
  <c r="Q47" i="15"/>
  <c r="P47" i="15"/>
  <c r="O47" i="15"/>
  <c r="N47" i="15"/>
  <c r="M47" i="15"/>
  <c r="W46" i="15"/>
  <c r="X46" i="15" s="1"/>
  <c r="V46" i="15"/>
  <c r="U46" i="15"/>
  <c r="T46" i="15"/>
  <c r="S46" i="15"/>
  <c r="R46" i="15"/>
  <c r="Q46" i="15"/>
  <c r="P46" i="15"/>
  <c r="O46" i="15"/>
  <c r="N46" i="15"/>
  <c r="M46" i="15"/>
  <c r="L46" i="15"/>
  <c r="V45" i="15"/>
  <c r="X45" i="15" s="1"/>
  <c r="U45" i="15"/>
  <c r="T45" i="15"/>
  <c r="S45" i="15"/>
  <c r="R45" i="15"/>
  <c r="Q45" i="15"/>
  <c r="P45" i="15"/>
  <c r="O45" i="15"/>
  <c r="N45" i="15"/>
  <c r="M45" i="15"/>
  <c r="L45" i="15"/>
  <c r="K45" i="15"/>
  <c r="X44" i="15"/>
  <c r="W44" i="15"/>
  <c r="V44" i="15"/>
  <c r="U44" i="15"/>
  <c r="T44" i="15"/>
  <c r="S44" i="15"/>
  <c r="R44" i="15"/>
  <c r="Q44" i="15"/>
  <c r="P44" i="15"/>
  <c r="O44" i="15"/>
  <c r="N44" i="15"/>
  <c r="M44" i="15"/>
  <c r="L44" i="15"/>
  <c r="K44" i="15"/>
  <c r="J44" i="15"/>
  <c r="T43" i="15"/>
  <c r="X43" i="15" s="1"/>
  <c r="S43" i="15"/>
  <c r="R43" i="15"/>
  <c r="Q43" i="15"/>
  <c r="P43" i="15"/>
  <c r="O43" i="15"/>
  <c r="N43" i="15"/>
  <c r="M43" i="15"/>
  <c r="L43" i="15"/>
  <c r="K43" i="15"/>
  <c r="J43" i="15"/>
  <c r="I43" i="15"/>
  <c r="X42" i="15"/>
  <c r="W42" i="15"/>
  <c r="S42" i="15"/>
  <c r="V42" i="15" s="1"/>
  <c r="R42" i="15"/>
  <c r="Q42" i="15"/>
  <c r="P42" i="15"/>
  <c r="O42" i="15"/>
  <c r="N42" i="15"/>
  <c r="M42" i="15"/>
  <c r="L42" i="15"/>
  <c r="K42" i="15"/>
  <c r="J42" i="15"/>
  <c r="I42" i="15"/>
  <c r="H42" i="15"/>
  <c r="W41" i="15"/>
  <c r="V41" i="15"/>
  <c r="R41" i="15"/>
  <c r="U41" i="15" s="1"/>
  <c r="Q41" i="15"/>
  <c r="P41" i="15"/>
  <c r="O41" i="15"/>
  <c r="N41" i="15"/>
  <c r="M41" i="15"/>
  <c r="L41" i="15"/>
  <c r="K41" i="15"/>
  <c r="J41" i="15"/>
  <c r="I41" i="15"/>
  <c r="H41" i="15"/>
  <c r="G41" i="15"/>
  <c r="V40" i="15"/>
  <c r="Q40" i="15"/>
  <c r="U40" i="15" s="1"/>
  <c r="P40" i="15"/>
  <c r="O40" i="15"/>
  <c r="N40" i="15"/>
  <c r="M40" i="15"/>
  <c r="L40" i="15"/>
  <c r="K40" i="15"/>
  <c r="J40" i="15"/>
  <c r="I40" i="15"/>
  <c r="H40" i="15"/>
  <c r="G40" i="15"/>
  <c r="F40" i="15"/>
  <c r="X39" i="15"/>
  <c r="W39" i="15"/>
  <c r="U39" i="15"/>
  <c r="T39" i="15"/>
  <c r="S39" i="15"/>
  <c r="R39" i="15"/>
  <c r="Q39" i="15"/>
  <c r="P39" i="15"/>
  <c r="V39" i="15" s="1"/>
  <c r="O39" i="15"/>
  <c r="N39" i="15"/>
  <c r="M39" i="15"/>
  <c r="L39" i="15"/>
  <c r="K39" i="15"/>
  <c r="J39" i="15"/>
  <c r="I39" i="15"/>
  <c r="H39" i="15"/>
  <c r="G39" i="15"/>
  <c r="F39" i="15"/>
  <c r="E39" i="15"/>
  <c r="T38" i="15"/>
  <c r="S38" i="15"/>
  <c r="O38" i="15"/>
  <c r="X38" i="15" s="1"/>
  <c r="N38" i="15"/>
  <c r="M38" i="15"/>
  <c r="L38" i="15"/>
  <c r="K38" i="15"/>
  <c r="J38" i="15"/>
  <c r="I38" i="15"/>
  <c r="H38" i="15"/>
  <c r="G38" i="15"/>
  <c r="F38" i="15"/>
  <c r="E38" i="15"/>
  <c r="D38" i="15"/>
  <c r="X37" i="15"/>
  <c r="W37" i="15"/>
  <c r="V37" i="15"/>
  <c r="S37" i="15"/>
  <c r="R37" i="15"/>
  <c r="Q37" i="15"/>
  <c r="P37" i="15"/>
  <c r="N37" i="15"/>
  <c r="U37" i="15" s="1"/>
  <c r="M37" i="15"/>
  <c r="L37" i="15"/>
  <c r="K37" i="15"/>
  <c r="J37" i="15"/>
  <c r="I37" i="15"/>
  <c r="H37" i="15"/>
  <c r="G37" i="15"/>
  <c r="F37" i="15"/>
  <c r="E37" i="15"/>
  <c r="D37" i="15"/>
  <c r="C37" i="15"/>
  <c r="X47" i="14"/>
  <c r="W47" i="14"/>
  <c r="V47" i="14"/>
  <c r="U47" i="14"/>
  <c r="T47" i="14"/>
  <c r="S47" i="14"/>
  <c r="R47" i="14"/>
  <c r="Q47" i="14"/>
  <c r="P47" i="14"/>
  <c r="O47" i="14"/>
  <c r="N47" i="14"/>
  <c r="M47" i="14"/>
  <c r="W46" i="14"/>
  <c r="X46" i="14" s="1"/>
  <c r="V46" i="14"/>
  <c r="U46" i="14"/>
  <c r="T46" i="14"/>
  <c r="S46" i="14"/>
  <c r="R46" i="14"/>
  <c r="Q46" i="14"/>
  <c r="P46" i="14"/>
  <c r="O46" i="14"/>
  <c r="N46" i="14"/>
  <c r="M46" i="14"/>
  <c r="L46" i="14"/>
  <c r="X45" i="14"/>
  <c r="W45" i="14"/>
  <c r="V45" i="14"/>
  <c r="U45" i="14"/>
  <c r="T45" i="14"/>
  <c r="S45" i="14"/>
  <c r="R45" i="14"/>
  <c r="Q45" i="14"/>
  <c r="P45" i="14"/>
  <c r="O45" i="14"/>
  <c r="N45" i="14"/>
  <c r="M45" i="14"/>
  <c r="L45" i="14"/>
  <c r="K45" i="14"/>
  <c r="W44" i="14"/>
  <c r="V44" i="14"/>
  <c r="U44" i="14"/>
  <c r="X44" i="14" s="1"/>
  <c r="T44" i="14"/>
  <c r="S44" i="14"/>
  <c r="R44" i="14"/>
  <c r="Q44" i="14"/>
  <c r="P44" i="14"/>
  <c r="O44" i="14"/>
  <c r="N44" i="14"/>
  <c r="M44" i="14"/>
  <c r="L44" i="14"/>
  <c r="K44" i="14"/>
  <c r="J44" i="14"/>
  <c r="T43" i="14"/>
  <c r="X43" i="14" s="1"/>
  <c r="S43" i="14"/>
  <c r="R43" i="14"/>
  <c r="Q43" i="14"/>
  <c r="P43" i="14"/>
  <c r="O43" i="14"/>
  <c r="N43" i="14"/>
  <c r="M43" i="14"/>
  <c r="L43" i="14"/>
  <c r="K43" i="14"/>
  <c r="J43" i="14"/>
  <c r="I43" i="14"/>
  <c r="X42" i="14"/>
  <c r="W42" i="14"/>
  <c r="V42" i="14"/>
  <c r="U42" i="14"/>
  <c r="T42" i="14"/>
  <c r="S42" i="14"/>
  <c r="R42" i="14"/>
  <c r="Q42" i="14"/>
  <c r="P42" i="14"/>
  <c r="O42" i="14"/>
  <c r="N42" i="14"/>
  <c r="M42" i="14"/>
  <c r="L42" i="14"/>
  <c r="K42" i="14"/>
  <c r="J42" i="14"/>
  <c r="I42" i="14"/>
  <c r="H42" i="14"/>
  <c r="W41" i="14"/>
  <c r="V41" i="14"/>
  <c r="U41" i="14"/>
  <c r="T41" i="14"/>
  <c r="S41" i="14"/>
  <c r="R41" i="14"/>
  <c r="X41" i="14" s="1"/>
  <c r="Q41" i="14"/>
  <c r="P41" i="14"/>
  <c r="O41" i="14"/>
  <c r="N41" i="14"/>
  <c r="M41" i="14"/>
  <c r="L41" i="14"/>
  <c r="K41" i="14"/>
  <c r="J41" i="14"/>
  <c r="I41" i="14"/>
  <c r="H41" i="14"/>
  <c r="G41" i="14"/>
  <c r="V40" i="14"/>
  <c r="Q40" i="14"/>
  <c r="U40" i="14" s="1"/>
  <c r="P40" i="14"/>
  <c r="O40" i="14"/>
  <c r="N40" i="14"/>
  <c r="M40" i="14"/>
  <c r="L40" i="14"/>
  <c r="K40" i="14"/>
  <c r="J40" i="14"/>
  <c r="I40" i="14"/>
  <c r="H40" i="14"/>
  <c r="G40" i="14"/>
  <c r="F40" i="14"/>
  <c r="X39" i="14"/>
  <c r="W39" i="14"/>
  <c r="U39" i="14"/>
  <c r="T39" i="14"/>
  <c r="R39" i="14"/>
  <c r="Q39" i="14"/>
  <c r="P39" i="14"/>
  <c r="V39" i="14" s="1"/>
  <c r="O39" i="14"/>
  <c r="N39" i="14"/>
  <c r="M39" i="14"/>
  <c r="L39" i="14"/>
  <c r="K39" i="14"/>
  <c r="J39" i="14"/>
  <c r="I39" i="14"/>
  <c r="H39" i="14"/>
  <c r="G39" i="14"/>
  <c r="F39" i="14"/>
  <c r="E39" i="14"/>
  <c r="X38" i="14"/>
  <c r="W38" i="14"/>
  <c r="V38" i="14"/>
  <c r="T38" i="14"/>
  <c r="S38" i="14"/>
  <c r="R38" i="14"/>
  <c r="Q38" i="14"/>
  <c r="P38" i="14"/>
  <c r="O38" i="14"/>
  <c r="U38" i="14" s="1"/>
  <c r="N38" i="14"/>
  <c r="M38" i="14"/>
  <c r="L38" i="14"/>
  <c r="K38" i="14"/>
  <c r="J38" i="14"/>
  <c r="I38" i="14"/>
  <c r="H38" i="14"/>
  <c r="G38" i="14"/>
  <c r="F38" i="14"/>
  <c r="E38" i="14"/>
  <c r="D38" i="14"/>
  <c r="W37" i="14"/>
  <c r="V37" i="14"/>
  <c r="S37" i="14"/>
  <c r="Q37" i="14"/>
  <c r="P37" i="14"/>
  <c r="N37" i="14"/>
  <c r="U37" i="14" s="1"/>
  <c r="M37" i="14"/>
  <c r="L37" i="14"/>
  <c r="K37" i="14"/>
  <c r="J37" i="14"/>
  <c r="I37" i="14"/>
  <c r="H37" i="14"/>
  <c r="G37" i="14"/>
  <c r="F37" i="14"/>
  <c r="E37" i="14"/>
  <c r="D37" i="14"/>
  <c r="C37" i="14"/>
  <c r="X47" i="11"/>
  <c r="W47" i="11"/>
  <c r="V47" i="11"/>
  <c r="U47" i="11"/>
  <c r="T47" i="11"/>
  <c r="S47" i="11"/>
  <c r="R47" i="11"/>
  <c r="Q47" i="11"/>
  <c r="P47" i="11"/>
  <c r="O47" i="11"/>
  <c r="N47" i="11"/>
  <c r="M47" i="11"/>
  <c r="W46" i="11"/>
  <c r="X46" i="11" s="1"/>
  <c r="V46" i="11"/>
  <c r="U46" i="11"/>
  <c r="T46" i="11"/>
  <c r="S46" i="11"/>
  <c r="R46" i="11"/>
  <c r="Q46" i="11"/>
  <c r="P46" i="11"/>
  <c r="O46" i="11"/>
  <c r="N46" i="11"/>
  <c r="M46" i="11"/>
  <c r="L46" i="11"/>
  <c r="V45" i="11"/>
  <c r="X45" i="11" s="1"/>
  <c r="U45" i="11"/>
  <c r="T45" i="11"/>
  <c r="S45" i="11"/>
  <c r="R45" i="11"/>
  <c r="Q45" i="11"/>
  <c r="P45" i="11"/>
  <c r="O45" i="11"/>
  <c r="N45" i="11"/>
  <c r="M45" i="11"/>
  <c r="L45" i="11"/>
  <c r="K45" i="11"/>
  <c r="X44" i="11"/>
  <c r="W44" i="11"/>
  <c r="V44" i="11"/>
  <c r="U44" i="11"/>
  <c r="T44" i="11"/>
  <c r="S44" i="11"/>
  <c r="R44" i="11"/>
  <c r="Q44" i="11"/>
  <c r="P44" i="11"/>
  <c r="O44" i="11"/>
  <c r="N44" i="11"/>
  <c r="M44" i="11"/>
  <c r="L44" i="11"/>
  <c r="K44" i="11"/>
  <c r="J44" i="11"/>
  <c r="T43" i="11"/>
  <c r="X43" i="11" s="1"/>
  <c r="S43" i="11"/>
  <c r="R43" i="11"/>
  <c r="Q43" i="11"/>
  <c r="P43" i="11"/>
  <c r="O43" i="11"/>
  <c r="N43" i="11"/>
  <c r="M43" i="11"/>
  <c r="L43" i="11"/>
  <c r="K43" i="11"/>
  <c r="J43" i="11"/>
  <c r="I43" i="11"/>
  <c r="X42" i="11"/>
  <c r="W42" i="11"/>
  <c r="S42" i="11"/>
  <c r="V42" i="11" s="1"/>
  <c r="R42" i="11"/>
  <c r="Q42" i="11"/>
  <c r="P42" i="11"/>
  <c r="O42" i="11"/>
  <c r="N42" i="11"/>
  <c r="M42" i="11"/>
  <c r="L42" i="11"/>
  <c r="K42" i="11"/>
  <c r="J42" i="11"/>
  <c r="I42" i="11"/>
  <c r="H42" i="11"/>
  <c r="W41" i="11"/>
  <c r="V41" i="11"/>
  <c r="R41" i="11"/>
  <c r="U41" i="11" s="1"/>
  <c r="Q41" i="11"/>
  <c r="P41" i="11"/>
  <c r="O41" i="11"/>
  <c r="N41" i="11"/>
  <c r="M41" i="11"/>
  <c r="L41" i="11"/>
  <c r="K41" i="11"/>
  <c r="J41" i="11"/>
  <c r="I41" i="11"/>
  <c r="H41" i="11"/>
  <c r="G41" i="11"/>
  <c r="V40" i="11"/>
  <c r="Q40" i="11"/>
  <c r="U40" i="11" s="1"/>
  <c r="P40" i="11"/>
  <c r="O40" i="11"/>
  <c r="N40" i="11"/>
  <c r="M40" i="11"/>
  <c r="L40" i="11"/>
  <c r="K40" i="11"/>
  <c r="J40" i="11"/>
  <c r="I40" i="11"/>
  <c r="H40" i="11"/>
  <c r="G40" i="11"/>
  <c r="F40" i="11"/>
  <c r="X39" i="11"/>
  <c r="W39" i="11"/>
  <c r="T39" i="11"/>
  <c r="S39" i="11"/>
  <c r="R39" i="11"/>
  <c r="Q39" i="11"/>
  <c r="P39" i="11"/>
  <c r="V39" i="11" s="1"/>
  <c r="O39" i="11"/>
  <c r="N39" i="11"/>
  <c r="M39" i="11"/>
  <c r="L39" i="11"/>
  <c r="K39" i="11"/>
  <c r="J39" i="11"/>
  <c r="I39" i="11"/>
  <c r="H39" i="11"/>
  <c r="G39" i="11"/>
  <c r="F39" i="11"/>
  <c r="E39" i="11"/>
  <c r="T38" i="11"/>
  <c r="S38" i="11"/>
  <c r="O38" i="11"/>
  <c r="X38" i="11" s="1"/>
  <c r="N38" i="11"/>
  <c r="M38" i="11"/>
  <c r="L38" i="11"/>
  <c r="K38" i="11"/>
  <c r="J38" i="11"/>
  <c r="I38" i="11"/>
  <c r="H38" i="11"/>
  <c r="G38" i="11"/>
  <c r="F38" i="11"/>
  <c r="E38" i="11"/>
  <c r="D38" i="11"/>
  <c r="X37" i="11"/>
  <c r="W37" i="11"/>
  <c r="V37" i="11"/>
  <c r="S37" i="11"/>
  <c r="R37" i="11"/>
  <c r="Q37" i="11"/>
  <c r="P37" i="11"/>
  <c r="N37" i="11"/>
  <c r="U37" i="11" s="1"/>
  <c r="M37" i="11"/>
  <c r="L37" i="11"/>
  <c r="K37" i="11"/>
  <c r="J37" i="11"/>
  <c r="I37" i="11"/>
  <c r="H37" i="11"/>
  <c r="G37" i="11"/>
  <c r="F37" i="11"/>
  <c r="E37" i="11"/>
  <c r="D37" i="11"/>
  <c r="C37" i="11"/>
  <c r="X47" i="10"/>
  <c r="W47" i="10"/>
  <c r="V47" i="10"/>
  <c r="U47" i="10"/>
  <c r="T47" i="10"/>
  <c r="S47" i="10"/>
  <c r="R47" i="10"/>
  <c r="Q47" i="10"/>
  <c r="P47" i="10"/>
  <c r="O47" i="10"/>
  <c r="N47" i="10"/>
  <c r="M47" i="10"/>
  <c r="W46" i="10"/>
  <c r="X46" i="10" s="1"/>
  <c r="V46" i="10"/>
  <c r="U46" i="10"/>
  <c r="T46" i="10"/>
  <c r="S46" i="10"/>
  <c r="R46" i="10"/>
  <c r="Q46" i="10"/>
  <c r="P46" i="10"/>
  <c r="O46" i="10"/>
  <c r="N46" i="10"/>
  <c r="M46" i="10"/>
  <c r="L46" i="10"/>
  <c r="X45" i="10"/>
  <c r="W45" i="10"/>
  <c r="V45" i="10"/>
  <c r="U45" i="10"/>
  <c r="T45" i="10"/>
  <c r="S45" i="10"/>
  <c r="R45" i="10"/>
  <c r="Q45" i="10"/>
  <c r="P45" i="10"/>
  <c r="O45" i="10"/>
  <c r="N45" i="10"/>
  <c r="M45" i="10"/>
  <c r="L45" i="10"/>
  <c r="K45" i="10"/>
  <c r="X44" i="10"/>
  <c r="W44" i="10"/>
  <c r="V44" i="10"/>
  <c r="U44" i="10"/>
  <c r="T44" i="10"/>
  <c r="S44" i="10"/>
  <c r="R44" i="10"/>
  <c r="Q44" i="10"/>
  <c r="P44" i="10"/>
  <c r="O44" i="10"/>
  <c r="N44" i="10"/>
  <c r="M44" i="10"/>
  <c r="L44" i="10"/>
  <c r="K44" i="10"/>
  <c r="J44" i="10"/>
  <c r="T43" i="10"/>
  <c r="X43" i="10" s="1"/>
  <c r="S43" i="10"/>
  <c r="R43" i="10"/>
  <c r="Q43" i="10"/>
  <c r="P43" i="10"/>
  <c r="O43" i="10"/>
  <c r="N43" i="10"/>
  <c r="M43" i="10"/>
  <c r="L43" i="10"/>
  <c r="K43" i="10"/>
  <c r="J43" i="10"/>
  <c r="I43" i="10"/>
  <c r="X42" i="10"/>
  <c r="W42" i="10"/>
  <c r="U42" i="10"/>
  <c r="T42" i="10"/>
  <c r="S42" i="10"/>
  <c r="V42" i="10" s="1"/>
  <c r="R42" i="10"/>
  <c r="Q42" i="10"/>
  <c r="P42" i="10"/>
  <c r="O42" i="10"/>
  <c r="N42" i="10"/>
  <c r="M42" i="10"/>
  <c r="L42" i="10"/>
  <c r="K42" i="10"/>
  <c r="J42" i="10"/>
  <c r="I42" i="10"/>
  <c r="H42" i="10"/>
  <c r="W41" i="10"/>
  <c r="V41" i="10"/>
  <c r="T41" i="10"/>
  <c r="S41" i="10"/>
  <c r="R41" i="10"/>
  <c r="U41" i="10" s="1"/>
  <c r="Q41" i="10"/>
  <c r="P41" i="10"/>
  <c r="O41" i="10"/>
  <c r="N41" i="10"/>
  <c r="M41" i="10"/>
  <c r="L41" i="10"/>
  <c r="K41" i="10"/>
  <c r="J41" i="10"/>
  <c r="I41" i="10"/>
  <c r="H41" i="10"/>
  <c r="G41" i="10"/>
  <c r="V40" i="10"/>
  <c r="Q40" i="10"/>
  <c r="U40" i="10" s="1"/>
  <c r="P40" i="10"/>
  <c r="O40" i="10"/>
  <c r="N40" i="10"/>
  <c r="M40" i="10"/>
  <c r="L40" i="10"/>
  <c r="K40" i="10"/>
  <c r="J40" i="10"/>
  <c r="I40" i="10"/>
  <c r="H40" i="10"/>
  <c r="G40" i="10"/>
  <c r="F40" i="10"/>
  <c r="X39" i="10"/>
  <c r="W39" i="10"/>
  <c r="U39" i="10"/>
  <c r="T39" i="10"/>
  <c r="R39" i="10"/>
  <c r="Q39" i="10"/>
  <c r="P39" i="10"/>
  <c r="V39" i="10" s="1"/>
  <c r="O39" i="10"/>
  <c r="N39" i="10"/>
  <c r="M39" i="10"/>
  <c r="L39" i="10"/>
  <c r="K39" i="10"/>
  <c r="J39" i="10"/>
  <c r="I39" i="10"/>
  <c r="H39" i="10"/>
  <c r="G39" i="10"/>
  <c r="F39" i="10"/>
  <c r="E39" i="10"/>
  <c r="W38" i="10"/>
  <c r="V38" i="10"/>
  <c r="T38" i="10"/>
  <c r="S38" i="10"/>
  <c r="Q38" i="10"/>
  <c r="P38" i="10"/>
  <c r="O38" i="10"/>
  <c r="X38" i="10" s="1"/>
  <c r="N38" i="10"/>
  <c r="M38" i="10"/>
  <c r="L38" i="10"/>
  <c r="K38" i="10"/>
  <c r="J38" i="10"/>
  <c r="I38" i="10"/>
  <c r="H38" i="10"/>
  <c r="G38" i="10"/>
  <c r="F38" i="10"/>
  <c r="E38" i="10"/>
  <c r="D38" i="10"/>
  <c r="W37" i="10"/>
  <c r="V37" i="10"/>
  <c r="S37" i="10"/>
  <c r="Q37" i="10"/>
  <c r="P37" i="10"/>
  <c r="N37" i="10"/>
  <c r="U37" i="10" s="1"/>
  <c r="M37" i="10"/>
  <c r="L37" i="10"/>
  <c r="K37" i="10"/>
  <c r="J37" i="10"/>
  <c r="I37" i="10"/>
  <c r="H37" i="10"/>
  <c r="G37" i="10"/>
  <c r="F37" i="10"/>
  <c r="E37" i="10"/>
  <c r="D37" i="10"/>
  <c r="C37" i="10"/>
  <c r="X46" i="12"/>
  <c r="X45" i="12"/>
  <c r="W45" i="12"/>
  <c r="W44" i="12"/>
  <c r="X44" i="12"/>
  <c r="V44" i="12"/>
  <c r="V43" i="12"/>
  <c r="W43" i="12"/>
  <c r="X43" i="12"/>
  <c r="U43" i="12"/>
  <c r="U42" i="12"/>
  <c r="V42" i="12"/>
  <c r="W42" i="12"/>
  <c r="X42" i="12"/>
  <c r="T42" i="12"/>
  <c r="T41" i="12"/>
  <c r="U41" i="12"/>
  <c r="V41" i="12"/>
  <c r="W41" i="12"/>
  <c r="X41" i="12"/>
  <c r="S41" i="12"/>
  <c r="V43" i="8" l="1"/>
  <c r="V40" i="8"/>
  <c r="U38" i="8"/>
  <c r="R40" i="8"/>
  <c r="X40" i="8"/>
  <c r="X41" i="8"/>
  <c r="U43" i="8"/>
  <c r="S40" i="8"/>
  <c r="Q38" i="8"/>
  <c r="W38" i="8"/>
  <c r="U39" i="8"/>
  <c r="T40" i="8"/>
  <c r="T41" i="8"/>
  <c r="U42" i="8"/>
  <c r="W43" i="8"/>
  <c r="R38" i="8"/>
  <c r="W40" i="15"/>
  <c r="U38" i="15"/>
  <c r="R40" i="15"/>
  <c r="X40" i="15"/>
  <c r="X41" i="15"/>
  <c r="U43" i="15"/>
  <c r="P38" i="15"/>
  <c r="V38" i="15"/>
  <c r="S40" i="15"/>
  <c r="S41" i="15"/>
  <c r="T42" i="15"/>
  <c r="V43" i="15"/>
  <c r="W45" i="15"/>
  <c r="T37" i="15"/>
  <c r="Q38" i="15"/>
  <c r="W38" i="15"/>
  <c r="T40" i="15"/>
  <c r="T41" i="15"/>
  <c r="U42" i="15"/>
  <c r="W43" i="15"/>
  <c r="O37" i="15"/>
  <c r="R38" i="15"/>
  <c r="W40" i="14"/>
  <c r="R37" i="14"/>
  <c r="X37" i="14"/>
  <c r="S39" i="14"/>
  <c r="R40" i="14"/>
  <c r="X40" i="14"/>
  <c r="U43" i="14"/>
  <c r="T37" i="14"/>
  <c r="T40" i="14"/>
  <c r="W43" i="14"/>
  <c r="S40" i="14"/>
  <c r="V43" i="14"/>
  <c r="O37" i="14"/>
  <c r="W40" i="11"/>
  <c r="U38" i="11"/>
  <c r="R40" i="11"/>
  <c r="X40" i="11"/>
  <c r="X41" i="11"/>
  <c r="U43" i="11"/>
  <c r="T42" i="11"/>
  <c r="V43" i="11"/>
  <c r="W45" i="11"/>
  <c r="P38" i="11"/>
  <c r="S41" i="11"/>
  <c r="T37" i="11"/>
  <c r="Q38" i="11"/>
  <c r="W38" i="11"/>
  <c r="U39" i="11"/>
  <c r="T40" i="11"/>
  <c r="T41" i="11"/>
  <c r="U42" i="11"/>
  <c r="W43" i="11"/>
  <c r="V38" i="11"/>
  <c r="S40" i="11"/>
  <c r="O37" i="11"/>
  <c r="R38" i="11"/>
  <c r="W40" i="10"/>
  <c r="R37" i="10"/>
  <c r="X37" i="10"/>
  <c r="U38" i="10"/>
  <c r="S39" i="10"/>
  <c r="R40" i="10"/>
  <c r="X40" i="10"/>
  <c r="X41" i="10"/>
  <c r="U43" i="10"/>
  <c r="V43" i="10"/>
  <c r="T37" i="10"/>
  <c r="T40" i="10"/>
  <c r="W43" i="10"/>
  <c r="S40" i="10"/>
  <c r="O37" i="10"/>
  <c r="R38" i="10"/>
  <c r="S40" i="12"/>
  <c r="T40" i="12"/>
  <c r="U40" i="12"/>
  <c r="V40" i="12"/>
  <c r="W40" i="12"/>
  <c r="X40" i="12"/>
  <c r="D64" i="9" l="1"/>
  <c r="E64" i="9"/>
  <c r="F64" i="9"/>
  <c r="G64" i="9"/>
  <c r="H64" i="9"/>
  <c r="I64" i="9"/>
  <c r="J64" i="9"/>
  <c r="K64" i="9"/>
  <c r="L64" i="9"/>
  <c r="M64" i="9"/>
  <c r="N64" i="9"/>
  <c r="O64" i="9"/>
  <c r="P64" i="9"/>
  <c r="Q64" i="9"/>
  <c r="R64" i="9"/>
  <c r="S64" i="9"/>
  <c r="T64" i="9"/>
  <c r="U64" i="9"/>
  <c r="V64" i="9"/>
  <c r="W64" i="9"/>
  <c r="X64" i="9"/>
  <c r="C64" i="9"/>
  <c r="D64" i="8"/>
  <c r="E64" i="8"/>
  <c r="F64" i="8"/>
  <c r="G64" i="8"/>
  <c r="H64" i="8"/>
  <c r="I64" i="8"/>
  <c r="J64" i="8"/>
  <c r="K64" i="8"/>
  <c r="L64" i="8"/>
  <c r="M64" i="8"/>
  <c r="N64" i="8"/>
  <c r="O64" i="8"/>
  <c r="P64" i="8"/>
  <c r="Q64" i="8"/>
  <c r="R64" i="8"/>
  <c r="S64" i="8"/>
  <c r="T64" i="8"/>
  <c r="U64" i="8"/>
  <c r="V64" i="8"/>
  <c r="W64" i="8"/>
  <c r="X64" i="8"/>
  <c r="C64" i="8"/>
  <c r="B6" i="8"/>
  <c r="D64" i="15"/>
  <c r="E64" i="15"/>
  <c r="F64" i="15"/>
  <c r="G64" i="15"/>
  <c r="H64" i="15"/>
  <c r="I64" i="15"/>
  <c r="J64" i="15"/>
  <c r="K64" i="15"/>
  <c r="L64" i="15"/>
  <c r="M64" i="15"/>
  <c r="N64" i="15"/>
  <c r="O64" i="15"/>
  <c r="P64" i="15"/>
  <c r="Q64" i="15"/>
  <c r="R64" i="15"/>
  <c r="S64" i="15"/>
  <c r="T64" i="15"/>
  <c r="U64" i="15"/>
  <c r="V64" i="15"/>
  <c r="W64" i="15"/>
  <c r="X64" i="15"/>
  <c r="C64" i="15"/>
  <c r="B6" i="15"/>
  <c r="D64" i="14"/>
  <c r="E64" i="14"/>
  <c r="F64" i="14"/>
  <c r="G64" i="14"/>
  <c r="H64" i="14"/>
  <c r="I64" i="14"/>
  <c r="J64" i="14"/>
  <c r="K64" i="14"/>
  <c r="L64" i="14"/>
  <c r="M64" i="14"/>
  <c r="N64" i="14"/>
  <c r="O64" i="14"/>
  <c r="P64" i="14"/>
  <c r="Q64" i="14"/>
  <c r="R64" i="14"/>
  <c r="S64" i="14"/>
  <c r="T64" i="14"/>
  <c r="U64" i="14"/>
  <c r="V64" i="14"/>
  <c r="W64" i="14"/>
  <c r="X64" i="14"/>
  <c r="C64" i="14"/>
  <c r="B6" i="14"/>
  <c r="D64" i="11"/>
  <c r="E64" i="11"/>
  <c r="F64" i="11"/>
  <c r="G64" i="11"/>
  <c r="H64" i="11"/>
  <c r="I64" i="11"/>
  <c r="J64" i="11"/>
  <c r="K64" i="11"/>
  <c r="L64" i="11"/>
  <c r="M64" i="11"/>
  <c r="N64" i="11"/>
  <c r="O64" i="11"/>
  <c r="P64" i="11"/>
  <c r="Q64" i="11"/>
  <c r="R64" i="11"/>
  <c r="S64" i="11"/>
  <c r="T64" i="11"/>
  <c r="U64" i="11"/>
  <c r="V64" i="11"/>
  <c r="W64" i="11"/>
  <c r="X64" i="11"/>
  <c r="C64" i="11"/>
  <c r="B6" i="11"/>
  <c r="B6" i="10"/>
  <c r="D64" i="10" s="1"/>
  <c r="I64" i="12"/>
  <c r="K64" i="12"/>
  <c r="U64" i="12"/>
  <c r="W64" i="12"/>
  <c r="B6" i="12"/>
  <c r="F64" i="12" s="1"/>
  <c r="H30" i="9"/>
  <c r="H34" i="9"/>
  <c r="H60" i="9"/>
  <c r="M30" i="9"/>
  <c r="M34" i="9"/>
  <c r="C30" i="9"/>
  <c r="I30" i="9"/>
  <c r="I34" i="9"/>
  <c r="I60" i="9"/>
  <c r="F30" i="8"/>
  <c r="F34" i="8"/>
  <c r="M30" i="8"/>
  <c r="M34" i="8"/>
  <c r="I30" i="8"/>
  <c r="I34" i="8"/>
  <c r="F30" i="15"/>
  <c r="F34" i="15"/>
  <c r="F60" i="15"/>
  <c r="H30" i="15"/>
  <c r="H34" i="15"/>
  <c r="C30" i="15"/>
  <c r="G30" i="15"/>
  <c r="G34" i="15"/>
  <c r="M30" i="15"/>
  <c r="M34" i="15"/>
  <c r="E30" i="14"/>
  <c r="E34" i="14"/>
  <c r="K30" i="14"/>
  <c r="K34" i="14"/>
  <c r="F30" i="14"/>
  <c r="F34" i="14"/>
  <c r="L30" i="14"/>
  <c r="L34" i="14"/>
  <c r="H30" i="11"/>
  <c r="H34" i="11"/>
  <c r="M30" i="11"/>
  <c r="M34" i="11"/>
  <c r="C30" i="11"/>
  <c r="C34" i="11"/>
  <c r="I30" i="11"/>
  <c r="I34" i="11"/>
  <c r="G30" i="10"/>
  <c r="M30" i="10"/>
  <c r="H30" i="10"/>
  <c r="C16" i="9"/>
  <c r="M26" i="9"/>
  <c r="N26" i="9"/>
  <c r="O26" i="9"/>
  <c r="P26" i="9"/>
  <c r="Q26" i="9"/>
  <c r="R26" i="9"/>
  <c r="S26" i="9"/>
  <c r="T26" i="9"/>
  <c r="U26" i="9"/>
  <c r="V26" i="9"/>
  <c r="W26" i="9"/>
  <c r="L25" i="9"/>
  <c r="M25" i="9"/>
  <c r="N25" i="9"/>
  <c r="O25" i="9"/>
  <c r="P25" i="9"/>
  <c r="K24" i="9"/>
  <c r="L24" i="9"/>
  <c r="M24" i="9"/>
  <c r="N24" i="9"/>
  <c r="O24" i="9"/>
  <c r="J23" i="9"/>
  <c r="K23" i="9"/>
  <c r="L23" i="9"/>
  <c r="M23" i="9"/>
  <c r="N23" i="9"/>
  <c r="I22" i="9"/>
  <c r="J22" i="9"/>
  <c r="K22" i="9"/>
  <c r="L22" i="9"/>
  <c r="M22" i="9"/>
  <c r="H21" i="9"/>
  <c r="I21" i="9"/>
  <c r="J21" i="9"/>
  <c r="K21" i="9"/>
  <c r="L21" i="9"/>
  <c r="M21" i="9"/>
  <c r="G20" i="9"/>
  <c r="H20" i="9"/>
  <c r="I20" i="9"/>
  <c r="J20" i="9"/>
  <c r="K20" i="9"/>
  <c r="L20" i="9"/>
  <c r="M20" i="9"/>
  <c r="F19" i="9"/>
  <c r="G19" i="9"/>
  <c r="H19" i="9"/>
  <c r="I19" i="9"/>
  <c r="J19" i="9"/>
  <c r="K19" i="9"/>
  <c r="L19" i="9"/>
  <c r="M19" i="9"/>
  <c r="E18" i="9"/>
  <c r="F18" i="9"/>
  <c r="G18" i="9"/>
  <c r="H18" i="9"/>
  <c r="I18" i="9"/>
  <c r="J18" i="9"/>
  <c r="K18" i="9"/>
  <c r="L18" i="9"/>
  <c r="M18" i="9"/>
  <c r="D17" i="9"/>
  <c r="E17" i="9"/>
  <c r="F17" i="9"/>
  <c r="G17" i="9"/>
  <c r="H17" i="9"/>
  <c r="I17" i="9"/>
  <c r="J17" i="9"/>
  <c r="K17" i="9"/>
  <c r="L17" i="9"/>
  <c r="M17" i="9"/>
  <c r="D16" i="9"/>
  <c r="N26" i="8"/>
  <c r="O26" i="8"/>
  <c r="P26" i="8"/>
  <c r="Q26" i="8"/>
  <c r="R26" i="8"/>
  <c r="S26" i="8"/>
  <c r="T26" i="8"/>
  <c r="U26" i="8"/>
  <c r="V26" i="8"/>
  <c r="W26" i="8"/>
  <c r="M26" i="8"/>
  <c r="L25" i="8"/>
  <c r="M25" i="8"/>
  <c r="N25" i="8"/>
  <c r="O25" i="8"/>
  <c r="P25" i="8"/>
  <c r="L24" i="8"/>
  <c r="M24" i="8"/>
  <c r="N24" i="8"/>
  <c r="O24" i="8"/>
  <c r="K24" i="8"/>
  <c r="J23" i="8"/>
  <c r="K23" i="8"/>
  <c r="L23" i="8"/>
  <c r="M23" i="8"/>
  <c r="N23" i="8"/>
  <c r="I22" i="8"/>
  <c r="J22" i="8"/>
  <c r="K22" i="8"/>
  <c r="L22" i="8"/>
  <c r="M22" i="8"/>
  <c r="H21" i="8"/>
  <c r="I21" i="8"/>
  <c r="J21" i="8"/>
  <c r="K21" i="8"/>
  <c r="L21" i="8"/>
  <c r="M21" i="8"/>
  <c r="G20" i="8"/>
  <c r="H20" i="8"/>
  <c r="I20" i="8"/>
  <c r="J20" i="8"/>
  <c r="K20" i="8"/>
  <c r="L20" i="8"/>
  <c r="M20" i="8"/>
  <c r="F19" i="8"/>
  <c r="G19" i="8"/>
  <c r="H19" i="8"/>
  <c r="I19" i="8"/>
  <c r="J19" i="8"/>
  <c r="K19" i="8"/>
  <c r="L19" i="8"/>
  <c r="M19" i="8"/>
  <c r="E18" i="8"/>
  <c r="F18" i="8"/>
  <c r="G18" i="8"/>
  <c r="H18" i="8"/>
  <c r="I18" i="8"/>
  <c r="J18" i="8"/>
  <c r="K18" i="8"/>
  <c r="L18" i="8"/>
  <c r="M18" i="8"/>
  <c r="E17" i="8"/>
  <c r="F17" i="8"/>
  <c r="G17" i="8"/>
  <c r="H17" i="8"/>
  <c r="I17" i="8"/>
  <c r="J17" i="8"/>
  <c r="K17" i="8"/>
  <c r="L17" i="8"/>
  <c r="M17" i="8"/>
  <c r="D17" i="8"/>
  <c r="C16" i="8"/>
  <c r="D16" i="8"/>
  <c r="M26" i="15"/>
  <c r="N26" i="15"/>
  <c r="O26" i="15"/>
  <c r="P26" i="15"/>
  <c r="Q26" i="15"/>
  <c r="R26" i="15"/>
  <c r="S26" i="15"/>
  <c r="T26" i="15"/>
  <c r="U26" i="15"/>
  <c r="V26" i="15"/>
  <c r="W26" i="15"/>
  <c r="L25" i="15"/>
  <c r="M25" i="15"/>
  <c r="N25" i="15"/>
  <c r="O25" i="15"/>
  <c r="P25" i="15"/>
  <c r="K24" i="15"/>
  <c r="L24" i="15"/>
  <c r="M24" i="15"/>
  <c r="N24" i="15"/>
  <c r="O24" i="15"/>
  <c r="J23" i="15"/>
  <c r="K23" i="15"/>
  <c r="L23" i="15"/>
  <c r="M23" i="15"/>
  <c r="N23" i="15"/>
  <c r="I22" i="15"/>
  <c r="J22" i="15"/>
  <c r="K22" i="15"/>
  <c r="L22" i="15"/>
  <c r="M22" i="15"/>
  <c r="H21" i="15"/>
  <c r="I21" i="15"/>
  <c r="J21" i="15"/>
  <c r="K21" i="15"/>
  <c r="L21" i="15"/>
  <c r="M21" i="15"/>
  <c r="G20" i="15"/>
  <c r="H20" i="15"/>
  <c r="I20" i="15"/>
  <c r="J20" i="15"/>
  <c r="K20" i="15"/>
  <c r="L20" i="15"/>
  <c r="M20" i="15"/>
  <c r="F19" i="15"/>
  <c r="G19" i="15"/>
  <c r="H19" i="15"/>
  <c r="I19" i="15"/>
  <c r="J19" i="15"/>
  <c r="K19" i="15"/>
  <c r="L19" i="15"/>
  <c r="M19" i="15"/>
  <c r="E18" i="15"/>
  <c r="F18" i="15"/>
  <c r="G18" i="15"/>
  <c r="H18" i="15"/>
  <c r="I18" i="15"/>
  <c r="J18" i="15"/>
  <c r="K18" i="15"/>
  <c r="L18" i="15"/>
  <c r="M18" i="15"/>
  <c r="D17" i="15"/>
  <c r="E17" i="15"/>
  <c r="F17" i="15"/>
  <c r="G17" i="15"/>
  <c r="H17" i="15"/>
  <c r="I17" i="15"/>
  <c r="J17" i="15"/>
  <c r="K17" i="15"/>
  <c r="L17" i="15"/>
  <c r="M17" i="15"/>
  <c r="C16" i="15"/>
  <c r="D16" i="15"/>
  <c r="M26" i="14"/>
  <c r="N26" i="14"/>
  <c r="O26" i="14"/>
  <c r="P26" i="14"/>
  <c r="Q26" i="14"/>
  <c r="R26" i="14"/>
  <c r="S26" i="14"/>
  <c r="T26" i="14"/>
  <c r="U26" i="14"/>
  <c r="V26" i="14"/>
  <c r="W26" i="14"/>
  <c r="L25" i="14"/>
  <c r="M25" i="14"/>
  <c r="N25" i="14"/>
  <c r="O25" i="14"/>
  <c r="P25" i="14"/>
  <c r="K24" i="14"/>
  <c r="L24" i="14"/>
  <c r="M24" i="14"/>
  <c r="N24" i="14"/>
  <c r="O24" i="14"/>
  <c r="J23" i="14"/>
  <c r="K23" i="14"/>
  <c r="L23" i="14"/>
  <c r="M23" i="14"/>
  <c r="N23" i="14"/>
  <c r="I22" i="14"/>
  <c r="J22" i="14"/>
  <c r="K22" i="14"/>
  <c r="L22" i="14"/>
  <c r="M22" i="14"/>
  <c r="H21" i="14"/>
  <c r="I21" i="14"/>
  <c r="J21" i="14"/>
  <c r="K21" i="14"/>
  <c r="L21" i="14"/>
  <c r="M21" i="14"/>
  <c r="G20" i="14"/>
  <c r="H20" i="14"/>
  <c r="I20" i="14"/>
  <c r="J20" i="14"/>
  <c r="K20" i="14"/>
  <c r="L20" i="14"/>
  <c r="M20" i="14"/>
  <c r="F19" i="14"/>
  <c r="G19" i="14"/>
  <c r="H19" i="14"/>
  <c r="I19" i="14"/>
  <c r="J19" i="14"/>
  <c r="K19" i="14"/>
  <c r="L19" i="14"/>
  <c r="M19" i="14"/>
  <c r="E18" i="14"/>
  <c r="F18" i="14"/>
  <c r="G18" i="14"/>
  <c r="H18" i="14"/>
  <c r="I18" i="14"/>
  <c r="J18" i="14"/>
  <c r="K18" i="14"/>
  <c r="L18" i="14"/>
  <c r="M18" i="14"/>
  <c r="D17" i="14"/>
  <c r="E17" i="14"/>
  <c r="F17" i="14"/>
  <c r="G17" i="14"/>
  <c r="H17" i="14"/>
  <c r="I17" i="14"/>
  <c r="J17" i="14"/>
  <c r="K17" i="14"/>
  <c r="L17" i="14"/>
  <c r="M17" i="14"/>
  <c r="C16" i="14"/>
  <c r="D16" i="14"/>
  <c r="M26" i="11"/>
  <c r="N26" i="11"/>
  <c r="O26" i="11"/>
  <c r="P26" i="11"/>
  <c r="Q26" i="11"/>
  <c r="R26" i="11"/>
  <c r="S26" i="11"/>
  <c r="T26" i="11"/>
  <c r="U26" i="11"/>
  <c r="V26" i="11"/>
  <c r="W26" i="11"/>
  <c r="L25" i="11"/>
  <c r="M25" i="11"/>
  <c r="N25" i="11"/>
  <c r="O25" i="11"/>
  <c r="P25" i="11"/>
  <c r="K24" i="11"/>
  <c r="L24" i="11"/>
  <c r="M24" i="11"/>
  <c r="N24" i="11"/>
  <c r="O24" i="11"/>
  <c r="J23" i="11"/>
  <c r="K23" i="11"/>
  <c r="L23" i="11"/>
  <c r="M23" i="11"/>
  <c r="N23" i="11"/>
  <c r="K22" i="11"/>
  <c r="L22" i="11"/>
  <c r="M22" i="11"/>
  <c r="J22" i="11"/>
  <c r="I22" i="11"/>
  <c r="J21" i="11"/>
  <c r="K21" i="11"/>
  <c r="L21" i="11"/>
  <c r="M21" i="11"/>
  <c r="I21" i="11"/>
  <c r="H21" i="11"/>
  <c r="J20" i="11"/>
  <c r="K20" i="11"/>
  <c r="L20" i="11"/>
  <c r="M20" i="11"/>
  <c r="I20" i="11"/>
  <c r="H20" i="11"/>
  <c r="G20" i="11"/>
  <c r="F19" i="11"/>
  <c r="G19" i="11"/>
  <c r="H19" i="11"/>
  <c r="I19" i="11"/>
  <c r="J19" i="11"/>
  <c r="K19" i="11"/>
  <c r="L19" i="11"/>
  <c r="M19" i="11"/>
  <c r="G18" i="11"/>
  <c r="H18" i="11"/>
  <c r="I18" i="11"/>
  <c r="J18" i="11"/>
  <c r="K18" i="11"/>
  <c r="L18" i="11"/>
  <c r="M18" i="11"/>
  <c r="F18" i="11"/>
  <c r="E18" i="11"/>
  <c r="D17" i="11"/>
  <c r="D33" i="11"/>
  <c r="E16" i="11"/>
  <c r="F16" i="11"/>
  <c r="D16" i="11"/>
  <c r="C16" i="11"/>
  <c r="M26" i="10"/>
  <c r="N26" i="10" s="1"/>
  <c r="O26" i="10" s="1"/>
  <c r="P26" i="10" s="1"/>
  <c r="Q26" i="10" s="1"/>
  <c r="R26" i="10" s="1"/>
  <c r="S26" i="10" s="1"/>
  <c r="T26" i="10" s="1"/>
  <c r="U26" i="10" s="1"/>
  <c r="V26" i="10" s="1"/>
  <c r="W26" i="10" s="1"/>
  <c r="L25" i="10"/>
  <c r="M25" i="10" s="1"/>
  <c r="N25" i="10" s="1"/>
  <c r="O25" i="10" s="1"/>
  <c r="P25" i="10" s="1"/>
  <c r="K24" i="10"/>
  <c r="L24" i="10" s="1"/>
  <c r="M24" i="10" s="1"/>
  <c r="N24" i="10" s="1"/>
  <c r="O24" i="10" s="1"/>
  <c r="J23" i="10"/>
  <c r="K23" i="10" s="1"/>
  <c r="L23" i="10" s="1"/>
  <c r="M23" i="10" s="1"/>
  <c r="N23" i="10" s="1"/>
  <c r="I22" i="10"/>
  <c r="J22" i="10"/>
  <c r="K22" i="10" s="1"/>
  <c r="L22" i="10" s="1"/>
  <c r="M22" i="10" s="1"/>
  <c r="H21" i="10"/>
  <c r="I21" i="10"/>
  <c r="J21" i="10"/>
  <c r="K21" i="10" s="1"/>
  <c r="L21" i="10" s="1"/>
  <c r="M21" i="10" s="1"/>
  <c r="G20" i="10"/>
  <c r="H20" i="10" s="1"/>
  <c r="I20" i="10" s="1"/>
  <c r="J20" i="10" s="1"/>
  <c r="K20" i="10" s="1"/>
  <c r="L20" i="10" s="1"/>
  <c r="M20" i="10" s="1"/>
  <c r="F19" i="10"/>
  <c r="G19" i="10" s="1"/>
  <c r="H19" i="10" s="1"/>
  <c r="I19" i="10" s="1"/>
  <c r="J19" i="10" s="1"/>
  <c r="K19" i="10" s="1"/>
  <c r="L19" i="10" s="1"/>
  <c r="M19" i="10" s="1"/>
  <c r="E18" i="10"/>
  <c r="F18" i="10" s="1"/>
  <c r="G18" i="10" s="1"/>
  <c r="H18" i="10" s="1"/>
  <c r="I18" i="10" s="1"/>
  <c r="J18" i="10" s="1"/>
  <c r="K18" i="10" s="1"/>
  <c r="L18" i="10" s="1"/>
  <c r="M18" i="10" s="1"/>
  <c r="D17" i="10"/>
  <c r="E17" i="10" s="1"/>
  <c r="F17" i="10" s="1"/>
  <c r="G17" i="10" s="1"/>
  <c r="H17" i="10" s="1"/>
  <c r="I17" i="10" s="1"/>
  <c r="J17" i="10" s="1"/>
  <c r="K17" i="10" s="1"/>
  <c r="L17" i="10" s="1"/>
  <c r="M17" i="10" s="1"/>
  <c r="C16" i="10"/>
  <c r="D16" i="10" s="1"/>
  <c r="M26" i="12"/>
  <c r="N26" i="12" s="1"/>
  <c r="O26" i="12" s="1"/>
  <c r="P26" i="12" s="1"/>
  <c r="Q26" i="12" s="1"/>
  <c r="R26" i="12" s="1"/>
  <c r="S26" i="12" s="1"/>
  <c r="T26" i="12" s="1"/>
  <c r="U26" i="12" s="1"/>
  <c r="V26" i="12" s="1"/>
  <c r="W26" i="12" s="1"/>
  <c r="L25" i="12"/>
  <c r="K24" i="12"/>
  <c r="J23" i="12"/>
  <c r="I22" i="12"/>
  <c r="H21" i="12"/>
  <c r="I21" i="12" s="1"/>
  <c r="J21" i="12" s="1"/>
  <c r="K21" i="12" s="1"/>
  <c r="L21" i="12" s="1"/>
  <c r="M21" i="12" s="1"/>
  <c r="G20" i="12"/>
  <c r="F19" i="12"/>
  <c r="E18" i="12"/>
  <c r="F18" i="12" s="1"/>
  <c r="G18" i="12" s="1"/>
  <c r="H18" i="12" s="1"/>
  <c r="I18" i="12" s="1"/>
  <c r="J18" i="12" s="1"/>
  <c r="K18" i="12" s="1"/>
  <c r="L18" i="12" s="1"/>
  <c r="M18" i="12" s="1"/>
  <c r="D17" i="12"/>
  <c r="E17" i="12" s="1"/>
  <c r="F17" i="12" s="1"/>
  <c r="G17" i="12" s="1"/>
  <c r="H17" i="12" s="1"/>
  <c r="I17" i="12" s="1"/>
  <c r="J17" i="12" s="1"/>
  <c r="K17" i="12" s="1"/>
  <c r="L17" i="12" s="1"/>
  <c r="M17" i="12" s="1"/>
  <c r="C16" i="12"/>
  <c r="C33" i="12" s="1"/>
  <c r="A4" i="7"/>
  <c r="A10" i="7" s="1"/>
  <c r="Y13" i="15"/>
  <c r="C33" i="15"/>
  <c r="N49" i="15"/>
  <c r="N52" i="15"/>
  <c r="N59" i="15" s="1"/>
  <c r="N62" i="15" s="1"/>
  <c r="E49" i="15"/>
  <c r="E52" i="15" s="1"/>
  <c r="F49" i="15"/>
  <c r="F52" i="15" s="1"/>
  <c r="I49" i="15"/>
  <c r="I52" i="15" s="1"/>
  <c r="G49" i="15"/>
  <c r="G52" i="15"/>
  <c r="G71" i="15" s="1"/>
  <c r="J49" i="15"/>
  <c r="J52" i="15"/>
  <c r="J59" i="15" s="1"/>
  <c r="J62" i="15" s="1"/>
  <c r="J66" i="15" s="1"/>
  <c r="S49" i="15"/>
  <c r="S52" i="15" s="1"/>
  <c r="T49" i="15"/>
  <c r="T52" i="15" s="1"/>
  <c r="T59" i="15" s="1"/>
  <c r="T62" i="15" s="1"/>
  <c r="U49" i="15"/>
  <c r="U52" i="15" s="1"/>
  <c r="V49" i="15"/>
  <c r="V52" i="15" s="1"/>
  <c r="V59" i="15" s="1"/>
  <c r="V62" i="15" s="1"/>
  <c r="V66" i="15" s="1"/>
  <c r="W49" i="15"/>
  <c r="W52" i="15" s="1"/>
  <c r="X49" i="15"/>
  <c r="X52" i="15" s="1"/>
  <c r="X59" i="15" s="1"/>
  <c r="X62" i="15" s="1"/>
  <c r="X66" i="15" s="1"/>
  <c r="C49" i="15"/>
  <c r="C52" i="15" s="1"/>
  <c r="D49" i="15"/>
  <c r="H49" i="15"/>
  <c r="H52" i="15"/>
  <c r="H59" i="15" s="1"/>
  <c r="H62" i="15" s="1"/>
  <c r="P49" i="15"/>
  <c r="P52" i="15" s="1"/>
  <c r="D52" i="15"/>
  <c r="D71" i="15" s="1"/>
  <c r="D59" i="15"/>
  <c r="D62" i="15" s="1"/>
  <c r="D66" i="15" s="1"/>
  <c r="Y13" i="14"/>
  <c r="J49" i="14"/>
  <c r="J52" i="14"/>
  <c r="J59" i="14" s="1"/>
  <c r="J62" i="14" s="1"/>
  <c r="J66" i="14" s="1"/>
  <c r="E49" i="14"/>
  <c r="E52" i="14" s="1"/>
  <c r="G49" i="14"/>
  <c r="G52" i="14"/>
  <c r="G59" i="14" s="1"/>
  <c r="G62" i="14" s="1"/>
  <c r="P49" i="14"/>
  <c r="P52" i="14" s="1"/>
  <c r="S49" i="14"/>
  <c r="S52" i="14" s="1"/>
  <c r="S59" i="14" s="1"/>
  <c r="S62" i="14" s="1"/>
  <c r="K49" i="14"/>
  <c r="K52" i="14" s="1"/>
  <c r="U49" i="14"/>
  <c r="U52" i="14" s="1"/>
  <c r="U59" i="14" s="1"/>
  <c r="U62" i="14" s="1"/>
  <c r="V49" i="14"/>
  <c r="V52" i="14" s="1"/>
  <c r="X49" i="14"/>
  <c r="X52" i="14" s="1"/>
  <c r="X59" i="14" s="1"/>
  <c r="X62" i="14" s="1"/>
  <c r="X66" i="14" s="1"/>
  <c r="C49" i="14"/>
  <c r="D49" i="14"/>
  <c r="D52" i="14" s="1"/>
  <c r="M49" i="14"/>
  <c r="M52" i="14"/>
  <c r="M59" i="14" s="1"/>
  <c r="M62" i="14" s="1"/>
  <c r="Q49" i="14"/>
  <c r="Q52" i="14" s="1"/>
  <c r="W49" i="14"/>
  <c r="W52" i="14" s="1"/>
  <c r="W59" i="14" s="1"/>
  <c r="W62" i="14" s="1"/>
  <c r="W66" i="14" s="1"/>
  <c r="C52" i="14"/>
  <c r="C59" i="14" s="1"/>
  <c r="Y13" i="12"/>
  <c r="G19" i="12"/>
  <c r="H19" i="12"/>
  <c r="I19" i="12" s="1"/>
  <c r="J19" i="12" s="1"/>
  <c r="K19" i="12" s="1"/>
  <c r="L19" i="12" s="1"/>
  <c r="M19" i="12" s="1"/>
  <c r="H20" i="12"/>
  <c r="I20" i="12" s="1"/>
  <c r="J20" i="12" s="1"/>
  <c r="K20" i="12" s="1"/>
  <c r="L20" i="12" s="1"/>
  <c r="M20" i="12" s="1"/>
  <c r="J22" i="12"/>
  <c r="K22" i="12" s="1"/>
  <c r="L22" i="12" s="1"/>
  <c r="M22" i="12" s="1"/>
  <c r="K23" i="12"/>
  <c r="L23" i="12" s="1"/>
  <c r="M23" i="12" s="1"/>
  <c r="N23" i="12" s="1"/>
  <c r="L24" i="12"/>
  <c r="M24" i="12" s="1"/>
  <c r="N24" i="12" s="1"/>
  <c r="O24" i="12" s="1"/>
  <c r="M25" i="12"/>
  <c r="N25" i="12" s="1"/>
  <c r="O25" i="12" s="1"/>
  <c r="P25" i="12" s="1"/>
  <c r="C37" i="12"/>
  <c r="D37" i="12"/>
  <c r="D49" i="12" s="1"/>
  <c r="D52" i="12" s="1"/>
  <c r="D59" i="12" s="1"/>
  <c r="E37" i="12"/>
  <c r="F37" i="12"/>
  <c r="G37" i="12"/>
  <c r="H37" i="12"/>
  <c r="I37" i="12"/>
  <c r="J37" i="12"/>
  <c r="K37" i="12"/>
  <c r="K49" i="12" s="1"/>
  <c r="K52" i="12" s="1"/>
  <c r="K59" i="12" s="1"/>
  <c r="L37" i="12"/>
  <c r="M37" i="12"/>
  <c r="N37" i="12"/>
  <c r="D38" i="12"/>
  <c r="E38" i="12"/>
  <c r="E49" i="12"/>
  <c r="E52" i="12" s="1"/>
  <c r="E59" i="12" s="1"/>
  <c r="F38" i="12"/>
  <c r="G38" i="12"/>
  <c r="H38" i="12"/>
  <c r="I38" i="12"/>
  <c r="J38" i="12"/>
  <c r="K38" i="12"/>
  <c r="L38" i="12"/>
  <c r="M38" i="12"/>
  <c r="N38" i="12"/>
  <c r="O38" i="12"/>
  <c r="E39" i="12"/>
  <c r="F39" i="12"/>
  <c r="G39" i="12"/>
  <c r="G49" i="12" s="1"/>
  <c r="G52" i="12" s="1"/>
  <c r="G59" i="12" s="1"/>
  <c r="H39" i="12"/>
  <c r="I39" i="12"/>
  <c r="J39" i="12"/>
  <c r="K39" i="12"/>
  <c r="L39" i="12"/>
  <c r="M39" i="12"/>
  <c r="M49" i="12" s="1"/>
  <c r="M52" i="12" s="1"/>
  <c r="M59" i="12" s="1"/>
  <c r="N39" i="12"/>
  <c r="O39" i="12"/>
  <c r="P39" i="12"/>
  <c r="F40" i="12"/>
  <c r="G40" i="12"/>
  <c r="H40" i="12"/>
  <c r="H49" i="12" s="1"/>
  <c r="H52" i="12" s="1"/>
  <c r="H59" i="12" s="1"/>
  <c r="I40" i="12"/>
  <c r="J40" i="12"/>
  <c r="K40" i="12"/>
  <c r="L40" i="12"/>
  <c r="M40" i="12"/>
  <c r="N40" i="12"/>
  <c r="N49" i="12" s="1"/>
  <c r="N52" i="12" s="1"/>
  <c r="N59" i="12" s="1"/>
  <c r="O40" i="12"/>
  <c r="P40" i="12"/>
  <c r="Q40" i="12"/>
  <c r="R40" i="12" s="1"/>
  <c r="G41" i="12"/>
  <c r="H41" i="12"/>
  <c r="I41" i="12"/>
  <c r="I49" i="12" s="1"/>
  <c r="I52" i="12" s="1"/>
  <c r="I59" i="12" s="1"/>
  <c r="J41" i="12"/>
  <c r="K41" i="12"/>
  <c r="L41" i="12"/>
  <c r="M41" i="12"/>
  <c r="N41" i="12"/>
  <c r="O41" i="12"/>
  <c r="P41" i="12"/>
  <c r="Q41" i="12"/>
  <c r="R41" i="12"/>
  <c r="H42" i="12"/>
  <c r="I42" i="12"/>
  <c r="J42" i="12"/>
  <c r="K42" i="12"/>
  <c r="L42" i="12"/>
  <c r="M42" i="12"/>
  <c r="N42" i="12"/>
  <c r="O42" i="12"/>
  <c r="P42" i="12"/>
  <c r="Q42" i="12"/>
  <c r="R42" i="12"/>
  <c r="S42" i="12"/>
  <c r="I43" i="12"/>
  <c r="J43" i="12"/>
  <c r="K43" i="12"/>
  <c r="L43" i="12"/>
  <c r="M43" i="12"/>
  <c r="N43" i="12"/>
  <c r="O43" i="12"/>
  <c r="P43" i="12"/>
  <c r="Q43" i="12"/>
  <c r="R43" i="12"/>
  <c r="S43" i="12"/>
  <c r="T43" i="12"/>
  <c r="J44" i="12"/>
  <c r="K44" i="12"/>
  <c r="L44" i="12"/>
  <c r="M44" i="12"/>
  <c r="N44" i="12"/>
  <c r="O44" i="12"/>
  <c r="P44" i="12"/>
  <c r="Q44" i="12"/>
  <c r="R44" i="12"/>
  <c r="S44" i="12"/>
  <c r="T44" i="12"/>
  <c r="U44" i="12"/>
  <c r="K45" i="12"/>
  <c r="L45" i="12"/>
  <c r="M45" i="12"/>
  <c r="N45" i="12"/>
  <c r="O45" i="12"/>
  <c r="P45" i="12"/>
  <c r="Q45" i="12"/>
  <c r="R45" i="12"/>
  <c r="S45" i="12"/>
  <c r="T45" i="12"/>
  <c r="U45" i="12"/>
  <c r="V45" i="12"/>
  <c r="L46" i="12"/>
  <c r="M46" i="12"/>
  <c r="N46" i="12"/>
  <c r="O46" i="12"/>
  <c r="P46" i="12"/>
  <c r="Q46" i="12"/>
  <c r="R46" i="12"/>
  <c r="S46" i="12"/>
  <c r="T46" i="12"/>
  <c r="U46" i="12"/>
  <c r="V46" i="12"/>
  <c r="W46" i="12"/>
  <c r="M47" i="12"/>
  <c r="N47" i="12"/>
  <c r="O47" i="12"/>
  <c r="P47" i="12"/>
  <c r="Q47" i="12"/>
  <c r="R47" i="12"/>
  <c r="S47" i="12"/>
  <c r="T47" i="12"/>
  <c r="U47" i="12"/>
  <c r="V47" i="12"/>
  <c r="W47" i="12"/>
  <c r="X47" i="12"/>
  <c r="C49" i="12"/>
  <c r="C52" i="12" s="1"/>
  <c r="Y13" i="11"/>
  <c r="C33" i="11"/>
  <c r="I49" i="11"/>
  <c r="I52" i="11" s="1"/>
  <c r="D49" i="11"/>
  <c r="D52" i="11" s="1"/>
  <c r="H49" i="11"/>
  <c r="H52" i="11" s="1"/>
  <c r="N49" i="11"/>
  <c r="N52" i="11" s="1"/>
  <c r="E49" i="11"/>
  <c r="E52" i="11" s="1"/>
  <c r="K49" i="11"/>
  <c r="K52" i="11" s="1"/>
  <c r="P49" i="11"/>
  <c r="P52" i="11" s="1"/>
  <c r="T49" i="11"/>
  <c r="T52" i="11" s="1"/>
  <c r="Q49" i="11"/>
  <c r="Q52" i="11" s="1"/>
  <c r="V49" i="11"/>
  <c r="V52" i="11" s="1"/>
  <c r="X49" i="11"/>
  <c r="X52" i="11" s="1"/>
  <c r="C49" i="11"/>
  <c r="C52" i="11"/>
  <c r="C59" i="11" s="1"/>
  <c r="O49" i="11"/>
  <c r="O52" i="11" s="1"/>
  <c r="S49" i="11"/>
  <c r="S52" i="11" s="1"/>
  <c r="U49" i="11"/>
  <c r="U52" i="11" s="1"/>
  <c r="W49" i="11"/>
  <c r="W52" i="11" s="1"/>
  <c r="Y13" i="10"/>
  <c r="G49" i="10"/>
  <c r="G52" i="10" s="1"/>
  <c r="G59" i="10" s="1"/>
  <c r="H49" i="10"/>
  <c r="H52" i="10" s="1"/>
  <c r="H59" i="10" s="1"/>
  <c r="K49" i="10"/>
  <c r="K52" i="10" s="1"/>
  <c r="K59" i="10" s="1"/>
  <c r="L49" i="10"/>
  <c r="L52" i="10" s="1"/>
  <c r="L59" i="10" s="1"/>
  <c r="O49" i="10"/>
  <c r="O52" i="10" s="1"/>
  <c r="O59" i="10" s="1"/>
  <c r="F49" i="10"/>
  <c r="F52" i="10" s="1"/>
  <c r="F59" i="10" s="1"/>
  <c r="P49" i="10"/>
  <c r="P52" i="10" s="1"/>
  <c r="P59" i="10" s="1"/>
  <c r="M49" i="10"/>
  <c r="M52" i="10" s="1"/>
  <c r="M59" i="10" s="1"/>
  <c r="N49" i="10"/>
  <c r="N52" i="10" s="1"/>
  <c r="N59" i="10" s="1"/>
  <c r="V49" i="10"/>
  <c r="V52" i="10" s="1"/>
  <c r="V59" i="10" s="1"/>
  <c r="T49" i="10"/>
  <c r="T52" i="10" s="1"/>
  <c r="T59" i="10" s="1"/>
  <c r="W49" i="10"/>
  <c r="W52" i="10" s="1"/>
  <c r="W59" i="10" s="1"/>
  <c r="S49" i="10"/>
  <c r="S52" i="10" s="1"/>
  <c r="S59" i="10" s="1"/>
  <c r="X49" i="10"/>
  <c r="X52" i="10" s="1"/>
  <c r="X59" i="10" s="1"/>
  <c r="C49" i="10"/>
  <c r="D49" i="10"/>
  <c r="D52" i="10" s="1"/>
  <c r="E49" i="10"/>
  <c r="E52" i="10" s="1"/>
  <c r="E59" i="10" s="1"/>
  <c r="Q49" i="10"/>
  <c r="Q52" i="10" s="1"/>
  <c r="Q59" i="10" s="1"/>
  <c r="C52" i="10"/>
  <c r="C59" i="10" s="1"/>
  <c r="Y13" i="9"/>
  <c r="C33" i="9"/>
  <c r="E49" i="9"/>
  <c r="E52" i="9" s="1"/>
  <c r="E59" i="9" s="1"/>
  <c r="E62" i="9" s="1"/>
  <c r="E66" i="9" s="1"/>
  <c r="O49" i="9"/>
  <c r="O52" i="9" s="1"/>
  <c r="U49" i="9"/>
  <c r="U52" i="9" s="1"/>
  <c r="C49" i="9"/>
  <c r="D49" i="9"/>
  <c r="F49" i="9"/>
  <c r="F52" i="9"/>
  <c r="F59" i="9" s="1"/>
  <c r="F62" i="9" s="1"/>
  <c r="F66" i="9" s="1"/>
  <c r="G49" i="9"/>
  <c r="G52" i="9" s="1"/>
  <c r="I49" i="9"/>
  <c r="J49" i="9"/>
  <c r="L49" i="9"/>
  <c r="L52" i="9"/>
  <c r="L59" i="9" s="1"/>
  <c r="L62" i="9" s="1"/>
  <c r="L66" i="9" s="1"/>
  <c r="M49" i="9"/>
  <c r="M52" i="9" s="1"/>
  <c r="P49" i="9"/>
  <c r="P52" i="9" s="1"/>
  <c r="R49" i="9"/>
  <c r="R52" i="9" s="1"/>
  <c r="S49" i="9"/>
  <c r="S52" i="9" s="1"/>
  <c r="V49" i="9"/>
  <c r="V52" i="9" s="1"/>
  <c r="W49" i="9"/>
  <c r="X49" i="9"/>
  <c r="X52" i="9" s="1"/>
  <c r="C52" i="9"/>
  <c r="D52" i="9"/>
  <c r="D59" i="9" s="1"/>
  <c r="D62" i="9" s="1"/>
  <c r="D66" i="9" s="1"/>
  <c r="I52" i="9"/>
  <c r="I71" i="9" s="1"/>
  <c r="J52" i="9"/>
  <c r="J59" i="9" s="1"/>
  <c r="J62" i="9" s="1"/>
  <c r="J66" i="9" s="1"/>
  <c r="W52" i="9"/>
  <c r="W59" i="9" s="1"/>
  <c r="W62" i="9" s="1"/>
  <c r="W66" i="9" s="1"/>
  <c r="C59" i="9"/>
  <c r="C62" i="9" s="1"/>
  <c r="Y13" i="8"/>
  <c r="C33" i="8"/>
  <c r="F49" i="8"/>
  <c r="F52" i="8" s="1"/>
  <c r="L49" i="8"/>
  <c r="L52" i="8"/>
  <c r="L59" i="8" s="1"/>
  <c r="L62" i="8" s="1"/>
  <c r="L66" i="8" s="1"/>
  <c r="G49" i="8"/>
  <c r="G52" i="8" s="1"/>
  <c r="M49" i="8"/>
  <c r="M52" i="8"/>
  <c r="M71" i="8" s="1"/>
  <c r="H49" i="8"/>
  <c r="H52" i="8" s="1"/>
  <c r="N49" i="8"/>
  <c r="N52" i="8"/>
  <c r="N59" i="8" s="1"/>
  <c r="N62" i="8" s="1"/>
  <c r="N66" i="8" s="1"/>
  <c r="R49" i="8"/>
  <c r="R52" i="8" s="1"/>
  <c r="S49" i="8"/>
  <c r="S52" i="8" s="1"/>
  <c r="S59" i="8" s="1"/>
  <c r="S62" i="8" s="1"/>
  <c r="S66" i="8" s="1"/>
  <c r="T49" i="8"/>
  <c r="T52" i="8" s="1"/>
  <c r="O49" i="8"/>
  <c r="O52" i="8" s="1"/>
  <c r="O71" i="8" s="1"/>
  <c r="U49" i="8"/>
  <c r="U52" i="8" s="1"/>
  <c r="C49" i="8"/>
  <c r="C52" i="8"/>
  <c r="D49" i="8"/>
  <c r="D52" i="8"/>
  <c r="D59" i="8" s="1"/>
  <c r="D62" i="8" s="1"/>
  <c r="D66" i="8" s="1"/>
  <c r="E49" i="8"/>
  <c r="E52" i="8"/>
  <c r="E71" i="8" s="1"/>
  <c r="E59" i="8"/>
  <c r="I49" i="8"/>
  <c r="I52" i="8"/>
  <c r="I59" i="8" s="1"/>
  <c r="I62" i="8" s="1"/>
  <c r="I66" i="8" s="1"/>
  <c r="J49" i="8"/>
  <c r="J52" i="8"/>
  <c r="J71" i="8" s="1"/>
  <c r="J59" i="8"/>
  <c r="J62" i="8" s="1"/>
  <c r="J66" i="8" s="1"/>
  <c r="K49" i="8"/>
  <c r="K52" i="8"/>
  <c r="K59" i="8" s="1"/>
  <c r="K62" i="8" s="1"/>
  <c r="K66" i="8" s="1"/>
  <c r="P49" i="8"/>
  <c r="P52" i="8" s="1"/>
  <c r="Q49" i="8"/>
  <c r="Q52" i="8" s="1"/>
  <c r="Q59" i="8" s="1"/>
  <c r="Q62" i="8" s="1"/>
  <c r="Q66" i="8" s="1"/>
  <c r="V49" i="8"/>
  <c r="V52" i="8" s="1"/>
  <c r="W49" i="8"/>
  <c r="W52" i="8" s="1"/>
  <c r="X49" i="8"/>
  <c r="X52" i="8" s="1"/>
  <c r="J30" i="15"/>
  <c r="J34" i="15"/>
  <c r="J30" i="10"/>
  <c r="J30" i="8"/>
  <c r="J34" i="8"/>
  <c r="E30" i="8"/>
  <c r="E34" i="8"/>
  <c r="H30" i="14"/>
  <c r="H30" i="12"/>
  <c r="H30" i="8"/>
  <c r="H34" i="8"/>
  <c r="H60" i="8"/>
  <c r="I30" i="15"/>
  <c r="I34" i="15"/>
  <c r="I30" i="14"/>
  <c r="I30" i="12"/>
  <c r="I30" i="10"/>
  <c r="M30" i="14"/>
  <c r="M34" i="14"/>
  <c r="M60" i="14"/>
  <c r="M30" i="12"/>
  <c r="L30" i="15"/>
  <c r="L34" i="15"/>
  <c r="L30" i="12"/>
  <c r="L30" i="11"/>
  <c r="L34" i="11"/>
  <c r="L30" i="8"/>
  <c r="L34" i="8"/>
  <c r="L30" i="9"/>
  <c r="L34" i="9"/>
  <c r="L30" i="10"/>
  <c r="G30" i="14"/>
  <c r="G34" i="14"/>
  <c r="G30" i="12"/>
  <c r="G30" i="11"/>
  <c r="G34" i="11"/>
  <c r="G30" i="8"/>
  <c r="G34" i="8"/>
  <c r="G30" i="9"/>
  <c r="G34" i="9"/>
  <c r="G60" i="9"/>
  <c r="T49" i="9"/>
  <c r="T52" i="9" s="1"/>
  <c r="T59" i="9" s="1"/>
  <c r="T62" i="9" s="1"/>
  <c r="Q49" i="9"/>
  <c r="Q52" i="9" s="1"/>
  <c r="N49" i="9"/>
  <c r="N52" i="9" s="1"/>
  <c r="N59" i="9" s="1"/>
  <c r="N62" i="9" s="1"/>
  <c r="K49" i="9"/>
  <c r="K52" i="9" s="1"/>
  <c r="H49" i="9"/>
  <c r="H52" i="9"/>
  <c r="H59" i="9" s="1"/>
  <c r="H62" i="9" s="1"/>
  <c r="H66" i="9" s="1"/>
  <c r="K30" i="8"/>
  <c r="U49" i="10"/>
  <c r="U52" i="10" s="1"/>
  <c r="U59" i="10" s="1"/>
  <c r="R49" i="10"/>
  <c r="R52" i="10" s="1"/>
  <c r="R59" i="10" s="1"/>
  <c r="J49" i="10"/>
  <c r="J52" i="10" s="1"/>
  <c r="J59" i="10" s="1"/>
  <c r="I49" i="10"/>
  <c r="I52" i="10" s="1"/>
  <c r="I59" i="10" s="1"/>
  <c r="R49" i="11"/>
  <c r="R52" i="11" s="1"/>
  <c r="M49" i="11"/>
  <c r="M52" i="11" s="1"/>
  <c r="G49" i="11"/>
  <c r="G52" i="11" s="1"/>
  <c r="L49" i="11"/>
  <c r="L52" i="11" s="1"/>
  <c r="F49" i="11"/>
  <c r="F52" i="11" s="1"/>
  <c r="J49" i="11"/>
  <c r="J52" i="11" s="1"/>
  <c r="L49" i="12"/>
  <c r="L52" i="12" s="1"/>
  <c r="L59" i="12" s="1"/>
  <c r="R49" i="14"/>
  <c r="R52" i="14" s="1"/>
  <c r="T49" i="14"/>
  <c r="T52" i="14" s="1"/>
  <c r="O49" i="14"/>
  <c r="O52" i="14" s="1"/>
  <c r="I49" i="14"/>
  <c r="I52" i="14" s="1"/>
  <c r="N49" i="14"/>
  <c r="N52" i="14" s="1"/>
  <c r="H49" i="14"/>
  <c r="H52" i="14" s="1"/>
  <c r="L49" i="14"/>
  <c r="L52" i="14" s="1"/>
  <c r="F49" i="14"/>
  <c r="F52" i="14" s="1"/>
  <c r="K49" i="15"/>
  <c r="K52" i="15"/>
  <c r="K71" i="15" s="1"/>
  <c r="K59" i="15"/>
  <c r="K62" i="15" s="1"/>
  <c r="K66" i="15" s="1"/>
  <c r="R49" i="15"/>
  <c r="R52" i="15" s="1"/>
  <c r="Q49" i="15"/>
  <c r="Q52" i="15" s="1"/>
  <c r="Q71" i="15" s="1"/>
  <c r="O49" i="15"/>
  <c r="O52" i="15" s="1"/>
  <c r="C33" i="14"/>
  <c r="M49" i="15"/>
  <c r="M52" i="15"/>
  <c r="M59" i="15" s="1"/>
  <c r="M62" i="15" s="1"/>
  <c r="L49" i="15"/>
  <c r="L52" i="15" s="1"/>
  <c r="K30" i="11"/>
  <c r="K34" i="11"/>
  <c r="E30" i="15"/>
  <c r="J30" i="12"/>
  <c r="C30" i="14"/>
  <c r="C34" i="14"/>
  <c r="D30" i="9"/>
  <c r="D34" i="9"/>
  <c r="D60" i="9"/>
  <c r="E30" i="9"/>
  <c r="E34" i="9"/>
  <c r="C30" i="8"/>
  <c r="C34" i="8"/>
  <c r="F30" i="9"/>
  <c r="F34" i="9"/>
  <c r="D30" i="10"/>
  <c r="K30" i="15"/>
  <c r="E30" i="10"/>
  <c r="J30" i="11"/>
  <c r="J34" i="11"/>
  <c r="C30" i="12"/>
  <c r="C34" i="12" s="1"/>
  <c r="F30" i="10"/>
  <c r="D30" i="11"/>
  <c r="D34" i="11"/>
  <c r="K30" i="9"/>
  <c r="K34" i="9"/>
  <c r="K60" i="9"/>
  <c r="E30" i="11"/>
  <c r="J30" i="9"/>
  <c r="D30" i="14"/>
  <c r="D34" i="14"/>
  <c r="K30" i="12"/>
  <c r="E30" i="12"/>
  <c r="C30" i="10"/>
  <c r="F30" i="11"/>
  <c r="F34" i="11"/>
  <c r="D30" i="12"/>
  <c r="K30" i="10"/>
  <c r="J30" i="14"/>
  <c r="F30" i="12"/>
  <c r="D30" i="8"/>
  <c r="D34" i="8"/>
  <c r="D30" i="15"/>
  <c r="D34" i="15"/>
  <c r="E16" i="9"/>
  <c r="D33" i="9"/>
  <c r="X26" i="9"/>
  <c r="X33" i="9"/>
  <c r="X34" i="9"/>
  <c r="W33" i="9"/>
  <c r="W34" i="9"/>
  <c r="D33" i="8"/>
  <c r="E16" i="8"/>
  <c r="X26" i="8"/>
  <c r="X33" i="8"/>
  <c r="X34" i="8"/>
  <c r="W33" i="8"/>
  <c r="W34" i="8"/>
  <c r="E16" i="15"/>
  <c r="D33" i="15"/>
  <c r="X26" i="15"/>
  <c r="X33" i="15"/>
  <c r="X34" i="15"/>
  <c r="W33" i="15"/>
  <c r="W34" i="15"/>
  <c r="D33" i="14"/>
  <c r="E16" i="14"/>
  <c r="X26" i="14"/>
  <c r="X33" i="14"/>
  <c r="X34" i="14"/>
  <c r="W33" i="14"/>
  <c r="W34" i="14"/>
  <c r="G16" i="11"/>
  <c r="X26" i="11"/>
  <c r="X33" i="11"/>
  <c r="X34" i="11"/>
  <c r="W33" i="11"/>
  <c r="W34" i="11"/>
  <c r="E17" i="11"/>
  <c r="D16" i="12"/>
  <c r="E16" i="12" s="1"/>
  <c r="X60" i="9"/>
  <c r="W71" i="9"/>
  <c r="W60" i="9"/>
  <c r="E33" i="9"/>
  <c r="F16" i="9"/>
  <c r="W60" i="8"/>
  <c r="E33" i="8"/>
  <c r="F16" i="8"/>
  <c r="X60" i="8"/>
  <c r="W60" i="15"/>
  <c r="X60" i="15"/>
  <c r="E33" i="15"/>
  <c r="E34" i="15"/>
  <c r="F16" i="15"/>
  <c r="W60" i="14"/>
  <c r="E33" i="14"/>
  <c r="F16" i="14"/>
  <c r="X60" i="14"/>
  <c r="W60" i="11"/>
  <c r="X60" i="11"/>
  <c r="E33" i="11"/>
  <c r="F17" i="11"/>
  <c r="H16" i="11"/>
  <c r="D33" i="12"/>
  <c r="D34" i="12" s="1"/>
  <c r="F33" i="9"/>
  <c r="G16" i="9"/>
  <c r="G16" i="8"/>
  <c r="F33" i="8"/>
  <c r="F33" i="15"/>
  <c r="G16" i="15"/>
  <c r="G16" i="14"/>
  <c r="F33" i="14"/>
  <c r="I16" i="11"/>
  <c r="G17" i="11"/>
  <c r="F33" i="11"/>
  <c r="E34" i="11"/>
  <c r="H16" i="9"/>
  <c r="G33" i="9"/>
  <c r="G33" i="8"/>
  <c r="H16" i="8"/>
  <c r="G33" i="15"/>
  <c r="H16" i="15"/>
  <c r="H16" i="14"/>
  <c r="G33" i="14"/>
  <c r="H17" i="11"/>
  <c r="G33" i="11"/>
  <c r="J16" i="11"/>
  <c r="H33" i="9"/>
  <c r="I16" i="9"/>
  <c r="I16" i="8"/>
  <c r="H33" i="8"/>
  <c r="I16" i="15"/>
  <c r="H33" i="15"/>
  <c r="I16" i="14"/>
  <c r="H33" i="14"/>
  <c r="H34" i="14"/>
  <c r="K16" i="11"/>
  <c r="I17" i="11"/>
  <c r="H33" i="11"/>
  <c r="J16" i="9"/>
  <c r="I33" i="9"/>
  <c r="J16" i="8"/>
  <c r="I33" i="8"/>
  <c r="J16" i="15"/>
  <c r="I33" i="15"/>
  <c r="J16" i="14"/>
  <c r="I33" i="14"/>
  <c r="J17" i="11"/>
  <c r="I33" i="11"/>
  <c r="L16" i="11"/>
  <c r="K16" i="9"/>
  <c r="J33" i="9"/>
  <c r="J34" i="9"/>
  <c r="J60" i="9"/>
  <c r="J33" i="8"/>
  <c r="K16" i="8"/>
  <c r="J33" i="15"/>
  <c r="K16" i="15"/>
  <c r="I34" i="14"/>
  <c r="K16" i="14"/>
  <c r="J33" i="14"/>
  <c r="J34" i="14"/>
  <c r="J60" i="14"/>
  <c r="K17" i="11"/>
  <c r="J33" i="11"/>
  <c r="M16" i="11"/>
  <c r="K33" i="9"/>
  <c r="L16" i="9"/>
  <c r="K33" i="8"/>
  <c r="K34" i="8"/>
  <c r="L16" i="8"/>
  <c r="K33" i="15"/>
  <c r="K34" i="15"/>
  <c r="L16" i="15"/>
  <c r="I60" i="14"/>
  <c r="K33" i="14"/>
  <c r="L16" i="14"/>
  <c r="N16" i="11"/>
  <c r="L17" i="11"/>
  <c r="K33" i="11"/>
  <c r="L33" i="9"/>
  <c r="M16" i="9"/>
  <c r="L33" i="8"/>
  <c r="M16" i="8"/>
  <c r="L33" i="15"/>
  <c r="M16" i="15"/>
  <c r="M16" i="14"/>
  <c r="L33" i="14"/>
  <c r="M17" i="11"/>
  <c r="M33" i="11"/>
  <c r="L33" i="11"/>
  <c r="O16" i="11"/>
  <c r="N33" i="11"/>
  <c r="N34" i="11"/>
  <c r="N16" i="9"/>
  <c r="M33" i="9"/>
  <c r="N16" i="8"/>
  <c r="M33" i="8"/>
  <c r="M33" i="15"/>
  <c r="N16" i="15"/>
  <c r="M33" i="14"/>
  <c r="N16" i="14"/>
  <c r="N60" i="11"/>
  <c r="P16" i="11"/>
  <c r="O33" i="11"/>
  <c r="O34" i="11"/>
  <c r="O16" i="9"/>
  <c r="N33" i="9"/>
  <c r="N34" i="9"/>
  <c r="O16" i="8"/>
  <c r="N33" i="8"/>
  <c r="N34" i="8"/>
  <c r="O16" i="15"/>
  <c r="N33" i="15"/>
  <c r="N34" i="15"/>
  <c r="O16" i="14"/>
  <c r="N33" i="14"/>
  <c r="N34" i="14"/>
  <c r="Q16" i="11"/>
  <c r="P33" i="11"/>
  <c r="P34" i="11"/>
  <c r="O60" i="11"/>
  <c r="P16" i="9"/>
  <c r="O33" i="9"/>
  <c r="O34" i="9"/>
  <c r="N60" i="9"/>
  <c r="N71" i="8"/>
  <c r="N60" i="8"/>
  <c r="P16" i="8"/>
  <c r="O33" i="8"/>
  <c r="O34" i="8"/>
  <c r="N60" i="15"/>
  <c r="P16" i="15"/>
  <c r="O33" i="15"/>
  <c r="O34" i="15"/>
  <c r="N60" i="14"/>
  <c r="P16" i="14"/>
  <c r="O33" i="14"/>
  <c r="O34" i="14"/>
  <c r="P60" i="11"/>
  <c r="Q33" i="11"/>
  <c r="Q34" i="11"/>
  <c r="R16" i="11"/>
  <c r="O60" i="9"/>
  <c r="Q16" i="9"/>
  <c r="P33" i="9"/>
  <c r="P34" i="9"/>
  <c r="O60" i="8"/>
  <c r="P33" i="8"/>
  <c r="P34" i="8"/>
  <c r="Q16" i="8"/>
  <c r="O60" i="15"/>
  <c r="Q16" i="15"/>
  <c r="P33" i="15"/>
  <c r="P34" i="15"/>
  <c r="O60" i="14"/>
  <c r="Q16" i="14"/>
  <c r="P33" i="14"/>
  <c r="P34" i="14"/>
  <c r="R33" i="11"/>
  <c r="R34" i="11"/>
  <c r="S16" i="11"/>
  <c r="Q60" i="11"/>
  <c r="P60" i="9"/>
  <c r="Q33" i="9"/>
  <c r="Q34" i="9"/>
  <c r="R16" i="9"/>
  <c r="P60" i="8"/>
  <c r="Q33" i="8"/>
  <c r="Q34" i="8"/>
  <c r="R16" i="8"/>
  <c r="P60" i="15"/>
  <c r="Q33" i="15"/>
  <c r="Q34" i="15"/>
  <c r="R16" i="15"/>
  <c r="Q33" i="14"/>
  <c r="Q34" i="14"/>
  <c r="R16" i="14"/>
  <c r="P60" i="14"/>
  <c r="T16" i="11"/>
  <c r="S33" i="11"/>
  <c r="S34" i="11"/>
  <c r="R60" i="11"/>
  <c r="R33" i="9"/>
  <c r="R34" i="9"/>
  <c r="S16" i="9"/>
  <c r="Q60" i="9"/>
  <c r="R33" i="8"/>
  <c r="R34" i="8"/>
  <c r="S16" i="8"/>
  <c r="Q60" i="8"/>
  <c r="R33" i="15"/>
  <c r="R34" i="15"/>
  <c r="S16" i="15"/>
  <c r="Q60" i="15"/>
  <c r="S16" i="14"/>
  <c r="R33" i="14"/>
  <c r="R34" i="14"/>
  <c r="Q60" i="14"/>
  <c r="S60" i="11"/>
  <c r="U16" i="11"/>
  <c r="T33" i="11"/>
  <c r="T34" i="11"/>
  <c r="T16" i="9"/>
  <c r="S33" i="9"/>
  <c r="S34" i="9"/>
  <c r="R60" i="9"/>
  <c r="T16" i="8"/>
  <c r="S33" i="8"/>
  <c r="S34" i="8"/>
  <c r="R60" i="8"/>
  <c r="S33" i="15"/>
  <c r="S34" i="15"/>
  <c r="T16" i="15"/>
  <c r="R60" i="15"/>
  <c r="T16" i="14"/>
  <c r="S33" i="14"/>
  <c r="S34" i="14"/>
  <c r="R60" i="14"/>
  <c r="T60" i="11"/>
  <c r="V16" i="11"/>
  <c r="V33" i="11"/>
  <c r="U33" i="11"/>
  <c r="U34" i="11"/>
  <c r="S60" i="9"/>
  <c r="U16" i="9"/>
  <c r="T33" i="9"/>
  <c r="T34" i="9"/>
  <c r="S60" i="8"/>
  <c r="U16" i="8"/>
  <c r="T33" i="8"/>
  <c r="T34" i="8"/>
  <c r="U16" i="15"/>
  <c r="T33" i="15"/>
  <c r="T34" i="15"/>
  <c r="S60" i="15"/>
  <c r="S60" i="14"/>
  <c r="T33" i="14"/>
  <c r="T34" i="14"/>
  <c r="U16" i="14"/>
  <c r="U60" i="11"/>
  <c r="V34" i="11"/>
  <c r="Y33" i="11"/>
  <c r="V16" i="9"/>
  <c r="V33" i="9"/>
  <c r="U33" i="9"/>
  <c r="U34" i="9"/>
  <c r="T60" i="9"/>
  <c r="T60" i="8"/>
  <c r="V16" i="8"/>
  <c r="V33" i="8"/>
  <c r="U33" i="8"/>
  <c r="U34" i="8"/>
  <c r="T60" i="15"/>
  <c r="V16" i="15"/>
  <c r="V33" i="15"/>
  <c r="U33" i="15"/>
  <c r="U34" i="15"/>
  <c r="V16" i="14"/>
  <c r="V33" i="14"/>
  <c r="U33" i="14"/>
  <c r="U34" i="14"/>
  <c r="T60" i="14"/>
  <c r="V60" i="11"/>
  <c r="U60" i="9"/>
  <c r="V34" i="9"/>
  <c r="Y33" i="9"/>
  <c r="U60" i="8"/>
  <c r="V34" i="8"/>
  <c r="Y33" i="8"/>
  <c r="U60" i="15"/>
  <c r="V34" i="15"/>
  <c r="Y33" i="15"/>
  <c r="U60" i="14"/>
  <c r="V34" i="14"/>
  <c r="Y33" i="14"/>
  <c r="V60" i="9"/>
  <c r="V60" i="8"/>
  <c r="V60" i="15"/>
  <c r="V60" i="14"/>
  <c r="F60" i="9"/>
  <c r="C34" i="9"/>
  <c r="C71" i="9"/>
  <c r="Y30" i="9"/>
  <c r="M60" i="9"/>
  <c r="L60" i="9"/>
  <c r="E60" i="9"/>
  <c r="J71" i="9"/>
  <c r="H71" i="9"/>
  <c r="C60" i="8"/>
  <c r="L60" i="8"/>
  <c r="J60" i="8"/>
  <c r="I60" i="8"/>
  <c r="M60" i="8"/>
  <c r="G60" i="8"/>
  <c r="D60" i="8"/>
  <c r="K60" i="8"/>
  <c r="F60" i="8"/>
  <c r="E60" i="8"/>
  <c r="E62" i="8"/>
  <c r="E66" i="8" s="1"/>
  <c r="Y30" i="8"/>
  <c r="K60" i="15"/>
  <c r="Y30" i="15"/>
  <c r="H71" i="15"/>
  <c r="H60" i="15"/>
  <c r="L60" i="15"/>
  <c r="D60" i="15"/>
  <c r="I60" i="15"/>
  <c r="M60" i="15"/>
  <c r="J60" i="15"/>
  <c r="C34" i="15"/>
  <c r="G60" i="15"/>
  <c r="E60" i="15"/>
  <c r="H60" i="14"/>
  <c r="C60" i="14"/>
  <c r="C71" i="14"/>
  <c r="L60" i="14"/>
  <c r="F60" i="14"/>
  <c r="E60" i="14"/>
  <c r="D60" i="14"/>
  <c r="K60" i="14"/>
  <c r="G71" i="14"/>
  <c r="G60" i="14"/>
  <c r="Y30" i="14"/>
  <c r="L60" i="11"/>
  <c r="F60" i="11"/>
  <c r="C60" i="11"/>
  <c r="K60" i="11"/>
  <c r="G60" i="11"/>
  <c r="D60" i="11"/>
  <c r="J60" i="11"/>
  <c r="H60" i="11"/>
  <c r="M60" i="11"/>
  <c r="I60" i="11"/>
  <c r="Y30" i="11"/>
  <c r="E60" i="11"/>
  <c r="Y30" i="12"/>
  <c r="C60" i="9"/>
  <c r="Y60" i="9"/>
  <c r="Y60" i="8"/>
  <c r="C60" i="15"/>
  <c r="Y60" i="14"/>
  <c r="Y60" i="11"/>
  <c r="Y60" i="15"/>
  <c r="U71" i="11" l="1"/>
  <c r="U59" i="11"/>
  <c r="U62" i="11" s="1"/>
  <c r="W59" i="11"/>
  <c r="W62" i="11" s="1"/>
  <c r="W66" i="11" s="1"/>
  <c r="W71" i="11"/>
  <c r="S71" i="11"/>
  <c r="S59" i="11"/>
  <c r="S62" i="11" s="1"/>
  <c r="S66" i="11" s="1"/>
  <c r="W59" i="8"/>
  <c r="W62" i="8" s="1"/>
  <c r="W66" i="8" s="1"/>
  <c r="W71" i="8"/>
  <c r="V71" i="8"/>
  <c r="V59" i="8"/>
  <c r="V62" i="8" s="1"/>
  <c r="V66" i="8" s="1"/>
  <c r="S59" i="9"/>
  <c r="S62" i="9" s="1"/>
  <c r="S66" i="9" s="1"/>
  <c r="S71" i="9"/>
  <c r="P59" i="8"/>
  <c r="P62" i="8" s="1"/>
  <c r="P66" i="8" s="1"/>
  <c r="P71" i="8"/>
  <c r="X71" i="8"/>
  <c r="X59" i="8"/>
  <c r="X62" i="8" s="1"/>
  <c r="X66" i="8" s="1"/>
  <c r="Q71" i="8"/>
  <c r="Q59" i="15"/>
  <c r="Q62" i="15" s="1"/>
  <c r="Q66" i="15" s="1"/>
  <c r="U59" i="9"/>
  <c r="U62" i="9" s="1"/>
  <c r="U66" i="9" s="1"/>
  <c r="U71" i="9"/>
  <c r="F71" i="9"/>
  <c r="I59" i="9"/>
  <c r="I62" i="9" s="1"/>
  <c r="I66" i="9" s="1"/>
  <c r="O59" i="9"/>
  <c r="O62" i="9" s="1"/>
  <c r="O66" i="9" s="1"/>
  <c r="O71" i="9"/>
  <c r="Q71" i="9"/>
  <c r="Q59" i="9"/>
  <c r="Q62" i="9" s="1"/>
  <c r="Q66" i="9" s="1"/>
  <c r="C66" i="9"/>
  <c r="X71" i="9"/>
  <c r="X59" i="9"/>
  <c r="X62" i="9" s="1"/>
  <c r="X66" i="9" s="1"/>
  <c r="R71" i="9"/>
  <c r="R59" i="9"/>
  <c r="R62" i="9" s="1"/>
  <c r="R66" i="9" s="1"/>
  <c r="P59" i="9"/>
  <c r="P62" i="9" s="1"/>
  <c r="P66" i="9" s="1"/>
  <c r="P71" i="9"/>
  <c r="G71" i="9"/>
  <c r="G59" i="9"/>
  <c r="G62" i="9" s="1"/>
  <c r="G66" i="9" s="1"/>
  <c r="K71" i="9"/>
  <c r="K59" i="9"/>
  <c r="K62" i="9" s="1"/>
  <c r="K66" i="9" s="1"/>
  <c r="V59" i="9"/>
  <c r="V62" i="9" s="1"/>
  <c r="V66" i="9" s="1"/>
  <c r="V71" i="9"/>
  <c r="M71" i="9"/>
  <c r="M59" i="9"/>
  <c r="M62" i="9" s="1"/>
  <c r="M66" i="9" s="1"/>
  <c r="T71" i="9"/>
  <c r="T66" i="9"/>
  <c r="N66" i="9"/>
  <c r="E71" i="9"/>
  <c r="N71" i="9"/>
  <c r="Y52" i="9"/>
  <c r="D71" i="9"/>
  <c r="L71" i="9"/>
  <c r="T59" i="8"/>
  <c r="T62" i="8" s="1"/>
  <c r="T66" i="8" s="1"/>
  <c r="T71" i="8"/>
  <c r="H71" i="8"/>
  <c r="H59" i="8"/>
  <c r="H62" i="8" s="1"/>
  <c r="H66" i="8" s="1"/>
  <c r="F59" i="8"/>
  <c r="F62" i="8" s="1"/>
  <c r="F66" i="8" s="1"/>
  <c r="F71" i="8"/>
  <c r="Y52" i="8"/>
  <c r="R59" i="8"/>
  <c r="R62" i="8" s="1"/>
  <c r="R66" i="8" s="1"/>
  <c r="R71" i="8"/>
  <c r="U59" i="8"/>
  <c r="U62" i="8" s="1"/>
  <c r="U66" i="8" s="1"/>
  <c r="U71" i="8"/>
  <c r="G71" i="8"/>
  <c r="G59" i="8"/>
  <c r="G62" i="8" s="1"/>
  <c r="G66" i="8" s="1"/>
  <c r="L71" i="8"/>
  <c r="S71" i="8"/>
  <c r="C59" i="8"/>
  <c r="I71" i="8"/>
  <c r="C71" i="8"/>
  <c r="K71" i="8"/>
  <c r="O59" i="8"/>
  <c r="O62" i="8" s="1"/>
  <c r="O66" i="8" s="1"/>
  <c r="M59" i="8"/>
  <c r="M62" i="8" s="1"/>
  <c r="M66" i="8" s="1"/>
  <c r="D71" i="8"/>
  <c r="I71" i="15"/>
  <c r="I59" i="15"/>
  <c r="I62" i="15" s="1"/>
  <c r="S71" i="15"/>
  <c r="S59" i="15"/>
  <c r="S62" i="15" s="1"/>
  <c r="S66" i="15" s="1"/>
  <c r="C71" i="15"/>
  <c r="Y52" i="15"/>
  <c r="C59" i="15"/>
  <c r="U59" i="15"/>
  <c r="U62" i="15" s="1"/>
  <c r="U66" i="15" s="1"/>
  <c r="U71" i="15"/>
  <c r="P59" i="15"/>
  <c r="P62" i="15" s="1"/>
  <c r="P66" i="15" s="1"/>
  <c r="P71" i="15"/>
  <c r="R71" i="15"/>
  <c r="R59" i="15"/>
  <c r="R62" i="15" s="1"/>
  <c r="R66" i="15" s="1"/>
  <c r="W59" i="15"/>
  <c r="W62" i="15" s="1"/>
  <c r="W66" i="15" s="1"/>
  <c r="W71" i="15"/>
  <c r="F59" i="15"/>
  <c r="F62" i="15" s="1"/>
  <c r="F66" i="15" s="1"/>
  <c r="F71" i="15"/>
  <c r="E59" i="15"/>
  <c r="E62" i="15" s="1"/>
  <c r="E66" i="15" s="1"/>
  <c r="E71" i="15"/>
  <c r="O71" i="15"/>
  <c r="O59" i="15"/>
  <c r="O62" i="15" s="1"/>
  <c r="O66" i="15" s="1"/>
  <c r="L59" i="15"/>
  <c r="L62" i="15" s="1"/>
  <c r="L66" i="15" s="1"/>
  <c r="L71" i="15"/>
  <c r="V71" i="15"/>
  <c r="G59" i="15"/>
  <c r="G62" i="15" s="1"/>
  <c r="G66" i="15" s="1"/>
  <c r="I66" i="15"/>
  <c r="J71" i="15"/>
  <c r="M71" i="15"/>
  <c r="N71" i="15"/>
  <c r="X71" i="15"/>
  <c r="T66" i="15"/>
  <c r="N66" i="15"/>
  <c r="H66" i="15"/>
  <c r="T71" i="15"/>
  <c r="M66" i="15"/>
  <c r="H71" i="14"/>
  <c r="H59" i="14"/>
  <c r="H62" i="14" s="1"/>
  <c r="Q71" i="14"/>
  <c r="Q59" i="14"/>
  <c r="Q62" i="14" s="1"/>
  <c r="Q66" i="14" s="1"/>
  <c r="I59" i="14"/>
  <c r="I62" i="14" s="1"/>
  <c r="I71" i="14"/>
  <c r="V71" i="14"/>
  <c r="V59" i="14"/>
  <c r="V62" i="14" s="1"/>
  <c r="V66" i="14" s="1"/>
  <c r="P71" i="14"/>
  <c r="P59" i="14"/>
  <c r="P62" i="14" s="1"/>
  <c r="P66" i="14" s="1"/>
  <c r="O71" i="14"/>
  <c r="O59" i="14"/>
  <c r="O62" i="14" s="1"/>
  <c r="O66" i="14" s="1"/>
  <c r="N71" i="14"/>
  <c r="N59" i="14"/>
  <c r="N62" i="14" s="1"/>
  <c r="F59" i="14"/>
  <c r="F62" i="14" s="1"/>
  <c r="F66" i="14" s="1"/>
  <c r="F71" i="14"/>
  <c r="T59" i="14"/>
  <c r="T62" i="14" s="1"/>
  <c r="T66" i="14" s="1"/>
  <c r="T71" i="14"/>
  <c r="C62" i="14"/>
  <c r="Y52" i="14"/>
  <c r="D71" i="14"/>
  <c r="D59" i="14"/>
  <c r="D62" i="14" s="1"/>
  <c r="D66" i="14" s="1"/>
  <c r="L59" i="14"/>
  <c r="L62" i="14" s="1"/>
  <c r="L66" i="14" s="1"/>
  <c r="L71" i="14"/>
  <c r="R59" i="14"/>
  <c r="R62" i="14" s="1"/>
  <c r="R66" i="14" s="1"/>
  <c r="R71" i="14"/>
  <c r="K59" i="14"/>
  <c r="K62" i="14" s="1"/>
  <c r="K66" i="14" s="1"/>
  <c r="K71" i="14"/>
  <c r="E71" i="14"/>
  <c r="E59" i="14"/>
  <c r="E62" i="14" s="1"/>
  <c r="S66" i="14"/>
  <c r="M66" i="14"/>
  <c r="G66" i="14"/>
  <c r="U71" i="14"/>
  <c r="X71" i="14"/>
  <c r="E66" i="14"/>
  <c r="M71" i="14"/>
  <c r="S71" i="14"/>
  <c r="U66" i="14"/>
  <c r="I66" i="14"/>
  <c r="J71" i="14"/>
  <c r="W71" i="14"/>
  <c r="N66" i="14"/>
  <c r="H66" i="14"/>
  <c r="T71" i="11"/>
  <c r="T59" i="11"/>
  <c r="T62" i="11" s="1"/>
  <c r="G71" i="11"/>
  <c r="G59" i="11"/>
  <c r="G62" i="11" s="1"/>
  <c r="C62" i="11"/>
  <c r="P59" i="11"/>
  <c r="P62" i="11" s="1"/>
  <c r="P66" i="11" s="1"/>
  <c r="P71" i="11"/>
  <c r="I59" i="11"/>
  <c r="I62" i="11" s="1"/>
  <c r="I71" i="11"/>
  <c r="M59" i="11"/>
  <c r="M62" i="11" s="1"/>
  <c r="M71" i="11"/>
  <c r="K59" i="11"/>
  <c r="K62" i="11" s="1"/>
  <c r="K66" i="11" s="1"/>
  <c r="K71" i="11"/>
  <c r="L59" i="11"/>
  <c r="L62" i="11" s="1"/>
  <c r="L66" i="11" s="1"/>
  <c r="L71" i="11"/>
  <c r="O71" i="11"/>
  <c r="O59" i="11"/>
  <c r="O62" i="11" s="1"/>
  <c r="O66" i="11" s="1"/>
  <c r="R71" i="11"/>
  <c r="R59" i="11"/>
  <c r="R62" i="11" s="1"/>
  <c r="R66" i="11" s="1"/>
  <c r="X71" i="11"/>
  <c r="X59" i="11"/>
  <c r="X62" i="11" s="1"/>
  <c r="X66" i="11" s="1"/>
  <c r="E59" i="11"/>
  <c r="E62" i="11" s="1"/>
  <c r="E66" i="11" s="1"/>
  <c r="E71" i="11"/>
  <c r="J71" i="11"/>
  <c r="J59" i="11"/>
  <c r="J62" i="11" s="1"/>
  <c r="J66" i="11" s="1"/>
  <c r="V59" i="11"/>
  <c r="V62" i="11" s="1"/>
  <c r="V66" i="11" s="1"/>
  <c r="V71" i="11"/>
  <c r="N59" i="11"/>
  <c r="N62" i="11" s="1"/>
  <c r="N66" i="11" s="1"/>
  <c r="N71" i="11"/>
  <c r="D71" i="11"/>
  <c r="D59" i="11"/>
  <c r="D62" i="11" s="1"/>
  <c r="D66" i="11" s="1"/>
  <c r="F59" i="11"/>
  <c r="F62" i="11" s="1"/>
  <c r="F66" i="11" s="1"/>
  <c r="F71" i="11"/>
  <c r="Q71" i="11"/>
  <c r="Q59" i="11"/>
  <c r="Q62" i="11" s="1"/>
  <c r="Q66" i="11" s="1"/>
  <c r="H59" i="11"/>
  <c r="H62" i="11" s="1"/>
  <c r="H71" i="11"/>
  <c r="T66" i="11"/>
  <c r="H66" i="11"/>
  <c r="M66" i="11"/>
  <c r="C71" i="11"/>
  <c r="Y52" i="11"/>
  <c r="G66" i="11"/>
  <c r="U66" i="11"/>
  <c r="I66" i="11"/>
  <c r="F49" i="12"/>
  <c r="F52" i="12" s="1"/>
  <c r="F59" i="12" s="1"/>
  <c r="P37" i="12"/>
  <c r="V37" i="12"/>
  <c r="X37" i="12"/>
  <c r="S37" i="12"/>
  <c r="U37" i="12"/>
  <c r="Q37" i="12"/>
  <c r="W37" i="12"/>
  <c r="R37" i="12"/>
  <c r="O37" i="12"/>
  <c r="O49" i="12" s="1"/>
  <c r="O52" i="12" s="1"/>
  <c r="O59" i="12" s="1"/>
  <c r="O5" i="7" s="1"/>
  <c r="O11" i="7" s="1"/>
  <c r="T37" i="12"/>
  <c r="O64" i="12"/>
  <c r="J49" i="12"/>
  <c r="J52" i="12" s="1"/>
  <c r="J59" i="12" s="1"/>
  <c r="C64" i="12"/>
  <c r="M64" i="12"/>
  <c r="S64" i="12"/>
  <c r="E64" i="12"/>
  <c r="W39" i="12"/>
  <c r="S39" i="12"/>
  <c r="V39" i="12"/>
  <c r="R39" i="12"/>
  <c r="X39" i="12"/>
  <c r="Q39" i="12"/>
  <c r="T39" i="12"/>
  <c r="U39" i="12"/>
  <c r="T38" i="12"/>
  <c r="V38" i="12"/>
  <c r="Q38" i="12"/>
  <c r="U38" i="12"/>
  <c r="W38" i="12"/>
  <c r="P38" i="12"/>
  <c r="R38" i="12"/>
  <c r="X38" i="12"/>
  <c r="S38" i="12"/>
  <c r="Q64" i="12"/>
  <c r="D33" i="10"/>
  <c r="D34" i="10" s="1"/>
  <c r="E16" i="10"/>
  <c r="W33" i="10"/>
  <c r="W34" i="10" s="1"/>
  <c r="X26" i="10"/>
  <c r="X33" i="10" s="1"/>
  <c r="X34" i="10" s="1"/>
  <c r="D59" i="10"/>
  <c r="Y52" i="10"/>
  <c r="U64" i="10"/>
  <c r="O64" i="10"/>
  <c r="I64" i="10"/>
  <c r="Y30" i="10"/>
  <c r="C33" i="10"/>
  <c r="T64" i="10"/>
  <c r="N64" i="10"/>
  <c r="H64" i="10"/>
  <c r="C64" i="10"/>
  <c r="S64" i="10"/>
  <c r="M64" i="10"/>
  <c r="G64" i="10"/>
  <c r="X64" i="10"/>
  <c r="R64" i="10"/>
  <c r="L64" i="10"/>
  <c r="F64" i="10"/>
  <c r="W64" i="10"/>
  <c r="Q64" i="10"/>
  <c r="K64" i="10"/>
  <c r="E64" i="10"/>
  <c r="V64" i="10"/>
  <c r="P64" i="10"/>
  <c r="J64" i="10"/>
  <c r="G5" i="7"/>
  <c r="G11" i="7" s="1"/>
  <c r="C71" i="12"/>
  <c r="C60" i="12"/>
  <c r="C4" i="7"/>
  <c r="C10" i="7" s="1"/>
  <c r="M5" i="7"/>
  <c r="M11" i="7" s="1"/>
  <c r="C59" i="12"/>
  <c r="F5" i="7"/>
  <c r="F11" i="7" s="1"/>
  <c r="E5" i="7"/>
  <c r="E11" i="7" s="1"/>
  <c r="H5" i="7"/>
  <c r="H11" i="7" s="1"/>
  <c r="D4" i="7"/>
  <c r="D10" i="7" s="1"/>
  <c r="D60" i="12"/>
  <c r="D71" i="12"/>
  <c r="E33" i="12"/>
  <c r="E34" i="12" s="1"/>
  <c r="F16" i="12"/>
  <c r="N5" i="7"/>
  <c r="N11" i="7" s="1"/>
  <c r="K5" i="7"/>
  <c r="K11" i="7" s="1"/>
  <c r="L5" i="7"/>
  <c r="L11" i="7" s="1"/>
  <c r="I5" i="7"/>
  <c r="I11" i="7" s="1"/>
  <c r="X26" i="12"/>
  <c r="X33" i="12" s="1"/>
  <c r="X34" i="12" s="1"/>
  <c r="W33" i="12"/>
  <c r="W34" i="12" s="1"/>
  <c r="D5" i="7"/>
  <c r="D11" i="7" s="1"/>
  <c r="D62" i="12"/>
  <c r="J5" i="7"/>
  <c r="J11" i="7" s="1"/>
  <c r="V64" i="12"/>
  <c r="P64" i="12"/>
  <c r="J64" i="12"/>
  <c r="D64" i="12"/>
  <c r="T64" i="12"/>
  <c r="N64" i="12"/>
  <c r="H64" i="12"/>
  <c r="G64" i="12"/>
  <c r="X64" i="12"/>
  <c r="R64" i="12"/>
  <c r="L64" i="12"/>
  <c r="C68" i="9" l="1"/>
  <c r="Y62" i="9"/>
  <c r="Y59" i="9"/>
  <c r="C62" i="8"/>
  <c r="Y59" i="8"/>
  <c r="C62" i="15"/>
  <c r="Y59" i="15"/>
  <c r="Y59" i="14"/>
  <c r="C66" i="14"/>
  <c r="C68" i="14" s="1"/>
  <c r="Y62" i="14"/>
  <c r="C66" i="11"/>
  <c r="C68" i="11" s="1"/>
  <c r="Y62" i="11"/>
  <c r="Y59" i="11"/>
  <c r="W49" i="12"/>
  <c r="W52" i="12" s="1"/>
  <c r="W59" i="12" s="1"/>
  <c r="W5" i="7" s="1"/>
  <c r="W11" i="7" s="1"/>
  <c r="V49" i="12"/>
  <c r="V52" i="12" s="1"/>
  <c r="V59" i="12" s="1"/>
  <c r="V5" i="7" s="1"/>
  <c r="V11" i="7" s="1"/>
  <c r="P49" i="12"/>
  <c r="P52" i="12" s="1"/>
  <c r="P59" i="12" s="1"/>
  <c r="P5" i="7" s="1"/>
  <c r="P11" i="7" s="1"/>
  <c r="U49" i="12"/>
  <c r="U52" i="12" s="1"/>
  <c r="U59" i="12" s="1"/>
  <c r="U5" i="7" s="1"/>
  <c r="U11" i="7" s="1"/>
  <c r="X49" i="12"/>
  <c r="X52" i="12" s="1"/>
  <c r="X59" i="12" s="1"/>
  <c r="X5" i="7" s="1"/>
  <c r="X11" i="7" s="1"/>
  <c r="R49" i="12"/>
  <c r="R52" i="12" s="1"/>
  <c r="R59" i="12" s="1"/>
  <c r="R5" i="7" s="1"/>
  <c r="R11" i="7" s="1"/>
  <c r="T49" i="12"/>
  <c r="T52" i="12" s="1"/>
  <c r="T59" i="12" s="1"/>
  <c r="T5" i="7" s="1"/>
  <c r="T11" i="7" s="1"/>
  <c r="S49" i="12"/>
  <c r="S52" i="12" s="1"/>
  <c r="S59" i="12" s="1"/>
  <c r="S5" i="7" s="1"/>
  <c r="S11" i="7" s="1"/>
  <c r="Q49" i="12"/>
  <c r="Q52" i="12" s="1"/>
  <c r="Q59" i="12" s="1"/>
  <c r="Q5" i="7" s="1"/>
  <c r="Q11" i="7" s="1"/>
  <c r="W71" i="10"/>
  <c r="W60" i="10"/>
  <c r="W62" i="10" s="1"/>
  <c r="W66" i="10" s="1"/>
  <c r="E33" i="10"/>
  <c r="E34" i="10" s="1"/>
  <c r="F16" i="10"/>
  <c r="D71" i="10"/>
  <c r="D60" i="10"/>
  <c r="D62" i="10"/>
  <c r="D66" i="10" s="1"/>
  <c r="C34" i="10"/>
  <c r="X60" i="10"/>
  <c r="X62" i="10" s="1"/>
  <c r="X66" i="10" s="1"/>
  <c r="X71" i="10"/>
  <c r="Y59" i="10"/>
  <c r="E60" i="12"/>
  <c r="E62" i="12" s="1"/>
  <c r="E66" i="12" s="1"/>
  <c r="E4" i="7"/>
  <c r="E10" i="7" s="1"/>
  <c r="E71" i="12"/>
  <c r="X4" i="7"/>
  <c r="X10" i="7" s="1"/>
  <c r="X60" i="12"/>
  <c r="C62" i="12"/>
  <c r="C5" i="7"/>
  <c r="C11" i="7" s="1"/>
  <c r="AA11" i="7" s="1"/>
  <c r="D66" i="12"/>
  <c r="W4" i="7"/>
  <c r="W10" i="7" s="1"/>
  <c r="W60" i="12"/>
  <c r="G16" i="12"/>
  <c r="F33" i="12"/>
  <c r="F34" i="12" s="1"/>
  <c r="W62" i="12" l="1"/>
  <c r="W66" i="12" s="1"/>
  <c r="W71" i="12"/>
  <c r="Y62" i="8"/>
  <c r="C66" i="8"/>
  <c r="C68" i="8" s="1"/>
  <c r="C66" i="15"/>
  <c r="C68" i="15" s="1"/>
  <c r="Y62" i="15"/>
  <c r="X62" i="12"/>
  <c r="X66" i="12" s="1"/>
  <c r="X71" i="12"/>
  <c r="Y59" i="12"/>
  <c r="AA5" i="7"/>
  <c r="Y52" i="12"/>
  <c r="G16" i="10"/>
  <c r="F33" i="10"/>
  <c r="F34" i="10" s="1"/>
  <c r="C71" i="10"/>
  <c r="C60" i="10"/>
  <c r="E60" i="10"/>
  <c r="E62" i="10" s="1"/>
  <c r="E66" i="10" s="1"/>
  <c r="E71" i="10"/>
  <c r="H16" i="12"/>
  <c r="G33" i="12"/>
  <c r="C66" i="12"/>
  <c r="F4" i="7"/>
  <c r="F10" i="7" s="1"/>
  <c r="F60" i="12"/>
  <c r="F71" i="12"/>
  <c r="C62" i="10" l="1"/>
  <c r="F60" i="10"/>
  <c r="F62" i="10" s="1"/>
  <c r="F66" i="10" s="1"/>
  <c r="F71" i="10"/>
  <c r="G33" i="10"/>
  <c r="H16" i="10"/>
  <c r="G34" i="12"/>
  <c r="H33" i="12"/>
  <c r="H34" i="12" s="1"/>
  <c r="I16" i="12"/>
  <c r="F62" i="12"/>
  <c r="H33" i="10" l="1"/>
  <c r="H34" i="10" s="1"/>
  <c r="I16" i="10"/>
  <c r="G34" i="10"/>
  <c r="C66" i="10"/>
  <c r="J16" i="12"/>
  <c r="I33" i="12"/>
  <c r="H4" i="7"/>
  <c r="H10" i="7" s="1"/>
  <c r="H71" i="12"/>
  <c r="H60" i="12"/>
  <c r="H62" i="12" s="1"/>
  <c r="H66" i="12" s="1"/>
  <c r="G71" i="12"/>
  <c r="G4" i="7"/>
  <c r="G10" i="7" s="1"/>
  <c r="G60" i="12"/>
  <c r="F66" i="12"/>
  <c r="G71" i="10" l="1"/>
  <c r="G60" i="10"/>
  <c r="J16" i="10"/>
  <c r="I33" i="10"/>
  <c r="H71" i="10"/>
  <c r="H60" i="10"/>
  <c r="H62" i="10" s="1"/>
  <c r="H66" i="10" s="1"/>
  <c r="I34" i="12"/>
  <c r="G62" i="12"/>
  <c r="J33" i="12"/>
  <c r="J34" i="12" s="1"/>
  <c r="K16" i="12"/>
  <c r="I34" i="10" l="1"/>
  <c r="K16" i="10"/>
  <c r="J33" i="10"/>
  <c r="J34" i="10" s="1"/>
  <c r="G62" i="10"/>
  <c r="G66" i="12"/>
  <c r="L16" i="12"/>
  <c r="K33" i="12"/>
  <c r="K34" i="12" s="1"/>
  <c r="J71" i="12"/>
  <c r="J4" i="7"/>
  <c r="J10" i="7" s="1"/>
  <c r="J60" i="12"/>
  <c r="J62" i="12" s="1"/>
  <c r="J66" i="12" s="1"/>
  <c r="I4" i="7"/>
  <c r="I10" i="7" s="1"/>
  <c r="I60" i="12"/>
  <c r="I71" i="12"/>
  <c r="G66" i="10" l="1"/>
  <c r="J60" i="10"/>
  <c r="J62" i="10" s="1"/>
  <c r="J66" i="10" s="1"/>
  <c r="J71" i="10"/>
  <c r="K33" i="10"/>
  <c r="K34" i="10" s="1"/>
  <c r="L16" i="10"/>
  <c r="I71" i="10"/>
  <c r="I60" i="10"/>
  <c r="I62" i="12"/>
  <c r="K71" i="12"/>
  <c r="K60" i="12"/>
  <c r="K62" i="12" s="1"/>
  <c r="K66" i="12" s="1"/>
  <c r="K4" i="7"/>
  <c r="K10" i="7" s="1"/>
  <c r="M16" i="12"/>
  <c r="L33" i="12"/>
  <c r="L34" i="12" s="1"/>
  <c r="M16" i="10" l="1"/>
  <c r="L33" i="10"/>
  <c r="L34" i="10" s="1"/>
  <c r="K71" i="10"/>
  <c r="K60" i="10"/>
  <c r="K62" i="10" s="1"/>
  <c r="K66" i="10" s="1"/>
  <c r="I62" i="10"/>
  <c r="N16" i="12"/>
  <c r="M33" i="12"/>
  <c r="M34" i="12" s="1"/>
  <c r="L60" i="12"/>
  <c r="L62" i="12" s="1"/>
  <c r="L66" i="12" s="1"/>
  <c r="L4" i="7"/>
  <c r="L10" i="7" s="1"/>
  <c r="L71" i="12"/>
  <c r="I66" i="12"/>
  <c r="I66" i="10" l="1"/>
  <c r="L71" i="10"/>
  <c r="L60" i="10"/>
  <c r="N16" i="10"/>
  <c r="M33" i="10"/>
  <c r="M34" i="10" s="1"/>
  <c r="M71" i="12"/>
  <c r="M4" i="7"/>
  <c r="M10" i="7" s="1"/>
  <c r="M60" i="12"/>
  <c r="M62" i="12" s="1"/>
  <c r="M66" i="12" s="1"/>
  <c r="N33" i="12"/>
  <c r="N34" i="12" s="1"/>
  <c r="O16" i="12"/>
  <c r="M60" i="10" l="1"/>
  <c r="M62" i="10" s="1"/>
  <c r="M66" i="10" s="1"/>
  <c r="M71" i="10"/>
  <c r="O16" i="10"/>
  <c r="N33" i="10"/>
  <c r="N34" i="10" s="1"/>
  <c r="L62" i="10"/>
  <c r="O33" i="12"/>
  <c r="O34" i="12" s="1"/>
  <c r="P16" i="12"/>
  <c r="N60" i="12"/>
  <c r="N62" i="12" s="1"/>
  <c r="N66" i="12" s="1"/>
  <c r="N4" i="7"/>
  <c r="N10" i="7" s="1"/>
  <c r="N71" i="12"/>
  <c r="L66" i="10" l="1"/>
  <c r="N60" i="10"/>
  <c r="N62" i="10" s="1"/>
  <c r="N66" i="10" s="1"/>
  <c r="N71" i="10"/>
  <c r="O33" i="10"/>
  <c r="O34" i="10" s="1"/>
  <c r="P16" i="10"/>
  <c r="P33" i="12"/>
  <c r="P34" i="12" s="1"/>
  <c r="Q16" i="12"/>
  <c r="O60" i="12"/>
  <c r="O62" i="12" s="1"/>
  <c r="O66" i="12" s="1"/>
  <c r="O71" i="12"/>
  <c r="O4" i="7"/>
  <c r="O10" i="7" s="1"/>
  <c r="P33" i="10" l="1"/>
  <c r="P34" i="10" s="1"/>
  <c r="Q16" i="10"/>
  <c r="O60" i="10"/>
  <c r="O62" i="10" s="1"/>
  <c r="O66" i="10" s="1"/>
  <c r="O71" i="10"/>
  <c r="Q33" i="12"/>
  <c r="Q34" i="12" s="1"/>
  <c r="R16" i="12"/>
  <c r="P71" i="12"/>
  <c r="P4" i="7"/>
  <c r="P10" i="7" s="1"/>
  <c r="P60" i="12"/>
  <c r="P62" i="12" s="1"/>
  <c r="P66" i="12" s="1"/>
  <c r="Q33" i="10" l="1"/>
  <c r="Q34" i="10" s="1"/>
  <c r="R16" i="10"/>
  <c r="P60" i="10"/>
  <c r="P62" i="10" s="1"/>
  <c r="P66" i="10" s="1"/>
  <c r="P71" i="10"/>
  <c r="R33" i="12"/>
  <c r="R34" i="12" s="1"/>
  <c r="S16" i="12"/>
  <c r="Q60" i="12"/>
  <c r="Q62" i="12" s="1"/>
  <c r="Q66" i="12" s="1"/>
  <c r="Q71" i="12"/>
  <c r="Q4" i="7"/>
  <c r="Q10" i="7" s="1"/>
  <c r="S16" i="10" l="1"/>
  <c r="R33" i="10"/>
  <c r="R34" i="10" s="1"/>
  <c r="Q71" i="10"/>
  <c r="Q60" i="10"/>
  <c r="Q62" i="10" s="1"/>
  <c r="Q66" i="10" s="1"/>
  <c r="S33" i="12"/>
  <c r="S34" i="12" s="1"/>
  <c r="T16" i="12"/>
  <c r="R71" i="12"/>
  <c r="R4" i="7"/>
  <c r="R10" i="7" s="1"/>
  <c r="R60" i="12"/>
  <c r="R62" i="12" s="1"/>
  <c r="R66" i="12" s="1"/>
  <c r="R71" i="10" l="1"/>
  <c r="R60" i="10"/>
  <c r="R62" i="10" s="1"/>
  <c r="R66" i="10" s="1"/>
  <c r="S33" i="10"/>
  <c r="S34" i="10" s="1"/>
  <c r="T16" i="10"/>
  <c r="U16" i="12"/>
  <c r="T33" i="12"/>
  <c r="T34" i="12" s="1"/>
  <c r="S71" i="12"/>
  <c r="S4" i="7"/>
  <c r="S10" i="7" s="1"/>
  <c r="S60" i="12"/>
  <c r="S62" i="12" s="1"/>
  <c r="S66" i="12" s="1"/>
  <c r="U16" i="10" l="1"/>
  <c r="T33" i="10"/>
  <c r="T34" i="10" s="1"/>
  <c r="S60" i="10"/>
  <c r="S62" i="10" s="1"/>
  <c r="S66" i="10" s="1"/>
  <c r="S71" i="10"/>
  <c r="T4" i="7"/>
  <c r="T10" i="7" s="1"/>
  <c r="T71" i="12"/>
  <c r="T60" i="12"/>
  <c r="T62" i="12" s="1"/>
  <c r="T66" i="12" s="1"/>
  <c r="U33" i="12"/>
  <c r="U34" i="12" s="1"/>
  <c r="V16" i="12"/>
  <c r="V33" i="12" s="1"/>
  <c r="T60" i="10" l="1"/>
  <c r="T62" i="10" s="1"/>
  <c r="T66" i="10" s="1"/>
  <c r="T71" i="10"/>
  <c r="U33" i="10"/>
  <c r="U34" i="10" s="1"/>
  <c r="V16" i="10"/>
  <c r="V33" i="10" s="1"/>
  <c r="V34" i="12"/>
  <c r="Y33" i="12"/>
  <c r="U71" i="12"/>
  <c r="U4" i="7"/>
  <c r="U10" i="7" s="1"/>
  <c r="U60" i="12"/>
  <c r="U62" i="12" s="1"/>
  <c r="U66" i="12" s="1"/>
  <c r="V34" i="10" l="1"/>
  <c r="Y33" i="10"/>
  <c r="U71" i="10"/>
  <c r="U60" i="10"/>
  <c r="U62" i="10" s="1"/>
  <c r="U66" i="10" s="1"/>
  <c r="V71" i="12"/>
  <c r="V4" i="7"/>
  <c r="V60" i="12"/>
  <c r="AA4" i="7" l="1"/>
  <c r="AA6" i="7" s="1"/>
  <c r="V10" i="7"/>
  <c r="AA10" i="7" s="1"/>
  <c r="AA12" i="7" s="1"/>
  <c r="V71" i="10"/>
  <c r="V60" i="10"/>
  <c r="V62" i="12"/>
  <c r="Y60" i="12"/>
  <c r="V62" i="10" l="1"/>
  <c r="Y60" i="10"/>
  <c r="V66" i="12"/>
  <c r="C68" i="12" s="1"/>
  <c r="Y62" i="12"/>
  <c r="V66" i="10" l="1"/>
  <c r="C68" i="10" s="1"/>
  <c r="Y62" i="10"/>
</calcChain>
</file>

<file path=xl/sharedStrings.xml><?xml version="1.0" encoding="utf-8"?>
<sst xmlns="http://schemas.openxmlformats.org/spreadsheetml/2006/main" count="533" uniqueCount="68">
  <si>
    <t>Fiscal Year</t>
  </si>
  <si>
    <t>FY Average Mid-C Wholesale Price ($/MWH)</t>
  </si>
  <si>
    <t>FY</t>
  </si>
  <si>
    <t>2001-2020 for Investments made through 2011</t>
  </si>
  <si>
    <t>Lifetime MWH of savings for measures installed 2001-2011</t>
  </si>
  <si>
    <t>Total Expensed cost of EE 2001-2011 including Program/Staff costs</t>
  </si>
  <si>
    <t>Notes:</t>
  </si>
  <si>
    <t>Assumptions</t>
  </si>
  <si>
    <t xml:space="preserve">Capital EE Investments </t>
  </si>
  <si>
    <t>Total Capital Cost of EE 2001 - 2011</t>
  </si>
  <si>
    <t>Annual Savings Per FY from EE</t>
  </si>
  <si>
    <t>(assuming 12 year average measure life)</t>
  </si>
  <si>
    <t>BPA Booked Programmatic Savings (aMW)</t>
  </si>
  <si>
    <t>(Dow Jones annual average)</t>
  </si>
  <si>
    <t>Energy Efficiency vs. Mid-C Analysis</t>
  </si>
  <si>
    <t>Average Measure Life (years)*</t>
  </si>
  <si>
    <r>
      <t xml:space="preserve">* If the B6 is changed to reflect a different average measure life, rows 15 and 51 would need to be </t>
    </r>
    <r>
      <rPr>
        <b/>
        <i/>
        <sz val="10"/>
        <rFont val="Arial"/>
        <family val="2"/>
      </rPr>
      <t>manually</t>
    </r>
    <r>
      <rPr>
        <sz val="10"/>
        <rFont val="Arial"/>
        <family val="2"/>
      </rPr>
      <t xml:space="preserve"> adjusted.</t>
    </r>
  </si>
  <si>
    <t>Objective</t>
  </si>
  <si>
    <t>Conclusions</t>
  </si>
  <si>
    <t>EE Expenses</t>
  </si>
  <si>
    <t>Lifetime Revenue from selling power available from "EE savings" into the market at Mid-C prices</t>
  </si>
  <si>
    <t>Lifetime Net Benefit (Cost) of EE Investments if savings permitted BPA to sell equivalent power at Mid-C prices</t>
  </si>
  <si>
    <t>($ mil)</t>
  </si>
  <si>
    <t>*** Expensed "Program Costs" includes net Federal Reimbursables, but does not include Debt Service and Legacy costs.</t>
  </si>
  <si>
    <t>Amount Borrowed and Invested for EE</t>
  </si>
  <si>
    <t>Program Costs***</t>
  </si>
  <si>
    <t>Staff Costs</t>
  </si>
  <si>
    <t>Total Expenses</t>
  </si>
  <si>
    <t>Annual Cost of EE Program</t>
  </si>
  <si>
    <t>EE Capital Costs</t>
  </si>
  <si>
    <t>Cumulative Energy Savings from EE (aMW per year)</t>
  </si>
  <si>
    <t>Cumulative Energy Savings from EE (MWh per year)</t>
  </si>
  <si>
    <t>Annual Benefit (or Loss) from EE Investments</t>
  </si>
  <si>
    <t>Less: Annual Cost of EE Program</t>
  </si>
  <si>
    <t>Discount Factor</t>
  </si>
  <si>
    <t>Impact on Net Revenue Due to EE Program (Nominal $ mil)</t>
  </si>
  <si>
    <t>(Dollar figures are nominal and in millions unless otherwise denoted)</t>
  </si>
  <si>
    <t>Yearly Cost of EE Savings ($/MWh)</t>
  </si>
  <si>
    <t>Revenue from Selling EE Savings @ Mid-C Market or Avoided Cost of Purchasing EE Savings @ Mid-C</t>
  </si>
  <si>
    <t>Total Capital &amp; Interest cost for investments in EE 2001-2022 (includes amortization of all investments 2001 - 2011)</t>
  </si>
  <si>
    <t>Assumed price of Mid-C for 2012-2022</t>
  </si>
  <si>
    <r>
      <t xml:space="preserve">Total Capital, </t>
    </r>
    <r>
      <rPr>
        <b/>
        <i/>
        <sz val="10"/>
        <rFont val="Arial"/>
        <family val="2"/>
      </rPr>
      <t>Interest</t>
    </r>
    <r>
      <rPr>
        <b/>
        <sz val="10"/>
        <rFont val="Arial"/>
        <family val="2"/>
      </rPr>
      <t xml:space="preserve"> </t>
    </r>
    <r>
      <rPr>
        <sz val="10"/>
        <rFont val="Arial"/>
      </rPr>
      <t>&amp; Expensed cost of EE 2001-2022 for investments made 2001 - 2011</t>
    </r>
  </si>
  <si>
    <t>The Value of Energy Efficiency Investments</t>
  </si>
  <si>
    <t>Total Cost of EE 2001-2022 (Includes Amortizaton Cost of Capital)</t>
  </si>
  <si>
    <t>Total Benefit of EE 2001-2022</t>
  </si>
  <si>
    <t>Net Benefit of EE 2001-2022</t>
  </si>
  <si>
    <t>(assuming 10 year average measure life)</t>
  </si>
  <si>
    <t>Amortization Payment (calculated using PMT function, based on amortization periods below)</t>
  </si>
  <si>
    <r>
      <t>*The analysis considers only cost savings but not the rate impacts of BPA’s FY 2001 through FY2011 investments in energy efficiency</t>
    </r>
    <r>
      <rPr>
        <b/>
        <sz val="10"/>
        <rFont val="Arial"/>
        <family val="2"/>
      </rPr>
      <t>.</t>
    </r>
  </si>
  <si>
    <t xml:space="preserve">The analysis is based on the following assumptions/inputs:
1. Nominal dollar amounts for annual calculations
2. 6% nominal discount rate 
3. 12 year average life of the energy efficiency measures (corresponds to the average measure life from the 6th Power Plan)
4. Energy efficiency investments are capitalized pursuant to BPA's capitalization policy, with a nominal interest rate of 6% (the rate used in the BPA Energy Efficiency Action Plan)
5. Includes only programmatic energy savings (i.e., BPA-funded, utility-funded, market transformation and building codes for FY2001-2004 ) 
6. Mid-C wholesale prices are used for 2001-2011 (nominal, Dow Jones) and are varied, such as flat, HLH, LLH, and quarterly, to arrive at different cost savings results 
7. The shape of the savings from energy efficiency measures are matched to the chosen Mid-C prices 
8. Mid-C wholesale prices for 2012-2022 are assumed to be $20-$30/MWh (nominal, conservatively estimated) 
9. No new energy efficiency investments are made after 2011
</t>
  </si>
  <si>
    <t>Nominal Interest Rate</t>
  </si>
  <si>
    <t>Nominal Discount Rate</t>
  </si>
  <si>
    <t>Percent of Savings Persistence**</t>
  </si>
  <si>
    <t>** For many measures, the savings “persist” as end-users likely reinstall the measure with something as efficient or better. Assuming zero percent persistence translates into savings “expiring” after 12 years. On the other hand, assuming 100 percent persistence translates into savings persisting till the end of the analysis period, i.e., 2022. See note in Companion document for more information on persistence. </t>
  </si>
  <si>
    <t xml:space="preserve">**** For example, the $6.4 million in 2003 represents the principal and interest paid for all debt incurred from 2001 through 2003. </t>
  </si>
  <si>
    <t>***** Calculated as 1) Revenue from Selling EE Savings @ Mid-C Market or 2) Avoided Cost of Purchasing EE Savings @ Mid-C</t>
  </si>
  <si>
    <t>Yearly Principal and Interest Paid on EE Borrowings since 2001****</t>
  </si>
  <si>
    <t>Value of Energy Saved*****</t>
  </si>
  <si>
    <t xml:space="preserve">Value of Energy Saved***** </t>
  </si>
  <si>
    <t>(assuming 12 year average measure life and persistence percentage)</t>
  </si>
  <si>
    <t>(assuming 10 year average measure life and persistence percentage)</t>
  </si>
  <si>
    <t>Present Value Impact on Net Revenue Due to EE Program ($ mil in year 2011)</t>
  </si>
  <si>
    <t>Net Present Value Total Impact on Net Revenue Due to EE Program ($ mil in year 2011)</t>
  </si>
  <si>
    <t>The objective of the analysis displayed in the "EE vs. Mid-C" tabs of the accompanying Excel file is to answer the following question:
    Were BPA’s costs lower as a result of investing in energy efficiency from 2001-2011 rather than purchasing the equivalent amount of energy from the market?</t>
  </si>
  <si>
    <t>(nominal)</t>
  </si>
  <si>
    <t>(present value in year 2011)</t>
  </si>
  <si>
    <t>Nominal</t>
  </si>
  <si>
    <t>Present Value in 2011</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</si>
</sst>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_(&quot;$&quot;* #,##0_);_(&quot;$&quot;* \(#,##0\);_(&quot;$&quot;* &quot;-&quot;??_);_(@_)"/>
    <numFmt numFmtId="165" formatCode="&quot;$&quot;#,##0"/>
    <numFmt numFmtId="166" formatCode="&quot;$&quot;#,##0.00"/>
    <numFmt numFmtId="167" formatCode="&quot;$&quot;#,##0.0"/>
    <numFmt numFmtId="168" formatCode="0.0%"/>
    <numFmt numFmtId="169" formatCode="_(&quot;$&quot;* #,##0.000_);_(&quot;$&quot;* \(#,##0.000\);_(&quot;$&quot;* &quot;-&quot;??_);_(@_)"/>
    <numFmt numFmtId="170" formatCode="&quot;$&quot;#,##0.0_);[Red]\(&quot;$&quot;#,##0.0\)"/>
  </numFmts>
  <fonts count="10" x14ac:knownFonts="1">
    <font>
      <sz val="10"/>
      <name val="Arial"/>
    </font>
    <font>
      <sz val="10"/>
      <name val="Arial"/>
    </font>
    <font>
      <sz val="8"/>
      <name val="Arial"/>
    </font>
    <font>
      <b/>
      <sz val="10"/>
      <name val="Arial"/>
      <family val="2"/>
    </font>
    <font>
      <sz val="10"/>
      <name val="Arial"/>
      <family val="2"/>
    </font>
    <font>
      <b/>
      <i/>
      <sz val="10"/>
      <name val="Arial"/>
      <family val="2"/>
    </font>
    <font>
      <b/>
      <sz val="14"/>
      <name val="Arial"/>
      <family val="2"/>
    </font>
    <font>
      <sz val="10"/>
      <color indexed="9"/>
      <name val="Arial"/>
    </font>
    <font>
      <sz val="14"/>
      <name val="Arial"/>
    </font>
    <font>
      <b/>
      <sz val="10"/>
      <color rgb="FFFF0000"/>
      <name val="Arial"/>
      <family val="2"/>
    </font>
  </fonts>
  <fills count="7">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indexed="13"/>
        <bgColor indexed="64"/>
      </patternFill>
    </fill>
    <fill>
      <patternFill patternType="solid">
        <fgColor indexed="41"/>
        <bgColor indexed="64"/>
      </patternFill>
    </fill>
    <fill>
      <patternFill patternType="solid">
        <fgColor indexed="9"/>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bottom style="double">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44" fontId="1" fillId="0" borderId="0" applyFont="0" applyFill="0" applyBorder="0" applyAlignment="0" applyProtection="0"/>
    <xf numFmtId="0" fontId="4" fillId="2" borderId="0" applyNumberFormat="0" applyAlignment="0">
      <alignment horizontal="right"/>
    </xf>
    <xf numFmtId="0" fontId="1" fillId="3" borderId="0" applyNumberFormat="0" applyAlignment="0"/>
    <xf numFmtId="9" fontId="1" fillId="0" borderId="0" applyFont="0" applyFill="0" applyBorder="0" applyAlignment="0" applyProtection="0"/>
  </cellStyleXfs>
  <cellXfs count="118">
    <xf numFmtId="0" fontId="0" fillId="0" borderId="0" xfId="0"/>
    <xf numFmtId="0" fontId="3" fillId="0" borderId="0" xfId="0" applyFont="1"/>
    <xf numFmtId="0" fontId="4" fillId="0" borderId="0" xfId="0" applyFont="1"/>
    <xf numFmtId="3" fontId="0" fillId="0" borderId="0" xfId="0" applyNumberFormat="1"/>
    <xf numFmtId="0" fontId="0" fillId="0" borderId="0" xfId="0" applyAlignment="1">
      <alignment horizontal="left" indent="2"/>
    </xf>
    <xf numFmtId="0" fontId="0" fillId="0" borderId="0" xfId="0" applyFill="1" applyBorder="1"/>
    <xf numFmtId="3" fontId="0" fillId="0" borderId="0" xfId="0" applyNumberFormat="1" applyFill="1" applyBorder="1"/>
    <xf numFmtId="166" fontId="0" fillId="0" borderId="0" xfId="0" applyNumberFormat="1"/>
    <xf numFmtId="0" fontId="0" fillId="0" borderId="0" xfId="0" applyFill="1"/>
    <xf numFmtId="166" fontId="4" fillId="0" borderId="0" xfId="0" applyNumberFormat="1" applyFont="1"/>
    <xf numFmtId="0" fontId="6" fillId="0" borderId="0" xfId="0" applyFont="1"/>
    <xf numFmtId="0" fontId="7" fillId="0" borderId="0" xfId="0" applyFont="1"/>
    <xf numFmtId="0" fontId="0" fillId="4" borderId="0" xfId="0" applyFill="1" applyAlignment="1">
      <alignment horizontal="center"/>
    </xf>
    <xf numFmtId="0" fontId="0" fillId="5" borderId="0" xfId="0" applyFill="1"/>
    <xf numFmtId="167" fontId="0" fillId="0" borderId="1" xfId="0" applyNumberFormat="1" applyBorder="1"/>
    <xf numFmtId="167" fontId="0" fillId="0" borderId="2" xfId="0" applyNumberFormat="1" applyBorder="1"/>
    <xf numFmtId="166" fontId="4" fillId="0" borderId="0" xfId="0" applyNumberFormat="1" applyFont="1" applyBorder="1"/>
    <xf numFmtId="167" fontId="4" fillId="0" borderId="1" xfId="0" applyNumberFormat="1" applyFont="1" applyBorder="1"/>
    <xf numFmtId="167" fontId="4" fillId="0" borderId="2" xfId="0" applyNumberFormat="1" applyFont="1" applyBorder="1"/>
    <xf numFmtId="167" fontId="0" fillId="0" borderId="2" xfId="0" applyNumberFormat="1" applyFill="1" applyBorder="1"/>
    <xf numFmtId="167" fontId="0" fillId="0" borderId="3" xfId="0" applyNumberFormat="1" applyFill="1" applyBorder="1"/>
    <xf numFmtId="167" fontId="4" fillId="0" borderId="0" xfId="0" applyNumberFormat="1" applyFont="1" applyBorder="1"/>
    <xf numFmtId="0" fontId="3" fillId="0" borderId="0" xfId="0" applyFont="1" applyBorder="1"/>
    <xf numFmtId="0" fontId="0" fillId="0" borderId="0" xfId="0" applyBorder="1"/>
    <xf numFmtId="167" fontId="0" fillId="0" borderId="0" xfId="0" applyNumberFormat="1"/>
    <xf numFmtId="167" fontId="0" fillId="0" borderId="0" xfId="0" applyNumberFormat="1" applyFill="1"/>
    <xf numFmtId="168" fontId="0" fillId="4" borderId="0" xfId="0" applyNumberFormat="1" applyFill="1" applyAlignment="1">
      <alignment horizontal="center"/>
    </xf>
    <xf numFmtId="0" fontId="3" fillId="0" borderId="4" xfId="0" applyFont="1" applyBorder="1"/>
    <xf numFmtId="0" fontId="0" fillId="0" borderId="5" xfId="0" applyBorder="1"/>
    <xf numFmtId="0" fontId="4" fillId="0" borderId="5" xfId="0" applyFont="1" applyBorder="1"/>
    <xf numFmtId="0" fontId="4" fillId="0" borderId="6" xfId="0" applyFont="1" applyFill="1" applyBorder="1" applyAlignment="1">
      <alignment horizontal="right" wrapText="1"/>
    </xf>
    <xf numFmtId="0" fontId="0" fillId="0" borderId="0" xfId="0" applyFill="1" applyBorder="1" applyAlignment="1">
      <alignment horizontal="center"/>
    </xf>
    <xf numFmtId="166" fontId="4" fillId="0" borderId="0" xfId="0" applyNumberFormat="1" applyFont="1" applyFill="1" applyBorder="1"/>
    <xf numFmtId="166" fontId="0" fillId="0" borderId="0" xfId="0" applyNumberFormat="1" applyBorder="1"/>
    <xf numFmtId="0" fontId="0" fillId="0" borderId="6" xfId="0" applyFill="1" applyBorder="1"/>
    <xf numFmtId="0" fontId="4" fillId="0" borderId="6" xfId="0" applyFont="1" applyFill="1" applyBorder="1"/>
    <xf numFmtId="166" fontId="0" fillId="0" borderId="0" xfId="0" applyNumberFormat="1" applyFill="1" applyBorder="1"/>
    <xf numFmtId="0" fontId="4" fillId="0" borderId="0" xfId="0" applyFont="1" applyBorder="1"/>
    <xf numFmtId="0" fontId="3" fillId="0" borderId="6" xfId="0" applyFont="1" applyBorder="1"/>
    <xf numFmtId="0" fontId="0" fillId="0" borderId="0" xfId="0" applyFill="1" applyBorder="1" applyAlignment="1">
      <alignment horizontal="left" indent="2"/>
    </xf>
    <xf numFmtId="0" fontId="0" fillId="0" borderId="0" xfId="0" applyAlignment="1">
      <alignment wrapText="1"/>
    </xf>
    <xf numFmtId="0" fontId="4" fillId="0" borderId="6" xfId="0" applyFont="1" applyBorder="1" applyAlignment="1">
      <alignment horizontal="left" indent="2"/>
    </xf>
    <xf numFmtId="0" fontId="4" fillId="0" borderId="6" xfId="0" applyFont="1" applyBorder="1" applyAlignment="1">
      <alignment horizontal="left" wrapText="1" indent="2"/>
    </xf>
    <xf numFmtId="0" fontId="0" fillId="0" borderId="6" xfId="0" applyBorder="1" applyAlignment="1">
      <alignment horizontal="left" indent="2"/>
    </xf>
    <xf numFmtId="164" fontId="1" fillId="0" borderId="0" xfId="1" applyNumberFormat="1" applyFont="1"/>
    <xf numFmtId="0" fontId="4" fillId="0" borderId="6" xfId="0" applyFont="1" applyBorder="1"/>
    <xf numFmtId="0" fontId="4" fillId="0" borderId="0" xfId="0" applyFont="1" applyAlignment="1"/>
    <xf numFmtId="167" fontId="0" fillId="0" borderId="0" xfId="0" applyNumberFormat="1" applyBorder="1"/>
    <xf numFmtId="167" fontId="3" fillId="0" borderId="0" xfId="0" applyNumberFormat="1" applyFont="1" applyFill="1" applyBorder="1"/>
    <xf numFmtId="167" fontId="0" fillId="0" borderId="0" xfId="0" applyNumberFormat="1" applyFill="1" applyBorder="1"/>
    <xf numFmtId="167" fontId="3" fillId="0" borderId="0" xfId="0" applyNumberFormat="1" applyFont="1" applyBorder="1"/>
    <xf numFmtId="165" fontId="3" fillId="0" borderId="0" xfId="0" applyNumberFormat="1" applyFont="1" applyBorder="1"/>
    <xf numFmtId="167" fontId="4" fillId="0" borderId="7" xfId="0" applyNumberFormat="1" applyFont="1" applyBorder="1"/>
    <xf numFmtId="0" fontId="4" fillId="0" borderId="7" xfId="0" applyFont="1" applyBorder="1"/>
    <xf numFmtId="0" fontId="0" fillId="0" borderId="7" xfId="0" applyBorder="1"/>
    <xf numFmtId="165" fontId="4" fillId="0" borderId="0" xfId="0" applyNumberFormat="1" applyFont="1" applyBorder="1"/>
    <xf numFmtId="167" fontId="4" fillId="0" borderId="7" xfId="0" applyNumberFormat="1" applyFont="1" applyFill="1" applyBorder="1"/>
    <xf numFmtId="0" fontId="3" fillId="0" borderId="6" xfId="0" applyFont="1" applyFill="1" applyBorder="1"/>
    <xf numFmtId="3" fontId="0" fillId="0" borderId="0" xfId="0" applyNumberFormat="1" applyFill="1"/>
    <xf numFmtId="0" fontId="0" fillId="0" borderId="6" xfId="0" applyFill="1" applyBorder="1" applyAlignment="1">
      <alignment horizontal="left" indent="2"/>
    </xf>
    <xf numFmtId="0" fontId="4" fillId="0" borderId="1" xfId="0" applyFont="1" applyFill="1" applyBorder="1"/>
    <xf numFmtId="0" fontId="4" fillId="0" borderId="2" xfId="0" applyFont="1" applyFill="1" applyBorder="1"/>
    <xf numFmtId="0" fontId="4" fillId="0" borderId="0" xfId="0" applyFont="1" applyFill="1" applyBorder="1"/>
    <xf numFmtId="3" fontId="4" fillId="0" borderId="1" xfId="0" applyNumberFormat="1" applyFont="1" applyFill="1" applyBorder="1"/>
    <xf numFmtId="3" fontId="4" fillId="0" borderId="2" xfId="0" applyNumberFormat="1" applyFont="1" applyFill="1" applyBorder="1"/>
    <xf numFmtId="3" fontId="4" fillId="0" borderId="0" xfId="0" applyNumberFormat="1" applyFont="1" applyFill="1" applyBorder="1"/>
    <xf numFmtId="0" fontId="4" fillId="0" borderId="3" xfId="0" applyFont="1" applyFill="1" applyBorder="1"/>
    <xf numFmtId="170" fontId="0" fillId="0" borderId="7" xfId="0" applyNumberFormat="1" applyBorder="1"/>
    <xf numFmtId="170" fontId="3" fillId="0" borderId="8" xfId="0" applyNumberFormat="1" applyFont="1" applyBorder="1"/>
    <xf numFmtId="4" fontId="0" fillId="0" borderId="0" xfId="0" applyNumberFormat="1" applyBorder="1"/>
    <xf numFmtId="0" fontId="3" fillId="0" borderId="0" xfId="0" applyFont="1" applyAlignment="1">
      <alignment wrapText="1"/>
    </xf>
    <xf numFmtId="170" fontId="3" fillId="0" borderId="9" xfId="0" applyNumberFormat="1" applyFont="1" applyBorder="1"/>
    <xf numFmtId="0" fontId="1" fillId="0" borderId="0" xfId="0" applyFont="1"/>
    <xf numFmtId="0" fontId="1" fillId="0" borderId="0" xfId="0" applyFont="1" applyAlignment="1">
      <alignment horizontal="right"/>
    </xf>
    <xf numFmtId="0" fontId="3" fillId="0" borderId="6" xfId="0" applyFont="1" applyFill="1" applyBorder="1" applyAlignment="1">
      <alignment horizontal="left"/>
    </xf>
    <xf numFmtId="167" fontId="0" fillId="0" borderId="10" xfId="0" applyNumberFormat="1" applyFill="1" applyBorder="1"/>
    <xf numFmtId="167" fontId="3" fillId="0" borderId="9" xfId="0" applyNumberFormat="1" applyFont="1" applyFill="1" applyBorder="1"/>
    <xf numFmtId="0" fontId="0" fillId="0" borderId="11" xfId="0" applyBorder="1"/>
    <xf numFmtId="0" fontId="1" fillId="0" borderId="0" xfId="0" applyFont="1" applyBorder="1"/>
    <xf numFmtId="3" fontId="4" fillId="0" borderId="3" xfId="0" applyNumberFormat="1" applyFont="1" applyFill="1" applyBorder="1"/>
    <xf numFmtId="0" fontId="8" fillId="6" borderId="0" xfId="0" applyFont="1" applyFill="1"/>
    <xf numFmtId="0" fontId="0" fillId="6" borderId="0" xfId="0" applyFill="1"/>
    <xf numFmtId="0" fontId="3" fillId="6" borderId="0" xfId="0" applyFont="1" applyFill="1"/>
    <xf numFmtId="0" fontId="0" fillId="6" borderId="0" xfId="0" applyFill="1" applyAlignment="1">
      <alignment horizontal="left" wrapText="1"/>
    </xf>
    <xf numFmtId="0" fontId="0" fillId="6" borderId="0" xfId="0" applyFill="1" applyAlignment="1">
      <alignment wrapText="1"/>
    </xf>
    <xf numFmtId="170" fontId="0" fillId="0" borderId="0" xfId="0" applyNumberFormat="1" applyFill="1"/>
    <xf numFmtId="0" fontId="1" fillId="0" borderId="10" xfId="0" applyFont="1" applyBorder="1" applyAlignment="1">
      <alignment horizontal="right"/>
    </xf>
    <xf numFmtId="0" fontId="3" fillId="6" borderId="0" xfId="0" applyFont="1" applyFill="1" applyAlignment="1">
      <alignment wrapText="1"/>
    </xf>
    <xf numFmtId="15" fontId="0" fillId="6" borderId="0" xfId="0" applyNumberFormat="1" applyFill="1"/>
    <xf numFmtId="167" fontId="1" fillId="3" borderId="2" xfId="1" applyNumberFormat="1" applyFont="1" applyFill="1" applyBorder="1"/>
    <xf numFmtId="168" fontId="1" fillId="0" borderId="0" xfId="4" applyNumberFormat="1" applyBorder="1"/>
    <xf numFmtId="167" fontId="1" fillId="3" borderId="3" xfId="1" applyNumberFormat="1" applyFont="1" applyFill="1" applyBorder="1"/>
    <xf numFmtId="0" fontId="4" fillId="0" borderId="0" xfId="0" applyFont="1" applyAlignment="1">
      <alignment horizontal="left" indent="4"/>
    </xf>
    <xf numFmtId="0" fontId="5" fillId="0" borderId="0" xfId="0" applyFont="1"/>
    <xf numFmtId="0" fontId="9" fillId="6" borderId="0" xfId="0" applyFont="1" applyFill="1"/>
    <xf numFmtId="0" fontId="0" fillId="0" borderId="0" xfId="0" applyFill="1" applyAlignment="1">
      <alignment horizontal="center"/>
    </xf>
    <xf numFmtId="0" fontId="3" fillId="0" borderId="0" xfId="0" applyFont="1" applyFill="1" applyAlignment="1">
      <alignment wrapText="1"/>
    </xf>
    <xf numFmtId="0" fontId="0" fillId="0" borderId="0" xfId="0"/>
    <xf numFmtId="0" fontId="3" fillId="0" borderId="0" xfId="0" applyFont="1"/>
    <xf numFmtId="0" fontId="4" fillId="0" borderId="0" xfId="0" applyFont="1"/>
    <xf numFmtId="0" fontId="0" fillId="0" borderId="0" xfId="0" applyFill="1" applyBorder="1"/>
    <xf numFmtId="0" fontId="4" fillId="0" borderId="6" xfId="0" applyFont="1" applyBorder="1" applyAlignment="1">
      <alignment horizontal="left" indent="2"/>
    </xf>
    <xf numFmtId="0" fontId="3" fillId="0" borderId="0" xfId="0" applyFont="1" applyAlignment="1">
      <alignment wrapText="1"/>
    </xf>
    <xf numFmtId="9" fontId="4" fillId="4" borderId="0" xfId="0" applyNumberFormat="1" applyFont="1" applyFill="1" applyAlignment="1">
      <alignment horizontal="center"/>
    </xf>
    <xf numFmtId="9" fontId="0" fillId="4" borderId="0" xfId="0" applyNumberFormat="1" applyFill="1" applyAlignment="1">
      <alignment horizontal="center"/>
    </xf>
    <xf numFmtId="0" fontId="3" fillId="0" borderId="0" xfId="0" applyFont="1" applyAlignment="1"/>
    <xf numFmtId="0" fontId="0" fillId="0" borderId="0" xfId="0" applyAlignment="1">
      <alignment horizontal="center" wrapText="1"/>
    </xf>
    <xf numFmtId="44" fontId="0" fillId="0" borderId="0" xfId="0" applyNumberFormat="1"/>
    <xf numFmtId="0" fontId="4" fillId="0" borderId="12" xfId="0" applyFont="1" applyBorder="1" applyAlignment="1">
      <alignment horizontal="center"/>
    </xf>
    <xf numFmtId="0" fontId="0" fillId="0" borderId="13" xfId="0" applyBorder="1"/>
    <xf numFmtId="0" fontId="0" fillId="0" borderId="14" xfId="0" applyBorder="1"/>
    <xf numFmtId="169" fontId="0" fillId="0" borderId="15" xfId="0" applyNumberFormat="1" applyBorder="1"/>
    <xf numFmtId="0" fontId="0" fillId="0" borderId="16" xfId="0" applyBorder="1"/>
    <xf numFmtId="169" fontId="0" fillId="0" borderId="17" xfId="0" applyNumberFormat="1" applyBorder="1"/>
    <xf numFmtId="0" fontId="0" fillId="0" borderId="12" xfId="0" applyBorder="1" applyAlignment="1">
      <alignment horizontal="center"/>
    </xf>
    <xf numFmtId="0" fontId="4" fillId="0" borderId="0" xfId="0" applyFont="1" applyAlignment="1">
      <alignment horizontal="left" wrapText="1"/>
    </xf>
    <xf numFmtId="0" fontId="0" fillId="6" borderId="0" xfId="0" applyFill="1" applyAlignment="1">
      <alignment horizontal="left" wrapText="1"/>
    </xf>
    <xf numFmtId="0" fontId="4" fillId="0" borderId="0" xfId="0" applyFont="1" applyBorder="1" applyAlignment="1">
      <alignment horizontal="center" wrapText="1"/>
    </xf>
  </cellXfs>
  <cellStyles count="5">
    <cellStyle name="Currency" xfId="1" builtinId="4"/>
    <cellStyle name="Data Field" xfId="2"/>
    <cellStyle name="Data Name" xfId="3"/>
    <cellStyle name="Normal" xfId="0" builtinId="0"/>
    <cellStyle name="Percent"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sz="1200" b="1" i="0" u="none" strike="noStrike" baseline="0">
                <a:solidFill>
                  <a:srgbClr val="000000"/>
                </a:solidFill>
                <a:latin typeface="Calibri"/>
                <a:ea typeface="Calibri"/>
                <a:cs typeface="Calibri"/>
              </a:defRPr>
            </a:pPr>
            <a:r>
              <a:rPr lang="en-US"/>
              <a:t>Annual Value of Bonneville's 2001-2011 Energy Efficiency Investments Over Their Expected Measure Life</a:t>
            </a:r>
          </a:p>
        </c:rich>
      </c:tx>
      <c:layout>
        <c:manualLayout>
          <c:xMode val="edge"/>
          <c:yMode val="edge"/>
          <c:x val="0.13552631578947369"/>
          <c:y val="3.0864197530864196E-2"/>
        </c:manualLayout>
      </c:layout>
      <c:overlay val="1"/>
      <c:spPr>
        <a:noFill/>
        <a:ln w="25400">
          <a:noFill/>
        </a:ln>
      </c:spPr>
    </c:title>
    <c:autoTitleDeleted val="0"/>
    <c:plotArea>
      <c:layout>
        <c:manualLayout>
          <c:layoutTarget val="inner"/>
          <c:xMode val="edge"/>
          <c:yMode val="edge"/>
          <c:x val="0.10789473684210527"/>
          <c:y val="0.19547325102880658"/>
          <c:w val="0.84736842105263155"/>
          <c:h val="0.65432098765432101"/>
        </c:manualLayout>
      </c:layout>
      <c:lineChart>
        <c:grouping val="standard"/>
        <c:varyColors val="0"/>
        <c:ser>
          <c:idx val="1"/>
          <c:order val="0"/>
          <c:tx>
            <c:strRef>
              <c:f>Graphs!$A$10</c:f>
              <c:strCache>
                <c:ptCount val="1"/>
                <c:pt idx="0">
                  <c:v>Annual Cost of EE Program</c:v>
                </c:pt>
              </c:strCache>
            </c:strRef>
          </c:tx>
          <c:cat>
            <c:numRef>
              <c:f>Graphs!$C$3:$X$3</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Graphs!$C$10:$X$10</c:f>
              <c:numCache>
                <c:formatCode>_("$"* #,##0.00_);_("$"* \(#,##0.00\);_("$"* "-"??_);_(@_)</c:formatCode>
                <c:ptCount val="22"/>
                <c:pt idx="0">
                  <c:v>45.652778644010169</c:v>
                </c:pt>
                <c:pt idx="1">
                  <c:v>100.98129172341892</c:v>
                </c:pt>
                <c:pt idx="2">
                  <c:v>108.49637650868848</c:v>
                </c:pt>
                <c:pt idx="3">
                  <c:v>100.08316040261644</c:v>
                </c:pt>
                <c:pt idx="4">
                  <c:v>93.199348677382588</c:v>
                </c:pt>
                <c:pt idx="5">
                  <c:v>102.28906628249391</c:v>
                </c:pt>
                <c:pt idx="6">
                  <c:v>94.52796669533123</c:v>
                </c:pt>
                <c:pt idx="7">
                  <c:v>84.859563750667789</c:v>
                </c:pt>
                <c:pt idx="8">
                  <c:v>89.015471786763001</c:v>
                </c:pt>
                <c:pt idx="9">
                  <c:v>104.00817463666074</c:v>
                </c:pt>
                <c:pt idx="10">
                  <c:v>119.57366123493043</c:v>
                </c:pt>
                <c:pt idx="11">
                  <c:v>38.952303097416248</c:v>
                </c:pt>
                <c:pt idx="12">
                  <c:v>35.010958923672256</c:v>
                </c:pt>
                <c:pt idx="13">
                  <c:v>29.205746039516381</c:v>
                </c:pt>
                <c:pt idx="14">
                  <c:v>17.15184621892811</c:v>
                </c:pt>
                <c:pt idx="15">
                  <c:v>16.180986998988779</c:v>
                </c:pt>
                <c:pt idx="16">
                  <c:v>15.265082074517716</c:v>
                </c:pt>
                <c:pt idx="17">
                  <c:v>14.40102082501671</c:v>
                </c:pt>
                <c:pt idx="18">
                  <c:v>13.585868702845955</c:v>
                </c:pt>
                <c:pt idx="19">
                  <c:v>12.816857266835806</c:v>
                </c:pt>
                <c:pt idx="20">
                  <c:v>10.773417741568871</c:v>
                </c:pt>
                <c:pt idx="21">
                  <c:v>10.1636016429895</c:v>
                </c:pt>
              </c:numCache>
            </c:numRef>
          </c:val>
          <c:smooth val="0"/>
        </c:ser>
        <c:ser>
          <c:idx val="2"/>
          <c:order val="1"/>
          <c:tx>
            <c:strRef>
              <c:f>Graphs!$A$11</c:f>
              <c:strCache>
                <c:ptCount val="1"/>
                <c:pt idx="0">
                  <c:v>Revenue from Selling EE Savings @ Mid-C Market or Avoided Cost of Purchasing EE Savings @ Mid-C</c:v>
                </c:pt>
              </c:strCache>
            </c:strRef>
          </c:tx>
          <c:cat>
            <c:numRef>
              <c:f>Graphs!$C$3:$X$3</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Graphs!$C$11:$X$11</c:f>
              <c:numCache>
                <c:formatCode>_("$"* #,##0.00_);_("$"* \(#,##0.00\);_("$"* "-"??_);_(@_)</c:formatCode>
                <c:ptCount val="22"/>
                <c:pt idx="0">
                  <c:v>85.437154451127839</c:v>
                </c:pt>
                <c:pt idx="1">
                  <c:v>28.481395777681133</c:v>
                </c:pt>
                <c:pt idx="2">
                  <c:v>80.319964829868667</c:v>
                </c:pt>
                <c:pt idx="3">
                  <c:v>106.98389437933892</c:v>
                </c:pt>
                <c:pt idx="4">
                  <c:v>147.77866110779084</c:v>
                </c:pt>
                <c:pt idx="5">
                  <c:v>182.63670489752263</c:v>
                </c:pt>
                <c:pt idx="6">
                  <c:v>191.77099508540644</c:v>
                </c:pt>
                <c:pt idx="7">
                  <c:v>265.74421244136198</c:v>
                </c:pt>
                <c:pt idx="8">
                  <c:v>163.09925374272001</c:v>
                </c:pt>
                <c:pt idx="9">
                  <c:v>185.26220553600001</c:v>
                </c:pt>
                <c:pt idx="10">
                  <c:v>146.41376399999999</c:v>
                </c:pt>
                <c:pt idx="11">
                  <c:v>113.06499622641509</c:v>
                </c:pt>
                <c:pt idx="12">
                  <c:v>127.35368458526166</c:v>
                </c:pt>
                <c:pt idx="13">
                  <c:v>120.97022374174654</c:v>
                </c:pt>
                <c:pt idx="14">
                  <c:v>105.90391447618974</c:v>
                </c:pt>
                <c:pt idx="15">
                  <c:v>94.461312140444306</c:v>
                </c:pt>
                <c:pt idx="16">
                  <c:v>81.330733582093103</c:v>
                </c:pt>
                <c:pt idx="17">
                  <c:v>67.953301278028519</c:v>
                </c:pt>
                <c:pt idx="18">
                  <c:v>55.18666515683514</c:v>
                </c:pt>
                <c:pt idx="19">
                  <c:v>41.879846814882541</c:v>
                </c:pt>
                <c:pt idx="20">
                  <c:v>30.435150965220963</c:v>
                </c:pt>
                <c:pt idx="21">
                  <c:v>16.197452115731391</c:v>
                </c:pt>
              </c:numCache>
            </c:numRef>
          </c:val>
          <c:smooth val="0"/>
        </c:ser>
        <c:dLbls>
          <c:showLegendKey val="0"/>
          <c:showVal val="0"/>
          <c:showCatName val="0"/>
          <c:showSerName val="0"/>
          <c:showPercent val="0"/>
          <c:showBubbleSize val="0"/>
        </c:dLbls>
        <c:marker val="1"/>
        <c:smooth val="0"/>
        <c:axId val="279479424"/>
        <c:axId val="279481344"/>
      </c:lineChart>
      <c:catAx>
        <c:axId val="279479424"/>
        <c:scaling>
          <c:orientation val="minMax"/>
        </c:scaling>
        <c:delete val="0"/>
        <c:axPos val="b"/>
        <c:title>
          <c:tx>
            <c:rich>
              <a:bodyPr/>
              <a:lstStyle/>
              <a:p>
                <a:pPr>
                  <a:defRPr/>
                </a:pPr>
                <a:r>
                  <a:rPr lang="en-US"/>
                  <a:t>Fiscal Year</a:t>
                </a:r>
              </a:p>
            </c:rich>
          </c:tx>
          <c:overlay val="0"/>
          <c:spPr>
            <a:noFill/>
            <a:ln w="25400">
              <a:noFill/>
            </a:ln>
          </c:spPr>
        </c:title>
        <c:numFmt formatCode="General" sourceLinked="1"/>
        <c:majorTickMark val="out"/>
        <c:minorTickMark val="none"/>
        <c:tickLblPos val="nextTo"/>
        <c:crossAx val="279481344"/>
        <c:crosses val="autoZero"/>
        <c:auto val="1"/>
        <c:lblAlgn val="ctr"/>
        <c:lblOffset val="100"/>
        <c:noMultiLvlLbl val="0"/>
      </c:catAx>
      <c:valAx>
        <c:axId val="279481344"/>
        <c:scaling>
          <c:orientation val="minMax"/>
        </c:scaling>
        <c:delete val="0"/>
        <c:axPos val="l"/>
        <c:majorGridlines/>
        <c:title>
          <c:tx>
            <c:rich>
              <a:bodyPr rot="-5400000" vert="horz"/>
              <a:lstStyle/>
              <a:p>
                <a:pPr>
                  <a:defRPr/>
                </a:pPr>
                <a:r>
                  <a:rPr lang="en-US"/>
                  <a:t>Cost/Revenues ($mil present value in year 2011)</a:t>
                </a:r>
              </a:p>
            </c:rich>
          </c:tx>
          <c:overlay val="0"/>
          <c:spPr>
            <a:noFill/>
            <a:ln w="25400">
              <a:noFill/>
            </a:ln>
          </c:spPr>
        </c:title>
        <c:numFmt formatCode="_(&quot;$&quot;* #,##0.00_);_(&quot;$&quot;* \(#,##0.00\);_(&quot;$&quot;* &quot;-&quot;??_);_(@_)" sourceLinked="1"/>
        <c:majorTickMark val="out"/>
        <c:minorTickMark val="none"/>
        <c:tickLblPos val="nextTo"/>
        <c:crossAx val="279479424"/>
        <c:crosses val="autoZero"/>
        <c:crossBetween val="between"/>
      </c:valAx>
      <c:spPr>
        <a:ln>
          <a:solidFill>
            <a:schemeClr val="accent1"/>
          </a:solidFill>
        </a:ln>
      </c:spPr>
    </c:plotArea>
    <c:legend>
      <c:legendPos val="r"/>
      <c:layout>
        <c:manualLayout>
          <c:xMode val="edge"/>
          <c:yMode val="edge"/>
          <c:x val="0.48421052631578948"/>
          <c:y val="0.18518518518518517"/>
          <c:w val="0.46447368421052632"/>
          <c:h val="0.14814814814814814"/>
        </c:manualLayout>
      </c:layout>
      <c:overlay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txPr>
        <a:bodyPr/>
        <a:lstStyle/>
        <a:p>
          <a:pPr>
            <a:defRPr sz="1100"/>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n-US"/>
              <a:t>Cumulative Value of Bonneville's 2001-2011 Energy Efficiency Investments Over Their Expected Measure Life</a:t>
            </a:r>
          </a:p>
        </c:rich>
      </c:tx>
      <c:layout>
        <c:manualLayout>
          <c:xMode val="edge"/>
          <c:yMode val="edge"/>
          <c:x val="0.125"/>
          <c:y val="3.017241379310345E-2"/>
        </c:manualLayout>
      </c:layout>
      <c:overlay val="0"/>
      <c:spPr>
        <a:noFill/>
        <a:ln w="25400">
          <a:noFill/>
        </a:ln>
      </c:spPr>
    </c:title>
    <c:autoTitleDeleted val="0"/>
    <c:plotArea>
      <c:layout>
        <c:manualLayout>
          <c:layoutTarget val="inner"/>
          <c:xMode val="edge"/>
          <c:yMode val="edge"/>
          <c:x val="0.13788659793814434"/>
          <c:y val="0.17672413793103448"/>
          <c:w val="0.84278350515463918"/>
          <c:h val="0.65732758620689657"/>
        </c:manualLayout>
      </c:layout>
      <c:barChart>
        <c:barDir val="col"/>
        <c:grouping val="stacked"/>
        <c:varyColors val="0"/>
        <c:ser>
          <c:idx val="0"/>
          <c:order val="0"/>
          <c:invertIfNegative val="0"/>
          <c:dPt>
            <c:idx val="0"/>
            <c:invertIfNegative val="0"/>
            <c:bubble3D val="0"/>
            <c:spPr>
              <a:solidFill>
                <a:srgbClr val="FF0000"/>
              </a:solidFill>
            </c:spPr>
          </c:dPt>
          <c:dPt>
            <c:idx val="1"/>
            <c:invertIfNegative val="0"/>
            <c:bubble3D val="0"/>
            <c:spPr>
              <a:solidFill>
                <a:srgbClr val="0070C0"/>
              </a:solidFill>
            </c:spPr>
          </c:dPt>
          <c:dPt>
            <c:idx val="2"/>
            <c:invertIfNegative val="0"/>
            <c:bubble3D val="0"/>
            <c:spPr>
              <a:solidFill>
                <a:srgbClr val="00B050"/>
              </a:solidFill>
            </c:spPr>
          </c:dPt>
          <c:cat>
            <c:strRef>
              <c:f>Graphs!$Z$10:$Z$12</c:f>
              <c:strCache>
                <c:ptCount val="3"/>
                <c:pt idx="0">
                  <c:v>Total Cost of EE 2001-2022 (Includes Amortizaton Cost of Capital)</c:v>
                </c:pt>
                <c:pt idx="1">
                  <c:v>Total Benefit of EE 2001-2022</c:v>
                </c:pt>
                <c:pt idx="2">
                  <c:v>Net Benefit of EE 2001-2022</c:v>
                </c:pt>
              </c:strCache>
            </c:strRef>
          </c:cat>
          <c:val>
            <c:numRef>
              <c:f>Graphs!$AA$10:$AA$12</c:f>
              <c:numCache>
                <c:formatCode>_("$"* #,##0.000_);_("$"* \(#,##0.000\);_("$"* "-"??_);_(@_)</c:formatCode>
                <c:ptCount val="3"/>
                <c:pt idx="0">
                  <c:v>1.25619454987526</c:v>
                </c:pt>
                <c:pt idx="1">
                  <c:v>2.4386654873316678</c:v>
                </c:pt>
                <c:pt idx="2">
                  <c:v>1.1824709374564077</c:v>
                </c:pt>
              </c:numCache>
            </c:numRef>
          </c:val>
        </c:ser>
        <c:dLbls>
          <c:showLegendKey val="0"/>
          <c:showVal val="0"/>
          <c:showCatName val="0"/>
          <c:showSerName val="0"/>
          <c:showPercent val="0"/>
          <c:showBubbleSize val="0"/>
        </c:dLbls>
        <c:gapWidth val="150"/>
        <c:overlap val="100"/>
        <c:axId val="279579648"/>
        <c:axId val="279585536"/>
      </c:barChart>
      <c:catAx>
        <c:axId val="279579648"/>
        <c:scaling>
          <c:orientation val="minMax"/>
        </c:scaling>
        <c:delete val="0"/>
        <c:axPos val="b"/>
        <c:numFmt formatCode="General" sourceLinked="1"/>
        <c:majorTickMark val="out"/>
        <c:minorTickMark val="none"/>
        <c:tickLblPos val="nextTo"/>
        <c:crossAx val="279585536"/>
        <c:crosses val="autoZero"/>
        <c:auto val="1"/>
        <c:lblAlgn val="ctr"/>
        <c:lblOffset val="100"/>
        <c:noMultiLvlLbl val="0"/>
      </c:catAx>
      <c:valAx>
        <c:axId val="279585536"/>
        <c:scaling>
          <c:orientation val="minMax"/>
        </c:scaling>
        <c:delete val="0"/>
        <c:axPos val="l"/>
        <c:majorGridlines/>
        <c:title>
          <c:tx>
            <c:rich>
              <a:bodyPr rot="-5400000" vert="horz"/>
              <a:lstStyle/>
              <a:p>
                <a:pPr>
                  <a:defRPr/>
                </a:pPr>
                <a:r>
                  <a:rPr lang="en-US"/>
                  <a:t>Cost/Benefit ($ bil</a:t>
                </a:r>
                <a:r>
                  <a:rPr lang="en-US" baseline="0"/>
                  <a:t> present value in year 2011</a:t>
                </a:r>
                <a:r>
                  <a:rPr lang="en-US"/>
                  <a:t>)</a:t>
                </a:r>
              </a:p>
            </c:rich>
          </c:tx>
          <c:overlay val="0"/>
          <c:spPr>
            <a:noFill/>
            <a:ln w="25400">
              <a:noFill/>
            </a:ln>
          </c:spPr>
        </c:title>
        <c:numFmt formatCode="#,##0.0" sourceLinked="0"/>
        <c:majorTickMark val="out"/>
        <c:minorTickMark val="none"/>
        <c:tickLblPos val="nextTo"/>
        <c:crossAx val="279579648"/>
        <c:crosses val="autoZero"/>
        <c:crossBetween val="between"/>
      </c:valAx>
    </c:plotArea>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26"/>
    </mc:Choice>
    <mc:Fallback>
      <c:style val="26"/>
    </mc:Fallback>
  </mc:AlternateContent>
  <c:chart>
    <c:title>
      <c:tx>
        <c:rich>
          <a:bodyPr/>
          <a:lstStyle/>
          <a:p>
            <a:pPr>
              <a:defRPr sz="1200" b="1" i="0" u="none" strike="noStrike" baseline="0">
                <a:solidFill>
                  <a:srgbClr val="000000"/>
                </a:solidFill>
                <a:latin typeface="Calibri"/>
                <a:ea typeface="Calibri"/>
                <a:cs typeface="Calibri"/>
              </a:defRPr>
            </a:pPr>
            <a:r>
              <a:rPr lang="en-US"/>
              <a:t>Annual Value of Bonneville's 2001-2011 Energy Efficiency Investments Over Their Expected Measure Life</a:t>
            </a:r>
          </a:p>
        </c:rich>
      </c:tx>
      <c:layout>
        <c:manualLayout>
          <c:xMode val="edge"/>
          <c:yMode val="edge"/>
          <c:x val="0.13552631578947369"/>
          <c:y val="3.0864197530864196E-2"/>
        </c:manualLayout>
      </c:layout>
      <c:overlay val="1"/>
      <c:spPr>
        <a:noFill/>
        <a:ln w="25400">
          <a:noFill/>
        </a:ln>
      </c:spPr>
    </c:title>
    <c:autoTitleDeleted val="0"/>
    <c:plotArea>
      <c:layout>
        <c:manualLayout>
          <c:layoutTarget val="inner"/>
          <c:xMode val="edge"/>
          <c:yMode val="edge"/>
          <c:x val="0.10789473684210527"/>
          <c:y val="0.19547325102880658"/>
          <c:w val="0.84736842105263155"/>
          <c:h val="0.65432098765432101"/>
        </c:manualLayout>
      </c:layout>
      <c:lineChart>
        <c:grouping val="standard"/>
        <c:varyColors val="0"/>
        <c:ser>
          <c:idx val="1"/>
          <c:order val="0"/>
          <c:tx>
            <c:strRef>
              <c:f>Graphs!$A$10</c:f>
              <c:strCache>
                <c:ptCount val="1"/>
                <c:pt idx="0">
                  <c:v>Annual Cost of EE Program</c:v>
                </c:pt>
              </c:strCache>
            </c:strRef>
          </c:tx>
          <c:cat>
            <c:numRef>
              <c:f>Graphs!$C$3:$X$3</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Graphs!$C$10:$X$10</c:f>
              <c:numCache>
                <c:formatCode>_("$"* #,##0.00_);_("$"* \(#,##0.00\);_("$"* "-"??_);_(@_)</c:formatCode>
                <c:ptCount val="22"/>
                <c:pt idx="0">
                  <c:v>45.652778644010169</c:v>
                </c:pt>
                <c:pt idx="1">
                  <c:v>100.98129172341892</c:v>
                </c:pt>
                <c:pt idx="2">
                  <c:v>108.49637650868848</c:v>
                </c:pt>
                <c:pt idx="3">
                  <c:v>100.08316040261644</c:v>
                </c:pt>
                <c:pt idx="4">
                  <c:v>93.199348677382588</c:v>
                </c:pt>
                <c:pt idx="5">
                  <c:v>102.28906628249391</c:v>
                </c:pt>
                <c:pt idx="6">
                  <c:v>94.52796669533123</c:v>
                </c:pt>
                <c:pt idx="7">
                  <c:v>84.859563750667789</c:v>
                </c:pt>
                <c:pt idx="8">
                  <c:v>89.015471786763001</c:v>
                </c:pt>
                <c:pt idx="9">
                  <c:v>104.00817463666074</c:v>
                </c:pt>
                <c:pt idx="10">
                  <c:v>119.57366123493043</c:v>
                </c:pt>
                <c:pt idx="11">
                  <c:v>38.952303097416248</c:v>
                </c:pt>
                <c:pt idx="12">
                  <c:v>35.010958923672256</c:v>
                </c:pt>
                <c:pt idx="13">
                  <c:v>29.205746039516381</c:v>
                </c:pt>
                <c:pt idx="14">
                  <c:v>17.15184621892811</c:v>
                </c:pt>
                <c:pt idx="15">
                  <c:v>16.180986998988779</c:v>
                </c:pt>
                <c:pt idx="16">
                  <c:v>15.265082074517716</c:v>
                </c:pt>
                <c:pt idx="17">
                  <c:v>14.40102082501671</c:v>
                </c:pt>
                <c:pt idx="18">
                  <c:v>13.585868702845955</c:v>
                </c:pt>
                <c:pt idx="19">
                  <c:v>12.816857266835806</c:v>
                </c:pt>
                <c:pt idx="20">
                  <c:v>10.773417741568871</c:v>
                </c:pt>
                <c:pt idx="21">
                  <c:v>10.1636016429895</c:v>
                </c:pt>
              </c:numCache>
            </c:numRef>
          </c:val>
          <c:smooth val="0"/>
        </c:ser>
        <c:ser>
          <c:idx val="2"/>
          <c:order val="1"/>
          <c:tx>
            <c:strRef>
              <c:f>Graphs!$A$11</c:f>
              <c:strCache>
                <c:ptCount val="1"/>
                <c:pt idx="0">
                  <c:v>Revenue from Selling EE Savings @ Mid-C Market or Avoided Cost of Purchasing EE Savings @ Mid-C</c:v>
                </c:pt>
              </c:strCache>
            </c:strRef>
          </c:tx>
          <c:cat>
            <c:numRef>
              <c:f>Graphs!$C$3:$X$3</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Graphs!$C$11:$X$11</c:f>
              <c:numCache>
                <c:formatCode>_("$"* #,##0.00_);_("$"* \(#,##0.00\);_("$"* "-"??_);_(@_)</c:formatCode>
                <c:ptCount val="22"/>
                <c:pt idx="0">
                  <c:v>85.437154451127839</c:v>
                </c:pt>
                <c:pt idx="1">
                  <c:v>28.481395777681133</c:v>
                </c:pt>
                <c:pt idx="2">
                  <c:v>80.319964829868667</c:v>
                </c:pt>
                <c:pt idx="3">
                  <c:v>106.98389437933892</c:v>
                </c:pt>
                <c:pt idx="4">
                  <c:v>147.77866110779084</c:v>
                </c:pt>
                <c:pt idx="5">
                  <c:v>182.63670489752263</c:v>
                </c:pt>
                <c:pt idx="6">
                  <c:v>191.77099508540644</c:v>
                </c:pt>
                <c:pt idx="7">
                  <c:v>265.74421244136198</c:v>
                </c:pt>
                <c:pt idx="8">
                  <c:v>163.09925374272001</c:v>
                </c:pt>
                <c:pt idx="9">
                  <c:v>185.26220553600001</c:v>
                </c:pt>
                <c:pt idx="10">
                  <c:v>146.41376399999999</c:v>
                </c:pt>
                <c:pt idx="11">
                  <c:v>113.06499622641509</c:v>
                </c:pt>
                <c:pt idx="12">
                  <c:v>127.35368458526166</c:v>
                </c:pt>
                <c:pt idx="13">
                  <c:v>120.97022374174654</c:v>
                </c:pt>
                <c:pt idx="14">
                  <c:v>105.90391447618974</c:v>
                </c:pt>
                <c:pt idx="15">
                  <c:v>94.461312140444306</c:v>
                </c:pt>
                <c:pt idx="16">
                  <c:v>81.330733582093103</c:v>
                </c:pt>
                <c:pt idx="17">
                  <c:v>67.953301278028519</c:v>
                </c:pt>
                <c:pt idx="18">
                  <c:v>55.18666515683514</c:v>
                </c:pt>
                <c:pt idx="19">
                  <c:v>41.879846814882541</c:v>
                </c:pt>
                <c:pt idx="20">
                  <c:v>30.435150965220963</c:v>
                </c:pt>
                <c:pt idx="21">
                  <c:v>16.197452115731391</c:v>
                </c:pt>
              </c:numCache>
            </c:numRef>
          </c:val>
          <c:smooth val="0"/>
        </c:ser>
        <c:dLbls>
          <c:showLegendKey val="0"/>
          <c:showVal val="0"/>
          <c:showCatName val="0"/>
          <c:showSerName val="0"/>
          <c:showPercent val="0"/>
          <c:showBubbleSize val="0"/>
        </c:dLbls>
        <c:marker val="1"/>
        <c:smooth val="0"/>
        <c:axId val="279110016"/>
        <c:axId val="279111936"/>
      </c:lineChart>
      <c:catAx>
        <c:axId val="279110016"/>
        <c:scaling>
          <c:orientation val="minMax"/>
        </c:scaling>
        <c:delete val="0"/>
        <c:axPos val="b"/>
        <c:title>
          <c:tx>
            <c:rich>
              <a:bodyPr/>
              <a:lstStyle/>
              <a:p>
                <a:pPr>
                  <a:defRPr/>
                </a:pPr>
                <a:r>
                  <a:rPr lang="en-US"/>
                  <a:t>Fiscal Year</a:t>
                </a:r>
              </a:p>
            </c:rich>
          </c:tx>
          <c:overlay val="0"/>
          <c:spPr>
            <a:noFill/>
            <a:ln w="25400">
              <a:noFill/>
            </a:ln>
          </c:spPr>
        </c:title>
        <c:numFmt formatCode="General" sourceLinked="1"/>
        <c:majorTickMark val="out"/>
        <c:minorTickMark val="none"/>
        <c:tickLblPos val="nextTo"/>
        <c:crossAx val="279111936"/>
        <c:crosses val="autoZero"/>
        <c:auto val="1"/>
        <c:lblAlgn val="ctr"/>
        <c:lblOffset val="100"/>
        <c:noMultiLvlLbl val="0"/>
      </c:catAx>
      <c:valAx>
        <c:axId val="279111936"/>
        <c:scaling>
          <c:orientation val="minMax"/>
        </c:scaling>
        <c:delete val="0"/>
        <c:axPos val="l"/>
        <c:majorGridlines/>
        <c:title>
          <c:tx>
            <c:rich>
              <a:bodyPr rot="-5400000" vert="horz"/>
              <a:lstStyle/>
              <a:p>
                <a:pPr>
                  <a:defRPr/>
                </a:pPr>
                <a:r>
                  <a:rPr lang="en-US"/>
                  <a:t>Cost/Revenues ($mil present value in year 2011)</a:t>
                </a:r>
              </a:p>
            </c:rich>
          </c:tx>
          <c:overlay val="0"/>
          <c:spPr>
            <a:noFill/>
            <a:ln w="25400">
              <a:noFill/>
            </a:ln>
          </c:spPr>
        </c:title>
        <c:numFmt formatCode="_(&quot;$&quot;* #,##0.00_);_(&quot;$&quot;* \(#,##0.00\);_(&quot;$&quot;* &quot;-&quot;??_);_(@_)" sourceLinked="1"/>
        <c:majorTickMark val="out"/>
        <c:minorTickMark val="none"/>
        <c:tickLblPos val="nextTo"/>
        <c:crossAx val="279110016"/>
        <c:crosses val="autoZero"/>
        <c:crossBetween val="between"/>
      </c:valAx>
      <c:spPr>
        <a:ln>
          <a:solidFill>
            <a:schemeClr val="accent1"/>
          </a:solidFill>
        </a:ln>
      </c:spPr>
    </c:plotArea>
    <c:legend>
      <c:legendPos val="r"/>
      <c:layout>
        <c:manualLayout>
          <c:xMode val="edge"/>
          <c:yMode val="edge"/>
          <c:x val="0.48421052631578948"/>
          <c:y val="0.18518518518518517"/>
          <c:w val="0.46447368421052632"/>
          <c:h val="0.14814814814814814"/>
        </c:manualLayout>
      </c:layout>
      <c:overlay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txPr>
        <a:bodyPr/>
        <a:lstStyle/>
        <a:p>
          <a:pPr>
            <a:defRPr sz="1100"/>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n-US"/>
              <a:t>Cumulative Value of Bonneville's 2001-2011 Energy Efficiency Investments Over Their Expected Measure Life</a:t>
            </a:r>
          </a:p>
        </c:rich>
      </c:tx>
      <c:layout>
        <c:manualLayout>
          <c:xMode val="edge"/>
          <c:yMode val="edge"/>
          <c:x val="0.125"/>
          <c:y val="3.017241379310345E-2"/>
        </c:manualLayout>
      </c:layout>
      <c:overlay val="0"/>
      <c:spPr>
        <a:noFill/>
        <a:ln w="25400">
          <a:noFill/>
        </a:ln>
      </c:spPr>
    </c:title>
    <c:autoTitleDeleted val="0"/>
    <c:plotArea>
      <c:layout>
        <c:manualLayout>
          <c:layoutTarget val="inner"/>
          <c:xMode val="edge"/>
          <c:yMode val="edge"/>
          <c:x val="0.13788659793814434"/>
          <c:y val="0.17672413793103448"/>
          <c:w val="0.84278350515463918"/>
          <c:h val="0.65732758620689657"/>
        </c:manualLayout>
      </c:layout>
      <c:barChart>
        <c:barDir val="col"/>
        <c:grouping val="stacked"/>
        <c:varyColors val="0"/>
        <c:ser>
          <c:idx val="0"/>
          <c:order val="0"/>
          <c:invertIfNegative val="0"/>
          <c:dPt>
            <c:idx val="0"/>
            <c:invertIfNegative val="0"/>
            <c:bubble3D val="0"/>
            <c:spPr>
              <a:solidFill>
                <a:srgbClr val="FF0000"/>
              </a:solidFill>
            </c:spPr>
          </c:dPt>
          <c:dPt>
            <c:idx val="1"/>
            <c:invertIfNegative val="0"/>
            <c:bubble3D val="0"/>
            <c:spPr>
              <a:solidFill>
                <a:srgbClr val="0070C0"/>
              </a:solidFill>
            </c:spPr>
          </c:dPt>
          <c:dPt>
            <c:idx val="2"/>
            <c:invertIfNegative val="0"/>
            <c:bubble3D val="0"/>
            <c:spPr>
              <a:solidFill>
                <a:srgbClr val="00B050"/>
              </a:solidFill>
            </c:spPr>
          </c:dPt>
          <c:cat>
            <c:strRef>
              <c:f>Graphs!$Z$10:$Z$12</c:f>
              <c:strCache>
                <c:ptCount val="3"/>
                <c:pt idx="0">
                  <c:v>Total Cost of EE 2001-2022 (Includes Amortizaton Cost of Capital)</c:v>
                </c:pt>
                <c:pt idx="1">
                  <c:v>Total Benefit of EE 2001-2022</c:v>
                </c:pt>
                <c:pt idx="2">
                  <c:v>Net Benefit of EE 2001-2022</c:v>
                </c:pt>
              </c:strCache>
            </c:strRef>
          </c:cat>
          <c:val>
            <c:numRef>
              <c:f>Graphs!$AA$10:$AA$12</c:f>
              <c:numCache>
                <c:formatCode>_("$"* #,##0.000_);_("$"* \(#,##0.000\);_("$"* "-"??_);_(@_)</c:formatCode>
                <c:ptCount val="3"/>
                <c:pt idx="0">
                  <c:v>1.25619454987526</c:v>
                </c:pt>
                <c:pt idx="1">
                  <c:v>2.4386654873316678</c:v>
                </c:pt>
                <c:pt idx="2">
                  <c:v>1.1824709374564077</c:v>
                </c:pt>
              </c:numCache>
            </c:numRef>
          </c:val>
        </c:ser>
        <c:dLbls>
          <c:showLegendKey val="0"/>
          <c:showVal val="0"/>
          <c:showCatName val="0"/>
          <c:showSerName val="0"/>
          <c:showPercent val="0"/>
          <c:showBubbleSize val="0"/>
        </c:dLbls>
        <c:gapWidth val="150"/>
        <c:overlap val="100"/>
        <c:axId val="292321536"/>
        <c:axId val="292327424"/>
      </c:barChart>
      <c:catAx>
        <c:axId val="292321536"/>
        <c:scaling>
          <c:orientation val="minMax"/>
        </c:scaling>
        <c:delete val="0"/>
        <c:axPos val="b"/>
        <c:numFmt formatCode="General" sourceLinked="1"/>
        <c:majorTickMark val="out"/>
        <c:minorTickMark val="none"/>
        <c:tickLblPos val="nextTo"/>
        <c:crossAx val="292327424"/>
        <c:crosses val="autoZero"/>
        <c:auto val="1"/>
        <c:lblAlgn val="ctr"/>
        <c:lblOffset val="100"/>
        <c:noMultiLvlLbl val="0"/>
      </c:catAx>
      <c:valAx>
        <c:axId val="292327424"/>
        <c:scaling>
          <c:orientation val="minMax"/>
        </c:scaling>
        <c:delete val="0"/>
        <c:axPos val="l"/>
        <c:majorGridlines/>
        <c:title>
          <c:tx>
            <c:rich>
              <a:bodyPr rot="-5400000" vert="horz"/>
              <a:lstStyle/>
              <a:p>
                <a:pPr>
                  <a:defRPr/>
                </a:pPr>
                <a:r>
                  <a:rPr lang="en-US"/>
                  <a:t>Cost/Benefit ($ bil</a:t>
                </a:r>
                <a:r>
                  <a:rPr lang="en-US" baseline="0"/>
                  <a:t> present value in year 2011</a:t>
                </a:r>
                <a:r>
                  <a:rPr lang="en-US"/>
                  <a:t>)</a:t>
                </a:r>
              </a:p>
            </c:rich>
          </c:tx>
          <c:overlay val="0"/>
          <c:spPr>
            <a:noFill/>
            <a:ln w="25400">
              <a:noFill/>
            </a:ln>
          </c:spPr>
        </c:title>
        <c:numFmt formatCode="#,##0.0" sourceLinked="0"/>
        <c:majorTickMark val="out"/>
        <c:minorTickMark val="none"/>
        <c:tickLblPos val="nextTo"/>
        <c:crossAx val="292321536"/>
        <c:crosses val="autoZero"/>
        <c:crossBetween val="between"/>
      </c:valAx>
    </c:plotArea>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76200</xdr:colOff>
      <xdr:row>24</xdr:row>
      <xdr:rowOff>57150</xdr:rowOff>
    </xdr:from>
    <xdr:to>
      <xdr:col>20</xdr:col>
      <xdr:colOff>447675</xdr:colOff>
      <xdr:row>29</xdr:row>
      <xdr:rowOff>104775</xdr:rowOff>
    </xdr:to>
    <xdr:sp macro="" textlink="">
      <xdr:nvSpPr>
        <xdr:cNvPr id="2" name="TextBox 1"/>
        <xdr:cNvSpPr txBox="1"/>
      </xdr:nvSpPr>
      <xdr:spPr>
        <a:xfrm>
          <a:off x="76200" y="4029075"/>
          <a:ext cx="12582525" cy="1190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dk1"/>
              </a:solidFill>
              <a:effectLst/>
              <a:latin typeface="Arial" pitchFamily="34" charset="0"/>
              <a:ea typeface="+mn-ea"/>
              <a:cs typeface="Arial" pitchFamily="34" charset="0"/>
            </a:rPr>
            <a:t>The analysis concludes that BPA’s estimated costs will be lower by approximately $750 million to $1.36 billion (net present value in year 2011) for the period 2001-2022</a:t>
          </a:r>
          <a:r>
            <a:rPr lang="en-US" sz="1000" b="1">
              <a:solidFill>
                <a:schemeClr val="dk1"/>
              </a:solidFill>
              <a:effectLst/>
              <a:latin typeface="Arial" pitchFamily="34" charset="0"/>
              <a:ea typeface="+mn-ea"/>
              <a:cs typeface="Arial" pitchFamily="34" charset="0"/>
            </a:rPr>
            <a:t> </a:t>
          </a:r>
          <a:r>
            <a:rPr lang="en-US" sz="1000">
              <a:solidFill>
                <a:schemeClr val="dk1"/>
              </a:solidFill>
              <a:effectLst/>
              <a:latin typeface="Arial" pitchFamily="34" charset="0"/>
              <a:ea typeface="+mn-ea"/>
              <a:cs typeface="Arial" pitchFamily="34" charset="0"/>
            </a:rPr>
            <a:t>as a result of investing in energy efficiency from 2001-2011 rather than purchasing the equivalent amount of energy from the market.</a:t>
          </a:r>
          <a:r>
            <a:rPr lang="en-US" sz="1000" baseline="30000">
              <a:solidFill>
                <a:schemeClr val="dk1"/>
              </a:solidFill>
              <a:effectLst/>
              <a:latin typeface="Arial" pitchFamily="34" charset="0"/>
              <a:ea typeface="+mn-ea"/>
              <a:cs typeface="Arial" pitchFamily="34" charset="0"/>
            </a:rPr>
            <a:t> </a:t>
          </a:r>
          <a:r>
            <a:rPr lang="en-US" sz="1000">
              <a:solidFill>
                <a:schemeClr val="dk1"/>
              </a:solidFill>
              <a:effectLst/>
              <a:latin typeface="Arial" pitchFamily="34" charset="0"/>
              <a:ea typeface="+mn-ea"/>
              <a:cs typeface="Arial" pitchFamily="34" charset="0"/>
            </a:rPr>
            <a:t>Said another way, in the absence of energy efficiency investments made in 2001-2011, BPA's revenue requirement would be increased by approximately $750 million to $1.36 billion (net present value in year 2011) for the period 2001-2022, depending on which assumptions are used.</a:t>
          </a:r>
          <a:r>
            <a:rPr lang="en-US" sz="1000" b="1">
              <a:solidFill>
                <a:schemeClr val="dk1"/>
              </a:solidFill>
              <a:effectLst/>
              <a:latin typeface="Arial" pitchFamily="34" charset="0"/>
              <a:ea typeface="+mn-ea"/>
              <a:cs typeface="Arial" pitchFamily="34" charset="0"/>
            </a:rPr>
            <a:t> </a:t>
          </a:r>
          <a:r>
            <a:rPr lang="en-US" sz="1000">
              <a:solidFill>
                <a:schemeClr val="dk1"/>
              </a:solidFill>
              <a:effectLst/>
              <a:latin typeface="Arial" pitchFamily="34" charset="0"/>
              <a:ea typeface="+mn-ea"/>
              <a:cs typeface="Arial" pitchFamily="34" charset="0"/>
            </a:rPr>
            <a:t>A primary assumption underlying the range of cost savings is a measure savings persistence rate of zero, i.e., the analysis assumes efficiency savings “expire” after 12 years. In actuality, for many measures, the savings “persist” as end-users reinstall the measure with something as efficient or better. Assuming instead a persistence percentage of 50%, changes the range of cost savings from $1 billion to $1.7 billion (net present value in year 2011).  </a:t>
          </a:r>
        </a:p>
        <a:p>
          <a:r>
            <a:rPr lang="en-US" sz="1000" b="1">
              <a:solidFill>
                <a:schemeClr val="dk1"/>
              </a:solidFill>
              <a:effectLst/>
              <a:latin typeface="Arial" pitchFamily="34" charset="0"/>
              <a:ea typeface="+mn-ea"/>
              <a:cs typeface="Arial" pitchFamily="34" charset="0"/>
            </a:rPr>
            <a:t> </a:t>
          </a:r>
          <a:endParaRPr lang="en-US" sz="1000">
            <a:solidFill>
              <a:schemeClr val="dk1"/>
            </a:solidFill>
            <a:effectLst/>
            <a:latin typeface="Arial" pitchFamily="34" charset="0"/>
            <a:ea typeface="+mn-ea"/>
            <a:cs typeface="Arial" pitchFamily="34" charset="0"/>
          </a:endParaRPr>
        </a:p>
        <a:p>
          <a:r>
            <a:rPr lang="en-US" sz="1000">
              <a:solidFill>
                <a:schemeClr val="dk1"/>
              </a:solidFill>
              <a:effectLst/>
              <a:latin typeface="Arial" pitchFamily="34" charset="0"/>
              <a:ea typeface="+mn-ea"/>
              <a:cs typeface="Arial" pitchFamily="34" charset="0"/>
            </a:rPr>
            <a:t>Thus, BPA’s energy efficiency investments from 2001-2011 were in fact cost effective and helped contribute to lower agency costs.</a:t>
          </a:r>
        </a:p>
        <a:p>
          <a:endParaRPr lang="en-US" sz="1100">
            <a:latin typeface="Arial" pitchFamily="34" charset="0"/>
            <a:cs typeface="Arial" pitchFamily="34" charset="0"/>
          </a:endParaRPr>
        </a:p>
      </xdr:txBody>
    </xdr:sp>
    <xdr:clientData/>
  </xdr:twoCellAnchor>
  <xdr:twoCellAnchor>
    <xdr:from>
      <xdr:col>0</xdr:col>
      <xdr:colOff>247650</xdr:colOff>
      <xdr:row>32</xdr:row>
      <xdr:rowOff>114300</xdr:rowOff>
    </xdr:from>
    <xdr:to>
      <xdr:col>12</xdr:col>
      <xdr:colOff>152400</xdr:colOff>
      <xdr:row>61</xdr:row>
      <xdr:rowOff>47625</xdr:rowOff>
    </xdr:to>
    <xdr:graphicFrame macro="">
      <xdr:nvGraphicFramePr>
        <xdr:cNvPr id="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9525</xdr:colOff>
      <xdr:row>32</xdr:row>
      <xdr:rowOff>133350</xdr:rowOff>
    </xdr:from>
    <xdr:to>
      <xdr:col>25</xdr:col>
      <xdr:colOff>85725</xdr:colOff>
      <xdr:row>60</xdr:row>
      <xdr:rowOff>19050</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123825</xdr:colOff>
      <xdr:row>14</xdr:row>
      <xdr:rowOff>123825</xdr:rowOff>
    </xdr:from>
    <xdr:to>
      <xdr:col>15</xdr:col>
      <xdr:colOff>47625</xdr:colOff>
      <xdr:row>43</xdr:row>
      <xdr:rowOff>57150</xdr:rowOff>
    </xdr:to>
    <xdr:graphicFrame macro="">
      <xdr:nvGraphicFramePr>
        <xdr:cNvPr id="2079"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28575</xdr:colOff>
      <xdr:row>15</xdr:row>
      <xdr:rowOff>76200</xdr:rowOff>
    </xdr:from>
    <xdr:to>
      <xdr:col>26</xdr:col>
      <xdr:colOff>161925</xdr:colOff>
      <xdr:row>42</xdr:row>
      <xdr:rowOff>123825</xdr:rowOff>
    </xdr:to>
    <xdr:graphicFrame macro="">
      <xdr:nvGraphicFramePr>
        <xdr:cNvPr id="2080"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showGridLines="0" tabSelected="1" workbookViewId="0">
      <selection activeCell="A5" sqref="A5:L8"/>
    </sheetView>
  </sheetViews>
  <sheetFormatPr defaultRowHeight="12.75" x14ac:dyDescent="0.2"/>
  <cols>
    <col min="1" max="1" width="9.42578125" style="81" bestFit="1" customWidth="1"/>
    <col min="2" max="16384" width="9.140625" style="81"/>
  </cols>
  <sheetData>
    <row r="1" spans="1:12" ht="18" x14ac:dyDescent="0.25">
      <c r="A1" s="80" t="s">
        <v>42</v>
      </c>
    </row>
    <row r="2" spans="1:12" x14ac:dyDescent="0.2">
      <c r="A2" s="88">
        <v>41453</v>
      </c>
    </row>
    <row r="3" spans="1:12" x14ac:dyDescent="0.2">
      <c r="H3" s="94"/>
    </row>
    <row r="4" spans="1:12" x14ac:dyDescent="0.2">
      <c r="A4" s="82" t="s">
        <v>17</v>
      </c>
    </row>
    <row r="5" spans="1:12" x14ac:dyDescent="0.2">
      <c r="A5" s="115" t="s">
        <v>63</v>
      </c>
      <c r="B5" s="115"/>
      <c r="C5" s="115"/>
      <c r="D5" s="115"/>
      <c r="E5" s="115"/>
      <c r="F5" s="115"/>
      <c r="G5" s="115"/>
      <c r="H5" s="115"/>
      <c r="I5" s="115"/>
      <c r="J5" s="115"/>
      <c r="K5" s="115"/>
      <c r="L5" s="115"/>
    </row>
    <row r="6" spans="1:12" x14ac:dyDescent="0.2">
      <c r="A6" s="115"/>
      <c r="B6" s="115"/>
      <c r="C6" s="115"/>
      <c r="D6" s="115"/>
      <c r="E6" s="115"/>
      <c r="F6" s="115"/>
      <c r="G6" s="115"/>
      <c r="H6" s="115"/>
      <c r="I6" s="115"/>
      <c r="J6" s="115"/>
      <c r="K6" s="115"/>
      <c r="L6" s="115"/>
    </row>
    <row r="7" spans="1:12" x14ac:dyDescent="0.2">
      <c r="A7" s="115"/>
      <c r="B7" s="115"/>
      <c r="C7" s="115"/>
      <c r="D7" s="115"/>
      <c r="E7" s="115"/>
      <c r="F7" s="115"/>
      <c r="G7" s="115"/>
      <c r="H7" s="115"/>
      <c r="I7" s="115"/>
      <c r="J7" s="115"/>
      <c r="K7" s="115"/>
      <c r="L7" s="115"/>
    </row>
    <row r="8" spans="1:12" x14ac:dyDescent="0.2">
      <c r="A8" s="115"/>
      <c r="B8" s="115"/>
      <c r="C8" s="115"/>
      <c r="D8" s="115"/>
      <c r="E8" s="115"/>
      <c r="F8" s="115"/>
      <c r="G8" s="115"/>
      <c r="H8" s="115"/>
      <c r="I8" s="115"/>
      <c r="J8" s="115"/>
      <c r="K8" s="115"/>
      <c r="L8" s="115"/>
    </row>
    <row r="9" spans="1:12" x14ac:dyDescent="0.2">
      <c r="A9" s="92"/>
      <c r="B9" s="83"/>
      <c r="C9" s="83"/>
      <c r="D9" s="83"/>
      <c r="E9" s="83"/>
      <c r="F9" s="83"/>
      <c r="G9" s="83"/>
      <c r="H9" s="83"/>
      <c r="I9" s="83"/>
      <c r="J9" s="83"/>
      <c r="K9" s="83"/>
      <c r="L9" s="83"/>
    </row>
    <row r="10" spans="1:12" x14ac:dyDescent="0.2">
      <c r="A10" s="82" t="s">
        <v>7</v>
      </c>
    </row>
    <row r="11" spans="1:12" ht="12.75" customHeight="1" x14ac:dyDescent="0.2">
      <c r="A11" s="116" t="s">
        <v>49</v>
      </c>
      <c r="B11" s="116"/>
      <c r="C11" s="116"/>
      <c r="D11" s="116"/>
      <c r="E11" s="116"/>
      <c r="F11" s="116"/>
      <c r="G11" s="116"/>
      <c r="H11" s="116"/>
      <c r="I11" s="116"/>
      <c r="J11" s="116"/>
      <c r="K11" s="116"/>
      <c r="L11" s="116"/>
    </row>
    <row r="12" spans="1:12" x14ac:dyDescent="0.2">
      <c r="A12" s="116"/>
      <c r="B12" s="116"/>
      <c r="C12" s="116"/>
      <c r="D12" s="116"/>
      <c r="E12" s="116"/>
      <c r="F12" s="116"/>
      <c r="G12" s="116"/>
      <c r="H12" s="116"/>
      <c r="I12" s="116"/>
      <c r="J12" s="116"/>
      <c r="K12" s="116"/>
      <c r="L12" s="116"/>
    </row>
    <row r="13" spans="1:12" x14ac:dyDescent="0.2">
      <c r="A13" s="116"/>
      <c r="B13" s="116"/>
      <c r="C13" s="116"/>
      <c r="D13" s="116"/>
      <c r="E13" s="116"/>
      <c r="F13" s="116"/>
      <c r="G13" s="116"/>
      <c r="H13" s="116"/>
      <c r="I13" s="116"/>
      <c r="J13" s="116"/>
      <c r="K13" s="116"/>
      <c r="L13" s="116"/>
    </row>
    <row r="14" spans="1:12" x14ac:dyDescent="0.2">
      <c r="A14" s="116"/>
      <c r="B14" s="116"/>
      <c r="C14" s="116"/>
      <c r="D14" s="116"/>
      <c r="E14" s="116"/>
      <c r="F14" s="116"/>
      <c r="G14" s="116"/>
      <c r="H14" s="116"/>
      <c r="I14" s="116"/>
      <c r="J14" s="116"/>
      <c r="K14" s="116"/>
      <c r="L14" s="116"/>
    </row>
    <row r="15" spans="1:12" x14ac:dyDescent="0.2">
      <c r="A15" s="116"/>
      <c r="B15" s="116"/>
      <c r="C15" s="116"/>
      <c r="D15" s="116"/>
      <c r="E15" s="116"/>
      <c r="F15" s="116"/>
      <c r="G15" s="116"/>
      <c r="H15" s="116"/>
      <c r="I15" s="116"/>
      <c r="J15" s="116"/>
      <c r="K15" s="116"/>
      <c r="L15" s="116"/>
    </row>
    <row r="16" spans="1:12" x14ac:dyDescent="0.2">
      <c r="A16" s="116"/>
      <c r="B16" s="116"/>
      <c r="C16" s="116"/>
      <c r="D16" s="116"/>
      <c r="E16" s="116"/>
      <c r="F16" s="116"/>
      <c r="G16" s="116"/>
      <c r="H16" s="116"/>
      <c r="I16" s="116"/>
      <c r="J16" s="116"/>
      <c r="K16" s="116"/>
      <c r="L16" s="116"/>
    </row>
    <row r="17" spans="1:12" x14ac:dyDescent="0.2">
      <c r="A17" s="116"/>
      <c r="B17" s="116"/>
      <c r="C17" s="116"/>
      <c r="D17" s="116"/>
      <c r="E17" s="116"/>
      <c r="F17" s="116"/>
      <c r="G17" s="116"/>
      <c r="H17" s="116"/>
      <c r="I17" s="116"/>
      <c r="J17" s="116"/>
      <c r="K17" s="116"/>
      <c r="L17" s="116"/>
    </row>
    <row r="18" spans="1:12" x14ac:dyDescent="0.2">
      <c r="A18" s="116"/>
      <c r="B18" s="116"/>
      <c r="C18" s="116"/>
      <c r="D18" s="116"/>
      <c r="E18" s="116"/>
      <c r="F18" s="116"/>
      <c r="G18" s="116"/>
      <c r="H18" s="116"/>
      <c r="I18" s="116"/>
      <c r="J18" s="116"/>
      <c r="K18" s="116"/>
      <c r="L18" s="116"/>
    </row>
    <row r="19" spans="1:12" x14ac:dyDescent="0.2">
      <c r="A19" s="116"/>
      <c r="B19" s="116"/>
      <c r="C19" s="116"/>
      <c r="D19" s="116"/>
      <c r="E19" s="116"/>
      <c r="F19" s="116"/>
      <c r="G19" s="116"/>
      <c r="H19" s="116"/>
      <c r="I19" s="116"/>
      <c r="J19" s="116"/>
      <c r="K19" s="116"/>
      <c r="L19" s="116"/>
    </row>
    <row r="20" spans="1:12" x14ac:dyDescent="0.2">
      <c r="A20" s="116"/>
      <c r="B20" s="116"/>
      <c r="C20" s="116"/>
      <c r="D20" s="116"/>
      <c r="E20" s="116"/>
      <c r="F20" s="116"/>
      <c r="G20" s="116"/>
      <c r="H20" s="116"/>
      <c r="I20" s="116"/>
      <c r="J20" s="116"/>
      <c r="K20" s="116"/>
      <c r="L20" s="116"/>
    </row>
    <row r="21" spans="1:12" x14ac:dyDescent="0.2">
      <c r="A21" s="116"/>
      <c r="B21" s="116"/>
      <c r="C21" s="116"/>
      <c r="D21" s="116"/>
      <c r="E21" s="116"/>
      <c r="F21" s="116"/>
      <c r="G21" s="116"/>
      <c r="H21" s="116"/>
      <c r="I21" s="116"/>
      <c r="J21" s="116"/>
      <c r="K21" s="116"/>
      <c r="L21" s="116"/>
    </row>
    <row r="22" spans="1:12" ht="13.5" customHeight="1" x14ac:dyDescent="0.2">
      <c r="A22" s="116"/>
      <c r="B22" s="116"/>
      <c r="C22" s="116"/>
      <c r="D22" s="116"/>
      <c r="E22" s="116"/>
      <c r="F22" s="116"/>
      <c r="G22" s="116"/>
      <c r="H22" s="116"/>
      <c r="I22" s="116"/>
      <c r="J22" s="116"/>
      <c r="K22" s="116"/>
      <c r="L22" s="116"/>
    </row>
    <row r="23" spans="1:12" ht="13.5" customHeight="1" x14ac:dyDescent="0.2">
      <c r="A23" s="83"/>
      <c r="B23" s="83"/>
      <c r="C23" s="83"/>
      <c r="D23" s="83"/>
      <c r="E23" s="83"/>
      <c r="F23" s="83"/>
      <c r="G23" s="83"/>
      <c r="H23" s="83"/>
      <c r="I23" s="83"/>
      <c r="J23" s="83"/>
      <c r="K23" s="83"/>
      <c r="L23" s="83"/>
    </row>
    <row r="24" spans="1:12" x14ac:dyDescent="0.2">
      <c r="A24" s="82" t="s">
        <v>18</v>
      </c>
    </row>
    <row r="25" spans="1:12" ht="21.75" customHeight="1" x14ac:dyDescent="0.2">
      <c r="A25" s="105"/>
      <c r="B25" s="105"/>
      <c r="C25" s="105"/>
      <c r="D25" s="105"/>
      <c r="E25" s="105"/>
      <c r="F25" s="105"/>
      <c r="G25" s="105"/>
      <c r="H25" s="105"/>
      <c r="I25" s="105"/>
      <c r="J25" s="105"/>
      <c r="K25" s="105"/>
      <c r="L25" s="84"/>
    </row>
    <row r="26" spans="1:12" ht="19.5" customHeight="1" x14ac:dyDescent="0.2">
      <c r="A26" s="105"/>
      <c r="B26" s="105"/>
      <c r="C26" s="105"/>
      <c r="D26" s="105"/>
      <c r="E26" s="105"/>
      <c r="F26" s="105"/>
      <c r="G26" s="105"/>
      <c r="H26" s="105"/>
      <c r="I26" s="105"/>
      <c r="J26" s="105"/>
      <c r="K26" s="105"/>
      <c r="L26" s="84"/>
    </row>
    <row r="27" spans="1:12" ht="15.75" customHeight="1" x14ac:dyDescent="0.2">
      <c r="A27" s="105"/>
      <c r="B27" s="105"/>
      <c r="C27" s="105"/>
      <c r="D27" s="105"/>
      <c r="E27" s="105"/>
      <c r="F27" s="105"/>
      <c r="G27" s="105"/>
      <c r="H27" s="105"/>
      <c r="I27" s="105"/>
      <c r="J27" s="105"/>
      <c r="K27" s="105"/>
      <c r="L27" s="84"/>
    </row>
    <row r="28" spans="1:12" ht="20.25" customHeight="1" x14ac:dyDescent="0.2">
      <c r="A28" s="105"/>
      <c r="B28" s="105"/>
      <c r="C28" s="105"/>
      <c r="D28" s="105"/>
      <c r="E28" s="105"/>
      <c r="F28" s="105"/>
      <c r="G28" s="105"/>
      <c r="H28" s="105"/>
      <c r="I28" s="105"/>
      <c r="J28" s="105"/>
      <c r="K28" s="105"/>
    </row>
    <row r="29" spans="1:12" x14ac:dyDescent="0.2">
      <c r="A29" s="87"/>
      <c r="B29" s="87"/>
      <c r="C29" s="87"/>
      <c r="D29" s="87"/>
      <c r="E29" s="87"/>
      <c r="F29" s="87"/>
      <c r="G29" s="87"/>
      <c r="H29" s="87"/>
      <c r="I29" s="87"/>
      <c r="J29" s="87"/>
      <c r="K29" s="87"/>
    </row>
    <row r="30" spans="1:12" x14ac:dyDescent="0.2">
      <c r="B30" s="87"/>
      <c r="C30" s="87"/>
      <c r="D30" s="87"/>
      <c r="E30" s="87"/>
      <c r="F30" s="87"/>
      <c r="G30" s="87"/>
      <c r="H30" s="87"/>
      <c r="I30" s="87"/>
      <c r="J30" s="87"/>
      <c r="K30" s="87"/>
    </row>
    <row r="31" spans="1:12" x14ac:dyDescent="0.2">
      <c r="A31" s="93" t="s">
        <v>48</v>
      </c>
    </row>
  </sheetData>
  <mergeCells count="2">
    <mergeCell ref="A5:L8"/>
    <mergeCell ref="A11:L22"/>
  </mergeCells>
  <phoneticPr fontId="2"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topLeftCell="H28" zoomScaleNormal="100" workbookViewId="0">
      <selection activeCell="X59" sqref="X59"/>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t="s">
        <v>50</v>
      </c>
      <c r="B5" s="26">
        <v>0.06</v>
      </c>
      <c r="Y5" s="1"/>
    </row>
    <row r="6" spans="1:27" x14ac:dyDescent="0.2">
      <c r="A6" t="s">
        <v>51</v>
      </c>
      <c r="B6" s="26">
        <f>B5</f>
        <v>0.06</v>
      </c>
      <c r="Y6" s="1"/>
    </row>
    <row r="7" spans="1:27" x14ac:dyDescent="0.2">
      <c r="A7" t="s">
        <v>15</v>
      </c>
      <c r="B7" s="12">
        <v>12</v>
      </c>
      <c r="Y7" s="1"/>
    </row>
    <row r="8" spans="1:27" s="97" customFormat="1" x14ac:dyDescent="0.2">
      <c r="A8" s="99" t="s">
        <v>52</v>
      </c>
      <c r="B8" s="103">
        <v>0</v>
      </c>
      <c r="Y8" s="98"/>
    </row>
    <row r="9" spans="1:27" x14ac:dyDescent="0.2">
      <c r="N9" s="2"/>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N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ref="O16:V16" si="1">N16</f>
        <v>2.3602603264773223</v>
      </c>
      <c r="P16" s="32">
        <f t="shared" si="1"/>
        <v>2.3602603264773223</v>
      </c>
      <c r="Q16" s="32">
        <f t="shared" si="1"/>
        <v>2.3602603264773223</v>
      </c>
      <c r="R16" s="32">
        <f t="shared" si="1"/>
        <v>2.3602603264773223</v>
      </c>
      <c r="S16" s="32">
        <f t="shared" si="1"/>
        <v>2.3602603264773223</v>
      </c>
      <c r="T16" s="32">
        <f t="shared" si="1"/>
        <v>2.3602603264773223</v>
      </c>
      <c r="U16" s="32">
        <f t="shared" si="1"/>
        <v>2.3602603264773223</v>
      </c>
      <c r="V16" s="32">
        <f t="shared" si="1"/>
        <v>2.3602603264773223</v>
      </c>
      <c r="W16" s="33"/>
      <c r="X16" s="33"/>
    </row>
    <row r="17" spans="1:26" x14ac:dyDescent="0.2">
      <c r="A17" s="35">
        <v>10</v>
      </c>
      <c r="B17" s="5">
        <v>2002</v>
      </c>
      <c r="C17" s="32"/>
      <c r="D17" s="32">
        <f>PMT($B$5,$A$17,-D13)</f>
        <v>0.13043323989156846</v>
      </c>
      <c r="E17" s="32">
        <f t="shared" ref="E17:M17" si="2">D17</f>
        <v>0.13043323989156846</v>
      </c>
      <c r="F17" s="32">
        <f t="shared" si="2"/>
        <v>0.13043323989156846</v>
      </c>
      <c r="G17" s="32">
        <f t="shared" si="2"/>
        <v>0.13043323989156846</v>
      </c>
      <c r="H17" s="32">
        <f t="shared" si="2"/>
        <v>0.13043323989156846</v>
      </c>
      <c r="I17" s="32">
        <f t="shared" si="2"/>
        <v>0.13043323989156846</v>
      </c>
      <c r="J17" s="32">
        <f t="shared" si="2"/>
        <v>0.13043323989156846</v>
      </c>
      <c r="K17" s="32">
        <f t="shared" si="2"/>
        <v>0.13043323989156846</v>
      </c>
      <c r="L17" s="32">
        <f t="shared" si="2"/>
        <v>0.13043323989156846</v>
      </c>
      <c r="M17" s="32">
        <f t="shared" si="2"/>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3">E18</f>
        <v>3.743039080942999</v>
      </c>
      <c r="G18" s="32">
        <f t="shared" si="3"/>
        <v>3.743039080942999</v>
      </c>
      <c r="H18" s="32">
        <f t="shared" si="3"/>
        <v>3.743039080942999</v>
      </c>
      <c r="I18" s="32">
        <f t="shared" si="3"/>
        <v>3.743039080942999</v>
      </c>
      <c r="J18" s="32">
        <f t="shared" si="3"/>
        <v>3.743039080942999</v>
      </c>
      <c r="K18" s="32">
        <f t="shared" si="3"/>
        <v>3.743039080942999</v>
      </c>
      <c r="L18" s="32">
        <f t="shared" si="3"/>
        <v>3.743039080942999</v>
      </c>
      <c r="M18" s="32">
        <f t="shared" si="3"/>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4">F19</f>
        <v>2.4716241822534748</v>
      </c>
      <c r="H19" s="32">
        <f t="shared" si="4"/>
        <v>2.4716241822534748</v>
      </c>
      <c r="I19" s="32">
        <f t="shared" si="4"/>
        <v>2.4716241822534748</v>
      </c>
      <c r="J19" s="32">
        <f t="shared" si="4"/>
        <v>2.4716241822534748</v>
      </c>
      <c r="K19" s="32">
        <f t="shared" si="4"/>
        <v>2.4716241822534748</v>
      </c>
      <c r="L19" s="32">
        <f t="shared" si="4"/>
        <v>2.4716241822534748</v>
      </c>
      <c r="M19" s="32">
        <f t="shared" si="4"/>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5">G20</f>
        <v>2.6731747626680886</v>
      </c>
      <c r="I20" s="32">
        <f t="shared" si="5"/>
        <v>2.6731747626680886</v>
      </c>
      <c r="J20" s="32">
        <f t="shared" si="5"/>
        <v>2.6731747626680886</v>
      </c>
      <c r="K20" s="32">
        <f t="shared" si="5"/>
        <v>2.6731747626680886</v>
      </c>
      <c r="L20" s="32">
        <f t="shared" si="5"/>
        <v>2.6731747626680886</v>
      </c>
      <c r="M20" s="32">
        <f t="shared" si="5"/>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6">M26</f>
        <v>19.293550346382535</v>
      </c>
      <c r="O26" s="32">
        <f t="shared" si="6"/>
        <v>19.293550346382535</v>
      </c>
      <c r="P26" s="32">
        <f t="shared" si="6"/>
        <v>19.293550346382535</v>
      </c>
      <c r="Q26" s="32">
        <f t="shared" si="6"/>
        <v>19.293550346382535</v>
      </c>
      <c r="R26" s="32">
        <f t="shared" si="6"/>
        <v>19.293550346382535</v>
      </c>
      <c r="S26" s="32">
        <f t="shared" si="6"/>
        <v>19.293550346382535</v>
      </c>
      <c r="T26" s="32">
        <f t="shared" si="6"/>
        <v>19.293550346382535</v>
      </c>
      <c r="U26" s="32">
        <f t="shared" si="6"/>
        <v>19.293550346382535</v>
      </c>
      <c r="V26" s="32">
        <f t="shared" si="6"/>
        <v>19.293550346382535</v>
      </c>
      <c r="W26" s="32">
        <f t="shared" si="6"/>
        <v>19.293550346382535</v>
      </c>
      <c r="X26" s="32">
        <f t="shared" si="6"/>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7">SUM(C28:C29)</f>
        <v>23.132012819999993</v>
      </c>
      <c r="D30" s="21">
        <f t="shared" si="7"/>
        <v>57.279977849999995</v>
      </c>
      <c r="E30" s="21">
        <f t="shared" si="7"/>
        <v>61.838236219999999</v>
      </c>
      <c r="F30" s="21">
        <f t="shared" si="7"/>
        <v>57.855660950000001</v>
      </c>
      <c r="G30" s="21">
        <f t="shared" si="7"/>
        <v>54.323331620000005</v>
      </c>
      <c r="H30" s="21">
        <f t="shared" si="7"/>
        <v>60.235320030000025</v>
      </c>
      <c r="I30" s="21">
        <f t="shared" si="7"/>
        <v>57.922680870000001</v>
      </c>
      <c r="J30" s="21">
        <f t="shared" si="7"/>
        <v>52.346275689999999</v>
      </c>
      <c r="K30" s="21">
        <f t="shared" si="7"/>
        <v>55.766199989999997</v>
      </c>
      <c r="L30" s="21">
        <f t="shared" si="7"/>
        <v>61.532966309999985</v>
      </c>
      <c r="M30" s="21">
        <f t="shared" si="7"/>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8">SUM(C16:C26)</f>
        <v>2.3602603264773223</v>
      </c>
      <c r="D33" s="56">
        <f t="shared" si="8"/>
        <v>2.4906935663688907</v>
      </c>
      <c r="E33" s="56">
        <f t="shared" si="8"/>
        <v>6.2337326473118893</v>
      </c>
      <c r="F33" s="56">
        <f t="shared" si="8"/>
        <v>8.7053568295653641</v>
      </c>
      <c r="G33" s="56">
        <f t="shared" si="8"/>
        <v>11.378531592233452</v>
      </c>
      <c r="H33" s="56">
        <f t="shared" si="8"/>
        <v>16.201020744431368</v>
      </c>
      <c r="I33" s="56">
        <f t="shared" si="8"/>
        <v>16.952322548146505</v>
      </c>
      <c r="J33" s="56">
        <f t="shared" si="8"/>
        <v>18.903450384769588</v>
      </c>
      <c r="K33" s="56">
        <f t="shared" si="8"/>
        <v>23.457253006407086</v>
      </c>
      <c r="L33" s="56">
        <f t="shared" si="8"/>
        <v>36.587953158547883</v>
      </c>
      <c r="M33" s="56">
        <f t="shared" si="8"/>
        <v>55.881503504930421</v>
      </c>
      <c r="N33" s="56">
        <f t="shared" si="8"/>
        <v>41.289441283261226</v>
      </c>
      <c r="O33" s="56">
        <f t="shared" si="8"/>
        <v>39.338313446638153</v>
      </c>
      <c r="P33" s="56">
        <f t="shared" si="8"/>
        <v>34.784510825000652</v>
      </c>
      <c r="Q33" s="56">
        <f t="shared" si="8"/>
        <v>21.653810672859858</v>
      </c>
      <c r="R33" s="56">
        <f t="shared" si="8"/>
        <v>21.653810672859858</v>
      </c>
      <c r="S33" s="56">
        <f t="shared" si="8"/>
        <v>21.653810672859858</v>
      </c>
      <c r="T33" s="56">
        <f t="shared" si="8"/>
        <v>21.653810672859858</v>
      </c>
      <c r="U33" s="56">
        <f t="shared" si="8"/>
        <v>21.653810672859858</v>
      </c>
      <c r="V33" s="56">
        <f t="shared" si="8"/>
        <v>21.653810672859858</v>
      </c>
      <c r="W33" s="56">
        <f t="shared" si="8"/>
        <v>19.293550346382535</v>
      </c>
      <c r="X33" s="56">
        <f t="shared" si="8"/>
        <v>19.293550346382535</v>
      </c>
      <c r="Y33" s="7">
        <f>SUM(C33:X33)</f>
        <v>483.07430859401387</v>
      </c>
      <c r="Z33" t="s">
        <v>39</v>
      </c>
    </row>
    <row r="34" spans="1:26" x14ac:dyDescent="0.2">
      <c r="A34" s="38" t="s">
        <v>28</v>
      </c>
      <c r="B34" s="23"/>
      <c r="C34" s="21">
        <f t="shared" ref="C34:X34" si="9">C30+C33</f>
        <v>25.492273146477316</v>
      </c>
      <c r="D34" s="21">
        <f t="shared" si="9"/>
        <v>59.770671416368884</v>
      </c>
      <c r="E34" s="21">
        <f t="shared" si="9"/>
        <v>68.071968867311881</v>
      </c>
      <c r="F34" s="21">
        <f t="shared" si="9"/>
        <v>66.561017779565361</v>
      </c>
      <c r="G34" s="21">
        <f t="shared" si="9"/>
        <v>65.701863212233462</v>
      </c>
      <c r="H34" s="21">
        <f t="shared" si="9"/>
        <v>76.436340774431386</v>
      </c>
      <c r="I34" s="21">
        <f t="shared" si="9"/>
        <v>74.875003418146505</v>
      </c>
      <c r="J34" s="21">
        <f t="shared" si="9"/>
        <v>71.249726074769583</v>
      </c>
      <c r="K34" s="21">
        <f t="shared" si="9"/>
        <v>79.223452996407076</v>
      </c>
      <c r="L34" s="21">
        <f t="shared" si="9"/>
        <v>98.120919468547868</v>
      </c>
      <c r="M34" s="21">
        <f t="shared" si="9"/>
        <v>119.57366123493043</v>
      </c>
      <c r="N34" s="21">
        <f t="shared" si="9"/>
        <v>41.289441283261226</v>
      </c>
      <c r="O34" s="21">
        <f t="shared" si="9"/>
        <v>39.338313446638153</v>
      </c>
      <c r="P34" s="21">
        <f t="shared" si="9"/>
        <v>34.784510825000652</v>
      </c>
      <c r="Q34" s="21">
        <f t="shared" si="9"/>
        <v>21.653810672859858</v>
      </c>
      <c r="R34" s="21">
        <f t="shared" si="9"/>
        <v>21.653810672859858</v>
      </c>
      <c r="S34" s="21">
        <f t="shared" si="9"/>
        <v>21.653810672859858</v>
      </c>
      <c r="T34" s="21">
        <f t="shared" si="9"/>
        <v>21.653810672859858</v>
      </c>
      <c r="U34" s="21">
        <f t="shared" si="9"/>
        <v>21.653810672859858</v>
      </c>
      <c r="V34" s="21">
        <f t="shared" si="9"/>
        <v>21.653810672859858</v>
      </c>
      <c r="W34" s="21">
        <f t="shared" si="9"/>
        <v>19.293550346382535</v>
      </c>
      <c r="X34" s="21">
        <f t="shared" si="9"/>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10">$C$35</f>
        <v>28.8</v>
      </c>
      <c r="D37" s="23">
        <f t="shared" si="10"/>
        <v>28.8</v>
      </c>
      <c r="E37" s="23">
        <f t="shared" si="10"/>
        <v>28.8</v>
      </c>
      <c r="F37" s="23">
        <f t="shared" si="10"/>
        <v>28.8</v>
      </c>
      <c r="G37" s="23">
        <f t="shared" si="10"/>
        <v>28.8</v>
      </c>
      <c r="H37" s="23">
        <f t="shared" si="10"/>
        <v>28.8</v>
      </c>
      <c r="I37" s="23">
        <f t="shared" si="10"/>
        <v>28.8</v>
      </c>
      <c r="J37" s="23">
        <f t="shared" si="10"/>
        <v>28.8</v>
      </c>
      <c r="K37" s="23">
        <f t="shared" si="10"/>
        <v>28.8</v>
      </c>
      <c r="L37" s="23">
        <f t="shared" si="10"/>
        <v>28.8</v>
      </c>
      <c r="M37" s="23">
        <f t="shared" si="10"/>
        <v>28.8</v>
      </c>
      <c r="N37" s="23">
        <f t="shared" si="10"/>
        <v>28.8</v>
      </c>
      <c r="O37" s="100">
        <f>$N$37*$B$8</f>
        <v>0</v>
      </c>
      <c r="P37" s="100">
        <f t="shared" ref="P37:X37" si="11">$N$37*$B$8</f>
        <v>0</v>
      </c>
      <c r="Q37" s="100">
        <f t="shared" si="11"/>
        <v>0</v>
      </c>
      <c r="R37" s="100">
        <f t="shared" si="11"/>
        <v>0</v>
      </c>
      <c r="S37" s="62">
        <f t="shared" si="11"/>
        <v>0</v>
      </c>
      <c r="T37" s="62">
        <f t="shared" si="11"/>
        <v>0</v>
      </c>
      <c r="U37" s="62">
        <f t="shared" si="11"/>
        <v>0</v>
      </c>
      <c r="V37" s="62">
        <f t="shared" si="11"/>
        <v>0</v>
      </c>
      <c r="W37" s="62">
        <f t="shared" si="11"/>
        <v>0</v>
      </c>
      <c r="X37" s="62">
        <f t="shared" si="11"/>
        <v>0</v>
      </c>
      <c r="Y37" s="62"/>
    </row>
    <row r="38" spans="1:26" s="23" customFormat="1" x14ac:dyDescent="0.2">
      <c r="A38" s="117" t="s">
        <v>59</v>
      </c>
      <c r="D38" s="23">
        <f t="shared" ref="D38:O38" si="12">$D$35</f>
        <v>66</v>
      </c>
      <c r="E38" s="23">
        <f t="shared" si="12"/>
        <v>66</v>
      </c>
      <c r="F38" s="23">
        <f t="shared" si="12"/>
        <v>66</v>
      </c>
      <c r="G38" s="23">
        <f t="shared" si="12"/>
        <v>66</v>
      </c>
      <c r="H38" s="23">
        <f t="shared" si="12"/>
        <v>66</v>
      </c>
      <c r="I38" s="23">
        <f t="shared" si="12"/>
        <v>66</v>
      </c>
      <c r="J38" s="23">
        <f t="shared" si="12"/>
        <v>66</v>
      </c>
      <c r="K38" s="23">
        <f t="shared" si="12"/>
        <v>66</v>
      </c>
      <c r="L38" s="23">
        <f t="shared" si="12"/>
        <v>66</v>
      </c>
      <c r="M38" s="23">
        <f t="shared" si="12"/>
        <v>66</v>
      </c>
      <c r="N38" s="23">
        <f t="shared" si="12"/>
        <v>66</v>
      </c>
      <c r="O38" s="23">
        <f t="shared" si="12"/>
        <v>66</v>
      </c>
      <c r="P38" s="100">
        <f>$O$38*$B$8</f>
        <v>0</v>
      </c>
      <c r="Q38" s="100">
        <f t="shared" ref="Q38:X38" si="13">$O$38*$B$8</f>
        <v>0</v>
      </c>
      <c r="R38" s="100">
        <f t="shared" si="13"/>
        <v>0</v>
      </c>
      <c r="S38" s="62">
        <f t="shared" si="13"/>
        <v>0</v>
      </c>
      <c r="T38" s="62">
        <f t="shared" si="13"/>
        <v>0</v>
      </c>
      <c r="U38" s="62">
        <f t="shared" si="13"/>
        <v>0</v>
      </c>
      <c r="V38" s="62">
        <f t="shared" si="13"/>
        <v>0</v>
      </c>
      <c r="W38" s="62">
        <f t="shared" si="13"/>
        <v>0</v>
      </c>
      <c r="X38" s="62">
        <f t="shared" si="13"/>
        <v>0</v>
      </c>
      <c r="Y38" s="62"/>
    </row>
    <row r="39" spans="1:26" s="23" customFormat="1" x14ac:dyDescent="0.2">
      <c r="A39" s="117"/>
      <c r="E39" s="23">
        <f t="shared" ref="E39:P39" si="14">$E$35</f>
        <v>61.1</v>
      </c>
      <c r="F39" s="23">
        <f t="shared" si="14"/>
        <v>61.1</v>
      </c>
      <c r="G39" s="23">
        <f t="shared" si="14"/>
        <v>61.1</v>
      </c>
      <c r="H39" s="23">
        <f t="shared" si="14"/>
        <v>61.1</v>
      </c>
      <c r="I39" s="23">
        <f t="shared" si="14"/>
        <v>61.1</v>
      </c>
      <c r="J39" s="23">
        <f t="shared" si="14"/>
        <v>61.1</v>
      </c>
      <c r="K39" s="23">
        <f t="shared" si="14"/>
        <v>61.1</v>
      </c>
      <c r="L39" s="23">
        <f t="shared" si="14"/>
        <v>61.1</v>
      </c>
      <c r="M39" s="23">
        <f t="shared" si="14"/>
        <v>61.1</v>
      </c>
      <c r="N39" s="23">
        <f t="shared" si="14"/>
        <v>61.1</v>
      </c>
      <c r="O39" s="23">
        <f t="shared" si="14"/>
        <v>61.1</v>
      </c>
      <c r="P39" s="23">
        <f t="shared" si="14"/>
        <v>61.1</v>
      </c>
      <c r="Q39" s="100">
        <f>$P$39*$B$8</f>
        <v>0</v>
      </c>
      <c r="R39" s="100">
        <f t="shared" ref="R39:X39" si="15">$P$39*$B$8</f>
        <v>0</v>
      </c>
      <c r="S39" s="62">
        <f t="shared" si="15"/>
        <v>0</v>
      </c>
      <c r="T39" s="62">
        <f t="shared" si="15"/>
        <v>0</v>
      </c>
      <c r="U39" s="62">
        <f t="shared" si="15"/>
        <v>0</v>
      </c>
      <c r="V39" s="62">
        <f t="shared" si="15"/>
        <v>0</v>
      </c>
      <c r="W39" s="62">
        <f t="shared" si="15"/>
        <v>0</v>
      </c>
      <c r="X39" s="62">
        <f t="shared" si="15"/>
        <v>0</v>
      </c>
      <c r="Y39" s="62"/>
    </row>
    <row r="40" spans="1:26" s="23" customFormat="1" x14ac:dyDescent="0.2">
      <c r="F40" s="23">
        <f t="shared" ref="F40:Q40" si="16">$F$35</f>
        <v>46.6</v>
      </c>
      <c r="G40" s="23">
        <f t="shared" si="16"/>
        <v>46.6</v>
      </c>
      <c r="H40" s="23">
        <f t="shared" si="16"/>
        <v>46.6</v>
      </c>
      <c r="I40" s="23">
        <f t="shared" si="16"/>
        <v>46.6</v>
      </c>
      <c r="J40" s="23">
        <f t="shared" si="16"/>
        <v>46.6</v>
      </c>
      <c r="K40" s="23">
        <f t="shared" si="16"/>
        <v>46.6</v>
      </c>
      <c r="L40" s="23">
        <f t="shared" si="16"/>
        <v>46.6</v>
      </c>
      <c r="M40" s="23">
        <f t="shared" si="16"/>
        <v>46.6</v>
      </c>
      <c r="N40" s="23">
        <f t="shared" si="16"/>
        <v>46.6</v>
      </c>
      <c r="O40" s="23">
        <f t="shared" si="16"/>
        <v>46.6</v>
      </c>
      <c r="P40" s="23">
        <f t="shared" si="16"/>
        <v>46.6</v>
      </c>
      <c r="Q40" s="23">
        <f t="shared" si="16"/>
        <v>46.6</v>
      </c>
      <c r="R40" s="100">
        <f>$Q$40*$B$8</f>
        <v>0</v>
      </c>
      <c r="S40" s="62">
        <f t="shared" ref="S40:X40" si="17">$Q$40*$B$8</f>
        <v>0</v>
      </c>
      <c r="T40" s="62">
        <f t="shared" si="17"/>
        <v>0</v>
      </c>
      <c r="U40" s="62">
        <f t="shared" si="17"/>
        <v>0</v>
      </c>
      <c r="V40" s="62">
        <f t="shared" si="17"/>
        <v>0</v>
      </c>
      <c r="W40" s="62">
        <f t="shared" si="17"/>
        <v>0</v>
      </c>
      <c r="X40" s="62">
        <f t="shared" si="17"/>
        <v>0</v>
      </c>
      <c r="Y40" s="62"/>
    </row>
    <row r="41" spans="1:26" s="23" customFormat="1" x14ac:dyDescent="0.2">
      <c r="G41" s="23">
        <f t="shared" ref="G41:R41" si="18">$G$35</f>
        <v>40.700000000000003</v>
      </c>
      <c r="H41" s="23">
        <f t="shared" si="18"/>
        <v>40.700000000000003</v>
      </c>
      <c r="I41" s="23">
        <f t="shared" si="18"/>
        <v>40.700000000000003</v>
      </c>
      <c r="J41" s="23">
        <f t="shared" si="18"/>
        <v>40.700000000000003</v>
      </c>
      <c r="K41" s="23">
        <f t="shared" si="18"/>
        <v>40.700000000000003</v>
      </c>
      <c r="L41" s="23">
        <f t="shared" si="18"/>
        <v>40.700000000000003</v>
      </c>
      <c r="M41" s="23">
        <f t="shared" si="18"/>
        <v>40.700000000000003</v>
      </c>
      <c r="N41" s="23">
        <f t="shared" si="18"/>
        <v>40.700000000000003</v>
      </c>
      <c r="O41" s="23">
        <f t="shared" si="18"/>
        <v>40.700000000000003</v>
      </c>
      <c r="P41" s="23">
        <f t="shared" si="18"/>
        <v>40.700000000000003</v>
      </c>
      <c r="Q41" s="23">
        <f t="shared" si="18"/>
        <v>40.700000000000003</v>
      </c>
      <c r="R41" s="23">
        <f t="shared" si="18"/>
        <v>40.700000000000003</v>
      </c>
      <c r="S41" s="62">
        <f>$R$41*$B$8</f>
        <v>0</v>
      </c>
      <c r="T41" s="62">
        <f t="shared" ref="T41:X41" si="19">$R$41*$B$8</f>
        <v>0</v>
      </c>
      <c r="U41" s="62">
        <f t="shared" si="19"/>
        <v>0</v>
      </c>
      <c r="V41" s="62">
        <f t="shared" si="19"/>
        <v>0</v>
      </c>
      <c r="W41" s="62">
        <f t="shared" si="19"/>
        <v>0</v>
      </c>
      <c r="X41" s="62">
        <f t="shared" si="19"/>
        <v>0</v>
      </c>
      <c r="Y41" s="62"/>
    </row>
    <row r="42" spans="1:26" s="23" customFormat="1" x14ac:dyDescent="0.2">
      <c r="H42" s="23">
        <f t="shared" ref="H42:S42" si="20">$H$35</f>
        <v>50.2</v>
      </c>
      <c r="I42" s="23">
        <f t="shared" si="20"/>
        <v>50.2</v>
      </c>
      <c r="J42" s="23">
        <f t="shared" si="20"/>
        <v>50.2</v>
      </c>
      <c r="K42" s="23">
        <f t="shared" si="20"/>
        <v>50.2</v>
      </c>
      <c r="L42" s="23">
        <f t="shared" si="20"/>
        <v>50.2</v>
      </c>
      <c r="M42" s="23">
        <f t="shared" si="20"/>
        <v>50.2</v>
      </c>
      <c r="N42" s="23">
        <f t="shared" si="20"/>
        <v>50.2</v>
      </c>
      <c r="O42" s="23">
        <f t="shared" si="20"/>
        <v>50.2</v>
      </c>
      <c r="P42" s="23">
        <f t="shared" si="20"/>
        <v>50.2</v>
      </c>
      <c r="Q42" s="23">
        <f t="shared" si="20"/>
        <v>50.2</v>
      </c>
      <c r="R42" s="23">
        <f t="shared" si="20"/>
        <v>50.2</v>
      </c>
      <c r="S42" s="62">
        <f t="shared" si="20"/>
        <v>50.2</v>
      </c>
      <c r="T42" s="62">
        <f>$S$42*$B$8</f>
        <v>0</v>
      </c>
      <c r="U42" s="62">
        <f t="shared" ref="U42:X42" si="21">$S$42*$B$8</f>
        <v>0</v>
      </c>
      <c r="V42" s="62">
        <f t="shared" si="21"/>
        <v>0</v>
      </c>
      <c r="W42" s="62">
        <f t="shared" si="21"/>
        <v>0</v>
      </c>
      <c r="X42" s="62">
        <f t="shared" si="21"/>
        <v>0</v>
      </c>
      <c r="Y42" s="62"/>
    </row>
    <row r="43" spans="1:26" s="23" customFormat="1" x14ac:dyDescent="0.2">
      <c r="I43" s="23">
        <f t="shared" ref="I43:T43" si="22">$I$35</f>
        <v>54.1</v>
      </c>
      <c r="J43" s="23">
        <f t="shared" si="22"/>
        <v>54.1</v>
      </c>
      <c r="K43" s="23">
        <f t="shared" si="22"/>
        <v>54.1</v>
      </c>
      <c r="L43" s="23">
        <f t="shared" si="22"/>
        <v>54.1</v>
      </c>
      <c r="M43" s="23">
        <f t="shared" si="22"/>
        <v>54.1</v>
      </c>
      <c r="N43" s="23">
        <f t="shared" si="22"/>
        <v>54.1</v>
      </c>
      <c r="O43" s="23">
        <f t="shared" si="22"/>
        <v>54.1</v>
      </c>
      <c r="P43" s="23">
        <f t="shared" si="22"/>
        <v>54.1</v>
      </c>
      <c r="Q43" s="23">
        <f t="shared" si="22"/>
        <v>54.1</v>
      </c>
      <c r="R43" s="23">
        <f t="shared" si="22"/>
        <v>54.1</v>
      </c>
      <c r="S43" s="62">
        <f t="shared" si="22"/>
        <v>54.1</v>
      </c>
      <c r="T43" s="62">
        <f t="shared" si="22"/>
        <v>54.1</v>
      </c>
      <c r="U43" s="62">
        <f>$T$43*$B$8</f>
        <v>0</v>
      </c>
      <c r="V43" s="62">
        <f t="shared" ref="V43:X43" si="23">$T$43*$B$8</f>
        <v>0</v>
      </c>
      <c r="W43" s="62">
        <f t="shared" si="23"/>
        <v>0</v>
      </c>
      <c r="X43" s="62">
        <f t="shared" si="23"/>
        <v>0</v>
      </c>
      <c r="Y43" s="62"/>
    </row>
    <row r="44" spans="1:26" s="23" customFormat="1" x14ac:dyDescent="0.2">
      <c r="J44" s="23">
        <f t="shared" ref="J44:U44" si="24">$J$35</f>
        <v>66.2</v>
      </c>
      <c r="K44" s="23">
        <f t="shared" si="24"/>
        <v>66.2</v>
      </c>
      <c r="L44" s="23">
        <f t="shared" si="24"/>
        <v>66.2</v>
      </c>
      <c r="M44" s="23">
        <f t="shared" si="24"/>
        <v>66.2</v>
      </c>
      <c r="N44" s="23">
        <f t="shared" si="24"/>
        <v>66.2</v>
      </c>
      <c r="O44" s="23">
        <f t="shared" si="24"/>
        <v>66.2</v>
      </c>
      <c r="P44" s="23">
        <f t="shared" si="24"/>
        <v>66.2</v>
      </c>
      <c r="Q44" s="23">
        <f t="shared" si="24"/>
        <v>66.2</v>
      </c>
      <c r="R44" s="23">
        <f t="shared" si="24"/>
        <v>66.2</v>
      </c>
      <c r="S44" s="62">
        <f t="shared" si="24"/>
        <v>66.2</v>
      </c>
      <c r="T44" s="62">
        <f t="shared" si="24"/>
        <v>66.2</v>
      </c>
      <c r="U44" s="62">
        <f t="shared" si="24"/>
        <v>66.2</v>
      </c>
      <c r="V44" s="62">
        <f>$U$44*$B$8</f>
        <v>0</v>
      </c>
      <c r="W44" s="62">
        <f t="shared" ref="W44:X44" si="25">$U$44*$B$8</f>
        <v>0</v>
      </c>
      <c r="X44" s="62">
        <f t="shared" si="25"/>
        <v>0</v>
      </c>
      <c r="Y44" s="62"/>
    </row>
    <row r="45" spans="1:26" s="23" customFormat="1" x14ac:dyDescent="0.2">
      <c r="K45" s="23">
        <f t="shared" ref="K45:V45" si="26">$K$35</f>
        <v>61.1</v>
      </c>
      <c r="L45" s="23">
        <f t="shared" si="26"/>
        <v>61.1</v>
      </c>
      <c r="M45" s="23">
        <f t="shared" si="26"/>
        <v>61.1</v>
      </c>
      <c r="N45" s="23">
        <f t="shared" si="26"/>
        <v>61.1</v>
      </c>
      <c r="O45" s="23">
        <f t="shared" si="26"/>
        <v>61.1</v>
      </c>
      <c r="P45" s="23">
        <f t="shared" si="26"/>
        <v>61.1</v>
      </c>
      <c r="Q45" s="23">
        <f t="shared" si="26"/>
        <v>61.1</v>
      </c>
      <c r="R45" s="23">
        <f t="shared" si="26"/>
        <v>61.1</v>
      </c>
      <c r="S45" s="62">
        <f t="shared" si="26"/>
        <v>61.1</v>
      </c>
      <c r="T45" s="62">
        <f t="shared" si="26"/>
        <v>61.1</v>
      </c>
      <c r="U45" s="62">
        <f t="shared" si="26"/>
        <v>61.1</v>
      </c>
      <c r="V45" s="62">
        <f t="shared" si="26"/>
        <v>61.1</v>
      </c>
      <c r="W45" s="62">
        <f>$V$45*$B$8</f>
        <v>0</v>
      </c>
      <c r="X45" s="62">
        <f>$V$45*$B$8</f>
        <v>0</v>
      </c>
      <c r="Y45" s="62"/>
    </row>
    <row r="46" spans="1:26" s="23" customFormat="1" x14ac:dyDescent="0.2">
      <c r="L46" s="23">
        <f t="shared" ref="L46:W46" si="27">$L$35</f>
        <v>90.4</v>
      </c>
      <c r="M46" s="23">
        <f t="shared" si="27"/>
        <v>90.4</v>
      </c>
      <c r="N46" s="23">
        <f t="shared" si="27"/>
        <v>90.4</v>
      </c>
      <c r="O46" s="23">
        <f t="shared" si="27"/>
        <v>90.4</v>
      </c>
      <c r="P46" s="23">
        <f t="shared" si="27"/>
        <v>90.4</v>
      </c>
      <c r="Q46" s="23">
        <f t="shared" si="27"/>
        <v>90.4</v>
      </c>
      <c r="R46" s="23">
        <f t="shared" si="27"/>
        <v>90.4</v>
      </c>
      <c r="S46" s="62">
        <f t="shared" si="27"/>
        <v>90.4</v>
      </c>
      <c r="T46" s="62">
        <f t="shared" si="27"/>
        <v>90.4</v>
      </c>
      <c r="U46" s="62">
        <f t="shared" si="27"/>
        <v>90.4</v>
      </c>
      <c r="V46" s="62">
        <f t="shared" si="27"/>
        <v>90.4</v>
      </c>
      <c r="W46" s="62">
        <f t="shared" si="27"/>
        <v>90.4</v>
      </c>
      <c r="X46" s="62">
        <f>$W$46*$B$8</f>
        <v>0</v>
      </c>
      <c r="Y46" s="62"/>
    </row>
    <row r="47" spans="1:26" s="23" customFormat="1" x14ac:dyDescent="0.2">
      <c r="M47" s="23">
        <f t="shared" ref="M47:X47" si="28">$M$35</f>
        <v>117</v>
      </c>
      <c r="N47" s="23">
        <f t="shared" si="28"/>
        <v>117</v>
      </c>
      <c r="O47" s="23">
        <f t="shared" si="28"/>
        <v>117</v>
      </c>
      <c r="P47" s="23">
        <f t="shared" si="28"/>
        <v>117</v>
      </c>
      <c r="Q47" s="23">
        <f t="shared" si="28"/>
        <v>117</v>
      </c>
      <c r="R47" s="23">
        <f t="shared" si="28"/>
        <v>117</v>
      </c>
      <c r="S47" s="62">
        <f t="shared" si="28"/>
        <v>117</v>
      </c>
      <c r="T47" s="62">
        <f t="shared" si="28"/>
        <v>117</v>
      </c>
      <c r="U47" s="62">
        <f t="shared" si="28"/>
        <v>117</v>
      </c>
      <c r="V47" s="62">
        <f t="shared" si="28"/>
        <v>117</v>
      </c>
      <c r="W47" s="62">
        <f t="shared" si="28"/>
        <v>117</v>
      </c>
      <c r="X47" s="62">
        <f t="shared" si="28"/>
        <v>117</v>
      </c>
      <c r="Y47" s="62"/>
    </row>
    <row r="48" spans="1:26" s="5" customFormat="1" x14ac:dyDescent="0.2"/>
    <row r="49" spans="1:26" s="8" customFormat="1" x14ac:dyDescent="0.2">
      <c r="A49" s="57" t="s">
        <v>30</v>
      </c>
      <c r="B49" s="5"/>
      <c r="C49" s="60">
        <f t="shared" ref="C49:X49" si="29">SUM(C37:C47)</f>
        <v>28.8</v>
      </c>
      <c r="D49" s="61">
        <f t="shared" si="29"/>
        <v>94.8</v>
      </c>
      <c r="E49" s="61">
        <f t="shared" si="29"/>
        <v>155.9</v>
      </c>
      <c r="F49" s="61">
        <f t="shared" si="29"/>
        <v>202.5</v>
      </c>
      <c r="G49" s="61">
        <f t="shared" si="29"/>
        <v>243.2</v>
      </c>
      <c r="H49" s="61">
        <f t="shared" si="29"/>
        <v>293.39999999999998</v>
      </c>
      <c r="I49" s="61">
        <f t="shared" si="29"/>
        <v>347.5</v>
      </c>
      <c r="J49" s="61">
        <f t="shared" si="29"/>
        <v>413.7</v>
      </c>
      <c r="K49" s="61">
        <f t="shared" si="29"/>
        <v>474.8</v>
      </c>
      <c r="L49" s="61">
        <f t="shared" si="29"/>
        <v>565.20000000000005</v>
      </c>
      <c r="M49" s="61">
        <f t="shared" si="29"/>
        <v>682.2</v>
      </c>
      <c r="N49" s="61">
        <f t="shared" si="29"/>
        <v>682.2</v>
      </c>
      <c r="O49" s="61">
        <f t="shared" si="29"/>
        <v>653.4</v>
      </c>
      <c r="P49" s="61">
        <f t="shared" si="29"/>
        <v>587.40000000000009</v>
      </c>
      <c r="Q49" s="61">
        <f t="shared" si="29"/>
        <v>526.30000000000007</v>
      </c>
      <c r="R49" s="61">
        <f t="shared" si="29"/>
        <v>479.70000000000005</v>
      </c>
      <c r="S49" s="61">
        <f t="shared" si="29"/>
        <v>439</v>
      </c>
      <c r="T49" s="61">
        <f t="shared" si="29"/>
        <v>388.8</v>
      </c>
      <c r="U49" s="61">
        <f t="shared" si="29"/>
        <v>334.70000000000005</v>
      </c>
      <c r="V49" s="61">
        <f t="shared" si="29"/>
        <v>268.5</v>
      </c>
      <c r="W49" s="61">
        <f t="shared" si="29"/>
        <v>207.4</v>
      </c>
      <c r="X49" s="66">
        <f t="shared" si="29"/>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189.1</v>
      </c>
      <c r="D56" s="15">
        <v>20.3</v>
      </c>
      <c r="E56" s="15">
        <v>36.9</v>
      </c>
      <c r="F56" s="15">
        <v>40</v>
      </c>
      <c r="G56" s="15">
        <v>48.9</v>
      </c>
      <c r="H56" s="15">
        <v>53.1</v>
      </c>
      <c r="I56" s="15">
        <v>49.9</v>
      </c>
      <c r="J56" s="15">
        <v>61.4</v>
      </c>
      <c r="K56" s="15">
        <v>34.9</v>
      </c>
      <c r="L56" s="15">
        <v>35.299999999999997</v>
      </c>
      <c r="M56" s="15">
        <v>24.5</v>
      </c>
      <c r="N56" s="89">
        <v>20</v>
      </c>
      <c r="O56" s="89">
        <v>25</v>
      </c>
      <c r="P56" s="89">
        <v>28</v>
      </c>
      <c r="Q56" s="89">
        <v>29</v>
      </c>
      <c r="R56" s="89">
        <v>30</v>
      </c>
      <c r="S56" s="89">
        <v>30</v>
      </c>
      <c r="T56" s="89">
        <v>30</v>
      </c>
      <c r="U56" s="89">
        <v>30</v>
      </c>
      <c r="V56" s="91">
        <v>30</v>
      </c>
      <c r="W56" s="91">
        <v>30</v>
      </c>
      <c r="X56" s="91">
        <v>30</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57</v>
      </c>
      <c r="C59" s="24">
        <f t="shared" ref="C59:X59" si="30">(C52*C56)/1000000</f>
        <v>47.707660799999999</v>
      </c>
      <c r="D59" s="24">
        <f t="shared" si="30"/>
        <v>16.858094400000002</v>
      </c>
      <c r="E59" s="24">
        <f t="shared" si="30"/>
        <v>50.393739600000004</v>
      </c>
      <c r="F59" s="24">
        <f t="shared" si="30"/>
        <v>71.150400000000005</v>
      </c>
      <c r="G59" s="24">
        <f t="shared" si="30"/>
        <v>104.17812479999999</v>
      </c>
      <c r="H59" s="24">
        <f t="shared" si="30"/>
        <v>136.47677039999999</v>
      </c>
      <c r="I59" s="24">
        <f t="shared" si="30"/>
        <v>151.90058999999999</v>
      </c>
      <c r="J59" s="24">
        <f t="shared" si="30"/>
        <v>223.12396511999998</v>
      </c>
      <c r="K59" s="24">
        <f t="shared" si="30"/>
        <v>145.1577552</v>
      </c>
      <c r="L59" s="24">
        <f t="shared" si="30"/>
        <v>174.7756656</v>
      </c>
      <c r="M59" s="24">
        <f t="shared" si="30"/>
        <v>146.41376399999999</v>
      </c>
      <c r="N59" s="24">
        <f t="shared" si="30"/>
        <v>119.84889600000001</v>
      </c>
      <c r="O59" s="24">
        <f t="shared" si="30"/>
        <v>143.09460000000001</v>
      </c>
      <c r="P59" s="24">
        <f t="shared" si="30"/>
        <v>144.07747200000003</v>
      </c>
      <c r="Q59" s="24">
        <f t="shared" si="30"/>
        <v>133.70125200000004</v>
      </c>
      <c r="R59" s="24">
        <f t="shared" si="30"/>
        <v>126.41054400000003</v>
      </c>
      <c r="S59" s="24">
        <f t="shared" si="30"/>
        <v>115.36920000000001</v>
      </c>
      <c r="T59" s="24">
        <f t="shared" si="30"/>
        <v>102.17664000000001</v>
      </c>
      <c r="U59" s="24">
        <f t="shared" si="30"/>
        <v>87.959160000000011</v>
      </c>
      <c r="V59" s="24">
        <f t="shared" si="30"/>
        <v>70.755120000000005</v>
      </c>
      <c r="W59" s="24">
        <f t="shared" si="30"/>
        <v>54.504719999999999</v>
      </c>
      <c r="X59" s="24">
        <f t="shared" si="30"/>
        <v>30.747599999999998</v>
      </c>
      <c r="Y59" s="25">
        <f>SUM(C59:X59)</f>
        <v>2396.7817339199996</v>
      </c>
      <c r="Z59" s="46" t="s">
        <v>20</v>
      </c>
    </row>
    <row r="60" spans="1:26" x14ac:dyDescent="0.2">
      <c r="A60" s="2" t="s">
        <v>33</v>
      </c>
      <c r="C60" s="67">
        <f t="shared" ref="C60:X60" si="31">-C34</f>
        <v>-25.492273146477316</v>
      </c>
      <c r="D60" s="67">
        <f t="shared" si="31"/>
        <v>-59.770671416368884</v>
      </c>
      <c r="E60" s="67">
        <f t="shared" si="31"/>
        <v>-68.071968867311881</v>
      </c>
      <c r="F60" s="67">
        <f t="shared" si="31"/>
        <v>-66.561017779565361</v>
      </c>
      <c r="G60" s="67">
        <f t="shared" si="31"/>
        <v>-65.701863212233462</v>
      </c>
      <c r="H60" s="67">
        <f t="shared" si="31"/>
        <v>-76.436340774431386</v>
      </c>
      <c r="I60" s="67">
        <f t="shared" si="31"/>
        <v>-74.875003418146505</v>
      </c>
      <c r="J60" s="67">
        <f t="shared" si="31"/>
        <v>-71.249726074769583</v>
      </c>
      <c r="K60" s="67">
        <f t="shared" si="31"/>
        <v>-79.223452996407076</v>
      </c>
      <c r="L60" s="67">
        <f t="shared" si="31"/>
        <v>-98.120919468547868</v>
      </c>
      <c r="M60" s="67">
        <f t="shared" si="31"/>
        <v>-119.57366123493043</v>
      </c>
      <c r="N60" s="67">
        <f t="shared" si="31"/>
        <v>-41.289441283261226</v>
      </c>
      <c r="O60" s="67">
        <f t="shared" si="31"/>
        <v>-39.338313446638153</v>
      </c>
      <c r="P60" s="67">
        <f t="shared" si="31"/>
        <v>-34.784510825000652</v>
      </c>
      <c r="Q60" s="67">
        <f t="shared" si="31"/>
        <v>-21.653810672859858</v>
      </c>
      <c r="R60" s="67">
        <f t="shared" si="31"/>
        <v>-21.653810672859858</v>
      </c>
      <c r="S60" s="67">
        <f t="shared" si="31"/>
        <v>-21.653810672859858</v>
      </c>
      <c r="T60" s="67">
        <f t="shared" si="31"/>
        <v>-21.653810672859858</v>
      </c>
      <c r="U60" s="67">
        <f t="shared" si="31"/>
        <v>-21.653810672859858</v>
      </c>
      <c r="V60" s="67">
        <f t="shared" si="31"/>
        <v>-21.653810672859858</v>
      </c>
      <c r="W60" s="67">
        <f t="shared" si="31"/>
        <v>-19.293550346382535</v>
      </c>
      <c r="X60" s="67">
        <f t="shared" si="31"/>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2">C59+C60</f>
        <v>22.215387653522683</v>
      </c>
      <c r="D62" s="68">
        <f t="shared" si="32"/>
        <v>-42.912577016368886</v>
      </c>
      <c r="E62" s="68">
        <f t="shared" si="32"/>
        <v>-17.678229267311877</v>
      </c>
      <c r="F62" s="68">
        <f t="shared" si="32"/>
        <v>4.5893822204346435</v>
      </c>
      <c r="G62" s="68">
        <f t="shared" si="32"/>
        <v>38.47626158776653</v>
      </c>
      <c r="H62" s="68">
        <f t="shared" si="32"/>
        <v>60.040429625568606</v>
      </c>
      <c r="I62" s="68">
        <f t="shared" si="32"/>
        <v>77.025586581853489</v>
      </c>
      <c r="J62" s="68">
        <f t="shared" si="32"/>
        <v>151.87423904523041</v>
      </c>
      <c r="K62" s="68">
        <f t="shared" si="32"/>
        <v>65.934302203592921</v>
      </c>
      <c r="L62" s="68">
        <f t="shared" si="32"/>
        <v>76.654746131452129</v>
      </c>
      <c r="M62" s="68">
        <f t="shared" si="32"/>
        <v>26.84010276506956</v>
      </c>
      <c r="N62" s="68">
        <f t="shared" si="32"/>
        <v>78.559454716738784</v>
      </c>
      <c r="O62" s="68">
        <f t="shared" si="32"/>
        <v>103.75628655336186</v>
      </c>
      <c r="P62" s="68">
        <f t="shared" si="32"/>
        <v>109.29296117499938</v>
      </c>
      <c r="Q62" s="68">
        <f t="shared" si="32"/>
        <v>112.04744132714018</v>
      </c>
      <c r="R62" s="68">
        <f t="shared" si="32"/>
        <v>104.75673332714017</v>
      </c>
      <c r="S62" s="68">
        <f t="shared" si="32"/>
        <v>93.715389327140144</v>
      </c>
      <c r="T62" s="68">
        <f t="shared" si="32"/>
        <v>80.522829327140144</v>
      </c>
      <c r="U62" s="68">
        <f t="shared" si="32"/>
        <v>66.305349327140149</v>
      </c>
      <c r="V62" s="68">
        <f t="shared" si="32"/>
        <v>49.101309327140143</v>
      </c>
      <c r="W62" s="68">
        <f t="shared" si="32"/>
        <v>35.211169653617461</v>
      </c>
      <c r="X62" s="68">
        <f t="shared" si="32"/>
        <v>11.454049653617464</v>
      </c>
      <c r="Y62" s="76">
        <f>SUM(C62:X62)</f>
        <v>1307.7826052459861</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3">1/(1+$B$6)^(D10-$M$10)</f>
        <v>1.6894789590026931</v>
      </c>
      <c r="E64" s="69">
        <f t="shared" si="33"/>
        <v>1.5938480745308423</v>
      </c>
      <c r="F64" s="69">
        <f t="shared" si="33"/>
        <v>1.5036302589913608</v>
      </c>
      <c r="G64" s="69">
        <f t="shared" si="33"/>
        <v>1.4185191122560006</v>
      </c>
      <c r="H64" s="69">
        <f t="shared" si="33"/>
        <v>1.3382255776000005</v>
      </c>
      <c r="I64" s="69">
        <f t="shared" si="33"/>
        <v>1.2624769600000003</v>
      </c>
      <c r="J64" s="69">
        <f t="shared" si="33"/>
        <v>1.1910160000000003</v>
      </c>
      <c r="K64" s="69">
        <f t="shared" si="33"/>
        <v>1.1236000000000002</v>
      </c>
      <c r="L64" s="69">
        <f t="shared" si="33"/>
        <v>1.06</v>
      </c>
      <c r="M64" s="69">
        <f t="shared" si="33"/>
        <v>1</v>
      </c>
      <c r="N64" s="69">
        <f t="shared" si="33"/>
        <v>0.94339622641509424</v>
      </c>
      <c r="O64" s="69">
        <f t="shared" si="33"/>
        <v>0.88999644001423983</v>
      </c>
      <c r="P64" s="69">
        <f t="shared" si="33"/>
        <v>0.8396192830323016</v>
      </c>
      <c r="Q64" s="69">
        <f t="shared" si="33"/>
        <v>0.79209366323802044</v>
      </c>
      <c r="R64" s="69">
        <f t="shared" si="33"/>
        <v>0.74725817286605689</v>
      </c>
      <c r="S64" s="69">
        <f t="shared" si="33"/>
        <v>0.70496054043967626</v>
      </c>
      <c r="T64" s="69">
        <f t="shared" si="33"/>
        <v>0.66505711362233599</v>
      </c>
      <c r="U64" s="69">
        <f t="shared" si="33"/>
        <v>0.62741237134182648</v>
      </c>
      <c r="V64" s="69">
        <f t="shared" si="33"/>
        <v>0.59189846353002495</v>
      </c>
      <c r="W64" s="69">
        <f t="shared" si="33"/>
        <v>0.55839477691511785</v>
      </c>
      <c r="X64" s="69">
        <f t="shared" si="33"/>
        <v>0.52678752539162055</v>
      </c>
      <c r="Y64" s="48"/>
      <c r="Z64" s="2"/>
    </row>
    <row r="65" spans="1:26" x14ac:dyDescent="0.2">
      <c r="A65" s="2"/>
      <c r="Y65" s="48"/>
      <c r="Z65" s="2"/>
    </row>
    <row r="66" spans="1:26" ht="26.25" thickBot="1" x14ac:dyDescent="0.25">
      <c r="A66" s="70" t="s">
        <v>61</v>
      </c>
      <c r="C66" s="68">
        <f t="shared" ref="C66:X66" si="34">C62*C64</f>
        <v>39.784375807117669</v>
      </c>
      <c r="D66" s="68">
        <f t="shared" si="34"/>
        <v>-72.499895945737791</v>
      </c>
      <c r="E66" s="68">
        <f t="shared" si="34"/>
        <v>-28.176411678819818</v>
      </c>
      <c r="F66" s="68">
        <f t="shared" si="34"/>
        <v>6.9007339767224893</v>
      </c>
      <c r="G66" s="68">
        <f t="shared" si="34"/>
        <v>54.57931243040823</v>
      </c>
      <c r="H66" s="68">
        <f t="shared" si="34"/>
        <v>80.347638615028728</v>
      </c>
      <c r="I66" s="68">
        <f t="shared" si="34"/>
        <v>97.24302839007521</v>
      </c>
      <c r="J66" s="68">
        <f t="shared" si="34"/>
        <v>180.88464869069418</v>
      </c>
      <c r="K66" s="68">
        <f t="shared" si="34"/>
        <v>74.083781955957022</v>
      </c>
      <c r="L66" s="68">
        <f t="shared" si="34"/>
        <v>81.254030899339256</v>
      </c>
      <c r="M66" s="68">
        <f t="shared" si="34"/>
        <v>26.84010276506956</v>
      </c>
      <c r="N66" s="68">
        <f t="shared" si="34"/>
        <v>74.112693128998842</v>
      </c>
      <c r="O66" s="68">
        <f t="shared" si="34"/>
        <v>92.342725661589398</v>
      </c>
      <c r="P66" s="68">
        <f t="shared" si="34"/>
        <v>91.764477702230153</v>
      </c>
      <c r="Q66" s="68">
        <f t="shared" si="34"/>
        <v>88.752068257261627</v>
      </c>
      <c r="R66" s="68">
        <f t="shared" si="34"/>
        <v>78.280325141455535</v>
      </c>
      <c r="S66" s="68">
        <f t="shared" si="34"/>
        <v>66.065651507575382</v>
      </c>
      <c r="T66" s="68">
        <f t="shared" si="34"/>
        <v>53.552280453011811</v>
      </c>
      <c r="U66" s="68">
        <f t="shared" si="34"/>
        <v>41.600796453989183</v>
      </c>
      <c r="V66" s="68">
        <f t="shared" si="34"/>
        <v>29.062989548046733</v>
      </c>
      <c r="W66" s="68">
        <f t="shared" si="34"/>
        <v>19.661733223652089</v>
      </c>
      <c r="X66" s="68">
        <f t="shared" si="34"/>
        <v>6.033850472741892</v>
      </c>
      <c r="Y66" s="48"/>
      <c r="Z66" s="2"/>
    </row>
    <row r="67" spans="1:26" ht="14.25" thickTop="1" thickBot="1" x14ac:dyDescent="0.25">
      <c r="A67" s="2"/>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1182.4709374564077</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5">(C34*1000000)/C52</f>
        <v>101.04433483351295</v>
      </c>
      <c r="D71" s="75">
        <f t="shared" si="35"/>
        <v>71.974008506696251</v>
      </c>
      <c r="E71" s="75">
        <f t="shared" si="35"/>
        <v>49.844597188889878</v>
      </c>
      <c r="F71" s="75">
        <f t="shared" si="35"/>
        <v>37.419898007356451</v>
      </c>
      <c r="G71" s="75">
        <f t="shared" si="35"/>
        <v>30.839690359623525</v>
      </c>
      <c r="H71" s="75">
        <f t="shared" si="35"/>
        <v>29.739637619108745</v>
      </c>
      <c r="I71" s="75">
        <f t="shared" si="35"/>
        <v>24.596762070282352</v>
      </c>
      <c r="J71" s="75">
        <f t="shared" si="35"/>
        <v>19.606738248121594</v>
      </c>
      <c r="K71" s="75">
        <f t="shared" si="35"/>
        <v>19.047542487585996</v>
      </c>
      <c r="L71" s="75">
        <f t="shared" si="35"/>
        <v>19.817795831868597</v>
      </c>
      <c r="M71" s="75">
        <f t="shared" si="35"/>
        <v>20.008738387845799</v>
      </c>
      <c r="N71" s="75">
        <f t="shared" si="35"/>
        <v>6.8902497496950188</v>
      </c>
      <c r="O71" s="75">
        <f t="shared" si="35"/>
        <v>6.8727809167219016</v>
      </c>
      <c r="P71" s="75">
        <f t="shared" si="35"/>
        <v>6.7600179929588027</v>
      </c>
      <c r="Q71" s="75">
        <f t="shared" si="35"/>
        <v>4.6967436738209134</v>
      </c>
      <c r="R71" s="75">
        <f t="shared" si="35"/>
        <v>5.1389251215135632</v>
      </c>
      <c r="S71" s="75">
        <f t="shared" si="35"/>
        <v>5.6307430422140028</v>
      </c>
      <c r="T71" s="75">
        <f t="shared" si="35"/>
        <v>6.3577577045574776</v>
      </c>
      <c r="U71" s="75">
        <f t="shared" si="35"/>
        <v>7.3854084121062051</v>
      </c>
      <c r="V71" s="75">
        <f t="shared" si="35"/>
        <v>9.1811634293856859</v>
      </c>
      <c r="W71" s="75">
        <f t="shared" si="35"/>
        <v>10.619383245918447</v>
      </c>
      <c r="X71" s="75">
        <f t="shared" si="35"/>
        <v>18.824445172679365</v>
      </c>
    </row>
    <row r="72" spans="1:26" s="8" customFormat="1" x14ac:dyDescent="0.2">
      <c r="A72" s="39"/>
      <c r="B72" s="5"/>
    </row>
    <row r="75" spans="1:26" x14ac:dyDescent="0.2">
      <c r="A75" s="1" t="s">
        <v>6</v>
      </c>
    </row>
    <row r="76" spans="1:26" x14ac:dyDescent="0.2">
      <c r="A76" s="2" t="s">
        <v>16</v>
      </c>
    </row>
    <row r="77" spans="1:26" s="97" customFormat="1" x14ac:dyDescent="0.2">
      <c r="A77" s="99" t="s">
        <v>53</v>
      </c>
    </row>
    <row r="78" spans="1:26" x14ac:dyDescent="0.2">
      <c r="A78" s="99" t="s">
        <v>23</v>
      </c>
    </row>
    <row r="79" spans="1:26" x14ac:dyDescent="0.2">
      <c r="A79" s="2"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0.06</v>
      </c>
      <c r="Y5" s="1"/>
    </row>
    <row r="6" spans="1:27" x14ac:dyDescent="0.2">
      <c r="A6" s="97" t="s">
        <v>51</v>
      </c>
      <c r="B6" s="26">
        <f>B5</f>
        <v>0.06</v>
      </c>
      <c r="Y6" s="1"/>
    </row>
    <row r="7" spans="1:27" x14ac:dyDescent="0.2">
      <c r="A7" t="s">
        <v>15</v>
      </c>
      <c r="B7" s="12">
        <v>12</v>
      </c>
      <c r="Y7" s="1"/>
    </row>
    <row r="8" spans="1:27" x14ac:dyDescent="0.2">
      <c r="A8" s="99" t="s">
        <v>52</v>
      </c>
      <c r="B8" s="104">
        <v>0</v>
      </c>
      <c r="N8" s="2"/>
    </row>
    <row r="9" spans="1:27" s="97" customFormat="1" x14ac:dyDescent="0.2">
      <c r="A9" s="99"/>
      <c r="B9" s="95"/>
      <c r="N9" s="99"/>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V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si="0"/>
        <v>2.3602603264773223</v>
      </c>
      <c r="P16" s="32">
        <f t="shared" si="0"/>
        <v>2.3602603264773223</v>
      </c>
      <c r="Q16" s="32">
        <f t="shared" si="0"/>
        <v>2.3602603264773223</v>
      </c>
      <c r="R16" s="32">
        <f t="shared" si="0"/>
        <v>2.3602603264773223</v>
      </c>
      <c r="S16" s="32">
        <f t="shared" si="0"/>
        <v>2.3602603264773223</v>
      </c>
      <c r="T16" s="32">
        <f t="shared" si="0"/>
        <v>2.3602603264773223</v>
      </c>
      <c r="U16" s="32">
        <f t="shared" si="0"/>
        <v>2.3602603264773223</v>
      </c>
      <c r="V16" s="32">
        <f t="shared" si="0"/>
        <v>2.3602603264773223</v>
      </c>
      <c r="W16" s="33"/>
      <c r="X16" s="33"/>
    </row>
    <row r="17" spans="1:26" x14ac:dyDescent="0.2">
      <c r="A17" s="35">
        <v>10</v>
      </c>
      <c r="B17" s="5">
        <v>2002</v>
      </c>
      <c r="C17" s="32"/>
      <c r="D17" s="32">
        <f>PMT($B$5,$A$17,-D13)</f>
        <v>0.13043323989156846</v>
      </c>
      <c r="E17" s="32">
        <f t="shared" ref="E17:M17" si="1">D17</f>
        <v>0.13043323989156846</v>
      </c>
      <c r="F17" s="32">
        <f t="shared" si="1"/>
        <v>0.13043323989156846</v>
      </c>
      <c r="G17" s="32">
        <f t="shared" si="1"/>
        <v>0.13043323989156846</v>
      </c>
      <c r="H17" s="32">
        <f t="shared" si="1"/>
        <v>0.13043323989156846</v>
      </c>
      <c r="I17" s="32">
        <f t="shared" si="1"/>
        <v>0.13043323989156846</v>
      </c>
      <c r="J17" s="32">
        <f t="shared" si="1"/>
        <v>0.13043323989156846</v>
      </c>
      <c r="K17" s="32">
        <f t="shared" si="1"/>
        <v>0.13043323989156846</v>
      </c>
      <c r="L17" s="32">
        <f t="shared" si="1"/>
        <v>0.13043323989156846</v>
      </c>
      <c r="M17" s="32">
        <f t="shared" si="1"/>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2">E18</f>
        <v>3.743039080942999</v>
      </c>
      <c r="G18" s="32">
        <f t="shared" si="2"/>
        <v>3.743039080942999</v>
      </c>
      <c r="H18" s="32">
        <f t="shared" si="2"/>
        <v>3.743039080942999</v>
      </c>
      <c r="I18" s="32">
        <f t="shared" si="2"/>
        <v>3.743039080942999</v>
      </c>
      <c r="J18" s="32">
        <f t="shared" si="2"/>
        <v>3.743039080942999</v>
      </c>
      <c r="K18" s="32">
        <f t="shared" si="2"/>
        <v>3.743039080942999</v>
      </c>
      <c r="L18" s="32">
        <f t="shared" si="2"/>
        <v>3.743039080942999</v>
      </c>
      <c r="M18" s="32">
        <f t="shared" si="2"/>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3">F19</f>
        <v>2.4716241822534748</v>
      </c>
      <c r="H19" s="32">
        <f t="shared" si="3"/>
        <v>2.4716241822534748</v>
      </c>
      <c r="I19" s="32">
        <f t="shared" si="3"/>
        <v>2.4716241822534748</v>
      </c>
      <c r="J19" s="32">
        <f t="shared" si="3"/>
        <v>2.4716241822534748</v>
      </c>
      <c r="K19" s="32">
        <f t="shared" si="3"/>
        <v>2.4716241822534748</v>
      </c>
      <c r="L19" s="32">
        <f t="shared" si="3"/>
        <v>2.4716241822534748</v>
      </c>
      <c r="M19" s="32">
        <f t="shared" si="3"/>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4">G20</f>
        <v>2.6731747626680886</v>
      </c>
      <c r="I20" s="32">
        <f t="shared" si="4"/>
        <v>2.6731747626680886</v>
      </c>
      <c r="J20" s="32">
        <f t="shared" si="4"/>
        <v>2.6731747626680886</v>
      </c>
      <c r="K20" s="32">
        <f t="shared" si="4"/>
        <v>2.6731747626680886</v>
      </c>
      <c r="L20" s="32">
        <f t="shared" si="4"/>
        <v>2.6731747626680886</v>
      </c>
      <c r="M20" s="32">
        <f t="shared" si="4"/>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5">M26</f>
        <v>19.293550346382535</v>
      </c>
      <c r="O26" s="32">
        <f t="shared" si="5"/>
        <v>19.293550346382535</v>
      </c>
      <c r="P26" s="32">
        <f t="shared" si="5"/>
        <v>19.293550346382535</v>
      </c>
      <c r="Q26" s="32">
        <f t="shared" si="5"/>
        <v>19.293550346382535</v>
      </c>
      <c r="R26" s="32">
        <f t="shared" si="5"/>
        <v>19.293550346382535</v>
      </c>
      <c r="S26" s="32">
        <f t="shared" si="5"/>
        <v>19.293550346382535</v>
      </c>
      <c r="T26" s="32">
        <f t="shared" si="5"/>
        <v>19.293550346382535</v>
      </c>
      <c r="U26" s="32">
        <f t="shared" si="5"/>
        <v>19.293550346382535</v>
      </c>
      <c r="V26" s="32">
        <f t="shared" si="5"/>
        <v>19.293550346382535</v>
      </c>
      <c r="W26" s="32">
        <f t="shared" si="5"/>
        <v>19.293550346382535</v>
      </c>
      <c r="X26" s="32">
        <f t="shared" si="5"/>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2.3602603264773223</v>
      </c>
      <c r="D33" s="56">
        <f t="shared" si="7"/>
        <v>2.4906935663688907</v>
      </c>
      <c r="E33" s="56">
        <f t="shared" si="7"/>
        <v>6.2337326473118893</v>
      </c>
      <c r="F33" s="56">
        <f t="shared" si="7"/>
        <v>8.7053568295653641</v>
      </c>
      <c r="G33" s="56">
        <f t="shared" si="7"/>
        <v>11.378531592233452</v>
      </c>
      <c r="H33" s="56">
        <f t="shared" si="7"/>
        <v>16.201020744431368</v>
      </c>
      <c r="I33" s="56">
        <f t="shared" si="7"/>
        <v>16.952322548146505</v>
      </c>
      <c r="J33" s="56">
        <f t="shared" si="7"/>
        <v>18.903450384769588</v>
      </c>
      <c r="K33" s="56">
        <f t="shared" si="7"/>
        <v>23.457253006407086</v>
      </c>
      <c r="L33" s="56">
        <f t="shared" si="7"/>
        <v>36.587953158547883</v>
      </c>
      <c r="M33" s="56">
        <f t="shared" si="7"/>
        <v>55.881503504930421</v>
      </c>
      <c r="N33" s="56">
        <f t="shared" si="7"/>
        <v>41.289441283261226</v>
      </c>
      <c r="O33" s="56">
        <f t="shared" si="7"/>
        <v>39.338313446638153</v>
      </c>
      <c r="P33" s="56">
        <f t="shared" si="7"/>
        <v>34.784510825000652</v>
      </c>
      <c r="Q33" s="56">
        <f t="shared" si="7"/>
        <v>21.653810672859858</v>
      </c>
      <c r="R33" s="56">
        <f t="shared" si="7"/>
        <v>21.653810672859858</v>
      </c>
      <c r="S33" s="56">
        <f t="shared" si="7"/>
        <v>21.653810672859858</v>
      </c>
      <c r="T33" s="56">
        <f t="shared" si="7"/>
        <v>21.653810672859858</v>
      </c>
      <c r="U33" s="56">
        <f t="shared" si="7"/>
        <v>21.653810672859858</v>
      </c>
      <c r="V33" s="56">
        <f t="shared" si="7"/>
        <v>21.653810672859858</v>
      </c>
      <c r="W33" s="56">
        <f t="shared" si="7"/>
        <v>19.293550346382535</v>
      </c>
      <c r="X33" s="56">
        <f t="shared" si="7"/>
        <v>19.293550346382535</v>
      </c>
      <c r="Y33" s="7">
        <f>SUM(C33:X33)</f>
        <v>483.07430859401387</v>
      </c>
      <c r="Z33" t="s">
        <v>39</v>
      </c>
    </row>
    <row r="34" spans="1:26" x14ac:dyDescent="0.2">
      <c r="A34" s="38" t="s">
        <v>28</v>
      </c>
      <c r="B34" s="23"/>
      <c r="C34" s="21">
        <f t="shared" ref="C34:X34" si="8">C30+C33</f>
        <v>25.492273146477316</v>
      </c>
      <c r="D34" s="21">
        <f t="shared" si="8"/>
        <v>59.770671416368884</v>
      </c>
      <c r="E34" s="21">
        <f t="shared" si="8"/>
        <v>68.071968867311881</v>
      </c>
      <c r="F34" s="21">
        <f t="shared" si="8"/>
        <v>66.561017779565361</v>
      </c>
      <c r="G34" s="21">
        <f t="shared" si="8"/>
        <v>65.701863212233462</v>
      </c>
      <c r="H34" s="21">
        <f t="shared" si="8"/>
        <v>76.436340774431386</v>
      </c>
      <c r="I34" s="21">
        <f t="shared" si="8"/>
        <v>74.875003418146505</v>
      </c>
      <c r="J34" s="21">
        <f t="shared" si="8"/>
        <v>71.249726074769583</v>
      </c>
      <c r="K34" s="21">
        <f t="shared" si="8"/>
        <v>79.223452996407076</v>
      </c>
      <c r="L34" s="21">
        <f t="shared" si="8"/>
        <v>98.120919468547868</v>
      </c>
      <c r="M34" s="21">
        <f t="shared" si="8"/>
        <v>119.57366123493043</v>
      </c>
      <c r="N34" s="21">
        <f t="shared" si="8"/>
        <v>41.289441283261226</v>
      </c>
      <c r="O34" s="21">
        <f t="shared" si="8"/>
        <v>39.338313446638153</v>
      </c>
      <c r="P34" s="21">
        <f t="shared" si="8"/>
        <v>34.784510825000652</v>
      </c>
      <c r="Q34" s="21">
        <f t="shared" si="8"/>
        <v>21.653810672859858</v>
      </c>
      <c r="R34" s="21">
        <f t="shared" si="8"/>
        <v>21.653810672859858</v>
      </c>
      <c r="S34" s="21">
        <f t="shared" si="8"/>
        <v>21.653810672859858</v>
      </c>
      <c r="T34" s="21">
        <f t="shared" si="8"/>
        <v>21.653810672859858</v>
      </c>
      <c r="U34" s="21">
        <f t="shared" si="8"/>
        <v>21.653810672859858</v>
      </c>
      <c r="V34" s="21">
        <f t="shared" si="8"/>
        <v>21.653810672859858</v>
      </c>
      <c r="W34" s="21">
        <f t="shared" si="8"/>
        <v>19.293550346382535</v>
      </c>
      <c r="X34" s="21">
        <f t="shared" si="8"/>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23">
        <f t="shared" si="9"/>
        <v>28.8</v>
      </c>
      <c r="N37" s="23">
        <f t="shared" si="9"/>
        <v>28.8</v>
      </c>
      <c r="O37" s="100">
        <f>$N$37*$B$8</f>
        <v>0</v>
      </c>
      <c r="P37" s="100">
        <f t="shared" ref="P37:X37" si="10">$N$37*$B$8</f>
        <v>0</v>
      </c>
      <c r="Q37" s="100">
        <f t="shared" si="10"/>
        <v>0</v>
      </c>
      <c r="R37" s="100">
        <f t="shared" si="10"/>
        <v>0</v>
      </c>
      <c r="S37" s="62">
        <f t="shared" si="10"/>
        <v>0</v>
      </c>
      <c r="T37" s="62">
        <f t="shared" si="10"/>
        <v>0</v>
      </c>
      <c r="U37" s="62">
        <f t="shared" si="10"/>
        <v>0</v>
      </c>
      <c r="V37" s="62">
        <f t="shared" si="10"/>
        <v>0</v>
      </c>
      <c r="W37" s="62">
        <f t="shared" si="10"/>
        <v>0</v>
      </c>
      <c r="X37" s="62">
        <f t="shared" si="10"/>
        <v>0</v>
      </c>
    </row>
    <row r="38" spans="1:26" s="23" customFormat="1" x14ac:dyDescent="0.2">
      <c r="A38" s="117" t="s">
        <v>59</v>
      </c>
      <c r="D38" s="23">
        <f t="shared" ref="D38:O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23">
        <f t="shared" si="11"/>
        <v>66</v>
      </c>
      <c r="O38" s="23">
        <f t="shared" si="11"/>
        <v>66</v>
      </c>
      <c r="P38" s="100">
        <f>$O$38*$B$8</f>
        <v>0</v>
      </c>
      <c r="Q38" s="100">
        <f t="shared" ref="Q38:X38" si="12">$O$38*$B$8</f>
        <v>0</v>
      </c>
      <c r="R38" s="100">
        <f t="shared" si="12"/>
        <v>0</v>
      </c>
      <c r="S38" s="62">
        <f t="shared" si="12"/>
        <v>0</v>
      </c>
      <c r="T38" s="62">
        <f t="shared" si="12"/>
        <v>0</v>
      </c>
      <c r="U38" s="62">
        <f t="shared" si="12"/>
        <v>0</v>
      </c>
      <c r="V38" s="62">
        <f t="shared" si="12"/>
        <v>0</v>
      </c>
      <c r="W38" s="62">
        <f t="shared" si="12"/>
        <v>0</v>
      </c>
      <c r="X38" s="62">
        <f t="shared" si="12"/>
        <v>0</v>
      </c>
    </row>
    <row r="39" spans="1:26" s="23" customFormat="1" x14ac:dyDescent="0.2">
      <c r="A39" s="117"/>
      <c r="E39" s="23">
        <f t="shared" ref="E39:P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23">
        <f t="shared" si="13"/>
        <v>61.1</v>
      </c>
      <c r="P39" s="23">
        <f t="shared" si="13"/>
        <v>61.1</v>
      </c>
      <c r="Q39" s="100">
        <f>$P$39*$B$8</f>
        <v>0</v>
      </c>
      <c r="R39" s="100">
        <f t="shared" ref="R39:X39" si="14">$P$39*$B$8</f>
        <v>0</v>
      </c>
      <c r="S39" s="62">
        <f t="shared" si="14"/>
        <v>0</v>
      </c>
      <c r="T39" s="62">
        <f t="shared" si="14"/>
        <v>0</v>
      </c>
      <c r="U39" s="62">
        <f t="shared" si="14"/>
        <v>0</v>
      </c>
      <c r="V39" s="62">
        <f t="shared" si="14"/>
        <v>0</v>
      </c>
      <c r="W39" s="62">
        <f t="shared" si="14"/>
        <v>0</v>
      </c>
      <c r="X39" s="62">
        <f t="shared" si="14"/>
        <v>0</v>
      </c>
    </row>
    <row r="40" spans="1:26" s="23" customFormat="1" x14ac:dyDescent="0.2">
      <c r="F40" s="23">
        <f t="shared" ref="F40:Q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23">
        <f t="shared" si="15"/>
        <v>46.6</v>
      </c>
      <c r="Q40" s="23">
        <f t="shared" si="15"/>
        <v>46.6</v>
      </c>
      <c r="R40" s="100">
        <f>$Q$40*$B$8</f>
        <v>0</v>
      </c>
      <c r="S40" s="62">
        <f t="shared" ref="S40:X40" si="16">$Q$40*$B$8</f>
        <v>0</v>
      </c>
      <c r="T40" s="62">
        <f t="shared" si="16"/>
        <v>0</v>
      </c>
      <c r="U40" s="62">
        <f t="shared" si="16"/>
        <v>0</v>
      </c>
      <c r="V40" s="62">
        <f t="shared" si="16"/>
        <v>0</v>
      </c>
      <c r="W40" s="62">
        <f t="shared" si="16"/>
        <v>0</v>
      </c>
      <c r="X40" s="62">
        <f t="shared" si="16"/>
        <v>0</v>
      </c>
    </row>
    <row r="41" spans="1:26" s="23" customFormat="1" x14ac:dyDescent="0.2">
      <c r="G41" s="23">
        <f t="shared" ref="G41:R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23">
        <f t="shared" si="17"/>
        <v>40.700000000000003</v>
      </c>
      <c r="R41" s="23">
        <f t="shared" si="17"/>
        <v>40.700000000000003</v>
      </c>
      <c r="S41" s="62">
        <f>$R$41*$B$8</f>
        <v>0</v>
      </c>
      <c r="T41" s="62">
        <f t="shared" ref="T41:X41" si="18">$R$41*$B$8</f>
        <v>0</v>
      </c>
      <c r="U41" s="62">
        <f t="shared" si="18"/>
        <v>0</v>
      </c>
      <c r="V41" s="62">
        <f t="shared" si="18"/>
        <v>0</v>
      </c>
      <c r="W41" s="62">
        <f t="shared" si="18"/>
        <v>0</v>
      </c>
      <c r="X41" s="62">
        <f t="shared" si="18"/>
        <v>0</v>
      </c>
    </row>
    <row r="42" spans="1:26" s="23" customFormat="1" x14ac:dyDescent="0.2">
      <c r="H42" s="23">
        <f t="shared" ref="H42:S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23">
        <f t="shared" si="19"/>
        <v>50.2</v>
      </c>
      <c r="S42" s="62">
        <f t="shared" si="19"/>
        <v>50.2</v>
      </c>
      <c r="T42" s="62">
        <f>$S$42*$B$8</f>
        <v>0</v>
      </c>
      <c r="U42" s="62">
        <f t="shared" ref="U42:X42" si="20">$S$42*$B$8</f>
        <v>0</v>
      </c>
      <c r="V42" s="62">
        <f t="shared" si="20"/>
        <v>0</v>
      </c>
      <c r="W42" s="62">
        <f t="shared" si="20"/>
        <v>0</v>
      </c>
      <c r="X42" s="62">
        <f t="shared" si="20"/>
        <v>0</v>
      </c>
    </row>
    <row r="43" spans="1:26" s="23" customFormat="1" x14ac:dyDescent="0.2">
      <c r="I43" s="23">
        <f t="shared" ref="I43:T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62">
        <f t="shared" si="21"/>
        <v>54.1</v>
      </c>
      <c r="T43" s="62">
        <f t="shared" si="21"/>
        <v>54.1</v>
      </c>
      <c r="U43" s="62">
        <f>$T$43*$B$8</f>
        <v>0</v>
      </c>
      <c r="V43" s="62">
        <f t="shared" ref="V43:X43" si="22">$T$43*$B$8</f>
        <v>0</v>
      </c>
      <c r="W43" s="62">
        <f t="shared" si="22"/>
        <v>0</v>
      </c>
      <c r="X43" s="62">
        <f t="shared" si="22"/>
        <v>0</v>
      </c>
    </row>
    <row r="44" spans="1:26" s="23" customFormat="1" x14ac:dyDescent="0.2">
      <c r="J44" s="23">
        <f t="shared" ref="J44:U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62">
        <f t="shared" si="23"/>
        <v>66.2</v>
      </c>
      <c r="T44" s="62">
        <f t="shared" si="23"/>
        <v>66.2</v>
      </c>
      <c r="U44" s="62">
        <f t="shared" si="23"/>
        <v>66.2</v>
      </c>
      <c r="V44" s="62">
        <f>$U$44*$B$8</f>
        <v>0</v>
      </c>
      <c r="W44" s="62">
        <f t="shared" ref="W44:X44" si="24">$U$44*$B$8</f>
        <v>0</v>
      </c>
      <c r="X44" s="62">
        <f t="shared" si="24"/>
        <v>0</v>
      </c>
    </row>
    <row r="45" spans="1:26" s="23" customFormat="1" x14ac:dyDescent="0.2">
      <c r="K45" s="23">
        <f t="shared" ref="K45:V45" si="25">$K$35</f>
        <v>61.1</v>
      </c>
      <c r="L45" s="23">
        <f t="shared" si="25"/>
        <v>61.1</v>
      </c>
      <c r="M45" s="23">
        <f t="shared" si="25"/>
        <v>61.1</v>
      </c>
      <c r="N45" s="23">
        <f t="shared" si="25"/>
        <v>61.1</v>
      </c>
      <c r="O45" s="23">
        <f t="shared" si="25"/>
        <v>61.1</v>
      </c>
      <c r="P45" s="23">
        <f t="shared" si="25"/>
        <v>61.1</v>
      </c>
      <c r="Q45" s="23">
        <f t="shared" si="25"/>
        <v>61.1</v>
      </c>
      <c r="R45" s="23">
        <f t="shared" si="25"/>
        <v>61.1</v>
      </c>
      <c r="S45" s="62">
        <f t="shared" si="25"/>
        <v>61.1</v>
      </c>
      <c r="T45" s="62">
        <f t="shared" si="25"/>
        <v>61.1</v>
      </c>
      <c r="U45" s="62">
        <f t="shared" si="25"/>
        <v>61.1</v>
      </c>
      <c r="V45" s="62">
        <f t="shared" si="25"/>
        <v>61.1</v>
      </c>
      <c r="W45" s="62">
        <f>$V$45*$B$8</f>
        <v>0</v>
      </c>
      <c r="X45" s="62">
        <f>$V$45*$B$8</f>
        <v>0</v>
      </c>
    </row>
    <row r="46" spans="1:26" s="23" customFormat="1" x14ac:dyDescent="0.2">
      <c r="L46" s="23">
        <f t="shared" ref="L46:W46" si="26">$L$35</f>
        <v>90.4</v>
      </c>
      <c r="M46" s="23">
        <f t="shared" si="26"/>
        <v>90.4</v>
      </c>
      <c r="N46" s="23">
        <f t="shared" si="26"/>
        <v>90.4</v>
      </c>
      <c r="O46" s="23">
        <f t="shared" si="26"/>
        <v>90.4</v>
      </c>
      <c r="P46" s="23">
        <f t="shared" si="26"/>
        <v>90.4</v>
      </c>
      <c r="Q46" s="23">
        <f t="shared" si="26"/>
        <v>90.4</v>
      </c>
      <c r="R46" s="23">
        <f t="shared" si="26"/>
        <v>90.4</v>
      </c>
      <c r="S46" s="62">
        <f t="shared" si="26"/>
        <v>90.4</v>
      </c>
      <c r="T46" s="62">
        <f t="shared" si="26"/>
        <v>90.4</v>
      </c>
      <c r="U46" s="62">
        <f t="shared" si="26"/>
        <v>90.4</v>
      </c>
      <c r="V46" s="62">
        <f t="shared" si="26"/>
        <v>90.4</v>
      </c>
      <c r="W46" s="62">
        <f t="shared" si="26"/>
        <v>90.4</v>
      </c>
      <c r="X46" s="62">
        <f>$W$46*$B$8</f>
        <v>0</v>
      </c>
    </row>
    <row r="47" spans="1:26" s="23" customFormat="1" x14ac:dyDescent="0.2">
      <c r="M47" s="23">
        <f t="shared" ref="M47:X47" si="27">$M$35</f>
        <v>117</v>
      </c>
      <c r="N47" s="23">
        <f t="shared" si="27"/>
        <v>117</v>
      </c>
      <c r="O47" s="23">
        <f t="shared" si="27"/>
        <v>117</v>
      </c>
      <c r="P47" s="23">
        <f t="shared" si="27"/>
        <v>117</v>
      </c>
      <c r="Q47" s="23">
        <f t="shared" si="27"/>
        <v>117</v>
      </c>
      <c r="R47" s="23">
        <f t="shared" si="27"/>
        <v>117</v>
      </c>
      <c r="S47" s="62">
        <f t="shared" si="27"/>
        <v>117</v>
      </c>
      <c r="T47" s="62">
        <f t="shared" si="27"/>
        <v>117</v>
      </c>
      <c r="U47" s="62">
        <f t="shared" si="27"/>
        <v>117</v>
      </c>
      <c r="V47" s="62">
        <f t="shared" si="27"/>
        <v>117</v>
      </c>
      <c r="W47" s="62">
        <f t="shared" si="27"/>
        <v>117</v>
      </c>
      <c r="X47" s="62">
        <f t="shared" si="27"/>
        <v>117</v>
      </c>
    </row>
    <row r="48" spans="1:26" s="5" customFormat="1" x14ac:dyDescent="0.2"/>
    <row r="49" spans="1:26" s="8" customFormat="1" x14ac:dyDescent="0.2">
      <c r="A49" s="57" t="s">
        <v>30</v>
      </c>
      <c r="B49" s="5"/>
      <c r="C49" s="60">
        <f t="shared" ref="C49:X49" si="28">SUM(C37:C47)</f>
        <v>28.8</v>
      </c>
      <c r="D49" s="61">
        <f t="shared" si="28"/>
        <v>94.8</v>
      </c>
      <c r="E49" s="61">
        <f t="shared" si="28"/>
        <v>155.9</v>
      </c>
      <c r="F49" s="61">
        <f t="shared" si="28"/>
        <v>202.5</v>
      </c>
      <c r="G49" s="61">
        <f t="shared" si="28"/>
        <v>243.2</v>
      </c>
      <c r="H49" s="61">
        <f t="shared" si="28"/>
        <v>293.39999999999998</v>
      </c>
      <c r="I49" s="61">
        <f t="shared" si="28"/>
        <v>347.5</v>
      </c>
      <c r="J49" s="61">
        <f t="shared" si="28"/>
        <v>413.7</v>
      </c>
      <c r="K49" s="61">
        <f t="shared" si="28"/>
        <v>474.8</v>
      </c>
      <c r="L49" s="61">
        <f t="shared" si="28"/>
        <v>565.20000000000005</v>
      </c>
      <c r="M49" s="61">
        <f t="shared" si="28"/>
        <v>682.2</v>
      </c>
      <c r="N49" s="61">
        <f t="shared" si="28"/>
        <v>682.2</v>
      </c>
      <c r="O49" s="61">
        <f t="shared" si="28"/>
        <v>653.4</v>
      </c>
      <c r="P49" s="61">
        <f t="shared" si="28"/>
        <v>587.40000000000009</v>
      </c>
      <c r="Q49" s="61">
        <f t="shared" si="28"/>
        <v>526.30000000000007</v>
      </c>
      <c r="R49" s="61">
        <f t="shared" si="28"/>
        <v>479.70000000000005</v>
      </c>
      <c r="S49" s="61">
        <f t="shared" si="28"/>
        <v>439</v>
      </c>
      <c r="T49" s="61">
        <f t="shared" si="28"/>
        <v>388.8</v>
      </c>
      <c r="U49" s="61">
        <f t="shared" si="28"/>
        <v>334.70000000000005</v>
      </c>
      <c r="V49" s="61">
        <f t="shared" si="28"/>
        <v>268.5</v>
      </c>
      <c r="W49" s="61">
        <f t="shared" si="28"/>
        <v>207.4</v>
      </c>
      <c r="X49" s="66">
        <f t="shared" si="28"/>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205</v>
      </c>
      <c r="D56" s="15">
        <v>21.73</v>
      </c>
      <c r="E56" s="15">
        <v>39.630000000000003</v>
      </c>
      <c r="F56" s="15">
        <v>42.2</v>
      </c>
      <c r="G56" s="15">
        <v>52.74</v>
      </c>
      <c r="H56" s="15">
        <v>57.97</v>
      </c>
      <c r="I56" s="15">
        <v>55.03</v>
      </c>
      <c r="J56" s="15">
        <v>67.52</v>
      </c>
      <c r="K56" s="15">
        <v>37.950000000000003</v>
      </c>
      <c r="L56" s="15">
        <v>38.909999999999997</v>
      </c>
      <c r="M56" s="15">
        <v>29.8</v>
      </c>
      <c r="N56" s="89">
        <v>20</v>
      </c>
      <c r="O56" s="89">
        <v>25</v>
      </c>
      <c r="P56" s="89">
        <v>28</v>
      </c>
      <c r="Q56" s="89">
        <v>29</v>
      </c>
      <c r="R56" s="89">
        <v>30</v>
      </c>
      <c r="S56" s="89">
        <v>30</v>
      </c>
      <c r="T56" s="89">
        <v>30</v>
      </c>
      <c r="U56" s="89">
        <v>30</v>
      </c>
      <c r="V56" s="91">
        <v>30</v>
      </c>
      <c r="W56" s="91">
        <v>30</v>
      </c>
      <c r="X56" s="91">
        <v>30</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57</v>
      </c>
      <c r="C59" s="24">
        <f t="shared" ref="C59:X59" si="29">(C52*C56)/1000000</f>
        <v>51.71904</v>
      </c>
      <c r="D59" s="24">
        <f t="shared" si="29"/>
        <v>18.045635040000001</v>
      </c>
      <c r="E59" s="24">
        <f t="shared" si="29"/>
        <v>54.122056919999999</v>
      </c>
      <c r="F59" s="24">
        <f t="shared" si="29"/>
        <v>75.063671999999997</v>
      </c>
      <c r="G59" s="24">
        <f t="shared" si="29"/>
        <v>112.35898368000001</v>
      </c>
      <c r="H59" s="24">
        <f t="shared" si="29"/>
        <v>148.99356648</v>
      </c>
      <c r="I59" s="24">
        <f t="shared" si="29"/>
        <v>167.51682299999999</v>
      </c>
      <c r="J59" s="24">
        <f t="shared" si="29"/>
        <v>245.36368281599999</v>
      </c>
      <c r="K59" s="24">
        <f t="shared" si="29"/>
        <v>157.84346160000001</v>
      </c>
      <c r="L59" s="24">
        <f t="shared" si="29"/>
        <v>192.64932432000001</v>
      </c>
      <c r="M59" s="24">
        <f t="shared" si="29"/>
        <v>178.08694560000001</v>
      </c>
      <c r="N59" s="24">
        <f t="shared" si="29"/>
        <v>119.84889600000001</v>
      </c>
      <c r="O59" s="24">
        <f t="shared" si="29"/>
        <v>143.09460000000001</v>
      </c>
      <c r="P59" s="24">
        <f t="shared" si="29"/>
        <v>144.07747200000003</v>
      </c>
      <c r="Q59" s="24">
        <f t="shared" si="29"/>
        <v>133.70125200000004</v>
      </c>
      <c r="R59" s="24">
        <f t="shared" si="29"/>
        <v>126.41054400000003</v>
      </c>
      <c r="S59" s="24">
        <f t="shared" si="29"/>
        <v>115.36920000000001</v>
      </c>
      <c r="T59" s="24">
        <f t="shared" si="29"/>
        <v>102.17664000000001</v>
      </c>
      <c r="U59" s="24">
        <f t="shared" si="29"/>
        <v>87.959160000000011</v>
      </c>
      <c r="V59" s="24">
        <f t="shared" si="29"/>
        <v>70.755120000000005</v>
      </c>
      <c r="W59" s="24">
        <f t="shared" si="29"/>
        <v>54.504719999999999</v>
      </c>
      <c r="X59" s="24">
        <f t="shared" si="29"/>
        <v>30.747599999999998</v>
      </c>
      <c r="Y59" s="25">
        <f>SUM(C59:X59)</f>
        <v>2530.4083954560001</v>
      </c>
      <c r="Z59" s="46" t="s">
        <v>20</v>
      </c>
    </row>
    <row r="60" spans="1:26" x14ac:dyDescent="0.2">
      <c r="A60" s="2" t="s">
        <v>33</v>
      </c>
      <c r="C60" s="67">
        <f t="shared" ref="C60:X60" si="30">-C34</f>
        <v>-25.492273146477316</v>
      </c>
      <c r="D60" s="67">
        <f t="shared" si="30"/>
        <v>-59.770671416368884</v>
      </c>
      <c r="E60" s="67">
        <f t="shared" si="30"/>
        <v>-68.071968867311881</v>
      </c>
      <c r="F60" s="67">
        <f t="shared" si="30"/>
        <v>-66.561017779565361</v>
      </c>
      <c r="G60" s="67">
        <f t="shared" si="30"/>
        <v>-65.701863212233462</v>
      </c>
      <c r="H60" s="67">
        <f t="shared" si="30"/>
        <v>-76.436340774431386</v>
      </c>
      <c r="I60" s="67">
        <f t="shared" si="30"/>
        <v>-74.875003418146505</v>
      </c>
      <c r="J60" s="67">
        <f t="shared" si="30"/>
        <v>-71.249726074769583</v>
      </c>
      <c r="K60" s="67">
        <f t="shared" si="30"/>
        <v>-79.223452996407076</v>
      </c>
      <c r="L60" s="67">
        <f t="shared" si="30"/>
        <v>-98.120919468547868</v>
      </c>
      <c r="M60" s="67">
        <f t="shared" si="30"/>
        <v>-119.57366123493043</v>
      </c>
      <c r="N60" s="67">
        <f t="shared" si="30"/>
        <v>-41.289441283261226</v>
      </c>
      <c r="O60" s="67">
        <f t="shared" si="30"/>
        <v>-39.338313446638153</v>
      </c>
      <c r="P60" s="67">
        <f t="shared" si="30"/>
        <v>-34.784510825000652</v>
      </c>
      <c r="Q60" s="67">
        <f t="shared" si="30"/>
        <v>-21.653810672859858</v>
      </c>
      <c r="R60" s="67">
        <f t="shared" si="30"/>
        <v>-21.653810672859858</v>
      </c>
      <c r="S60" s="67">
        <f t="shared" si="30"/>
        <v>-21.653810672859858</v>
      </c>
      <c r="T60" s="67">
        <f t="shared" si="30"/>
        <v>-21.653810672859858</v>
      </c>
      <c r="U60" s="67">
        <f t="shared" si="30"/>
        <v>-21.653810672859858</v>
      </c>
      <c r="V60" s="67">
        <f t="shared" si="30"/>
        <v>-21.653810672859858</v>
      </c>
      <c r="W60" s="67">
        <f t="shared" si="30"/>
        <v>-19.293550346382535</v>
      </c>
      <c r="X60" s="67">
        <f t="shared" si="30"/>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1">C59+C60</f>
        <v>26.226766853522683</v>
      </c>
      <c r="D62" s="68">
        <f t="shared" si="31"/>
        <v>-41.725036376368884</v>
      </c>
      <c r="E62" s="68">
        <f t="shared" si="31"/>
        <v>-13.949911947311882</v>
      </c>
      <c r="F62" s="68">
        <f t="shared" si="31"/>
        <v>8.5026542204346356</v>
      </c>
      <c r="G62" s="68">
        <f t="shared" si="31"/>
        <v>46.657120467766546</v>
      </c>
      <c r="H62" s="68">
        <f t="shared" si="31"/>
        <v>72.557225705568612</v>
      </c>
      <c r="I62" s="68">
        <f t="shared" si="31"/>
        <v>92.641819581853483</v>
      </c>
      <c r="J62" s="68">
        <f t="shared" si="31"/>
        <v>174.11395674123042</v>
      </c>
      <c r="K62" s="68">
        <f t="shared" si="31"/>
        <v>78.620008603592936</v>
      </c>
      <c r="L62" s="68">
        <f t="shared" si="31"/>
        <v>94.528404851452137</v>
      </c>
      <c r="M62" s="68">
        <f t="shared" si="31"/>
        <v>58.51328436506958</v>
      </c>
      <c r="N62" s="68">
        <f t="shared" si="31"/>
        <v>78.559454716738784</v>
      </c>
      <c r="O62" s="68">
        <f t="shared" si="31"/>
        <v>103.75628655336186</v>
      </c>
      <c r="P62" s="68">
        <f t="shared" si="31"/>
        <v>109.29296117499938</v>
      </c>
      <c r="Q62" s="68">
        <f t="shared" si="31"/>
        <v>112.04744132714018</v>
      </c>
      <c r="R62" s="68">
        <f t="shared" si="31"/>
        <v>104.75673332714017</v>
      </c>
      <c r="S62" s="68">
        <f t="shared" si="31"/>
        <v>93.715389327140144</v>
      </c>
      <c r="T62" s="68">
        <f t="shared" si="31"/>
        <v>80.522829327140144</v>
      </c>
      <c r="U62" s="68">
        <f t="shared" si="31"/>
        <v>66.305349327140149</v>
      </c>
      <c r="V62" s="68">
        <f t="shared" si="31"/>
        <v>49.101309327140143</v>
      </c>
      <c r="W62" s="68">
        <f t="shared" si="31"/>
        <v>35.211169653617461</v>
      </c>
      <c r="X62" s="68">
        <f t="shared" si="31"/>
        <v>11.454049653617464</v>
      </c>
      <c r="Y62" s="76">
        <f>SUM(C62:X62)</f>
        <v>1441.4092667819862</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 t="shared" ref="C64:X64" si="32">1/(1+$B$6)^(C10-$M$10)</f>
        <v>1.7908476965428546</v>
      </c>
      <c r="D64" s="69">
        <f t="shared" si="32"/>
        <v>1.6894789590026931</v>
      </c>
      <c r="E64" s="69">
        <f t="shared" si="32"/>
        <v>1.5938480745308423</v>
      </c>
      <c r="F64" s="69">
        <f t="shared" si="32"/>
        <v>1.5036302589913608</v>
      </c>
      <c r="G64" s="69">
        <f t="shared" si="32"/>
        <v>1.4185191122560006</v>
      </c>
      <c r="H64" s="69">
        <f t="shared" si="32"/>
        <v>1.3382255776000005</v>
      </c>
      <c r="I64" s="69">
        <f t="shared" si="32"/>
        <v>1.2624769600000003</v>
      </c>
      <c r="J64" s="69">
        <f t="shared" si="32"/>
        <v>1.1910160000000003</v>
      </c>
      <c r="K64" s="69">
        <f t="shared" si="32"/>
        <v>1.1236000000000002</v>
      </c>
      <c r="L64" s="69">
        <f t="shared" si="32"/>
        <v>1.06</v>
      </c>
      <c r="M64" s="69">
        <f t="shared" si="32"/>
        <v>1</v>
      </c>
      <c r="N64" s="69">
        <f t="shared" si="32"/>
        <v>0.94339622641509424</v>
      </c>
      <c r="O64" s="69">
        <f t="shared" si="32"/>
        <v>0.88999644001423983</v>
      </c>
      <c r="P64" s="69">
        <f t="shared" si="32"/>
        <v>0.8396192830323016</v>
      </c>
      <c r="Q64" s="69">
        <f t="shared" si="32"/>
        <v>0.79209366323802044</v>
      </c>
      <c r="R64" s="69">
        <f t="shared" si="32"/>
        <v>0.74725817286605689</v>
      </c>
      <c r="S64" s="69">
        <f t="shared" si="32"/>
        <v>0.70496054043967626</v>
      </c>
      <c r="T64" s="69">
        <f t="shared" si="32"/>
        <v>0.66505711362233599</v>
      </c>
      <c r="U64" s="69">
        <f t="shared" si="32"/>
        <v>0.62741237134182648</v>
      </c>
      <c r="V64" s="69">
        <f t="shared" si="32"/>
        <v>0.59189846353002495</v>
      </c>
      <c r="W64" s="69">
        <f t="shared" si="32"/>
        <v>0.55839477691511785</v>
      </c>
      <c r="X64" s="69">
        <f t="shared" si="32"/>
        <v>0.52678752539162055</v>
      </c>
      <c r="Y64" s="48"/>
      <c r="Z64" s="2"/>
    </row>
    <row r="65" spans="1:26" x14ac:dyDescent="0.2">
      <c r="A65" s="2"/>
      <c r="Y65" s="48"/>
      <c r="Z65" s="2"/>
    </row>
    <row r="66" spans="1:26" ht="26.25" thickBot="1" x14ac:dyDescent="0.25">
      <c r="A66" s="102" t="s">
        <v>61</v>
      </c>
      <c r="C66" s="68">
        <f t="shared" ref="C66:X66" si="33">C62*C64</f>
        <v>46.968145007397588</v>
      </c>
      <c r="D66" s="68">
        <f t="shared" si="33"/>
        <v>-70.493571021497203</v>
      </c>
      <c r="E66" s="68">
        <f t="shared" si="33"/>
        <v>-22.234040297097838</v>
      </c>
      <c r="F66" s="68">
        <f t="shared" si="33"/>
        <v>12.784848167586118</v>
      </c>
      <c r="G66" s="68">
        <f t="shared" si="33"/>
        <v>66.184017106357473</v>
      </c>
      <c r="H66" s="68">
        <f t="shared" si="33"/>
        <v>97.097935278888158</v>
      </c>
      <c r="I66" s="68">
        <f t="shared" si="33"/>
        <v>116.95816275456689</v>
      </c>
      <c r="J66" s="68">
        <f t="shared" si="33"/>
        <v>207.37250830211335</v>
      </c>
      <c r="K66" s="68">
        <f t="shared" si="33"/>
        <v>88.337441666997037</v>
      </c>
      <c r="L66" s="68">
        <f t="shared" si="33"/>
        <v>100.20010914253928</v>
      </c>
      <c r="M66" s="68">
        <f t="shared" si="33"/>
        <v>58.51328436506958</v>
      </c>
      <c r="N66" s="68">
        <f t="shared" si="33"/>
        <v>74.112693128998842</v>
      </c>
      <c r="O66" s="68">
        <f t="shared" si="33"/>
        <v>92.342725661589398</v>
      </c>
      <c r="P66" s="68">
        <f t="shared" si="33"/>
        <v>91.764477702230153</v>
      </c>
      <c r="Q66" s="68">
        <f t="shared" si="33"/>
        <v>88.752068257261627</v>
      </c>
      <c r="R66" s="68">
        <f t="shared" si="33"/>
        <v>78.280325141455535</v>
      </c>
      <c r="S66" s="68">
        <f t="shared" si="33"/>
        <v>66.065651507575382</v>
      </c>
      <c r="T66" s="68">
        <f t="shared" si="33"/>
        <v>53.552280453011811</v>
      </c>
      <c r="U66" s="68">
        <f t="shared" si="33"/>
        <v>41.600796453989183</v>
      </c>
      <c r="V66" s="68">
        <f t="shared" si="33"/>
        <v>29.062989548046733</v>
      </c>
      <c r="W66" s="68">
        <f t="shared" si="33"/>
        <v>19.661733223652089</v>
      </c>
      <c r="X66" s="68">
        <f t="shared" si="33"/>
        <v>6.033850472741892</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1342.9184320234735</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4">(C34*1000000)/C52</f>
        <v>101.04433483351295</v>
      </c>
      <c r="D71" s="75">
        <f t="shared" si="34"/>
        <v>71.974008506696251</v>
      </c>
      <c r="E71" s="75">
        <f t="shared" si="34"/>
        <v>49.844597188889878</v>
      </c>
      <c r="F71" s="75">
        <f t="shared" si="34"/>
        <v>37.419898007356451</v>
      </c>
      <c r="G71" s="75">
        <f t="shared" si="34"/>
        <v>30.839690359623525</v>
      </c>
      <c r="H71" s="75">
        <f t="shared" si="34"/>
        <v>29.739637619108745</v>
      </c>
      <c r="I71" s="75">
        <f t="shared" si="34"/>
        <v>24.596762070282352</v>
      </c>
      <c r="J71" s="75">
        <f t="shared" si="34"/>
        <v>19.606738248121594</v>
      </c>
      <c r="K71" s="75">
        <f t="shared" si="34"/>
        <v>19.047542487585996</v>
      </c>
      <c r="L71" s="75">
        <f t="shared" si="34"/>
        <v>19.817795831868597</v>
      </c>
      <c r="M71" s="75">
        <f t="shared" si="34"/>
        <v>20.008738387845799</v>
      </c>
      <c r="N71" s="75">
        <f t="shared" si="34"/>
        <v>6.8902497496950188</v>
      </c>
      <c r="O71" s="75">
        <f t="shared" si="34"/>
        <v>6.8727809167219016</v>
      </c>
      <c r="P71" s="75">
        <f t="shared" si="34"/>
        <v>6.7600179929588027</v>
      </c>
      <c r="Q71" s="75">
        <f t="shared" si="34"/>
        <v>4.6967436738209134</v>
      </c>
      <c r="R71" s="75">
        <f t="shared" si="34"/>
        <v>5.1389251215135632</v>
      </c>
      <c r="S71" s="75">
        <f t="shared" si="34"/>
        <v>5.6307430422140028</v>
      </c>
      <c r="T71" s="75">
        <f t="shared" si="34"/>
        <v>6.3577577045574776</v>
      </c>
      <c r="U71" s="75">
        <f t="shared" si="34"/>
        <v>7.3854084121062051</v>
      </c>
      <c r="V71" s="75">
        <f t="shared" si="34"/>
        <v>9.1811634293856859</v>
      </c>
      <c r="W71" s="75">
        <f t="shared" si="34"/>
        <v>10.619383245918447</v>
      </c>
      <c r="X71" s="75">
        <f t="shared" si="34"/>
        <v>18.824445172679365</v>
      </c>
    </row>
    <row r="72" spans="1:26" s="8" customFormat="1" x14ac:dyDescent="0.2">
      <c r="A72" s="39"/>
      <c r="B72" s="5"/>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0.06</v>
      </c>
      <c r="Y5" s="1"/>
    </row>
    <row r="6" spans="1:27" x14ac:dyDescent="0.2">
      <c r="A6" s="97" t="s">
        <v>51</v>
      </c>
      <c r="B6" s="26">
        <f>B5</f>
        <v>0.06</v>
      </c>
      <c r="Y6" s="1"/>
    </row>
    <row r="7" spans="1:27" x14ac:dyDescent="0.2">
      <c r="A7" t="s">
        <v>15</v>
      </c>
      <c r="B7" s="12">
        <v>12</v>
      </c>
      <c r="Y7" s="1"/>
    </row>
    <row r="8" spans="1:27" x14ac:dyDescent="0.2">
      <c r="A8" s="99" t="s">
        <v>52</v>
      </c>
      <c r="B8" s="104">
        <v>0</v>
      </c>
      <c r="N8" s="2"/>
    </row>
    <row r="9" spans="1:27" s="97" customFormat="1" x14ac:dyDescent="0.2">
      <c r="A9" s="99"/>
      <c r="B9" s="95"/>
      <c r="N9" s="99"/>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V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si="0"/>
        <v>2.3602603264773223</v>
      </c>
      <c r="P16" s="32">
        <f t="shared" si="0"/>
        <v>2.3602603264773223</v>
      </c>
      <c r="Q16" s="32">
        <f t="shared" si="0"/>
        <v>2.3602603264773223</v>
      </c>
      <c r="R16" s="32">
        <f t="shared" si="0"/>
        <v>2.3602603264773223</v>
      </c>
      <c r="S16" s="32">
        <f t="shared" si="0"/>
        <v>2.3602603264773223</v>
      </c>
      <c r="T16" s="32">
        <f t="shared" si="0"/>
        <v>2.3602603264773223</v>
      </c>
      <c r="U16" s="32">
        <f t="shared" si="0"/>
        <v>2.3602603264773223</v>
      </c>
      <c r="V16" s="32">
        <f t="shared" si="0"/>
        <v>2.3602603264773223</v>
      </c>
      <c r="W16" s="33"/>
      <c r="X16" s="33"/>
    </row>
    <row r="17" spans="1:26" x14ac:dyDescent="0.2">
      <c r="A17" s="35">
        <v>10</v>
      </c>
      <c r="B17" s="5">
        <v>2002</v>
      </c>
      <c r="C17" s="32"/>
      <c r="D17" s="32">
        <f>PMT($B$5,$A$17,-D13)</f>
        <v>0.13043323989156846</v>
      </c>
      <c r="E17" s="32">
        <f t="shared" ref="E17:M17" si="1">D17</f>
        <v>0.13043323989156846</v>
      </c>
      <c r="F17" s="32">
        <f t="shared" si="1"/>
        <v>0.13043323989156846</v>
      </c>
      <c r="G17" s="32">
        <f t="shared" si="1"/>
        <v>0.13043323989156846</v>
      </c>
      <c r="H17" s="32">
        <f t="shared" si="1"/>
        <v>0.13043323989156846</v>
      </c>
      <c r="I17" s="32">
        <f t="shared" si="1"/>
        <v>0.13043323989156846</v>
      </c>
      <c r="J17" s="32">
        <f t="shared" si="1"/>
        <v>0.13043323989156846</v>
      </c>
      <c r="K17" s="32">
        <f t="shared" si="1"/>
        <v>0.13043323989156846</v>
      </c>
      <c r="L17" s="32">
        <f t="shared" si="1"/>
        <v>0.13043323989156846</v>
      </c>
      <c r="M17" s="32">
        <f t="shared" si="1"/>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2">E18</f>
        <v>3.743039080942999</v>
      </c>
      <c r="G18" s="32">
        <f t="shared" si="2"/>
        <v>3.743039080942999</v>
      </c>
      <c r="H18" s="32">
        <f t="shared" si="2"/>
        <v>3.743039080942999</v>
      </c>
      <c r="I18" s="32">
        <f t="shared" si="2"/>
        <v>3.743039080942999</v>
      </c>
      <c r="J18" s="32">
        <f t="shared" si="2"/>
        <v>3.743039080942999</v>
      </c>
      <c r="K18" s="32">
        <f t="shared" si="2"/>
        <v>3.743039080942999</v>
      </c>
      <c r="L18" s="32">
        <f t="shared" si="2"/>
        <v>3.743039080942999</v>
      </c>
      <c r="M18" s="32">
        <f t="shared" si="2"/>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3">F19</f>
        <v>2.4716241822534748</v>
      </c>
      <c r="H19" s="32">
        <f t="shared" si="3"/>
        <v>2.4716241822534748</v>
      </c>
      <c r="I19" s="32">
        <f t="shared" si="3"/>
        <v>2.4716241822534748</v>
      </c>
      <c r="J19" s="32">
        <f t="shared" si="3"/>
        <v>2.4716241822534748</v>
      </c>
      <c r="K19" s="32">
        <f t="shared" si="3"/>
        <v>2.4716241822534748</v>
      </c>
      <c r="L19" s="32">
        <f t="shared" si="3"/>
        <v>2.4716241822534748</v>
      </c>
      <c r="M19" s="32">
        <f t="shared" si="3"/>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4">G20</f>
        <v>2.6731747626680886</v>
      </c>
      <c r="I20" s="32">
        <f t="shared" si="4"/>
        <v>2.6731747626680886</v>
      </c>
      <c r="J20" s="32">
        <f t="shared" si="4"/>
        <v>2.6731747626680886</v>
      </c>
      <c r="K20" s="32">
        <f t="shared" si="4"/>
        <v>2.6731747626680886</v>
      </c>
      <c r="L20" s="32">
        <f t="shared" si="4"/>
        <v>2.6731747626680886</v>
      </c>
      <c r="M20" s="32">
        <f t="shared" si="4"/>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5">M26</f>
        <v>19.293550346382535</v>
      </c>
      <c r="O26" s="32">
        <f t="shared" si="5"/>
        <v>19.293550346382535</v>
      </c>
      <c r="P26" s="32">
        <f t="shared" si="5"/>
        <v>19.293550346382535</v>
      </c>
      <c r="Q26" s="32">
        <f t="shared" si="5"/>
        <v>19.293550346382535</v>
      </c>
      <c r="R26" s="32">
        <f t="shared" si="5"/>
        <v>19.293550346382535</v>
      </c>
      <c r="S26" s="32">
        <f t="shared" si="5"/>
        <v>19.293550346382535</v>
      </c>
      <c r="T26" s="32">
        <f t="shared" si="5"/>
        <v>19.293550346382535</v>
      </c>
      <c r="U26" s="32">
        <f t="shared" si="5"/>
        <v>19.293550346382535</v>
      </c>
      <c r="V26" s="32">
        <f t="shared" si="5"/>
        <v>19.293550346382535</v>
      </c>
      <c r="W26" s="32">
        <f t="shared" si="5"/>
        <v>19.293550346382535</v>
      </c>
      <c r="X26" s="32">
        <f t="shared" si="5"/>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2.3602603264773223</v>
      </c>
      <c r="D33" s="56">
        <f t="shared" si="7"/>
        <v>2.4906935663688907</v>
      </c>
      <c r="E33" s="56">
        <f t="shared" si="7"/>
        <v>6.2337326473118893</v>
      </c>
      <c r="F33" s="56">
        <f t="shared" si="7"/>
        <v>8.7053568295653641</v>
      </c>
      <c r="G33" s="56">
        <f t="shared" si="7"/>
        <v>11.378531592233452</v>
      </c>
      <c r="H33" s="56">
        <f t="shared" si="7"/>
        <v>16.201020744431368</v>
      </c>
      <c r="I33" s="56">
        <f t="shared" si="7"/>
        <v>16.952322548146505</v>
      </c>
      <c r="J33" s="56">
        <f t="shared" si="7"/>
        <v>18.903450384769588</v>
      </c>
      <c r="K33" s="56">
        <f t="shared" si="7"/>
        <v>23.457253006407086</v>
      </c>
      <c r="L33" s="56">
        <f t="shared" si="7"/>
        <v>36.587953158547883</v>
      </c>
      <c r="M33" s="56">
        <f t="shared" si="7"/>
        <v>55.881503504930421</v>
      </c>
      <c r="N33" s="56">
        <f t="shared" si="7"/>
        <v>41.289441283261226</v>
      </c>
      <c r="O33" s="56">
        <f t="shared" si="7"/>
        <v>39.338313446638153</v>
      </c>
      <c r="P33" s="56">
        <f t="shared" si="7"/>
        <v>34.784510825000652</v>
      </c>
      <c r="Q33" s="56">
        <f t="shared" si="7"/>
        <v>21.653810672859858</v>
      </c>
      <c r="R33" s="56">
        <f t="shared" si="7"/>
        <v>21.653810672859858</v>
      </c>
      <c r="S33" s="56">
        <f t="shared" si="7"/>
        <v>21.653810672859858</v>
      </c>
      <c r="T33" s="56">
        <f t="shared" si="7"/>
        <v>21.653810672859858</v>
      </c>
      <c r="U33" s="56">
        <f t="shared" si="7"/>
        <v>21.653810672859858</v>
      </c>
      <c r="V33" s="56">
        <f t="shared" si="7"/>
        <v>21.653810672859858</v>
      </c>
      <c r="W33" s="56">
        <f t="shared" si="7"/>
        <v>19.293550346382535</v>
      </c>
      <c r="X33" s="56">
        <f t="shared" si="7"/>
        <v>19.293550346382535</v>
      </c>
      <c r="Y33" s="7">
        <f>SUM(C33:X33)</f>
        <v>483.07430859401387</v>
      </c>
      <c r="Z33" t="s">
        <v>39</v>
      </c>
    </row>
    <row r="34" spans="1:26" x14ac:dyDescent="0.2">
      <c r="A34" s="38" t="s">
        <v>28</v>
      </c>
      <c r="B34" s="23"/>
      <c r="C34" s="21">
        <f t="shared" ref="C34:X34" si="8">C30+C33</f>
        <v>25.492273146477316</v>
      </c>
      <c r="D34" s="21">
        <f t="shared" si="8"/>
        <v>59.770671416368884</v>
      </c>
      <c r="E34" s="21">
        <f t="shared" si="8"/>
        <v>68.071968867311881</v>
      </c>
      <c r="F34" s="21">
        <f t="shared" si="8"/>
        <v>66.561017779565361</v>
      </c>
      <c r="G34" s="21">
        <f t="shared" si="8"/>
        <v>65.701863212233462</v>
      </c>
      <c r="H34" s="21">
        <f t="shared" si="8"/>
        <v>76.436340774431386</v>
      </c>
      <c r="I34" s="21">
        <f t="shared" si="8"/>
        <v>74.875003418146505</v>
      </c>
      <c r="J34" s="21">
        <f t="shared" si="8"/>
        <v>71.249726074769583</v>
      </c>
      <c r="K34" s="21">
        <f t="shared" si="8"/>
        <v>79.223452996407076</v>
      </c>
      <c r="L34" s="21">
        <f t="shared" si="8"/>
        <v>98.120919468547868</v>
      </c>
      <c r="M34" s="21">
        <f t="shared" si="8"/>
        <v>119.57366123493043</v>
      </c>
      <c r="N34" s="21">
        <f t="shared" si="8"/>
        <v>41.289441283261226</v>
      </c>
      <c r="O34" s="21">
        <f t="shared" si="8"/>
        <v>39.338313446638153</v>
      </c>
      <c r="P34" s="21">
        <f t="shared" si="8"/>
        <v>34.784510825000652</v>
      </c>
      <c r="Q34" s="21">
        <f t="shared" si="8"/>
        <v>21.653810672859858</v>
      </c>
      <c r="R34" s="21">
        <f t="shared" si="8"/>
        <v>21.653810672859858</v>
      </c>
      <c r="S34" s="21">
        <f t="shared" si="8"/>
        <v>21.653810672859858</v>
      </c>
      <c r="T34" s="21">
        <f t="shared" si="8"/>
        <v>21.653810672859858</v>
      </c>
      <c r="U34" s="21">
        <f t="shared" si="8"/>
        <v>21.653810672859858</v>
      </c>
      <c r="V34" s="21">
        <f t="shared" si="8"/>
        <v>21.653810672859858</v>
      </c>
      <c r="W34" s="21">
        <f t="shared" si="8"/>
        <v>19.293550346382535</v>
      </c>
      <c r="X34" s="21">
        <f t="shared" si="8"/>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23">
        <f t="shared" si="9"/>
        <v>28.8</v>
      </c>
      <c r="N37" s="23">
        <f t="shared" si="9"/>
        <v>28.8</v>
      </c>
      <c r="O37" s="100">
        <f>$N$37*$B$8</f>
        <v>0</v>
      </c>
      <c r="P37" s="100">
        <f t="shared" ref="P37:X37" si="10">$N$37*$B$8</f>
        <v>0</v>
      </c>
      <c r="Q37" s="100">
        <f t="shared" si="10"/>
        <v>0</v>
      </c>
      <c r="R37" s="100">
        <f t="shared" si="10"/>
        <v>0</v>
      </c>
      <c r="S37" s="62">
        <f t="shared" si="10"/>
        <v>0</v>
      </c>
      <c r="T37" s="62">
        <f t="shared" si="10"/>
        <v>0</v>
      </c>
      <c r="U37" s="62">
        <f t="shared" si="10"/>
        <v>0</v>
      </c>
      <c r="V37" s="62">
        <f t="shared" si="10"/>
        <v>0</v>
      </c>
      <c r="W37" s="62">
        <f t="shared" si="10"/>
        <v>0</v>
      </c>
      <c r="X37" s="62">
        <f t="shared" si="10"/>
        <v>0</v>
      </c>
    </row>
    <row r="38" spans="1:26" s="23" customFormat="1" x14ac:dyDescent="0.2">
      <c r="A38" s="117" t="s">
        <v>59</v>
      </c>
      <c r="D38" s="23">
        <f t="shared" ref="D38:O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23">
        <f t="shared" si="11"/>
        <v>66</v>
      </c>
      <c r="O38" s="23">
        <f t="shared" si="11"/>
        <v>66</v>
      </c>
      <c r="P38" s="100">
        <f>$O$38*$B$8</f>
        <v>0</v>
      </c>
      <c r="Q38" s="100">
        <f t="shared" ref="Q38:X38" si="12">$O$38*$B$8</f>
        <v>0</v>
      </c>
      <c r="R38" s="100">
        <f t="shared" si="12"/>
        <v>0</v>
      </c>
      <c r="S38" s="62">
        <f t="shared" si="12"/>
        <v>0</v>
      </c>
      <c r="T38" s="62">
        <f t="shared" si="12"/>
        <v>0</v>
      </c>
      <c r="U38" s="62">
        <f t="shared" si="12"/>
        <v>0</v>
      </c>
      <c r="V38" s="62">
        <f t="shared" si="12"/>
        <v>0</v>
      </c>
      <c r="W38" s="62">
        <f t="shared" si="12"/>
        <v>0</v>
      </c>
      <c r="X38" s="62">
        <f t="shared" si="12"/>
        <v>0</v>
      </c>
    </row>
    <row r="39" spans="1:26" s="23" customFormat="1" x14ac:dyDescent="0.2">
      <c r="A39" s="117"/>
      <c r="E39" s="23">
        <f t="shared" ref="E39:P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23">
        <f t="shared" si="13"/>
        <v>61.1</v>
      </c>
      <c r="P39" s="23">
        <f t="shared" si="13"/>
        <v>61.1</v>
      </c>
      <c r="Q39" s="100">
        <f>$P$39*$B$8</f>
        <v>0</v>
      </c>
      <c r="R39" s="100">
        <f t="shared" ref="R39:X39" si="14">$P$39*$B$8</f>
        <v>0</v>
      </c>
      <c r="S39" s="62">
        <f t="shared" si="14"/>
        <v>0</v>
      </c>
      <c r="T39" s="62">
        <f t="shared" si="14"/>
        <v>0</v>
      </c>
      <c r="U39" s="62">
        <f t="shared" si="14"/>
        <v>0</v>
      </c>
      <c r="V39" s="62">
        <f t="shared" si="14"/>
        <v>0</v>
      </c>
      <c r="W39" s="62">
        <f t="shared" si="14"/>
        <v>0</v>
      </c>
      <c r="X39" s="62">
        <f t="shared" si="14"/>
        <v>0</v>
      </c>
    </row>
    <row r="40" spans="1:26" s="23" customFormat="1" x14ac:dyDescent="0.2">
      <c r="F40" s="23">
        <f t="shared" ref="F40:Q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23">
        <f t="shared" si="15"/>
        <v>46.6</v>
      </c>
      <c r="Q40" s="23">
        <f t="shared" si="15"/>
        <v>46.6</v>
      </c>
      <c r="R40" s="100">
        <f>$Q$40*$B$8</f>
        <v>0</v>
      </c>
      <c r="S40" s="62">
        <f t="shared" ref="S40:X40" si="16">$Q$40*$B$8</f>
        <v>0</v>
      </c>
      <c r="T40" s="62">
        <f t="shared" si="16"/>
        <v>0</v>
      </c>
      <c r="U40" s="62">
        <f t="shared" si="16"/>
        <v>0</v>
      </c>
      <c r="V40" s="62">
        <f t="shared" si="16"/>
        <v>0</v>
      </c>
      <c r="W40" s="62">
        <f t="shared" si="16"/>
        <v>0</v>
      </c>
      <c r="X40" s="62">
        <f t="shared" si="16"/>
        <v>0</v>
      </c>
    </row>
    <row r="41" spans="1:26" s="23" customFormat="1" x14ac:dyDescent="0.2">
      <c r="G41" s="23">
        <f t="shared" ref="G41:R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23">
        <f t="shared" si="17"/>
        <v>40.700000000000003</v>
      </c>
      <c r="R41" s="23">
        <f t="shared" si="17"/>
        <v>40.700000000000003</v>
      </c>
      <c r="S41" s="62">
        <f>$R$41*$B$8</f>
        <v>0</v>
      </c>
      <c r="T41" s="62">
        <f t="shared" ref="T41:X41" si="18">$R$41*$B$8</f>
        <v>0</v>
      </c>
      <c r="U41" s="62">
        <f t="shared" si="18"/>
        <v>0</v>
      </c>
      <c r="V41" s="62">
        <f t="shared" si="18"/>
        <v>0</v>
      </c>
      <c r="W41" s="62">
        <f t="shared" si="18"/>
        <v>0</v>
      </c>
      <c r="X41" s="62">
        <f t="shared" si="18"/>
        <v>0</v>
      </c>
    </row>
    <row r="42" spans="1:26" s="23" customFormat="1" x14ac:dyDescent="0.2">
      <c r="H42" s="23">
        <f t="shared" ref="H42:S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23">
        <f t="shared" si="19"/>
        <v>50.2</v>
      </c>
      <c r="S42" s="62">
        <f t="shared" si="19"/>
        <v>50.2</v>
      </c>
      <c r="T42" s="62">
        <f>$S$42*$B$8</f>
        <v>0</v>
      </c>
      <c r="U42" s="62">
        <f t="shared" ref="U42:X42" si="20">$S$42*$B$8</f>
        <v>0</v>
      </c>
      <c r="V42" s="62">
        <f t="shared" si="20"/>
        <v>0</v>
      </c>
      <c r="W42" s="62">
        <f t="shared" si="20"/>
        <v>0</v>
      </c>
      <c r="X42" s="62">
        <f t="shared" si="20"/>
        <v>0</v>
      </c>
    </row>
    <row r="43" spans="1:26" s="23" customFormat="1" x14ac:dyDescent="0.2">
      <c r="I43" s="23">
        <f t="shared" ref="I43:T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62">
        <f t="shared" si="21"/>
        <v>54.1</v>
      </c>
      <c r="T43" s="62">
        <f t="shared" si="21"/>
        <v>54.1</v>
      </c>
      <c r="U43" s="62">
        <f>$T$43*$B$8</f>
        <v>0</v>
      </c>
      <c r="V43" s="62">
        <f t="shared" ref="V43:X43" si="22">$T$43*$B$8</f>
        <v>0</v>
      </c>
      <c r="W43" s="62">
        <f t="shared" si="22"/>
        <v>0</v>
      </c>
      <c r="X43" s="62">
        <f t="shared" si="22"/>
        <v>0</v>
      </c>
    </row>
    <row r="44" spans="1:26" s="23" customFormat="1" x14ac:dyDescent="0.2">
      <c r="J44" s="23">
        <f t="shared" ref="J44:U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62">
        <f t="shared" si="23"/>
        <v>66.2</v>
      </c>
      <c r="T44" s="62">
        <f t="shared" si="23"/>
        <v>66.2</v>
      </c>
      <c r="U44" s="62">
        <f t="shared" si="23"/>
        <v>66.2</v>
      </c>
      <c r="V44" s="62">
        <f>$U$44*$B$8</f>
        <v>0</v>
      </c>
      <c r="W44" s="62">
        <f t="shared" ref="W44:X44" si="24">$U$44*$B$8</f>
        <v>0</v>
      </c>
      <c r="X44" s="62">
        <f t="shared" si="24"/>
        <v>0</v>
      </c>
    </row>
    <row r="45" spans="1:26" s="23" customFormat="1" x14ac:dyDescent="0.2">
      <c r="K45" s="23">
        <f t="shared" ref="K45:V45" si="25">$K$35</f>
        <v>61.1</v>
      </c>
      <c r="L45" s="23">
        <f t="shared" si="25"/>
        <v>61.1</v>
      </c>
      <c r="M45" s="23">
        <f t="shared" si="25"/>
        <v>61.1</v>
      </c>
      <c r="N45" s="23">
        <f t="shared" si="25"/>
        <v>61.1</v>
      </c>
      <c r="O45" s="23">
        <f t="shared" si="25"/>
        <v>61.1</v>
      </c>
      <c r="P45" s="23">
        <f t="shared" si="25"/>
        <v>61.1</v>
      </c>
      <c r="Q45" s="23">
        <f t="shared" si="25"/>
        <v>61.1</v>
      </c>
      <c r="R45" s="23">
        <f t="shared" si="25"/>
        <v>61.1</v>
      </c>
      <c r="S45" s="62">
        <f t="shared" si="25"/>
        <v>61.1</v>
      </c>
      <c r="T45" s="62">
        <f t="shared" si="25"/>
        <v>61.1</v>
      </c>
      <c r="U45" s="62">
        <f t="shared" si="25"/>
        <v>61.1</v>
      </c>
      <c r="V45" s="62">
        <f t="shared" si="25"/>
        <v>61.1</v>
      </c>
      <c r="W45" s="62">
        <f>$V$45*$B$8</f>
        <v>0</v>
      </c>
      <c r="X45" s="62">
        <f>$V$45*$B$8</f>
        <v>0</v>
      </c>
    </row>
    <row r="46" spans="1:26" s="23" customFormat="1" x14ac:dyDescent="0.2">
      <c r="L46" s="23">
        <f t="shared" ref="L46:W46" si="26">$L$35</f>
        <v>90.4</v>
      </c>
      <c r="M46" s="23">
        <f t="shared" si="26"/>
        <v>90.4</v>
      </c>
      <c r="N46" s="23">
        <f t="shared" si="26"/>
        <v>90.4</v>
      </c>
      <c r="O46" s="23">
        <f t="shared" si="26"/>
        <v>90.4</v>
      </c>
      <c r="P46" s="23">
        <f t="shared" si="26"/>
        <v>90.4</v>
      </c>
      <c r="Q46" s="23">
        <f t="shared" si="26"/>
        <v>90.4</v>
      </c>
      <c r="R46" s="23">
        <f t="shared" si="26"/>
        <v>90.4</v>
      </c>
      <c r="S46" s="62">
        <f t="shared" si="26"/>
        <v>90.4</v>
      </c>
      <c r="T46" s="62">
        <f t="shared" si="26"/>
        <v>90.4</v>
      </c>
      <c r="U46" s="62">
        <f t="shared" si="26"/>
        <v>90.4</v>
      </c>
      <c r="V46" s="62">
        <f t="shared" si="26"/>
        <v>90.4</v>
      </c>
      <c r="W46" s="62">
        <f t="shared" si="26"/>
        <v>90.4</v>
      </c>
      <c r="X46" s="62">
        <f>$W$46*$B$8</f>
        <v>0</v>
      </c>
    </row>
    <row r="47" spans="1:26" s="23" customFormat="1" x14ac:dyDescent="0.2">
      <c r="M47" s="23">
        <f t="shared" ref="M47:X47" si="27">$M$35</f>
        <v>117</v>
      </c>
      <c r="N47" s="23">
        <f t="shared" si="27"/>
        <v>117</v>
      </c>
      <c r="O47" s="23">
        <f t="shared" si="27"/>
        <v>117</v>
      </c>
      <c r="P47" s="23">
        <f t="shared" si="27"/>
        <v>117</v>
      </c>
      <c r="Q47" s="23">
        <f t="shared" si="27"/>
        <v>117</v>
      </c>
      <c r="R47" s="23">
        <f t="shared" si="27"/>
        <v>117</v>
      </c>
      <c r="S47" s="62">
        <f t="shared" si="27"/>
        <v>117</v>
      </c>
      <c r="T47" s="62">
        <f t="shared" si="27"/>
        <v>117</v>
      </c>
      <c r="U47" s="62">
        <f t="shared" si="27"/>
        <v>117</v>
      </c>
      <c r="V47" s="62">
        <f t="shared" si="27"/>
        <v>117</v>
      </c>
      <c r="W47" s="62">
        <f t="shared" si="27"/>
        <v>117</v>
      </c>
      <c r="X47" s="62">
        <f t="shared" si="27"/>
        <v>117</v>
      </c>
    </row>
    <row r="48" spans="1:26" s="5" customFormat="1" x14ac:dyDescent="0.2"/>
    <row r="49" spans="1:26" s="8" customFormat="1" x14ac:dyDescent="0.2">
      <c r="A49" s="57" t="s">
        <v>30</v>
      </c>
      <c r="B49" s="5"/>
      <c r="C49" s="60">
        <f t="shared" ref="C49:X49" si="28">SUM(C37:C47)</f>
        <v>28.8</v>
      </c>
      <c r="D49" s="61">
        <f t="shared" si="28"/>
        <v>94.8</v>
      </c>
      <c r="E49" s="61">
        <f t="shared" si="28"/>
        <v>155.9</v>
      </c>
      <c r="F49" s="61">
        <f t="shared" si="28"/>
        <v>202.5</v>
      </c>
      <c r="G49" s="61">
        <f t="shared" si="28"/>
        <v>243.2</v>
      </c>
      <c r="H49" s="61">
        <f t="shared" si="28"/>
        <v>293.39999999999998</v>
      </c>
      <c r="I49" s="61">
        <f t="shared" si="28"/>
        <v>347.5</v>
      </c>
      <c r="J49" s="61">
        <f t="shared" si="28"/>
        <v>413.7</v>
      </c>
      <c r="K49" s="61">
        <f t="shared" si="28"/>
        <v>474.8</v>
      </c>
      <c r="L49" s="61">
        <f t="shared" si="28"/>
        <v>565.20000000000005</v>
      </c>
      <c r="M49" s="61">
        <f t="shared" si="28"/>
        <v>682.2</v>
      </c>
      <c r="N49" s="61">
        <f t="shared" si="28"/>
        <v>682.2</v>
      </c>
      <c r="O49" s="61">
        <f t="shared" si="28"/>
        <v>653.4</v>
      </c>
      <c r="P49" s="61">
        <f t="shared" si="28"/>
        <v>587.40000000000009</v>
      </c>
      <c r="Q49" s="61">
        <f t="shared" si="28"/>
        <v>526.30000000000007</v>
      </c>
      <c r="R49" s="61">
        <f t="shared" si="28"/>
        <v>479.70000000000005</v>
      </c>
      <c r="S49" s="61">
        <f t="shared" si="28"/>
        <v>439</v>
      </c>
      <c r="T49" s="61">
        <f t="shared" si="28"/>
        <v>388.8</v>
      </c>
      <c r="U49" s="61">
        <f t="shared" si="28"/>
        <v>334.70000000000005</v>
      </c>
      <c r="V49" s="61">
        <f t="shared" si="28"/>
        <v>268.5</v>
      </c>
      <c r="W49" s="61">
        <f t="shared" si="28"/>
        <v>207.4</v>
      </c>
      <c r="X49" s="66">
        <f t="shared" si="28"/>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168.92</v>
      </c>
      <c r="D56" s="15">
        <v>18.38</v>
      </c>
      <c r="E56" s="15">
        <v>33.659999999999997</v>
      </c>
      <c r="F56" s="15">
        <v>37.299999999999997</v>
      </c>
      <c r="G56" s="15">
        <v>44.02</v>
      </c>
      <c r="H56" s="15">
        <v>46.82</v>
      </c>
      <c r="I56" s="15">
        <v>43.47</v>
      </c>
      <c r="J56" s="15">
        <v>53.54</v>
      </c>
      <c r="K56" s="15">
        <v>30.96</v>
      </c>
      <c r="L56" s="15">
        <v>30.66</v>
      </c>
      <c r="M56" s="15">
        <v>17.75</v>
      </c>
      <c r="N56" s="89">
        <v>20</v>
      </c>
      <c r="O56" s="89">
        <v>25</v>
      </c>
      <c r="P56" s="89">
        <v>28</v>
      </c>
      <c r="Q56" s="89">
        <v>29</v>
      </c>
      <c r="R56" s="89">
        <v>30</v>
      </c>
      <c r="S56" s="89">
        <v>30</v>
      </c>
      <c r="T56" s="89">
        <v>30</v>
      </c>
      <c r="U56" s="89">
        <v>30</v>
      </c>
      <c r="V56" s="91">
        <v>30</v>
      </c>
      <c r="W56" s="91">
        <v>30</v>
      </c>
      <c r="X56" s="91">
        <v>30</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58</v>
      </c>
      <c r="C59" s="24">
        <f t="shared" ref="C59:X59" si="29">(C52*C56)/1000000</f>
        <v>42.616488959999991</v>
      </c>
      <c r="D59" s="24">
        <f t="shared" si="29"/>
        <v>15.263634239999998</v>
      </c>
      <c r="E59" s="24">
        <f t="shared" si="29"/>
        <v>45.968923439999998</v>
      </c>
      <c r="F59" s="24">
        <f t="shared" si="29"/>
        <v>66.347747999999996</v>
      </c>
      <c r="G59" s="24">
        <f t="shared" si="29"/>
        <v>93.781616639999996</v>
      </c>
      <c r="H59" s="24">
        <f t="shared" si="29"/>
        <v>120.33601487999999</v>
      </c>
      <c r="I59" s="24">
        <f t="shared" si="29"/>
        <v>132.32702699999999</v>
      </c>
      <c r="J59" s="24">
        <f t="shared" si="29"/>
        <v>194.56119043199999</v>
      </c>
      <c r="K59" s="24">
        <f t="shared" si="29"/>
        <v>128.77031808000001</v>
      </c>
      <c r="L59" s="24">
        <f t="shared" si="29"/>
        <v>151.80232032000001</v>
      </c>
      <c r="M59" s="24">
        <f t="shared" si="29"/>
        <v>106.075278</v>
      </c>
      <c r="N59" s="24">
        <f t="shared" si="29"/>
        <v>119.84889600000001</v>
      </c>
      <c r="O59" s="24">
        <f t="shared" si="29"/>
        <v>143.09460000000001</v>
      </c>
      <c r="P59" s="24">
        <f t="shared" si="29"/>
        <v>144.07747200000003</v>
      </c>
      <c r="Q59" s="24">
        <f t="shared" si="29"/>
        <v>133.70125200000004</v>
      </c>
      <c r="R59" s="24">
        <f t="shared" si="29"/>
        <v>126.41054400000003</v>
      </c>
      <c r="S59" s="24">
        <f t="shared" si="29"/>
        <v>115.36920000000001</v>
      </c>
      <c r="T59" s="24">
        <f t="shared" si="29"/>
        <v>102.17664000000001</v>
      </c>
      <c r="U59" s="24">
        <f t="shared" si="29"/>
        <v>87.959160000000011</v>
      </c>
      <c r="V59" s="24">
        <f t="shared" si="29"/>
        <v>70.755120000000005</v>
      </c>
      <c r="W59" s="24">
        <f t="shared" si="29"/>
        <v>54.504719999999999</v>
      </c>
      <c r="X59" s="24">
        <f t="shared" si="29"/>
        <v>30.747599999999998</v>
      </c>
      <c r="Y59" s="25">
        <f>SUM(C59:X59)</f>
        <v>2226.4957639919999</v>
      </c>
      <c r="Z59" s="46" t="s">
        <v>20</v>
      </c>
    </row>
    <row r="60" spans="1:26" x14ac:dyDescent="0.2">
      <c r="A60" s="2" t="s">
        <v>33</v>
      </c>
      <c r="C60" s="67">
        <f t="shared" ref="C60:X60" si="30">-C34</f>
        <v>-25.492273146477316</v>
      </c>
      <c r="D60" s="67">
        <f t="shared" si="30"/>
        <v>-59.770671416368884</v>
      </c>
      <c r="E60" s="67">
        <f t="shared" si="30"/>
        <v>-68.071968867311881</v>
      </c>
      <c r="F60" s="67">
        <f t="shared" si="30"/>
        <v>-66.561017779565361</v>
      </c>
      <c r="G60" s="67">
        <f t="shared" si="30"/>
        <v>-65.701863212233462</v>
      </c>
      <c r="H60" s="67">
        <f t="shared" si="30"/>
        <v>-76.436340774431386</v>
      </c>
      <c r="I60" s="67">
        <f t="shared" si="30"/>
        <v>-74.875003418146505</v>
      </c>
      <c r="J60" s="67">
        <f t="shared" si="30"/>
        <v>-71.249726074769583</v>
      </c>
      <c r="K60" s="67">
        <f t="shared" si="30"/>
        <v>-79.223452996407076</v>
      </c>
      <c r="L60" s="67">
        <f t="shared" si="30"/>
        <v>-98.120919468547868</v>
      </c>
      <c r="M60" s="67">
        <f t="shared" si="30"/>
        <v>-119.57366123493043</v>
      </c>
      <c r="N60" s="67">
        <f t="shared" si="30"/>
        <v>-41.289441283261226</v>
      </c>
      <c r="O60" s="67">
        <f t="shared" si="30"/>
        <v>-39.338313446638153</v>
      </c>
      <c r="P60" s="67">
        <f t="shared" si="30"/>
        <v>-34.784510825000652</v>
      </c>
      <c r="Q60" s="67">
        <f t="shared" si="30"/>
        <v>-21.653810672859858</v>
      </c>
      <c r="R60" s="67">
        <f t="shared" si="30"/>
        <v>-21.653810672859858</v>
      </c>
      <c r="S60" s="67">
        <f t="shared" si="30"/>
        <v>-21.653810672859858</v>
      </c>
      <c r="T60" s="67">
        <f t="shared" si="30"/>
        <v>-21.653810672859858</v>
      </c>
      <c r="U60" s="67">
        <f t="shared" si="30"/>
        <v>-21.653810672859858</v>
      </c>
      <c r="V60" s="67">
        <f t="shared" si="30"/>
        <v>-21.653810672859858</v>
      </c>
      <c r="W60" s="67">
        <f t="shared" si="30"/>
        <v>-19.293550346382535</v>
      </c>
      <c r="X60" s="67">
        <f t="shared" si="30"/>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1">C59+C60</f>
        <v>17.124215813522675</v>
      </c>
      <c r="D62" s="68">
        <f t="shared" si="31"/>
        <v>-44.507037176368883</v>
      </c>
      <c r="E62" s="68">
        <f t="shared" si="31"/>
        <v>-22.103045427311883</v>
      </c>
      <c r="F62" s="68">
        <f t="shared" si="31"/>
        <v>-0.21326977956536552</v>
      </c>
      <c r="G62" s="68">
        <f t="shared" si="31"/>
        <v>28.079753427766533</v>
      </c>
      <c r="H62" s="68">
        <f t="shared" si="31"/>
        <v>43.899674105568607</v>
      </c>
      <c r="I62" s="68">
        <f t="shared" si="31"/>
        <v>57.452023581853481</v>
      </c>
      <c r="J62" s="68">
        <f t="shared" si="31"/>
        <v>123.31146435723041</v>
      </c>
      <c r="K62" s="68">
        <f t="shared" si="31"/>
        <v>49.546865083592934</v>
      </c>
      <c r="L62" s="68">
        <f t="shared" si="31"/>
        <v>53.681400851452139</v>
      </c>
      <c r="M62" s="68">
        <f t="shared" si="31"/>
        <v>-13.498383234930429</v>
      </c>
      <c r="N62" s="68">
        <f t="shared" si="31"/>
        <v>78.559454716738784</v>
      </c>
      <c r="O62" s="68">
        <f t="shared" si="31"/>
        <v>103.75628655336186</v>
      </c>
      <c r="P62" s="68">
        <f t="shared" si="31"/>
        <v>109.29296117499938</v>
      </c>
      <c r="Q62" s="68">
        <f t="shared" si="31"/>
        <v>112.04744132714018</v>
      </c>
      <c r="R62" s="68">
        <f t="shared" si="31"/>
        <v>104.75673332714017</v>
      </c>
      <c r="S62" s="68">
        <f t="shared" si="31"/>
        <v>93.715389327140144</v>
      </c>
      <c r="T62" s="68">
        <f t="shared" si="31"/>
        <v>80.522829327140144</v>
      </c>
      <c r="U62" s="68">
        <f t="shared" si="31"/>
        <v>66.305349327140149</v>
      </c>
      <c r="V62" s="68">
        <f t="shared" si="31"/>
        <v>49.101309327140143</v>
      </c>
      <c r="W62" s="68">
        <f t="shared" si="31"/>
        <v>35.211169653617461</v>
      </c>
      <c r="X62" s="68">
        <f t="shared" si="31"/>
        <v>11.454049653617464</v>
      </c>
      <c r="Y62" s="76">
        <f>SUM(C62:X62)</f>
        <v>1137.4966353179859</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2">1/(1+$B$6)^(D10-$M$10)</f>
        <v>1.6894789590026931</v>
      </c>
      <c r="E64" s="69">
        <f t="shared" si="32"/>
        <v>1.5938480745308423</v>
      </c>
      <c r="F64" s="69">
        <f t="shared" si="32"/>
        <v>1.5036302589913608</v>
      </c>
      <c r="G64" s="69">
        <f t="shared" si="32"/>
        <v>1.4185191122560006</v>
      </c>
      <c r="H64" s="69">
        <f t="shared" si="32"/>
        <v>1.3382255776000005</v>
      </c>
      <c r="I64" s="69">
        <f t="shared" si="32"/>
        <v>1.2624769600000003</v>
      </c>
      <c r="J64" s="69">
        <f t="shared" si="32"/>
        <v>1.1910160000000003</v>
      </c>
      <c r="K64" s="69">
        <f t="shared" si="32"/>
        <v>1.1236000000000002</v>
      </c>
      <c r="L64" s="69">
        <f t="shared" si="32"/>
        <v>1.06</v>
      </c>
      <c r="M64" s="69">
        <f t="shared" si="32"/>
        <v>1</v>
      </c>
      <c r="N64" s="69">
        <f t="shared" si="32"/>
        <v>0.94339622641509424</v>
      </c>
      <c r="O64" s="69">
        <f t="shared" si="32"/>
        <v>0.88999644001423983</v>
      </c>
      <c r="P64" s="69">
        <f t="shared" si="32"/>
        <v>0.8396192830323016</v>
      </c>
      <c r="Q64" s="69">
        <f t="shared" si="32"/>
        <v>0.79209366323802044</v>
      </c>
      <c r="R64" s="69">
        <f t="shared" si="32"/>
        <v>0.74725817286605689</v>
      </c>
      <c r="S64" s="69">
        <f t="shared" si="32"/>
        <v>0.70496054043967626</v>
      </c>
      <c r="T64" s="69">
        <f t="shared" si="32"/>
        <v>0.66505711362233599</v>
      </c>
      <c r="U64" s="69">
        <f t="shared" si="32"/>
        <v>0.62741237134182648</v>
      </c>
      <c r="V64" s="69">
        <f t="shared" si="32"/>
        <v>0.59189846353002495</v>
      </c>
      <c r="W64" s="69">
        <f t="shared" si="32"/>
        <v>0.55839477691511785</v>
      </c>
      <c r="X64" s="69">
        <f t="shared" si="32"/>
        <v>0.52678752539162055</v>
      </c>
      <c r="Y64" s="48"/>
      <c r="Z64" s="2"/>
    </row>
    <row r="65" spans="1:26" x14ac:dyDescent="0.2">
      <c r="A65" s="2"/>
      <c r="Y65" s="48"/>
      <c r="Z65" s="2"/>
    </row>
    <row r="66" spans="1:26" ht="26.25" thickBot="1" x14ac:dyDescent="0.25">
      <c r="A66" s="102" t="s">
        <v>61</v>
      </c>
      <c r="C66" s="68">
        <f t="shared" ref="C66:X66" si="33">C62*C64</f>
        <v>30.666862444749807</v>
      </c>
      <c r="D66" s="68">
        <f t="shared" si="33"/>
        <v>-75.193702837025853</v>
      </c>
      <c r="E66" s="68">
        <f t="shared" si="33"/>
        <v>-35.228896395588784</v>
      </c>
      <c r="F66" s="68">
        <f t="shared" si="33"/>
        <v>-0.32067889388290099</v>
      </c>
      <c r="G66" s="68">
        <f t="shared" si="33"/>
        <v>39.831666904722773</v>
      </c>
      <c r="H66" s="68">
        <f t="shared" si="33"/>
        <v>58.747666736376331</v>
      </c>
      <c r="I66" s="68">
        <f t="shared" si="33"/>
        <v>72.531856077466713</v>
      </c>
      <c r="J66" s="68">
        <f t="shared" si="33"/>
        <v>146.86592703289116</v>
      </c>
      <c r="K66" s="68">
        <f t="shared" si="33"/>
        <v>55.670857607925029</v>
      </c>
      <c r="L66" s="68">
        <f t="shared" si="33"/>
        <v>56.902284902539272</v>
      </c>
      <c r="M66" s="68">
        <f t="shared" si="33"/>
        <v>-13.498383234930429</v>
      </c>
      <c r="N66" s="68">
        <f t="shared" si="33"/>
        <v>74.112693128998842</v>
      </c>
      <c r="O66" s="68">
        <f t="shared" si="33"/>
        <v>92.342725661589398</v>
      </c>
      <c r="P66" s="68">
        <f t="shared" si="33"/>
        <v>91.764477702230153</v>
      </c>
      <c r="Q66" s="68">
        <f t="shared" si="33"/>
        <v>88.752068257261627</v>
      </c>
      <c r="R66" s="68">
        <f t="shared" si="33"/>
        <v>78.280325141455535</v>
      </c>
      <c r="S66" s="68">
        <f t="shared" si="33"/>
        <v>66.065651507575382</v>
      </c>
      <c r="T66" s="68">
        <f t="shared" si="33"/>
        <v>53.552280453011811</v>
      </c>
      <c r="U66" s="68">
        <f t="shared" si="33"/>
        <v>41.600796453989183</v>
      </c>
      <c r="V66" s="68">
        <f t="shared" si="33"/>
        <v>29.062989548046733</v>
      </c>
      <c r="W66" s="68">
        <f t="shared" si="33"/>
        <v>19.661733223652089</v>
      </c>
      <c r="X66" s="68">
        <f t="shared" si="33"/>
        <v>6.033850472741892</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978.20505189579558</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4">(C34*1000000)/C52</f>
        <v>101.04433483351295</v>
      </c>
      <c r="D71" s="75">
        <f t="shared" si="34"/>
        <v>71.974008506696251</v>
      </c>
      <c r="E71" s="75">
        <f t="shared" si="34"/>
        <v>49.844597188889878</v>
      </c>
      <c r="F71" s="75">
        <f t="shared" si="34"/>
        <v>37.419898007356451</v>
      </c>
      <c r="G71" s="75">
        <f t="shared" si="34"/>
        <v>30.839690359623525</v>
      </c>
      <c r="H71" s="75">
        <f t="shared" si="34"/>
        <v>29.739637619108745</v>
      </c>
      <c r="I71" s="75">
        <f t="shared" si="34"/>
        <v>24.596762070282352</v>
      </c>
      <c r="J71" s="75">
        <f t="shared" si="34"/>
        <v>19.606738248121594</v>
      </c>
      <c r="K71" s="75">
        <f t="shared" si="34"/>
        <v>19.047542487585996</v>
      </c>
      <c r="L71" s="75">
        <f t="shared" si="34"/>
        <v>19.817795831868597</v>
      </c>
      <c r="M71" s="75">
        <f t="shared" si="34"/>
        <v>20.008738387845799</v>
      </c>
      <c r="N71" s="75">
        <f t="shared" si="34"/>
        <v>6.8902497496950188</v>
      </c>
      <c r="O71" s="75">
        <f t="shared" si="34"/>
        <v>6.8727809167219016</v>
      </c>
      <c r="P71" s="75">
        <f t="shared" si="34"/>
        <v>6.7600179929588027</v>
      </c>
      <c r="Q71" s="75">
        <f t="shared" si="34"/>
        <v>4.6967436738209134</v>
      </c>
      <c r="R71" s="75">
        <f t="shared" si="34"/>
        <v>5.1389251215135632</v>
      </c>
      <c r="S71" s="75">
        <f t="shared" si="34"/>
        <v>5.6307430422140028</v>
      </c>
      <c r="T71" s="75">
        <f t="shared" si="34"/>
        <v>6.3577577045574776</v>
      </c>
      <c r="U71" s="75">
        <f t="shared" si="34"/>
        <v>7.3854084121062051</v>
      </c>
      <c r="V71" s="75">
        <f t="shared" si="34"/>
        <v>9.1811634293856859</v>
      </c>
      <c r="W71" s="75">
        <f t="shared" si="34"/>
        <v>10.619383245918447</v>
      </c>
      <c r="X71" s="75">
        <f t="shared" si="34"/>
        <v>18.824445172679365</v>
      </c>
    </row>
    <row r="72" spans="1:26" s="8" customFormat="1" x14ac:dyDescent="0.2">
      <c r="A72" s="39"/>
      <c r="B72" s="5"/>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0.06</v>
      </c>
      <c r="Y5" s="1"/>
    </row>
    <row r="6" spans="1:27" x14ac:dyDescent="0.2">
      <c r="A6" s="97" t="s">
        <v>51</v>
      </c>
      <c r="B6" s="26">
        <f>B5</f>
        <v>0.06</v>
      </c>
      <c r="Y6" s="1"/>
    </row>
    <row r="7" spans="1:27" x14ac:dyDescent="0.2">
      <c r="A7" t="s">
        <v>15</v>
      </c>
      <c r="B7" s="12">
        <v>12</v>
      </c>
      <c r="Y7" s="1"/>
    </row>
    <row r="8" spans="1:27" s="97" customFormat="1" x14ac:dyDescent="0.2">
      <c r="A8" s="99" t="s">
        <v>52</v>
      </c>
      <c r="B8" s="104">
        <v>0</v>
      </c>
      <c r="Y8" s="98"/>
    </row>
    <row r="9" spans="1:27" x14ac:dyDescent="0.2">
      <c r="N9" s="2"/>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V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si="0"/>
        <v>2.3602603264773223</v>
      </c>
      <c r="P16" s="32">
        <f t="shared" si="0"/>
        <v>2.3602603264773223</v>
      </c>
      <c r="Q16" s="32">
        <f t="shared" si="0"/>
        <v>2.3602603264773223</v>
      </c>
      <c r="R16" s="32">
        <f t="shared" si="0"/>
        <v>2.3602603264773223</v>
      </c>
      <c r="S16" s="32">
        <f t="shared" si="0"/>
        <v>2.3602603264773223</v>
      </c>
      <c r="T16" s="32">
        <f t="shared" si="0"/>
        <v>2.3602603264773223</v>
      </c>
      <c r="U16" s="32">
        <f t="shared" si="0"/>
        <v>2.3602603264773223</v>
      </c>
      <c r="V16" s="32">
        <f t="shared" si="0"/>
        <v>2.3602603264773223</v>
      </c>
      <c r="W16" s="33"/>
      <c r="X16" s="33"/>
    </row>
    <row r="17" spans="1:26" x14ac:dyDescent="0.2">
      <c r="A17" s="35">
        <v>10</v>
      </c>
      <c r="B17" s="5">
        <v>2002</v>
      </c>
      <c r="C17" s="32"/>
      <c r="D17" s="32">
        <f>PMT($B$5,$A$17,-D13)</f>
        <v>0.13043323989156846</v>
      </c>
      <c r="E17" s="32">
        <f t="shared" ref="E17:M17" si="1">D17</f>
        <v>0.13043323989156846</v>
      </c>
      <c r="F17" s="32">
        <f t="shared" si="1"/>
        <v>0.13043323989156846</v>
      </c>
      <c r="G17" s="32">
        <f t="shared" si="1"/>
        <v>0.13043323989156846</v>
      </c>
      <c r="H17" s="32">
        <f t="shared" si="1"/>
        <v>0.13043323989156846</v>
      </c>
      <c r="I17" s="32">
        <f t="shared" si="1"/>
        <v>0.13043323989156846</v>
      </c>
      <c r="J17" s="32">
        <f t="shared" si="1"/>
        <v>0.13043323989156846</v>
      </c>
      <c r="K17" s="32">
        <f t="shared" si="1"/>
        <v>0.13043323989156846</v>
      </c>
      <c r="L17" s="32">
        <f t="shared" si="1"/>
        <v>0.13043323989156846</v>
      </c>
      <c r="M17" s="32">
        <f t="shared" si="1"/>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2">E18</f>
        <v>3.743039080942999</v>
      </c>
      <c r="G18" s="32">
        <f t="shared" si="2"/>
        <v>3.743039080942999</v>
      </c>
      <c r="H18" s="32">
        <f t="shared" si="2"/>
        <v>3.743039080942999</v>
      </c>
      <c r="I18" s="32">
        <f t="shared" si="2"/>
        <v>3.743039080942999</v>
      </c>
      <c r="J18" s="32">
        <f t="shared" si="2"/>
        <v>3.743039080942999</v>
      </c>
      <c r="K18" s="32">
        <f t="shared" si="2"/>
        <v>3.743039080942999</v>
      </c>
      <c r="L18" s="32">
        <f t="shared" si="2"/>
        <v>3.743039080942999</v>
      </c>
      <c r="M18" s="32">
        <f t="shared" si="2"/>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3">F19</f>
        <v>2.4716241822534748</v>
      </c>
      <c r="H19" s="32">
        <f t="shared" si="3"/>
        <v>2.4716241822534748</v>
      </c>
      <c r="I19" s="32">
        <f t="shared" si="3"/>
        <v>2.4716241822534748</v>
      </c>
      <c r="J19" s="32">
        <f t="shared" si="3"/>
        <v>2.4716241822534748</v>
      </c>
      <c r="K19" s="32">
        <f t="shared" si="3"/>
        <v>2.4716241822534748</v>
      </c>
      <c r="L19" s="32">
        <f t="shared" si="3"/>
        <v>2.4716241822534748</v>
      </c>
      <c r="M19" s="32">
        <f t="shared" si="3"/>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4">G20</f>
        <v>2.6731747626680886</v>
      </c>
      <c r="I20" s="32">
        <f t="shared" si="4"/>
        <v>2.6731747626680886</v>
      </c>
      <c r="J20" s="32">
        <f t="shared" si="4"/>
        <v>2.6731747626680886</v>
      </c>
      <c r="K20" s="32">
        <f t="shared" si="4"/>
        <v>2.6731747626680886</v>
      </c>
      <c r="L20" s="32">
        <f t="shared" si="4"/>
        <v>2.6731747626680886</v>
      </c>
      <c r="M20" s="32">
        <f t="shared" si="4"/>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5">M26</f>
        <v>19.293550346382535</v>
      </c>
      <c r="O26" s="32">
        <f t="shared" si="5"/>
        <v>19.293550346382535</v>
      </c>
      <c r="P26" s="32">
        <f t="shared" si="5"/>
        <v>19.293550346382535</v>
      </c>
      <c r="Q26" s="32">
        <f t="shared" si="5"/>
        <v>19.293550346382535</v>
      </c>
      <c r="R26" s="32">
        <f t="shared" si="5"/>
        <v>19.293550346382535</v>
      </c>
      <c r="S26" s="32">
        <f t="shared" si="5"/>
        <v>19.293550346382535</v>
      </c>
      <c r="T26" s="32">
        <f t="shared" si="5"/>
        <v>19.293550346382535</v>
      </c>
      <c r="U26" s="32">
        <f t="shared" si="5"/>
        <v>19.293550346382535</v>
      </c>
      <c r="V26" s="32">
        <f t="shared" si="5"/>
        <v>19.293550346382535</v>
      </c>
      <c r="W26" s="32">
        <f t="shared" si="5"/>
        <v>19.293550346382535</v>
      </c>
      <c r="X26" s="32">
        <f t="shared" si="5"/>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2.3602603264773223</v>
      </c>
      <c r="D33" s="56">
        <f t="shared" si="7"/>
        <v>2.4906935663688907</v>
      </c>
      <c r="E33" s="56">
        <f t="shared" si="7"/>
        <v>6.2337326473118893</v>
      </c>
      <c r="F33" s="56">
        <f t="shared" si="7"/>
        <v>8.7053568295653641</v>
      </c>
      <c r="G33" s="56">
        <f t="shared" si="7"/>
        <v>11.378531592233452</v>
      </c>
      <c r="H33" s="56">
        <f t="shared" si="7"/>
        <v>16.201020744431368</v>
      </c>
      <c r="I33" s="56">
        <f t="shared" si="7"/>
        <v>16.952322548146505</v>
      </c>
      <c r="J33" s="56">
        <f t="shared" si="7"/>
        <v>18.903450384769588</v>
      </c>
      <c r="K33" s="56">
        <f t="shared" si="7"/>
        <v>23.457253006407086</v>
      </c>
      <c r="L33" s="56">
        <f t="shared" si="7"/>
        <v>36.587953158547883</v>
      </c>
      <c r="M33" s="56">
        <f t="shared" si="7"/>
        <v>55.881503504930421</v>
      </c>
      <c r="N33" s="56">
        <f t="shared" si="7"/>
        <v>41.289441283261226</v>
      </c>
      <c r="O33" s="56">
        <f t="shared" si="7"/>
        <v>39.338313446638153</v>
      </c>
      <c r="P33" s="56">
        <f t="shared" si="7"/>
        <v>34.784510825000652</v>
      </c>
      <c r="Q33" s="56">
        <f t="shared" si="7"/>
        <v>21.653810672859858</v>
      </c>
      <c r="R33" s="56">
        <f t="shared" si="7"/>
        <v>21.653810672859858</v>
      </c>
      <c r="S33" s="56">
        <f t="shared" si="7"/>
        <v>21.653810672859858</v>
      </c>
      <c r="T33" s="56">
        <f t="shared" si="7"/>
        <v>21.653810672859858</v>
      </c>
      <c r="U33" s="56">
        <f t="shared" si="7"/>
        <v>21.653810672859858</v>
      </c>
      <c r="V33" s="56">
        <f t="shared" si="7"/>
        <v>21.653810672859858</v>
      </c>
      <c r="W33" s="56">
        <f t="shared" si="7"/>
        <v>19.293550346382535</v>
      </c>
      <c r="X33" s="56">
        <f t="shared" si="7"/>
        <v>19.293550346382535</v>
      </c>
      <c r="Y33" s="7">
        <f>SUM(C33:X33)</f>
        <v>483.07430859401387</v>
      </c>
      <c r="Z33" t="s">
        <v>39</v>
      </c>
    </row>
    <row r="34" spans="1:26" x14ac:dyDescent="0.2">
      <c r="A34" s="38" t="s">
        <v>28</v>
      </c>
      <c r="B34" s="23"/>
      <c r="C34" s="21">
        <f t="shared" ref="C34:X34" si="8">C30+C33</f>
        <v>25.492273146477316</v>
      </c>
      <c r="D34" s="21">
        <f t="shared" si="8"/>
        <v>59.770671416368884</v>
      </c>
      <c r="E34" s="21">
        <f t="shared" si="8"/>
        <v>68.071968867311881</v>
      </c>
      <c r="F34" s="21">
        <f t="shared" si="8"/>
        <v>66.561017779565361</v>
      </c>
      <c r="G34" s="21">
        <f t="shared" si="8"/>
        <v>65.701863212233462</v>
      </c>
      <c r="H34" s="21">
        <f t="shared" si="8"/>
        <v>76.436340774431386</v>
      </c>
      <c r="I34" s="21">
        <f t="shared" si="8"/>
        <v>74.875003418146505</v>
      </c>
      <c r="J34" s="21">
        <f t="shared" si="8"/>
        <v>71.249726074769583</v>
      </c>
      <c r="K34" s="21">
        <f t="shared" si="8"/>
        <v>79.223452996407076</v>
      </c>
      <c r="L34" s="21">
        <f t="shared" si="8"/>
        <v>98.120919468547868</v>
      </c>
      <c r="M34" s="21">
        <f t="shared" si="8"/>
        <v>119.57366123493043</v>
      </c>
      <c r="N34" s="21">
        <f t="shared" si="8"/>
        <v>41.289441283261226</v>
      </c>
      <c r="O34" s="21">
        <f t="shared" si="8"/>
        <v>39.338313446638153</v>
      </c>
      <c r="P34" s="21">
        <f t="shared" si="8"/>
        <v>34.784510825000652</v>
      </c>
      <c r="Q34" s="21">
        <f t="shared" si="8"/>
        <v>21.653810672859858</v>
      </c>
      <c r="R34" s="21">
        <f t="shared" si="8"/>
        <v>21.653810672859858</v>
      </c>
      <c r="S34" s="21">
        <f t="shared" si="8"/>
        <v>21.653810672859858</v>
      </c>
      <c r="T34" s="21">
        <f t="shared" si="8"/>
        <v>21.653810672859858</v>
      </c>
      <c r="U34" s="21">
        <f t="shared" si="8"/>
        <v>21.653810672859858</v>
      </c>
      <c r="V34" s="21">
        <f t="shared" si="8"/>
        <v>21.653810672859858</v>
      </c>
      <c r="W34" s="21">
        <f t="shared" si="8"/>
        <v>19.293550346382535</v>
      </c>
      <c r="X34" s="21">
        <f t="shared" si="8"/>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23">
        <f t="shared" si="9"/>
        <v>28.8</v>
      </c>
      <c r="N37" s="23">
        <f t="shared" si="9"/>
        <v>28.8</v>
      </c>
      <c r="O37" s="100">
        <f>$N$37*$B$8</f>
        <v>0</v>
      </c>
      <c r="P37" s="100">
        <f t="shared" ref="P37:X37" si="10">$N$37*$B$8</f>
        <v>0</v>
      </c>
      <c r="Q37" s="100">
        <f t="shared" si="10"/>
        <v>0</v>
      </c>
      <c r="R37" s="100">
        <f t="shared" si="10"/>
        <v>0</v>
      </c>
      <c r="S37" s="62">
        <f t="shared" si="10"/>
        <v>0</v>
      </c>
      <c r="T37" s="62">
        <f t="shared" si="10"/>
        <v>0</v>
      </c>
      <c r="U37" s="62">
        <f t="shared" si="10"/>
        <v>0</v>
      </c>
      <c r="V37" s="62">
        <f t="shared" si="10"/>
        <v>0</v>
      </c>
      <c r="W37" s="62">
        <f t="shared" si="10"/>
        <v>0</v>
      </c>
      <c r="X37" s="62">
        <f t="shared" si="10"/>
        <v>0</v>
      </c>
    </row>
    <row r="38" spans="1:26" s="23" customFormat="1" x14ac:dyDescent="0.2">
      <c r="A38" s="117" t="s">
        <v>59</v>
      </c>
      <c r="D38" s="23">
        <f t="shared" ref="D38:O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23">
        <f t="shared" si="11"/>
        <v>66</v>
      </c>
      <c r="O38" s="23">
        <f t="shared" si="11"/>
        <v>66</v>
      </c>
      <c r="P38" s="100">
        <f>$O$38*$B$8</f>
        <v>0</v>
      </c>
      <c r="Q38" s="100">
        <f t="shared" ref="Q38:X38" si="12">$O$38*$B$8</f>
        <v>0</v>
      </c>
      <c r="R38" s="100">
        <f t="shared" si="12"/>
        <v>0</v>
      </c>
      <c r="S38" s="62">
        <f t="shared" si="12"/>
        <v>0</v>
      </c>
      <c r="T38" s="62">
        <f t="shared" si="12"/>
        <v>0</v>
      </c>
      <c r="U38" s="62">
        <f t="shared" si="12"/>
        <v>0</v>
      </c>
      <c r="V38" s="62">
        <f t="shared" si="12"/>
        <v>0</v>
      </c>
      <c r="W38" s="62">
        <f t="shared" si="12"/>
        <v>0</v>
      </c>
      <c r="X38" s="62">
        <f t="shared" si="12"/>
        <v>0</v>
      </c>
    </row>
    <row r="39" spans="1:26" s="23" customFormat="1" x14ac:dyDescent="0.2">
      <c r="A39" s="117"/>
      <c r="E39" s="23">
        <f t="shared" ref="E39:P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23">
        <f t="shared" si="13"/>
        <v>61.1</v>
      </c>
      <c r="P39" s="23">
        <f t="shared" si="13"/>
        <v>61.1</v>
      </c>
      <c r="Q39" s="100">
        <f>$P$39*$B$8</f>
        <v>0</v>
      </c>
      <c r="R39" s="100">
        <f t="shared" ref="R39:X39" si="14">$P$39*$B$8</f>
        <v>0</v>
      </c>
      <c r="S39" s="62">
        <f t="shared" si="14"/>
        <v>0</v>
      </c>
      <c r="T39" s="62">
        <f t="shared" si="14"/>
        <v>0</v>
      </c>
      <c r="U39" s="62">
        <f t="shared" si="14"/>
        <v>0</v>
      </c>
      <c r="V39" s="62">
        <f t="shared" si="14"/>
        <v>0</v>
      </c>
      <c r="W39" s="62">
        <f t="shared" si="14"/>
        <v>0</v>
      </c>
      <c r="X39" s="62">
        <f t="shared" si="14"/>
        <v>0</v>
      </c>
    </row>
    <row r="40" spans="1:26" s="23" customFormat="1" x14ac:dyDescent="0.2">
      <c r="F40" s="23">
        <f t="shared" ref="F40:Q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23">
        <f t="shared" si="15"/>
        <v>46.6</v>
      </c>
      <c r="Q40" s="23">
        <f t="shared" si="15"/>
        <v>46.6</v>
      </c>
      <c r="R40" s="100">
        <f>$Q$40*$B$8</f>
        <v>0</v>
      </c>
      <c r="S40" s="62">
        <f t="shared" ref="S40:X40" si="16">$Q$40*$B$8</f>
        <v>0</v>
      </c>
      <c r="T40" s="62">
        <f t="shared" si="16"/>
        <v>0</v>
      </c>
      <c r="U40" s="62">
        <f t="shared" si="16"/>
        <v>0</v>
      </c>
      <c r="V40" s="62">
        <f t="shared" si="16"/>
        <v>0</v>
      </c>
      <c r="W40" s="62">
        <f t="shared" si="16"/>
        <v>0</v>
      </c>
      <c r="X40" s="62">
        <f t="shared" si="16"/>
        <v>0</v>
      </c>
    </row>
    <row r="41" spans="1:26" s="23" customFormat="1" x14ac:dyDescent="0.2">
      <c r="G41" s="23">
        <f t="shared" ref="G41:R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23">
        <f t="shared" si="17"/>
        <v>40.700000000000003</v>
      </c>
      <c r="R41" s="23">
        <f t="shared" si="17"/>
        <v>40.700000000000003</v>
      </c>
      <c r="S41" s="62">
        <f>$R$41*$B$8</f>
        <v>0</v>
      </c>
      <c r="T41" s="62">
        <f t="shared" ref="T41:X41" si="18">$R$41*$B$8</f>
        <v>0</v>
      </c>
      <c r="U41" s="62">
        <f t="shared" si="18"/>
        <v>0</v>
      </c>
      <c r="V41" s="62">
        <f t="shared" si="18"/>
        <v>0</v>
      </c>
      <c r="W41" s="62">
        <f t="shared" si="18"/>
        <v>0</v>
      </c>
      <c r="X41" s="62">
        <f t="shared" si="18"/>
        <v>0</v>
      </c>
    </row>
    <row r="42" spans="1:26" s="23" customFormat="1" x14ac:dyDescent="0.2">
      <c r="H42" s="23">
        <f t="shared" ref="H42:S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23">
        <f t="shared" si="19"/>
        <v>50.2</v>
      </c>
      <c r="S42" s="62">
        <f t="shared" si="19"/>
        <v>50.2</v>
      </c>
      <c r="T42" s="62">
        <f>$S$42*$B$8</f>
        <v>0</v>
      </c>
      <c r="U42" s="62">
        <f t="shared" ref="U42:X42" si="20">$S$42*$B$8</f>
        <v>0</v>
      </c>
      <c r="V42" s="62">
        <f t="shared" si="20"/>
        <v>0</v>
      </c>
      <c r="W42" s="62">
        <f t="shared" si="20"/>
        <v>0</v>
      </c>
      <c r="X42" s="62">
        <f t="shared" si="20"/>
        <v>0</v>
      </c>
    </row>
    <row r="43" spans="1:26" s="23" customFormat="1" x14ac:dyDescent="0.2">
      <c r="I43" s="23">
        <f t="shared" ref="I43:T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62">
        <f t="shared" si="21"/>
        <v>54.1</v>
      </c>
      <c r="T43" s="62">
        <f t="shared" si="21"/>
        <v>54.1</v>
      </c>
      <c r="U43" s="62">
        <f>$T$43*$B$8</f>
        <v>0</v>
      </c>
      <c r="V43" s="62">
        <f t="shared" ref="V43:X43" si="22">$T$43*$B$8</f>
        <v>0</v>
      </c>
      <c r="W43" s="62">
        <f t="shared" si="22"/>
        <v>0</v>
      </c>
      <c r="X43" s="62">
        <f t="shared" si="22"/>
        <v>0</v>
      </c>
    </row>
    <row r="44" spans="1:26" s="23" customFormat="1" x14ac:dyDescent="0.2">
      <c r="J44" s="23">
        <f t="shared" ref="J44:U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62">
        <f t="shared" si="23"/>
        <v>66.2</v>
      </c>
      <c r="T44" s="62">
        <f t="shared" si="23"/>
        <v>66.2</v>
      </c>
      <c r="U44" s="62">
        <f t="shared" si="23"/>
        <v>66.2</v>
      </c>
      <c r="V44" s="62">
        <f>$U$44*$B$8</f>
        <v>0</v>
      </c>
      <c r="W44" s="62">
        <f t="shared" ref="W44:X44" si="24">$U$44*$B$8</f>
        <v>0</v>
      </c>
      <c r="X44" s="62">
        <f t="shared" si="24"/>
        <v>0</v>
      </c>
    </row>
    <row r="45" spans="1:26" s="23" customFormat="1" x14ac:dyDescent="0.2">
      <c r="K45" s="23">
        <f t="shared" ref="K45:V45" si="25">$K$35</f>
        <v>61.1</v>
      </c>
      <c r="L45" s="23">
        <f t="shared" si="25"/>
        <v>61.1</v>
      </c>
      <c r="M45" s="23">
        <f t="shared" si="25"/>
        <v>61.1</v>
      </c>
      <c r="N45" s="23">
        <f t="shared" si="25"/>
        <v>61.1</v>
      </c>
      <c r="O45" s="23">
        <f t="shared" si="25"/>
        <v>61.1</v>
      </c>
      <c r="P45" s="23">
        <f t="shared" si="25"/>
        <v>61.1</v>
      </c>
      <c r="Q45" s="23">
        <f t="shared" si="25"/>
        <v>61.1</v>
      </c>
      <c r="R45" s="23">
        <f t="shared" si="25"/>
        <v>61.1</v>
      </c>
      <c r="S45" s="62">
        <f t="shared" si="25"/>
        <v>61.1</v>
      </c>
      <c r="T45" s="62">
        <f t="shared" si="25"/>
        <v>61.1</v>
      </c>
      <c r="U45" s="62">
        <f t="shared" si="25"/>
        <v>61.1</v>
      </c>
      <c r="V45" s="62">
        <f t="shared" si="25"/>
        <v>61.1</v>
      </c>
      <c r="W45" s="62">
        <f>$V$45*$B$8</f>
        <v>0</v>
      </c>
      <c r="X45" s="62">
        <f>$V$45*$B$8</f>
        <v>0</v>
      </c>
    </row>
    <row r="46" spans="1:26" s="23" customFormat="1" x14ac:dyDescent="0.2">
      <c r="L46" s="23">
        <f t="shared" ref="L46:W46" si="26">$L$35</f>
        <v>90.4</v>
      </c>
      <c r="M46" s="23">
        <f t="shared" si="26"/>
        <v>90.4</v>
      </c>
      <c r="N46" s="23">
        <f t="shared" si="26"/>
        <v>90.4</v>
      </c>
      <c r="O46" s="23">
        <f t="shared" si="26"/>
        <v>90.4</v>
      </c>
      <c r="P46" s="23">
        <f t="shared" si="26"/>
        <v>90.4</v>
      </c>
      <c r="Q46" s="23">
        <f t="shared" si="26"/>
        <v>90.4</v>
      </c>
      <c r="R46" s="23">
        <f t="shared" si="26"/>
        <v>90.4</v>
      </c>
      <c r="S46" s="62">
        <f t="shared" si="26"/>
        <v>90.4</v>
      </c>
      <c r="T46" s="62">
        <f t="shared" si="26"/>
        <v>90.4</v>
      </c>
      <c r="U46" s="62">
        <f t="shared" si="26"/>
        <v>90.4</v>
      </c>
      <c r="V46" s="62">
        <f t="shared" si="26"/>
        <v>90.4</v>
      </c>
      <c r="W46" s="62">
        <f t="shared" si="26"/>
        <v>90.4</v>
      </c>
      <c r="X46" s="62">
        <f>$W$46*$B$8</f>
        <v>0</v>
      </c>
    </row>
    <row r="47" spans="1:26" s="23" customFormat="1" x14ac:dyDescent="0.2">
      <c r="M47" s="23">
        <f t="shared" ref="M47:X47" si="27">$M$35</f>
        <v>117</v>
      </c>
      <c r="N47" s="23">
        <f t="shared" si="27"/>
        <v>117</v>
      </c>
      <c r="O47" s="23">
        <f t="shared" si="27"/>
        <v>117</v>
      </c>
      <c r="P47" s="23">
        <f t="shared" si="27"/>
        <v>117</v>
      </c>
      <c r="Q47" s="23">
        <f t="shared" si="27"/>
        <v>117</v>
      </c>
      <c r="R47" s="23">
        <f t="shared" si="27"/>
        <v>117</v>
      </c>
      <c r="S47" s="62">
        <f t="shared" si="27"/>
        <v>117</v>
      </c>
      <c r="T47" s="62">
        <f t="shared" si="27"/>
        <v>117</v>
      </c>
      <c r="U47" s="62">
        <f t="shared" si="27"/>
        <v>117</v>
      </c>
      <c r="V47" s="62">
        <f t="shared" si="27"/>
        <v>117</v>
      </c>
      <c r="W47" s="62">
        <f t="shared" si="27"/>
        <v>117</v>
      </c>
      <c r="X47" s="62">
        <f t="shared" si="27"/>
        <v>117</v>
      </c>
    </row>
    <row r="48" spans="1:26" s="5" customFormat="1" x14ac:dyDescent="0.2"/>
    <row r="49" spans="1:26" s="8" customFormat="1" x14ac:dyDescent="0.2">
      <c r="A49" s="57" t="s">
        <v>30</v>
      </c>
      <c r="B49" s="5"/>
      <c r="C49" s="60">
        <f t="shared" ref="C49:X49" si="28">SUM(C37:C47)</f>
        <v>28.8</v>
      </c>
      <c r="D49" s="61">
        <f t="shared" si="28"/>
        <v>94.8</v>
      </c>
      <c r="E49" s="61">
        <f t="shared" si="28"/>
        <v>155.9</v>
      </c>
      <c r="F49" s="61">
        <f t="shared" si="28"/>
        <v>202.5</v>
      </c>
      <c r="G49" s="61">
        <f t="shared" si="28"/>
        <v>243.2</v>
      </c>
      <c r="H49" s="61">
        <f t="shared" si="28"/>
        <v>293.39999999999998</v>
      </c>
      <c r="I49" s="61">
        <f t="shared" si="28"/>
        <v>347.5</v>
      </c>
      <c r="J49" s="61">
        <f t="shared" si="28"/>
        <v>413.7</v>
      </c>
      <c r="K49" s="61">
        <f t="shared" si="28"/>
        <v>474.8</v>
      </c>
      <c r="L49" s="61">
        <f t="shared" si="28"/>
        <v>565.20000000000005</v>
      </c>
      <c r="M49" s="61">
        <f t="shared" si="28"/>
        <v>682.2</v>
      </c>
      <c r="N49" s="61">
        <f t="shared" si="28"/>
        <v>682.2</v>
      </c>
      <c r="O49" s="61">
        <f t="shared" si="28"/>
        <v>653.4</v>
      </c>
      <c r="P49" s="61">
        <f t="shared" si="28"/>
        <v>587.40000000000009</v>
      </c>
      <c r="Q49" s="61">
        <f t="shared" si="28"/>
        <v>526.30000000000007</v>
      </c>
      <c r="R49" s="61">
        <f t="shared" si="28"/>
        <v>479.70000000000005</v>
      </c>
      <c r="S49" s="61">
        <f t="shared" si="28"/>
        <v>439</v>
      </c>
      <c r="T49" s="61">
        <f t="shared" si="28"/>
        <v>388.8</v>
      </c>
      <c r="U49" s="61">
        <f t="shared" si="28"/>
        <v>334.70000000000005</v>
      </c>
      <c r="V49" s="61">
        <f t="shared" si="28"/>
        <v>268.5</v>
      </c>
      <c r="W49" s="61">
        <f t="shared" si="28"/>
        <v>207.4</v>
      </c>
      <c r="X49" s="66">
        <f t="shared" si="28"/>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192.1</v>
      </c>
      <c r="D56" s="15">
        <v>15.4</v>
      </c>
      <c r="E56" s="15">
        <v>30.8</v>
      </c>
      <c r="F56" s="15">
        <v>38.700000000000003</v>
      </c>
      <c r="G56" s="15">
        <v>39.4</v>
      </c>
      <c r="H56" s="15">
        <v>23.6</v>
      </c>
      <c r="I56" s="15">
        <v>45.4</v>
      </c>
      <c r="J56" s="15">
        <v>53.9</v>
      </c>
      <c r="K56" s="15">
        <v>20.3</v>
      </c>
      <c r="L56" s="15">
        <v>25</v>
      </c>
      <c r="M56" s="15">
        <v>16.899999999999999</v>
      </c>
      <c r="N56" s="89">
        <v>20</v>
      </c>
      <c r="O56" s="89">
        <v>25</v>
      </c>
      <c r="P56" s="89">
        <v>28</v>
      </c>
      <c r="Q56" s="89">
        <v>29</v>
      </c>
      <c r="R56" s="89">
        <v>30</v>
      </c>
      <c r="S56" s="89">
        <v>30</v>
      </c>
      <c r="T56" s="89">
        <v>30</v>
      </c>
      <c r="U56" s="89">
        <v>30</v>
      </c>
      <c r="V56" s="91">
        <v>30</v>
      </c>
      <c r="W56" s="91">
        <v>30</v>
      </c>
      <c r="X56" s="91">
        <v>30</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58</v>
      </c>
      <c r="C59" s="24">
        <f t="shared" ref="C59:X59" si="29">(C52*C56)/1000000</f>
        <v>48.4645248</v>
      </c>
      <c r="D59" s="24">
        <f t="shared" si="29"/>
        <v>12.788899200000001</v>
      </c>
      <c r="E59" s="24">
        <f t="shared" si="29"/>
        <v>42.063067200000006</v>
      </c>
      <c r="F59" s="24">
        <f t="shared" si="29"/>
        <v>68.838012000000006</v>
      </c>
      <c r="G59" s="24">
        <f t="shared" si="29"/>
        <v>83.939020799999994</v>
      </c>
      <c r="H59" s="24">
        <f t="shared" si="29"/>
        <v>60.656342400000007</v>
      </c>
      <c r="I59" s="24">
        <f t="shared" si="29"/>
        <v>138.20214000000001</v>
      </c>
      <c r="J59" s="24">
        <f t="shared" si="29"/>
        <v>195.86940911999997</v>
      </c>
      <c r="K59" s="24">
        <f t="shared" si="29"/>
        <v>84.432734400000001</v>
      </c>
      <c r="L59" s="24">
        <f t="shared" si="29"/>
        <v>123.7788</v>
      </c>
      <c r="M59" s="24">
        <f t="shared" si="29"/>
        <v>100.99561679999999</v>
      </c>
      <c r="N59" s="24">
        <f t="shared" si="29"/>
        <v>119.84889600000001</v>
      </c>
      <c r="O59" s="24">
        <f t="shared" si="29"/>
        <v>143.09460000000001</v>
      </c>
      <c r="P59" s="24">
        <f t="shared" si="29"/>
        <v>144.07747200000003</v>
      </c>
      <c r="Q59" s="24">
        <f t="shared" si="29"/>
        <v>133.70125200000004</v>
      </c>
      <c r="R59" s="24">
        <f t="shared" si="29"/>
        <v>126.41054400000003</v>
      </c>
      <c r="S59" s="24">
        <f t="shared" si="29"/>
        <v>115.36920000000001</v>
      </c>
      <c r="T59" s="24">
        <f t="shared" si="29"/>
        <v>102.17664000000001</v>
      </c>
      <c r="U59" s="24">
        <f t="shared" si="29"/>
        <v>87.959160000000011</v>
      </c>
      <c r="V59" s="24">
        <f t="shared" si="29"/>
        <v>70.755120000000005</v>
      </c>
      <c r="W59" s="24">
        <f t="shared" si="29"/>
        <v>54.504719999999999</v>
      </c>
      <c r="X59" s="24">
        <f t="shared" si="29"/>
        <v>30.747599999999998</v>
      </c>
      <c r="Y59" s="25">
        <f>SUM(C59:X59)</f>
        <v>2088.6737707200004</v>
      </c>
      <c r="Z59" s="46" t="s">
        <v>20</v>
      </c>
    </row>
    <row r="60" spans="1:26" x14ac:dyDescent="0.2">
      <c r="A60" s="2" t="s">
        <v>33</v>
      </c>
      <c r="C60" s="67">
        <f t="shared" ref="C60:X60" si="30">-C34</f>
        <v>-25.492273146477316</v>
      </c>
      <c r="D60" s="67">
        <f t="shared" si="30"/>
        <v>-59.770671416368884</v>
      </c>
      <c r="E60" s="67">
        <f t="shared" si="30"/>
        <v>-68.071968867311881</v>
      </c>
      <c r="F60" s="67">
        <f t="shared" si="30"/>
        <v>-66.561017779565361</v>
      </c>
      <c r="G60" s="67">
        <f t="shared" si="30"/>
        <v>-65.701863212233462</v>
      </c>
      <c r="H60" s="67">
        <f t="shared" si="30"/>
        <v>-76.436340774431386</v>
      </c>
      <c r="I60" s="67">
        <f t="shared" si="30"/>
        <v>-74.875003418146505</v>
      </c>
      <c r="J60" s="67">
        <f t="shared" si="30"/>
        <v>-71.249726074769583</v>
      </c>
      <c r="K60" s="67">
        <f t="shared" si="30"/>
        <v>-79.223452996407076</v>
      </c>
      <c r="L60" s="67">
        <f t="shared" si="30"/>
        <v>-98.120919468547868</v>
      </c>
      <c r="M60" s="67">
        <f t="shared" si="30"/>
        <v>-119.57366123493043</v>
      </c>
      <c r="N60" s="67">
        <f t="shared" si="30"/>
        <v>-41.289441283261226</v>
      </c>
      <c r="O60" s="67">
        <f t="shared" si="30"/>
        <v>-39.338313446638153</v>
      </c>
      <c r="P60" s="67">
        <f t="shared" si="30"/>
        <v>-34.784510825000652</v>
      </c>
      <c r="Q60" s="67">
        <f t="shared" si="30"/>
        <v>-21.653810672859858</v>
      </c>
      <c r="R60" s="67">
        <f t="shared" si="30"/>
        <v>-21.653810672859858</v>
      </c>
      <c r="S60" s="67">
        <f t="shared" si="30"/>
        <v>-21.653810672859858</v>
      </c>
      <c r="T60" s="67">
        <f t="shared" si="30"/>
        <v>-21.653810672859858</v>
      </c>
      <c r="U60" s="67">
        <f t="shared" si="30"/>
        <v>-21.653810672859858</v>
      </c>
      <c r="V60" s="67">
        <f t="shared" si="30"/>
        <v>-21.653810672859858</v>
      </c>
      <c r="W60" s="67">
        <f t="shared" si="30"/>
        <v>-19.293550346382535</v>
      </c>
      <c r="X60" s="67">
        <f t="shared" si="30"/>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1">C59+C60</f>
        <v>22.972251653522683</v>
      </c>
      <c r="D62" s="68">
        <f t="shared" si="31"/>
        <v>-46.981772216368881</v>
      </c>
      <c r="E62" s="68">
        <f t="shared" si="31"/>
        <v>-26.008901667311875</v>
      </c>
      <c r="F62" s="68">
        <f t="shared" si="31"/>
        <v>2.2769942204346449</v>
      </c>
      <c r="G62" s="68">
        <f t="shared" si="31"/>
        <v>18.237157587766532</v>
      </c>
      <c r="H62" s="68">
        <f t="shared" si="31"/>
        <v>-15.779998374431379</v>
      </c>
      <c r="I62" s="68">
        <f t="shared" si="31"/>
        <v>63.327136581853509</v>
      </c>
      <c r="J62" s="68">
        <f t="shared" si="31"/>
        <v>124.61968304523039</v>
      </c>
      <c r="K62" s="68">
        <f t="shared" si="31"/>
        <v>5.2092814035929251</v>
      </c>
      <c r="L62" s="68">
        <f t="shared" si="31"/>
        <v>25.657880531452136</v>
      </c>
      <c r="M62" s="68">
        <f t="shared" si="31"/>
        <v>-18.578044434930433</v>
      </c>
      <c r="N62" s="68">
        <f t="shared" si="31"/>
        <v>78.559454716738784</v>
      </c>
      <c r="O62" s="68">
        <f t="shared" si="31"/>
        <v>103.75628655336186</v>
      </c>
      <c r="P62" s="68">
        <f t="shared" si="31"/>
        <v>109.29296117499938</v>
      </c>
      <c r="Q62" s="68">
        <f t="shared" si="31"/>
        <v>112.04744132714018</v>
      </c>
      <c r="R62" s="68">
        <f t="shared" si="31"/>
        <v>104.75673332714017</v>
      </c>
      <c r="S62" s="68">
        <f t="shared" si="31"/>
        <v>93.715389327140144</v>
      </c>
      <c r="T62" s="68">
        <f t="shared" si="31"/>
        <v>80.522829327140144</v>
      </c>
      <c r="U62" s="68">
        <f t="shared" si="31"/>
        <v>66.305349327140149</v>
      </c>
      <c r="V62" s="68">
        <f t="shared" si="31"/>
        <v>49.101309327140143</v>
      </c>
      <c r="W62" s="68">
        <f t="shared" si="31"/>
        <v>35.211169653617461</v>
      </c>
      <c r="X62" s="68">
        <f t="shared" si="31"/>
        <v>11.454049653617464</v>
      </c>
      <c r="Y62" s="76">
        <f>SUM(C62:X62)</f>
        <v>999.67464204598627</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2">1/(1+$B$6)^(D10-$M$10)</f>
        <v>1.6894789590026931</v>
      </c>
      <c r="E64" s="69">
        <f t="shared" si="32"/>
        <v>1.5938480745308423</v>
      </c>
      <c r="F64" s="69">
        <f t="shared" si="32"/>
        <v>1.5036302589913608</v>
      </c>
      <c r="G64" s="69">
        <f t="shared" si="32"/>
        <v>1.4185191122560006</v>
      </c>
      <c r="H64" s="69">
        <f t="shared" si="32"/>
        <v>1.3382255776000005</v>
      </c>
      <c r="I64" s="69">
        <f t="shared" si="32"/>
        <v>1.2624769600000003</v>
      </c>
      <c r="J64" s="69">
        <f t="shared" si="32"/>
        <v>1.1910160000000003</v>
      </c>
      <c r="K64" s="69">
        <f t="shared" si="32"/>
        <v>1.1236000000000002</v>
      </c>
      <c r="L64" s="69">
        <f t="shared" si="32"/>
        <v>1.06</v>
      </c>
      <c r="M64" s="69">
        <f t="shared" si="32"/>
        <v>1</v>
      </c>
      <c r="N64" s="69">
        <f t="shared" si="32"/>
        <v>0.94339622641509424</v>
      </c>
      <c r="O64" s="69">
        <f t="shared" si="32"/>
        <v>0.88999644001423983</v>
      </c>
      <c r="P64" s="69">
        <f t="shared" si="32"/>
        <v>0.8396192830323016</v>
      </c>
      <c r="Q64" s="69">
        <f t="shared" si="32"/>
        <v>0.79209366323802044</v>
      </c>
      <c r="R64" s="69">
        <f t="shared" si="32"/>
        <v>0.74725817286605689</v>
      </c>
      <c r="S64" s="69">
        <f t="shared" si="32"/>
        <v>0.70496054043967626</v>
      </c>
      <c r="T64" s="69">
        <f t="shared" si="32"/>
        <v>0.66505711362233599</v>
      </c>
      <c r="U64" s="69">
        <f t="shared" si="32"/>
        <v>0.62741237134182648</v>
      </c>
      <c r="V64" s="69">
        <f t="shared" si="32"/>
        <v>0.59189846353002495</v>
      </c>
      <c r="W64" s="69">
        <f t="shared" si="32"/>
        <v>0.55839477691511785</v>
      </c>
      <c r="X64" s="69">
        <f t="shared" si="32"/>
        <v>0.52678752539162055</v>
      </c>
      <c r="Y64" s="48"/>
      <c r="Z64" s="2"/>
    </row>
    <row r="65" spans="1:26" x14ac:dyDescent="0.2">
      <c r="A65" s="2"/>
      <c r="Y65" s="48"/>
      <c r="Z65" s="2"/>
    </row>
    <row r="66" spans="1:26" ht="26.25" thickBot="1" x14ac:dyDescent="0.25">
      <c r="A66" s="102" t="s">
        <v>61</v>
      </c>
      <c r="C66" s="68">
        <f t="shared" ref="C66:X66" si="33">C62*C64</f>
        <v>41.13980395811388</v>
      </c>
      <c r="D66" s="68">
        <f t="shared" si="33"/>
        <v>-79.374715616212541</v>
      </c>
      <c r="E66" s="68">
        <f t="shared" si="33"/>
        <v>-41.454237843107045</v>
      </c>
      <c r="F66" s="68">
        <f t="shared" si="33"/>
        <v>3.4237574093939771</v>
      </c>
      <c r="G66" s="68">
        <f t="shared" si="33"/>
        <v>25.869756591471365</v>
      </c>
      <c r="H66" s="68">
        <f t="shared" si="33"/>
        <v>-21.117197439150502</v>
      </c>
      <c r="I66" s="68">
        <f t="shared" si="33"/>
        <v>79.949050877363234</v>
      </c>
      <c r="J66" s="68">
        <f t="shared" si="33"/>
        <v>148.42403642179815</v>
      </c>
      <c r="K66" s="68">
        <f t="shared" si="33"/>
        <v>5.8531485850770117</v>
      </c>
      <c r="L66" s="68">
        <f t="shared" si="33"/>
        <v>27.197353363339264</v>
      </c>
      <c r="M66" s="68">
        <f t="shared" si="33"/>
        <v>-18.578044434930433</v>
      </c>
      <c r="N66" s="68">
        <f t="shared" si="33"/>
        <v>74.112693128998842</v>
      </c>
      <c r="O66" s="68">
        <f t="shared" si="33"/>
        <v>92.342725661589398</v>
      </c>
      <c r="P66" s="68">
        <f t="shared" si="33"/>
        <v>91.764477702230153</v>
      </c>
      <c r="Q66" s="68">
        <f t="shared" si="33"/>
        <v>88.752068257261627</v>
      </c>
      <c r="R66" s="68">
        <f t="shared" si="33"/>
        <v>78.280325141455535</v>
      </c>
      <c r="S66" s="68">
        <f t="shared" si="33"/>
        <v>66.065651507575382</v>
      </c>
      <c r="T66" s="68">
        <f t="shared" si="33"/>
        <v>53.552280453011811</v>
      </c>
      <c r="U66" s="68">
        <f t="shared" si="33"/>
        <v>41.600796453989183</v>
      </c>
      <c r="V66" s="68">
        <f t="shared" si="33"/>
        <v>29.062989548046733</v>
      </c>
      <c r="W66" s="68">
        <f t="shared" si="33"/>
        <v>19.661733223652089</v>
      </c>
      <c r="X66" s="68">
        <f t="shared" si="33"/>
        <v>6.033850472741892</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812.56230342370895</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4">(C34*1000000)/C52</f>
        <v>101.04433483351295</v>
      </c>
      <c r="D71" s="75">
        <f t="shared" si="34"/>
        <v>71.974008506696251</v>
      </c>
      <c r="E71" s="75">
        <f t="shared" si="34"/>
        <v>49.844597188889878</v>
      </c>
      <c r="F71" s="75">
        <f t="shared" si="34"/>
        <v>37.419898007356451</v>
      </c>
      <c r="G71" s="75">
        <f t="shared" si="34"/>
        <v>30.839690359623525</v>
      </c>
      <c r="H71" s="75">
        <f t="shared" si="34"/>
        <v>29.739637619108745</v>
      </c>
      <c r="I71" s="75">
        <f t="shared" si="34"/>
        <v>24.596762070282352</v>
      </c>
      <c r="J71" s="75">
        <f t="shared" si="34"/>
        <v>19.606738248121594</v>
      </c>
      <c r="K71" s="75">
        <f t="shared" si="34"/>
        <v>19.047542487585996</v>
      </c>
      <c r="L71" s="75">
        <f t="shared" si="34"/>
        <v>19.817795831868597</v>
      </c>
      <c r="M71" s="75">
        <f t="shared" si="34"/>
        <v>20.008738387845799</v>
      </c>
      <c r="N71" s="75">
        <f t="shared" si="34"/>
        <v>6.8902497496950188</v>
      </c>
      <c r="O71" s="75">
        <f t="shared" si="34"/>
        <v>6.8727809167219016</v>
      </c>
      <c r="P71" s="75">
        <f t="shared" si="34"/>
        <v>6.7600179929588027</v>
      </c>
      <c r="Q71" s="75">
        <f t="shared" si="34"/>
        <v>4.6967436738209134</v>
      </c>
      <c r="R71" s="75">
        <f t="shared" si="34"/>
        <v>5.1389251215135632</v>
      </c>
      <c r="S71" s="75">
        <f t="shared" si="34"/>
        <v>5.6307430422140028</v>
      </c>
      <c r="T71" s="75">
        <f t="shared" si="34"/>
        <v>6.3577577045574776</v>
      </c>
      <c r="U71" s="75">
        <f t="shared" si="34"/>
        <v>7.3854084121062051</v>
      </c>
      <c r="V71" s="75">
        <f t="shared" si="34"/>
        <v>9.1811634293856859</v>
      </c>
      <c r="W71" s="75">
        <f t="shared" si="34"/>
        <v>10.619383245918447</v>
      </c>
      <c r="X71" s="75">
        <f t="shared" si="34"/>
        <v>18.824445172679365</v>
      </c>
    </row>
    <row r="72" spans="1:26" s="8" customFormat="1" x14ac:dyDescent="0.2">
      <c r="A72" s="39"/>
      <c r="B72" s="5"/>
    </row>
    <row r="74" spans="1:26" x14ac:dyDescent="0.2">
      <c r="J74" s="24"/>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0.06</v>
      </c>
      <c r="Y5" s="1"/>
    </row>
    <row r="6" spans="1:27" x14ac:dyDescent="0.2">
      <c r="A6" s="97" t="s">
        <v>51</v>
      </c>
      <c r="B6" s="26">
        <f>B5</f>
        <v>0.06</v>
      </c>
      <c r="Y6" s="1"/>
    </row>
    <row r="7" spans="1:27" x14ac:dyDescent="0.2">
      <c r="A7" t="s">
        <v>15</v>
      </c>
      <c r="B7" s="12">
        <v>12</v>
      </c>
      <c r="Y7" s="1"/>
    </row>
    <row r="8" spans="1:27" s="97" customFormat="1" x14ac:dyDescent="0.2">
      <c r="A8" s="99" t="s">
        <v>52</v>
      </c>
      <c r="B8" s="104">
        <v>0</v>
      </c>
      <c r="Y8" s="98"/>
    </row>
    <row r="9" spans="1:27" x14ac:dyDescent="0.2">
      <c r="N9" s="2"/>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V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si="0"/>
        <v>2.3602603264773223</v>
      </c>
      <c r="P16" s="32">
        <f t="shared" si="0"/>
        <v>2.3602603264773223</v>
      </c>
      <c r="Q16" s="32">
        <f t="shared" si="0"/>
        <v>2.3602603264773223</v>
      </c>
      <c r="R16" s="32">
        <f t="shared" si="0"/>
        <v>2.3602603264773223</v>
      </c>
      <c r="S16" s="32">
        <f t="shared" si="0"/>
        <v>2.3602603264773223</v>
      </c>
      <c r="T16" s="32">
        <f t="shared" si="0"/>
        <v>2.3602603264773223</v>
      </c>
      <c r="U16" s="32">
        <f t="shared" si="0"/>
        <v>2.3602603264773223</v>
      </c>
      <c r="V16" s="32">
        <f t="shared" si="0"/>
        <v>2.3602603264773223</v>
      </c>
      <c r="W16" s="33"/>
      <c r="X16" s="33"/>
    </row>
    <row r="17" spans="1:26" x14ac:dyDescent="0.2">
      <c r="A17" s="35">
        <v>10</v>
      </c>
      <c r="B17" s="5">
        <v>2002</v>
      </c>
      <c r="C17" s="32"/>
      <c r="D17" s="32">
        <f>PMT($B$5,$A$17,-D13)</f>
        <v>0.13043323989156846</v>
      </c>
      <c r="E17" s="32">
        <f t="shared" ref="E17:M17" si="1">D17</f>
        <v>0.13043323989156846</v>
      </c>
      <c r="F17" s="32">
        <f t="shared" si="1"/>
        <v>0.13043323989156846</v>
      </c>
      <c r="G17" s="32">
        <f t="shared" si="1"/>
        <v>0.13043323989156846</v>
      </c>
      <c r="H17" s="32">
        <f t="shared" si="1"/>
        <v>0.13043323989156846</v>
      </c>
      <c r="I17" s="32">
        <f t="shared" si="1"/>
        <v>0.13043323989156846</v>
      </c>
      <c r="J17" s="32">
        <f t="shared" si="1"/>
        <v>0.13043323989156846</v>
      </c>
      <c r="K17" s="32">
        <f t="shared" si="1"/>
        <v>0.13043323989156846</v>
      </c>
      <c r="L17" s="32">
        <f t="shared" si="1"/>
        <v>0.13043323989156846</v>
      </c>
      <c r="M17" s="32">
        <f t="shared" si="1"/>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2">E18</f>
        <v>3.743039080942999</v>
      </c>
      <c r="G18" s="32">
        <f t="shared" si="2"/>
        <v>3.743039080942999</v>
      </c>
      <c r="H18" s="32">
        <f t="shared" si="2"/>
        <v>3.743039080942999</v>
      </c>
      <c r="I18" s="32">
        <f t="shared" si="2"/>
        <v>3.743039080942999</v>
      </c>
      <c r="J18" s="32">
        <f t="shared" si="2"/>
        <v>3.743039080942999</v>
      </c>
      <c r="K18" s="32">
        <f t="shared" si="2"/>
        <v>3.743039080942999</v>
      </c>
      <c r="L18" s="32">
        <f t="shared" si="2"/>
        <v>3.743039080942999</v>
      </c>
      <c r="M18" s="32">
        <f t="shared" si="2"/>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3">F19</f>
        <v>2.4716241822534748</v>
      </c>
      <c r="H19" s="32">
        <f t="shared" si="3"/>
        <v>2.4716241822534748</v>
      </c>
      <c r="I19" s="32">
        <f t="shared" si="3"/>
        <v>2.4716241822534748</v>
      </c>
      <c r="J19" s="32">
        <f t="shared" si="3"/>
        <v>2.4716241822534748</v>
      </c>
      <c r="K19" s="32">
        <f t="shared" si="3"/>
        <v>2.4716241822534748</v>
      </c>
      <c r="L19" s="32">
        <f t="shared" si="3"/>
        <v>2.4716241822534748</v>
      </c>
      <c r="M19" s="32">
        <f t="shared" si="3"/>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4">G20</f>
        <v>2.6731747626680886</v>
      </c>
      <c r="I20" s="32">
        <f t="shared" si="4"/>
        <v>2.6731747626680886</v>
      </c>
      <c r="J20" s="32">
        <f t="shared" si="4"/>
        <v>2.6731747626680886</v>
      </c>
      <c r="K20" s="32">
        <f t="shared" si="4"/>
        <v>2.6731747626680886</v>
      </c>
      <c r="L20" s="32">
        <f t="shared" si="4"/>
        <v>2.6731747626680886</v>
      </c>
      <c r="M20" s="32">
        <f t="shared" si="4"/>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5">M26</f>
        <v>19.293550346382535</v>
      </c>
      <c r="O26" s="32">
        <f t="shared" si="5"/>
        <v>19.293550346382535</v>
      </c>
      <c r="P26" s="32">
        <f t="shared" si="5"/>
        <v>19.293550346382535</v>
      </c>
      <c r="Q26" s="32">
        <f t="shared" si="5"/>
        <v>19.293550346382535</v>
      </c>
      <c r="R26" s="32">
        <f t="shared" si="5"/>
        <v>19.293550346382535</v>
      </c>
      <c r="S26" s="32">
        <f t="shared" si="5"/>
        <v>19.293550346382535</v>
      </c>
      <c r="T26" s="32">
        <f t="shared" si="5"/>
        <v>19.293550346382535</v>
      </c>
      <c r="U26" s="32">
        <f t="shared" si="5"/>
        <v>19.293550346382535</v>
      </c>
      <c r="V26" s="32">
        <f t="shared" si="5"/>
        <v>19.293550346382535</v>
      </c>
      <c r="W26" s="32">
        <f t="shared" si="5"/>
        <v>19.293550346382535</v>
      </c>
      <c r="X26" s="32">
        <f t="shared" si="5"/>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2.3602603264773223</v>
      </c>
      <c r="D33" s="56">
        <f t="shared" si="7"/>
        <v>2.4906935663688907</v>
      </c>
      <c r="E33" s="56">
        <f t="shared" si="7"/>
        <v>6.2337326473118893</v>
      </c>
      <c r="F33" s="56">
        <f t="shared" si="7"/>
        <v>8.7053568295653641</v>
      </c>
      <c r="G33" s="56">
        <f t="shared" si="7"/>
        <v>11.378531592233452</v>
      </c>
      <c r="H33" s="56">
        <f t="shared" si="7"/>
        <v>16.201020744431368</v>
      </c>
      <c r="I33" s="56">
        <f t="shared" si="7"/>
        <v>16.952322548146505</v>
      </c>
      <c r="J33" s="56">
        <f t="shared" si="7"/>
        <v>18.903450384769588</v>
      </c>
      <c r="K33" s="56">
        <f t="shared" si="7"/>
        <v>23.457253006407086</v>
      </c>
      <c r="L33" s="56">
        <f t="shared" si="7"/>
        <v>36.587953158547883</v>
      </c>
      <c r="M33" s="56">
        <f t="shared" si="7"/>
        <v>55.881503504930421</v>
      </c>
      <c r="N33" s="56">
        <f t="shared" si="7"/>
        <v>41.289441283261226</v>
      </c>
      <c r="O33" s="56">
        <f t="shared" si="7"/>
        <v>39.338313446638153</v>
      </c>
      <c r="P33" s="56">
        <f t="shared" si="7"/>
        <v>34.784510825000652</v>
      </c>
      <c r="Q33" s="56">
        <f t="shared" si="7"/>
        <v>21.653810672859858</v>
      </c>
      <c r="R33" s="56">
        <f t="shared" si="7"/>
        <v>21.653810672859858</v>
      </c>
      <c r="S33" s="56">
        <f t="shared" si="7"/>
        <v>21.653810672859858</v>
      </c>
      <c r="T33" s="56">
        <f t="shared" si="7"/>
        <v>21.653810672859858</v>
      </c>
      <c r="U33" s="56">
        <f t="shared" si="7"/>
        <v>21.653810672859858</v>
      </c>
      <c r="V33" s="56">
        <f t="shared" si="7"/>
        <v>21.653810672859858</v>
      </c>
      <c r="W33" s="56">
        <f t="shared" si="7"/>
        <v>19.293550346382535</v>
      </c>
      <c r="X33" s="56">
        <f t="shared" si="7"/>
        <v>19.293550346382535</v>
      </c>
      <c r="Y33" s="7">
        <f>SUM(C33:X33)</f>
        <v>483.07430859401387</v>
      </c>
      <c r="Z33" t="s">
        <v>39</v>
      </c>
    </row>
    <row r="34" spans="1:26" x14ac:dyDescent="0.2">
      <c r="A34" s="38" t="s">
        <v>28</v>
      </c>
      <c r="B34" s="23"/>
      <c r="C34" s="21">
        <f t="shared" ref="C34:X34" si="8">C30+C33</f>
        <v>25.492273146477316</v>
      </c>
      <c r="D34" s="21">
        <f t="shared" si="8"/>
        <v>59.770671416368884</v>
      </c>
      <c r="E34" s="21">
        <f t="shared" si="8"/>
        <v>68.071968867311881</v>
      </c>
      <c r="F34" s="21">
        <f t="shared" si="8"/>
        <v>66.561017779565361</v>
      </c>
      <c r="G34" s="21">
        <f t="shared" si="8"/>
        <v>65.701863212233462</v>
      </c>
      <c r="H34" s="21">
        <f t="shared" si="8"/>
        <v>76.436340774431386</v>
      </c>
      <c r="I34" s="21">
        <f t="shared" si="8"/>
        <v>74.875003418146505</v>
      </c>
      <c r="J34" s="21">
        <f t="shared" si="8"/>
        <v>71.249726074769583</v>
      </c>
      <c r="K34" s="21">
        <f t="shared" si="8"/>
        <v>79.223452996407076</v>
      </c>
      <c r="L34" s="21">
        <f t="shared" si="8"/>
        <v>98.120919468547868</v>
      </c>
      <c r="M34" s="21">
        <f t="shared" si="8"/>
        <v>119.57366123493043</v>
      </c>
      <c r="N34" s="21">
        <f t="shared" si="8"/>
        <v>41.289441283261226</v>
      </c>
      <c r="O34" s="21">
        <f t="shared" si="8"/>
        <v>39.338313446638153</v>
      </c>
      <c r="P34" s="21">
        <f t="shared" si="8"/>
        <v>34.784510825000652</v>
      </c>
      <c r="Q34" s="21">
        <f t="shared" si="8"/>
        <v>21.653810672859858</v>
      </c>
      <c r="R34" s="21">
        <f t="shared" si="8"/>
        <v>21.653810672859858</v>
      </c>
      <c r="S34" s="21">
        <f t="shared" si="8"/>
        <v>21.653810672859858</v>
      </c>
      <c r="T34" s="21">
        <f t="shared" si="8"/>
        <v>21.653810672859858</v>
      </c>
      <c r="U34" s="21">
        <f t="shared" si="8"/>
        <v>21.653810672859858</v>
      </c>
      <c r="V34" s="21">
        <f t="shared" si="8"/>
        <v>21.653810672859858</v>
      </c>
      <c r="W34" s="21">
        <f t="shared" si="8"/>
        <v>19.293550346382535</v>
      </c>
      <c r="X34" s="21">
        <f t="shared" si="8"/>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23">
        <f t="shared" si="9"/>
        <v>28.8</v>
      </c>
      <c r="N37" s="23">
        <f t="shared" si="9"/>
        <v>28.8</v>
      </c>
      <c r="O37" s="100">
        <f>$N$37*$B$8</f>
        <v>0</v>
      </c>
      <c r="P37" s="100">
        <f t="shared" ref="P37:X37" si="10">$N$37*$B$8</f>
        <v>0</v>
      </c>
      <c r="Q37" s="100">
        <f t="shared" si="10"/>
        <v>0</v>
      </c>
      <c r="R37" s="100">
        <f t="shared" si="10"/>
        <v>0</v>
      </c>
      <c r="S37" s="62">
        <f t="shared" si="10"/>
        <v>0</v>
      </c>
      <c r="T37" s="62">
        <f t="shared" si="10"/>
        <v>0</v>
      </c>
      <c r="U37" s="62">
        <f t="shared" si="10"/>
        <v>0</v>
      </c>
      <c r="V37" s="62">
        <f t="shared" si="10"/>
        <v>0</v>
      </c>
      <c r="W37" s="62">
        <f t="shared" si="10"/>
        <v>0</v>
      </c>
      <c r="X37" s="62">
        <f t="shared" si="10"/>
        <v>0</v>
      </c>
    </row>
    <row r="38" spans="1:26" s="23" customFormat="1" x14ac:dyDescent="0.2">
      <c r="A38" s="117" t="s">
        <v>59</v>
      </c>
      <c r="D38" s="23">
        <f t="shared" ref="D38:O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23">
        <f t="shared" si="11"/>
        <v>66</v>
      </c>
      <c r="O38" s="23">
        <f t="shared" si="11"/>
        <v>66</v>
      </c>
      <c r="P38" s="100">
        <f>$O$38*$B$8</f>
        <v>0</v>
      </c>
      <c r="Q38" s="100">
        <f t="shared" ref="Q38:X38" si="12">$O$38*$B$8</f>
        <v>0</v>
      </c>
      <c r="R38" s="100">
        <f t="shared" si="12"/>
        <v>0</v>
      </c>
      <c r="S38" s="62">
        <f t="shared" si="12"/>
        <v>0</v>
      </c>
      <c r="T38" s="62">
        <f t="shared" si="12"/>
        <v>0</v>
      </c>
      <c r="U38" s="62">
        <f t="shared" si="12"/>
        <v>0</v>
      </c>
      <c r="V38" s="62">
        <f t="shared" si="12"/>
        <v>0</v>
      </c>
      <c r="W38" s="62">
        <f t="shared" si="12"/>
        <v>0</v>
      </c>
      <c r="X38" s="62">
        <f t="shared" si="12"/>
        <v>0</v>
      </c>
    </row>
    <row r="39" spans="1:26" s="23" customFormat="1" x14ac:dyDescent="0.2">
      <c r="A39" s="117"/>
      <c r="E39" s="23">
        <f t="shared" ref="E39:P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23">
        <f t="shared" si="13"/>
        <v>61.1</v>
      </c>
      <c r="P39" s="23">
        <f t="shared" si="13"/>
        <v>61.1</v>
      </c>
      <c r="Q39" s="100">
        <f>$P$39*$B$8</f>
        <v>0</v>
      </c>
      <c r="R39" s="100">
        <f t="shared" ref="R39:X39" si="14">$P$39*$B$8</f>
        <v>0</v>
      </c>
      <c r="S39" s="62">
        <f t="shared" si="14"/>
        <v>0</v>
      </c>
      <c r="T39" s="62">
        <f t="shared" si="14"/>
        <v>0</v>
      </c>
      <c r="U39" s="62">
        <f t="shared" si="14"/>
        <v>0</v>
      </c>
      <c r="V39" s="62">
        <f t="shared" si="14"/>
        <v>0</v>
      </c>
      <c r="W39" s="62">
        <f t="shared" si="14"/>
        <v>0</v>
      </c>
      <c r="X39" s="62">
        <f t="shared" si="14"/>
        <v>0</v>
      </c>
    </row>
    <row r="40" spans="1:26" s="23" customFormat="1" x14ac:dyDescent="0.2">
      <c r="F40" s="23">
        <f t="shared" ref="F40:Q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23">
        <f t="shared" si="15"/>
        <v>46.6</v>
      </c>
      <c r="Q40" s="23">
        <f t="shared" si="15"/>
        <v>46.6</v>
      </c>
      <c r="R40" s="100">
        <f>$Q$40*$B$8</f>
        <v>0</v>
      </c>
      <c r="S40" s="62">
        <f t="shared" ref="S40:X40" si="16">$Q$40*$B$8</f>
        <v>0</v>
      </c>
      <c r="T40" s="62">
        <f t="shared" si="16"/>
        <v>0</v>
      </c>
      <c r="U40" s="62">
        <f t="shared" si="16"/>
        <v>0</v>
      </c>
      <c r="V40" s="62">
        <f t="shared" si="16"/>
        <v>0</v>
      </c>
      <c r="W40" s="62">
        <f t="shared" si="16"/>
        <v>0</v>
      </c>
      <c r="X40" s="62">
        <f t="shared" si="16"/>
        <v>0</v>
      </c>
    </row>
    <row r="41" spans="1:26" s="23" customFormat="1" x14ac:dyDescent="0.2">
      <c r="G41" s="23">
        <f t="shared" ref="G41:R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23">
        <f t="shared" si="17"/>
        <v>40.700000000000003</v>
      </c>
      <c r="R41" s="23">
        <f t="shared" si="17"/>
        <v>40.700000000000003</v>
      </c>
      <c r="S41" s="62">
        <f>$R$41*$B$8</f>
        <v>0</v>
      </c>
      <c r="T41" s="62">
        <f t="shared" ref="T41:X41" si="18">$R$41*$B$8</f>
        <v>0</v>
      </c>
      <c r="U41" s="62">
        <f t="shared" si="18"/>
        <v>0</v>
      </c>
      <c r="V41" s="62">
        <f t="shared" si="18"/>
        <v>0</v>
      </c>
      <c r="W41" s="62">
        <f t="shared" si="18"/>
        <v>0</v>
      </c>
      <c r="X41" s="62">
        <f t="shared" si="18"/>
        <v>0</v>
      </c>
    </row>
    <row r="42" spans="1:26" s="23" customFormat="1" x14ac:dyDescent="0.2">
      <c r="H42" s="23">
        <f t="shared" ref="H42:S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23">
        <f t="shared" si="19"/>
        <v>50.2</v>
      </c>
      <c r="S42" s="62">
        <f t="shared" si="19"/>
        <v>50.2</v>
      </c>
      <c r="T42" s="62">
        <f>$S$42*$B$8</f>
        <v>0</v>
      </c>
      <c r="U42" s="62">
        <f t="shared" ref="U42:X42" si="20">$S$42*$B$8</f>
        <v>0</v>
      </c>
      <c r="V42" s="62">
        <f t="shared" si="20"/>
        <v>0</v>
      </c>
      <c r="W42" s="62">
        <f t="shared" si="20"/>
        <v>0</v>
      </c>
      <c r="X42" s="62">
        <f t="shared" si="20"/>
        <v>0</v>
      </c>
    </row>
    <row r="43" spans="1:26" s="23" customFormat="1" x14ac:dyDescent="0.2">
      <c r="I43" s="23">
        <f t="shared" ref="I43:T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62">
        <f t="shared" si="21"/>
        <v>54.1</v>
      </c>
      <c r="T43" s="62">
        <f t="shared" si="21"/>
        <v>54.1</v>
      </c>
      <c r="U43" s="62">
        <f>$T$43*$B$8</f>
        <v>0</v>
      </c>
      <c r="V43" s="62">
        <f t="shared" ref="V43:X43" si="22">$T$43*$B$8</f>
        <v>0</v>
      </c>
      <c r="W43" s="62">
        <f t="shared" si="22"/>
        <v>0</v>
      </c>
      <c r="X43" s="62">
        <f t="shared" si="22"/>
        <v>0</v>
      </c>
    </row>
    <row r="44" spans="1:26" s="23" customFormat="1" x14ac:dyDescent="0.2">
      <c r="J44" s="23">
        <f t="shared" ref="J44:U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62">
        <f t="shared" si="23"/>
        <v>66.2</v>
      </c>
      <c r="T44" s="62">
        <f t="shared" si="23"/>
        <v>66.2</v>
      </c>
      <c r="U44" s="62">
        <f t="shared" si="23"/>
        <v>66.2</v>
      </c>
      <c r="V44" s="62">
        <f>$U$44*$B$8</f>
        <v>0</v>
      </c>
      <c r="W44" s="62">
        <f t="shared" ref="W44:X44" si="24">$U$44*$B$8</f>
        <v>0</v>
      </c>
      <c r="X44" s="62">
        <f t="shared" si="24"/>
        <v>0</v>
      </c>
    </row>
    <row r="45" spans="1:26" s="23" customFormat="1" x14ac:dyDescent="0.2">
      <c r="K45" s="23">
        <f t="shared" ref="K45:V45" si="25">$K$35</f>
        <v>61.1</v>
      </c>
      <c r="L45" s="23">
        <f t="shared" si="25"/>
        <v>61.1</v>
      </c>
      <c r="M45" s="23">
        <f t="shared" si="25"/>
        <v>61.1</v>
      </c>
      <c r="N45" s="23">
        <f t="shared" si="25"/>
        <v>61.1</v>
      </c>
      <c r="O45" s="23">
        <f t="shared" si="25"/>
        <v>61.1</v>
      </c>
      <c r="P45" s="23">
        <f t="shared" si="25"/>
        <v>61.1</v>
      </c>
      <c r="Q45" s="23">
        <f t="shared" si="25"/>
        <v>61.1</v>
      </c>
      <c r="R45" s="23">
        <f t="shared" si="25"/>
        <v>61.1</v>
      </c>
      <c r="S45" s="62">
        <f t="shared" si="25"/>
        <v>61.1</v>
      </c>
      <c r="T45" s="62">
        <f t="shared" si="25"/>
        <v>61.1</v>
      </c>
      <c r="U45" s="62">
        <f t="shared" si="25"/>
        <v>61.1</v>
      </c>
      <c r="V45" s="62">
        <f t="shared" si="25"/>
        <v>61.1</v>
      </c>
      <c r="W45" s="62">
        <f>$V$45*$B$8</f>
        <v>0</v>
      </c>
      <c r="X45" s="62">
        <f>$V$45*$B$8</f>
        <v>0</v>
      </c>
    </row>
    <row r="46" spans="1:26" s="23" customFormat="1" x14ac:dyDescent="0.2">
      <c r="L46" s="23">
        <f t="shared" ref="L46:W46" si="26">$L$35</f>
        <v>90.4</v>
      </c>
      <c r="M46" s="23">
        <f t="shared" si="26"/>
        <v>90.4</v>
      </c>
      <c r="N46" s="23">
        <f t="shared" si="26"/>
        <v>90.4</v>
      </c>
      <c r="O46" s="23">
        <f t="shared" si="26"/>
        <v>90.4</v>
      </c>
      <c r="P46" s="23">
        <f t="shared" si="26"/>
        <v>90.4</v>
      </c>
      <c r="Q46" s="23">
        <f t="shared" si="26"/>
        <v>90.4</v>
      </c>
      <c r="R46" s="23">
        <f t="shared" si="26"/>
        <v>90.4</v>
      </c>
      <c r="S46" s="62">
        <f t="shared" si="26"/>
        <v>90.4</v>
      </c>
      <c r="T46" s="62">
        <f t="shared" si="26"/>
        <v>90.4</v>
      </c>
      <c r="U46" s="62">
        <f t="shared" si="26"/>
        <v>90.4</v>
      </c>
      <c r="V46" s="62">
        <f t="shared" si="26"/>
        <v>90.4</v>
      </c>
      <c r="W46" s="62">
        <f t="shared" si="26"/>
        <v>90.4</v>
      </c>
      <c r="X46" s="62">
        <f>$W$46*$B$8</f>
        <v>0</v>
      </c>
    </row>
    <row r="47" spans="1:26" s="23" customFormat="1" x14ac:dyDescent="0.2">
      <c r="M47" s="23">
        <f t="shared" ref="M47:X47" si="27">$M$35</f>
        <v>117</v>
      </c>
      <c r="N47" s="23">
        <f t="shared" si="27"/>
        <v>117</v>
      </c>
      <c r="O47" s="23">
        <f t="shared" si="27"/>
        <v>117</v>
      </c>
      <c r="P47" s="23">
        <f t="shared" si="27"/>
        <v>117</v>
      </c>
      <c r="Q47" s="23">
        <f t="shared" si="27"/>
        <v>117</v>
      </c>
      <c r="R47" s="23">
        <f t="shared" si="27"/>
        <v>117</v>
      </c>
      <c r="S47" s="62">
        <f t="shared" si="27"/>
        <v>117</v>
      </c>
      <c r="T47" s="62">
        <f t="shared" si="27"/>
        <v>117</v>
      </c>
      <c r="U47" s="62">
        <f t="shared" si="27"/>
        <v>117</v>
      </c>
      <c r="V47" s="62">
        <f t="shared" si="27"/>
        <v>117</v>
      </c>
      <c r="W47" s="62">
        <f t="shared" si="27"/>
        <v>117</v>
      </c>
      <c r="X47" s="62">
        <f t="shared" si="27"/>
        <v>117</v>
      </c>
    </row>
    <row r="48" spans="1:26" s="5" customFormat="1" x14ac:dyDescent="0.2"/>
    <row r="49" spans="1:26" s="8" customFormat="1" x14ac:dyDescent="0.2">
      <c r="A49" s="57" t="s">
        <v>30</v>
      </c>
      <c r="B49" s="5"/>
      <c r="C49" s="60">
        <f t="shared" ref="C49:X49" si="28">SUM(C37:C47)</f>
        <v>28.8</v>
      </c>
      <c r="D49" s="61">
        <f t="shared" si="28"/>
        <v>94.8</v>
      </c>
      <c r="E49" s="61">
        <f t="shared" si="28"/>
        <v>155.9</v>
      </c>
      <c r="F49" s="61">
        <f t="shared" si="28"/>
        <v>202.5</v>
      </c>
      <c r="G49" s="61">
        <f t="shared" si="28"/>
        <v>243.2</v>
      </c>
      <c r="H49" s="61">
        <f t="shared" si="28"/>
        <v>293.39999999999998</v>
      </c>
      <c r="I49" s="61">
        <f t="shared" si="28"/>
        <v>347.5</v>
      </c>
      <c r="J49" s="61">
        <f t="shared" si="28"/>
        <v>413.7</v>
      </c>
      <c r="K49" s="61">
        <f t="shared" si="28"/>
        <v>474.8</v>
      </c>
      <c r="L49" s="61">
        <f t="shared" si="28"/>
        <v>565.20000000000005</v>
      </c>
      <c r="M49" s="61">
        <f t="shared" si="28"/>
        <v>682.2</v>
      </c>
      <c r="N49" s="61">
        <f t="shared" si="28"/>
        <v>682.2</v>
      </c>
      <c r="O49" s="61">
        <f t="shared" si="28"/>
        <v>653.4</v>
      </c>
      <c r="P49" s="61">
        <f t="shared" si="28"/>
        <v>587.40000000000009</v>
      </c>
      <c r="Q49" s="61">
        <f t="shared" si="28"/>
        <v>526.30000000000007</v>
      </c>
      <c r="R49" s="61">
        <f t="shared" si="28"/>
        <v>479.70000000000005</v>
      </c>
      <c r="S49" s="61">
        <f t="shared" si="28"/>
        <v>439</v>
      </c>
      <c r="T49" s="61">
        <f t="shared" si="28"/>
        <v>388.8</v>
      </c>
      <c r="U49" s="61">
        <f t="shared" si="28"/>
        <v>334.70000000000005</v>
      </c>
      <c r="V49" s="61">
        <f t="shared" si="28"/>
        <v>268.5</v>
      </c>
      <c r="W49" s="61">
        <f t="shared" si="28"/>
        <v>207.4</v>
      </c>
      <c r="X49" s="66">
        <f t="shared" si="28"/>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38.700000000000003</v>
      </c>
      <c r="D56" s="15">
        <v>17.399999999999999</v>
      </c>
      <c r="E56" s="15">
        <v>41.1</v>
      </c>
      <c r="F56" s="15">
        <v>44.3</v>
      </c>
      <c r="G56" s="15">
        <v>62.9</v>
      </c>
      <c r="H56" s="15">
        <v>54.6</v>
      </c>
      <c r="I56" s="15">
        <v>52.2</v>
      </c>
      <c r="J56" s="15">
        <v>60.9</v>
      </c>
      <c r="K56" s="15">
        <v>33</v>
      </c>
      <c r="L56" s="15">
        <v>32.799999999999997</v>
      </c>
      <c r="M56" s="15">
        <v>26.9</v>
      </c>
      <c r="N56" s="89">
        <v>20</v>
      </c>
      <c r="O56" s="89">
        <v>25</v>
      </c>
      <c r="P56" s="89">
        <v>28</v>
      </c>
      <c r="Q56" s="89">
        <v>29</v>
      </c>
      <c r="R56" s="89">
        <v>30</v>
      </c>
      <c r="S56" s="89">
        <v>30</v>
      </c>
      <c r="T56" s="89">
        <v>30</v>
      </c>
      <c r="U56" s="89">
        <v>30</v>
      </c>
      <c r="V56" s="91">
        <v>30</v>
      </c>
      <c r="W56" s="91">
        <v>30</v>
      </c>
      <c r="X56" s="91">
        <v>30</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58</v>
      </c>
      <c r="C59" s="24">
        <f t="shared" ref="C59:X59" si="29">(C52*C56)/1000000</f>
        <v>9.7635456000000023</v>
      </c>
      <c r="D59" s="24">
        <f t="shared" si="29"/>
        <v>14.449795199999999</v>
      </c>
      <c r="E59" s="24">
        <f t="shared" si="29"/>
        <v>56.129612399999999</v>
      </c>
      <c r="F59" s="24">
        <f t="shared" si="29"/>
        <v>78.799068000000005</v>
      </c>
      <c r="G59" s="24">
        <f t="shared" si="29"/>
        <v>134.00417279999999</v>
      </c>
      <c r="H59" s="24">
        <f t="shared" si="29"/>
        <v>140.3320464</v>
      </c>
      <c r="I59" s="24">
        <f t="shared" si="29"/>
        <v>158.90201999999999</v>
      </c>
      <c r="J59" s="24">
        <f t="shared" si="29"/>
        <v>221.30699471999998</v>
      </c>
      <c r="K59" s="24">
        <f t="shared" si="29"/>
        <v>137.25518400000001</v>
      </c>
      <c r="L59" s="24">
        <f t="shared" si="29"/>
        <v>162.39778559999999</v>
      </c>
      <c r="M59" s="24">
        <f t="shared" si="29"/>
        <v>160.75633679999999</v>
      </c>
      <c r="N59" s="24">
        <f t="shared" si="29"/>
        <v>119.84889600000001</v>
      </c>
      <c r="O59" s="24">
        <f t="shared" si="29"/>
        <v>143.09460000000001</v>
      </c>
      <c r="P59" s="24">
        <f t="shared" si="29"/>
        <v>144.07747200000003</v>
      </c>
      <c r="Q59" s="24">
        <f t="shared" si="29"/>
        <v>133.70125200000004</v>
      </c>
      <c r="R59" s="24">
        <f t="shared" si="29"/>
        <v>126.41054400000003</v>
      </c>
      <c r="S59" s="24">
        <f t="shared" si="29"/>
        <v>115.36920000000001</v>
      </c>
      <c r="T59" s="24">
        <f t="shared" si="29"/>
        <v>102.17664000000001</v>
      </c>
      <c r="U59" s="24">
        <f t="shared" si="29"/>
        <v>87.959160000000011</v>
      </c>
      <c r="V59" s="24">
        <f t="shared" si="29"/>
        <v>70.755120000000005</v>
      </c>
      <c r="W59" s="24">
        <f t="shared" si="29"/>
        <v>54.504719999999999</v>
      </c>
      <c r="X59" s="24">
        <f t="shared" si="29"/>
        <v>30.747599999999998</v>
      </c>
      <c r="Y59" s="25">
        <f>SUM(C59:X59)</f>
        <v>2402.7417655199997</v>
      </c>
      <c r="Z59" s="46" t="s">
        <v>20</v>
      </c>
    </row>
    <row r="60" spans="1:26" x14ac:dyDescent="0.2">
      <c r="A60" s="2" t="s">
        <v>33</v>
      </c>
      <c r="C60" s="67">
        <f t="shared" ref="C60:X60" si="30">-C34</f>
        <v>-25.492273146477316</v>
      </c>
      <c r="D60" s="67">
        <f t="shared" si="30"/>
        <v>-59.770671416368884</v>
      </c>
      <c r="E60" s="67">
        <f t="shared" si="30"/>
        <v>-68.071968867311881</v>
      </c>
      <c r="F60" s="67">
        <f t="shared" si="30"/>
        <v>-66.561017779565361</v>
      </c>
      <c r="G60" s="67">
        <f t="shared" si="30"/>
        <v>-65.701863212233462</v>
      </c>
      <c r="H60" s="67">
        <f t="shared" si="30"/>
        <v>-76.436340774431386</v>
      </c>
      <c r="I60" s="67">
        <f t="shared" si="30"/>
        <v>-74.875003418146505</v>
      </c>
      <c r="J60" s="67">
        <f t="shared" si="30"/>
        <v>-71.249726074769583</v>
      </c>
      <c r="K60" s="67">
        <f t="shared" si="30"/>
        <v>-79.223452996407076</v>
      </c>
      <c r="L60" s="67">
        <f t="shared" si="30"/>
        <v>-98.120919468547868</v>
      </c>
      <c r="M60" s="67">
        <f t="shared" si="30"/>
        <v>-119.57366123493043</v>
      </c>
      <c r="N60" s="67">
        <f t="shared" si="30"/>
        <v>-41.289441283261226</v>
      </c>
      <c r="O60" s="67">
        <f t="shared" si="30"/>
        <v>-39.338313446638153</v>
      </c>
      <c r="P60" s="67">
        <f t="shared" si="30"/>
        <v>-34.784510825000652</v>
      </c>
      <c r="Q60" s="67">
        <f t="shared" si="30"/>
        <v>-21.653810672859858</v>
      </c>
      <c r="R60" s="67">
        <f t="shared" si="30"/>
        <v>-21.653810672859858</v>
      </c>
      <c r="S60" s="67">
        <f t="shared" si="30"/>
        <v>-21.653810672859858</v>
      </c>
      <c r="T60" s="67">
        <f t="shared" si="30"/>
        <v>-21.653810672859858</v>
      </c>
      <c r="U60" s="67">
        <f t="shared" si="30"/>
        <v>-21.653810672859858</v>
      </c>
      <c r="V60" s="67">
        <f t="shared" si="30"/>
        <v>-21.653810672859858</v>
      </c>
      <c r="W60" s="67">
        <f t="shared" si="30"/>
        <v>-19.293550346382535</v>
      </c>
      <c r="X60" s="67">
        <f t="shared" si="30"/>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1">C59+C60</f>
        <v>-15.728727546477314</v>
      </c>
      <c r="D62" s="68">
        <f t="shared" si="31"/>
        <v>-45.320876216368887</v>
      </c>
      <c r="E62" s="68">
        <f t="shared" si="31"/>
        <v>-11.942356467311882</v>
      </c>
      <c r="F62" s="68">
        <f t="shared" si="31"/>
        <v>12.238050220434644</v>
      </c>
      <c r="G62" s="68">
        <f t="shared" si="31"/>
        <v>68.30230958776653</v>
      </c>
      <c r="H62" s="68">
        <f t="shared" si="31"/>
        <v>63.89570562556861</v>
      </c>
      <c r="I62" s="68">
        <f t="shared" si="31"/>
        <v>84.027016581853488</v>
      </c>
      <c r="J62" s="68">
        <f t="shared" si="31"/>
        <v>150.05726864523041</v>
      </c>
      <c r="K62" s="68">
        <f t="shared" si="31"/>
        <v>58.031731003592938</v>
      </c>
      <c r="L62" s="68">
        <f t="shared" si="31"/>
        <v>64.276866131452124</v>
      </c>
      <c r="M62" s="68">
        <f t="shared" si="31"/>
        <v>41.182675565069559</v>
      </c>
      <c r="N62" s="68">
        <f t="shared" si="31"/>
        <v>78.559454716738784</v>
      </c>
      <c r="O62" s="68">
        <f t="shared" si="31"/>
        <v>103.75628655336186</v>
      </c>
      <c r="P62" s="68">
        <f t="shared" si="31"/>
        <v>109.29296117499938</v>
      </c>
      <c r="Q62" s="68">
        <f t="shared" si="31"/>
        <v>112.04744132714018</v>
      </c>
      <c r="R62" s="68">
        <f t="shared" si="31"/>
        <v>104.75673332714017</v>
      </c>
      <c r="S62" s="68">
        <f t="shared" si="31"/>
        <v>93.715389327140144</v>
      </c>
      <c r="T62" s="68">
        <f t="shared" si="31"/>
        <v>80.522829327140144</v>
      </c>
      <c r="U62" s="68">
        <f t="shared" si="31"/>
        <v>66.305349327140149</v>
      </c>
      <c r="V62" s="68">
        <f t="shared" si="31"/>
        <v>49.101309327140143</v>
      </c>
      <c r="W62" s="68">
        <f t="shared" si="31"/>
        <v>35.211169653617461</v>
      </c>
      <c r="X62" s="68">
        <f t="shared" si="31"/>
        <v>11.454049653617464</v>
      </c>
      <c r="Y62" s="76">
        <f>SUM(C62:X62)</f>
        <v>1313.742636845986</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2">1/(1+$B$6)^(D10-$M$10)</f>
        <v>1.6894789590026931</v>
      </c>
      <c r="E64" s="69">
        <f t="shared" si="32"/>
        <v>1.5938480745308423</v>
      </c>
      <c r="F64" s="69">
        <f t="shared" si="32"/>
        <v>1.5036302589913608</v>
      </c>
      <c r="G64" s="69">
        <f t="shared" si="32"/>
        <v>1.4185191122560006</v>
      </c>
      <c r="H64" s="69">
        <f t="shared" si="32"/>
        <v>1.3382255776000005</v>
      </c>
      <c r="I64" s="69">
        <f t="shared" si="32"/>
        <v>1.2624769600000003</v>
      </c>
      <c r="J64" s="69">
        <f t="shared" si="32"/>
        <v>1.1910160000000003</v>
      </c>
      <c r="K64" s="69">
        <f t="shared" si="32"/>
        <v>1.1236000000000002</v>
      </c>
      <c r="L64" s="69">
        <f t="shared" si="32"/>
        <v>1.06</v>
      </c>
      <c r="M64" s="69">
        <f t="shared" si="32"/>
        <v>1</v>
      </c>
      <c r="N64" s="69">
        <f t="shared" si="32"/>
        <v>0.94339622641509424</v>
      </c>
      <c r="O64" s="69">
        <f t="shared" si="32"/>
        <v>0.88999644001423983</v>
      </c>
      <c r="P64" s="69">
        <f t="shared" si="32"/>
        <v>0.8396192830323016</v>
      </c>
      <c r="Q64" s="69">
        <f t="shared" si="32"/>
        <v>0.79209366323802044</v>
      </c>
      <c r="R64" s="69">
        <f t="shared" si="32"/>
        <v>0.74725817286605689</v>
      </c>
      <c r="S64" s="69">
        <f t="shared" si="32"/>
        <v>0.70496054043967626</v>
      </c>
      <c r="T64" s="69">
        <f t="shared" si="32"/>
        <v>0.66505711362233599</v>
      </c>
      <c r="U64" s="69">
        <f t="shared" si="32"/>
        <v>0.62741237134182648</v>
      </c>
      <c r="V64" s="69">
        <f t="shared" si="32"/>
        <v>0.59189846353002495</v>
      </c>
      <c r="W64" s="69">
        <f t="shared" si="32"/>
        <v>0.55839477691511785</v>
      </c>
      <c r="X64" s="69">
        <f t="shared" si="32"/>
        <v>0.52678752539162055</v>
      </c>
      <c r="Y64" s="48"/>
      <c r="Z64" s="2"/>
    </row>
    <row r="65" spans="1:26" x14ac:dyDescent="0.2">
      <c r="A65" s="2"/>
      <c r="Y65" s="48"/>
      <c r="Z65" s="2"/>
    </row>
    <row r="66" spans="1:26" ht="26.25" thickBot="1" x14ac:dyDescent="0.25">
      <c r="A66" s="102" t="s">
        <v>61</v>
      </c>
      <c r="C66" s="68">
        <f t="shared" ref="C66:X66" si="33">C62*C64</f>
        <v>-28.167755496159042</v>
      </c>
      <c r="D66" s="68">
        <f t="shared" si="33"/>
        <v>-76.568666771120817</v>
      </c>
      <c r="E66" s="68">
        <f t="shared" si="33"/>
        <v>-19.034301860785995</v>
      </c>
      <c r="F66" s="68">
        <f t="shared" si="33"/>
        <v>18.401502622501425</v>
      </c>
      <c r="G66" s="68">
        <f t="shared" si="33"/>
        <v>96.888131561473088</v>
      </c>
      <c r="H66" s="68">
        <f t="shared" si="33"/>
        <v>85.506867566936151</v>
      </c>
      <c r="I66" s="68">
        <f t="shared" si="33"/>
        <v>106.08217245212801</v>
      </c>
      <c r="J66" s="68">
        <f t="shared" si="33"/>
        <v>178.72060787276777</v>
      </c>
      <c r="K66" s="68">
        <f t="shared" si="33"/>
        <v>65.204452955637038</v>
      </c>
      <c r="L66" s="68">
        <f t="shared" si="33"/>
        <v>68.133478099339257</v>
      </c>
      <c r="M66" s="68">
        <f t="shared" si="33"/>
        <v>41.182675565069559</v>
      </c>
      <c r="N66" s="68">
        <f t="shared" si="33"/>
        <v>74.112693128998842</v>
      </c>
      <c r="O66" s="68">
        <f t="shared" si="33"/>
        <v>92.342725661589398</v>
      </c>
      <c r="P66" s="68">
        <f t="shared" si="33"/>
        <v>91.764477702230153</v>
      </c>
      <c r="Q66" s="68">
        <f t="shared" si="33"/>
        <v>88.752068257261627</v>
      </c>
      <c r="R66" s="68">
        <f t="shared" si="33"/>
        <v>78.280325141455535</v>
      </c>
      <c r="S66" s="68">
        <f t="shared" si="33"/>
        <v>66.065651507575382</v>
      </c>
      <c r="T66" s="68">
        <f t="shared" si="33"/>
        <v>53.552280453011811</v>
      </c>
      <c r="U66" s="68">
        <f t="shared" si="33"/>
        <v>41.600796453989183</v>
      </c>
      <c r="V66" s="68">
        <f t="shared" si="33"/>
        <v>29.062989548046733</v>
      </c>
      <c r="W66" s="68">
        <f t="shared" si="33"/>
        <v>19.661733223652089</v>
      </c>
      <c r="X66" s="68">
        <f t="shared" si="33"/>
        <v>6.033850472741892</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1177.5787561183395</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4">(C34*1000000)/C52</f>
        <v>101.04433483351295</v>
      </c>
      <c r="D71" s="75">
        <f t="shared" si="34"/>
        <v>71.974008506696251</v>
      </c>
      <c r="E71" s="75">
        <f t="shared" si="34"/>
        <v>49.844597188889878</v>
      </c>
      <c r="F71" s="75">
        <f t="shared" si="34"/>
        <v>37.419898007356451</v>
      </c>
      <c r="G71" s="75">
        <f t="shared" si="34"/>
        <v>30.839690359623525</v>
      </c>
      <c r="H71" s="75">
        <f t="shared" si="34"/>
        <v>29.739637619108745</v>
      </c>
      <c r="I71" s="75">
        <f t="shared" si="34"/>
        <v>24.596762070282352</v>
      </c>
      <c r="J71" s="75">
        <f t="shared" si="34"/>
        <v>19.606738248121594</v>
      </c>
      <c r="K71" s="75">
        <f t="shared" si="34"/>
        <v>19.047542487585996</v>
      </c>
      <c r="L71" s="75">
        <f t="shared" si="34"/>
        <v>19.817795831868597</v>
      </c>
      <c r="M71" s="75">
        <f t="shared" si="34"/>
        <v>20.008738387845799</v>
      </c>
      <c r="N71" s="75">
        <f t="shared" si="34"/>
        <v>6.8902497496950188</v>
      </c>
      <c r="O71" s="75">
        <f t="shared" si="34"/>
        <v>6.8727809167219016</v>
      </c>
      <c r="P71" s="75">
        <f t="shared" si="34"/>
        <v>6.7600179929588027</v>
      </c>
      <c r="Q71" s="75">
        <f t="shared" si="34"/>
        <v>4.6967436738209134</v>
      </c>
      <c r="R71" s="75">
        <f t="shared" si="34"/>
        <v>5.1389251215135632</v>
      </c>
      <c r="S71" s="75">
        <f t="shared" si="34"/>
        <v>5.6307430422140028</v>
      </c>
      <c r="T71" s="75">
        <f t="shared" si="34"/>
        <v>6.3577577045574776</v>
      </c>
      <c r="U71" s="75">
        <f t="shared" si="34"/>
        <v>7.3854084121062051</v>
      </c>
      <c r="V71" s="75">
        <f t="shared" si="34"/>
        <v>9.1811634293856859</v>
      </c>
      <c r="W71" s="75">
        <f t="shared" si="34"/>
        <v>10.619383245918447</v>
      </c>
      <c r="X71" s="75">
        <f t="shared" si="34"/>
        <v>18.824445172679365</v>
      </c>
    </row>
    <row r="72" spans="1:26" s="8" customFormat="1" x14ac:dyDescent="0.2">
      <c r="A72" s="39"/>
      <c r="B72" s="5"/>
    </row>
    <row r="74" spans="1:26" x14ac:dyDescent="0.2">
      <c r="J74" s="24"/>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0.06</v>
      </c>
      <c r="Y5" s="1"/>
    </row>
    <row r="6" spans="1:27" x14ac:dyDescent="0.2">
      <c r="A6" s="97" t="s">
        <v>51</v>
      </c>
      <c r="B6" s="26">
        <f>B5</f>
        <v>0.06</v>
      </c>
      <c r="Y6" s="1"/>
    </row>
    <row r="7" spans="1:27" x14ac:dyDescent="0.2">
      <c r="A7" t="s">
        <v>15</v>
      </c>
      <c r="B7" s="12">
        <v>12</v>
      </c>
      <c r="Y7" s="1"/>
    </row>
    <row r="8" spans="1:27" s="97" customFormat="1" x14ac:dyDescent="0.2">
      <c r="A8" s="99" t="s">
        <v>52</v>
      </c>
      <c r="B8" s="104">
        <v>0</v>
      </c>
      <c r="Y8" s="98"/>
    </row>
    <row r="9" spans="1:27" x14ac:dyDescent="0.2">
      <c r="N9" s="2"/>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2.3602603264773223</v>
      </c>
      <c r="D16" s="32">
        <f t="shared" ref="D16:V16" si="0">C16</f>
        <v>2.3602603264773223</v>
      </c>
      <c r="E16" s="32">
        <f t="shared" si="0"/>
        <v>2.3602603264773223</v>
      </c>
      <c r="F16" s="32">
        <f t="shared" si="0"/>
        <v>2.3602603264773223</v>
      </c>
      <c r="G16" s="32">
        <f t="shared" si="0"/>
        <v>2.3602603264773223</v>
      </c>
      <c r="H16" s="32">
        <f t="shared" si="0"/>
        <v>2.3602603264773223</v>
      </c>
      <c r="I16" s="32">
        <f t="shared" si="0"/>
        <v>2.3602603264773223</v>
      </c>
      <c r="J16" s="32">
        <f t="shared" si="0"/>
        <v>2.3602603264773223</v>
      </c>
      <c r="K16" s="32">
        <f t="shared" si="0"/>
        <v>2.3602603264773223</v>
      </c>
      <c r="L16" s="32">
        <f t="shared" si="0"/>
        <v>2.3602603264773223</v>
      </c>
      <c r="M16" s="32">
        <f t="shared" si="0"/>
        <v>2.3602603264773223</v>
      </c>
      <c r="N16" s="32">
        <f t="shared" si="0"/>
        <v>2.3602603264773223</v>
      </c>
      <c r="O16" s="32">
        <f t="shared" si="0"/>
        <v>2.3602603264773223</v>
      </c>
      <c r="P16" s="32">
        <f t="shared" si="0"/>
        <v>2.3602603264773223</v>
      </c>
      <c r="Q16" s="32">
        <f t="shared" si="0"/>
        <v>2.3602603264773223</v>
      </c>
      <c r="R16" s="32">
        <f t="shared" si="0"/>
        <v>2.3602603264773223</v>
      </c>
      <c r="S16" s="32">
        <f t="shared" si="0"/>
        <v>2.3602603264773223</v>
      </c>
      <c r="T16" s="32">
        <f t="shared" si="0"/>
        <v>2.3602603264773223</v>
      </c>
      <c r="U16" s="32">
        <f t="shared" si="0"/>
        <v>2.3602603264773223</v>
      </c>
      <c r="V16" s="32">
        <f t="shared" si="0"/>
        <v>2.3602603264773223</v>
      </c>
      <c r="W16" s="33"/>
      <c r="X16" s="33"/>
    </row>
    <row r="17" spans="1:26" x14ac:dyDescent="0.2">
      <c r="A17" s="35">
        <v>10</v>
      </c>
      <c r="B17" s="5">
        <v>2002</v>
      </c>
      <c r="C17" s="32"/>
      <c r="D17" s="32">
        <f>PMT($B$5,$A$17,-D13)</f>
        <v>0.13043323989156846</v>
      </c>
      <c r="E17" s="32">
        <f t="shared" ref="E17:M17" si="1">D17</f>
        <v>0.13043323989156846</v>
      </c>
      <c r="F17" s="32">
        <f t="shared" si="1"/>
        <v>0.13043323989156846</v>
      </c>
      <c r="G17" s="32">
        <f t="shared" si="1"/>
        <v>0.13043323989156846</v>
      </c>
      <c r="H17" s="32">
        <f t="shared" si="1"/>
        <v>0.13043323989156846</v>
      </c>
      <c r="I17" s="32">
        <f t="shared" si="1"/>
        <v>0.13043323989156846</v>
      </c>
      <c r="J17" s="32">
        <f t="shared" si="1"/>
        <v>0.13043323989156846</v>
      </c>
      <c r="K17" s="32">
        <f t="shared" si="1"/>
        <v>0.13043323989156846</v>
      </c>
      <c r="L17" s="32">
        <f t="shared" si="1"/>
        <v>0.13043323989156846</v>
      </c>
      <c r="M17" s="32">
        <f t="shared" si="1"/>
        <v>0.13043323989156846</v>
      </c>
      <c r="N17" s="32"/>
      <c r="O17" s="32"/>
      <c r="P17" s="33"/>
      <c r="Q17" s="33"/>
      <c r="R17" s="33"/>
      <c r="S17" s="33"/>
      <c r="T17" s="33"/>
      <c r="U17" s="33"/>
      <c r="V17" s="33"/>
      <c r="W17" s="33"/>
      <c r="X17" s="33"/>
    </row>
    <row r="18" spans="1:26" x14ac:dyDescent="0.2">
      <c r="A18" s="35">
        <v>9</v>
      </c>
      <c r="B18" s="5">
        <v>2003</v>
      </c>
      <c r="C18" s="32"/>
      <c r="D18" s="32"/>
      <c r="E18" s="32">
        <f>PMT($B$5,$A$18,-E13)</f>
        <v>3.743039080942999</v>
      </c>
      <c r="F18" s="32">
        <f t="shared" ref="F18:M18" si="2">E18</f>
        <v>3.743039080942999</v>
      </c>
      <c r="G18" s="32">
        <f t="shared" si="2"/>
        <v>3.743039080942999</v>
      </c>
      <c r="H18" s="32">
        <f t="shared" si="2"/>
        <v>3.743039080942999</v>
      </c>
      <c r="I18" s="32">
        <f t="shared" si="2"/>
        <v>3.743039080942999</v>
      </c>
      <c r="J18" s="32">
        <f t="shared" si="2"/>
        <v>3.743039080942999</v>
      </c>
      <c r="K18" s="32">
        <f t="shared" si="2"/>
        <v>3.743039080942999</v>
      </c>
      <c r="L18" s="32">
        <f t="shared" si="2"/>
        <v>3.743039080942999</v>
      </c>
      <c r="M18" s="32">
        <f t="shared" si="2"/>
        <v>3.743039080942999</v>
      </c>
      <c r="N18" s="32"/>
      <c r="O18" s="32"/>
      <c r="P18" s="32"/>
      <c r="Q18" s="36"/>
      <c r="R18" s="36"/>
      <c r="S18" s="36"/>
      <c r="T18" s="36"/>
      <c r="U18" s="36"/>
      <c r="V18" s="36"/>
      <c r="W18" s="36"/>
      <c r="X18" s="36"/>
    </row>
    <row r="19" spans="1:26" x14ac:dyDescent="0.2">
      <c r="A19" s="35">
        <v>8</v>
      </c>
      <c r="B19" s="5">
        <v>2004</v>
      </c>
      <c r="C19" s="32"/>
      <c r="D19" s="32"/>
      <c r="E19" s="32"/>
      <c r="F19" s="32">
        <f>PMT($B$5,$A$19,-F13)</f>
        <v>2.4716241822534748</v>
      </c>
      <c r="G19" s="32">
        <f t="shared" ref="G19:M19" si="3">F19</f>
        <v>2.4716241822534748</v>
      </c>
      <c r="H19" s="32">
        <f t="shared" si="3"/>
        <v>2.4716241822534748</v>
      </c>
      <c r="I19" s="32">
        <f t="shared" si="3"/>
        <v>2.4716241822534748</v>
      </c>
      <c r="J19" s="32">
        <f t="shared" si="3"/>
        <v>2.4716241822534748</v>
      </c>
      <c r="K19" s="32">
        <f t="shared" si="3"/>
        <v>2.4716241822534748</v>
      </c>
      <c r="L19" s="32">
        <f t="shared" si="3"/>
        <v>2.4716241822534748</v>
      </c>
      <c r="M19" s="32">
        <f t="shared" si="3"/>
        <v>2.4716241822534748</v>
      </c>
      <c r="N19" s="32"/>
      <c r="O19" s="32"/>
      <c r="P19" s="32"/>
      <c r="Q19" s="32"/>
      <c r="R19" s="36"/>
      <c r="S19" s="36"/>
      <c r="T19" s="36"/>
      <c r="U19" s="36"/>
      <c r="V19" s="36"/>
      <c r="W19" s="36"/>
      <c r="X19" s="36"/>
    </row>
    <row r="20" spans="1:26" x14ac:dyDescent="0.2">
      <c r="A20" s="35">
        <v>7</v>
      </c>
      <c r="B20" s="5">
        <v>2005</v>
      </c>
      <c r="C20" s="32"/>
      <c r="D20" s="32"/>
      <c r="E20" s="32"/>
      <c r="F20" s="32"/>
      <c r="G20" s="32">
        <f>PMT($B$5,$A$20,-G13)</f>
        <v>2.6731747626680886</v>
      </c>
      <c r="H20" s="32">
        <f t="shared" ref="H20:M20" si="4">G20</f>
        <v>2.6731747626680886</v>
      </c>
      <c r="I20" s="32">
        <f t="shared" si="4"/>
        <v>2.6731747626680886</v>
      </c>
      <c r="J20" s="32">
        <f t="shared" si="4"/>
        <v>2.6731747626680886</v>
      </c>
      <c r="K20" s="32">
        <f t="shared" si="4"/>
        <v>2.6731747626680886</v>
      </c>
      <c r="L20" s="32">
        <f t="shared" si="4"/>
        <v>2.6731747626680886</v>
      </c>
      <c r="M20" s="32">
        <f t="shared" si="4"/>
        <v>2.6731747626680886</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4.8224891521979139</v>
      </c>
      <c r="I21" s="32">
        <f>H21</f>
        <v>4.8224891521979139</v>
      </c>
      <c r="J21" s="32">
        <f>I21</f>
        <v>4.8224891521979139</v>
      </c>
      <c r="K21" s="32">
        <f>J21</f>
        <v>4.8224891521979139</v>
      </c>
      <c r="L21" s="32">
        <f>K21</f>
        <v>4.8224891521979139</v>
      </c>
      <c r="M21" s="32">
        <f>L21</f>
        <v>4.8224891521979139</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0.75130180371513655</v>
      </c>
      <c r="J22" s="32">
        <f>I22</f>
        <v>0.75130180371513655</v>
      </c>
      <c r="K22" s="32">
        <f>J22</f>
        <v>0.75130180371513655</v>
      </c>
      <c r="L22" s="32">
        <f>K22</f>
        <v>0.75130180371513655</v>
      </c>
      <c r="M22" s="32">
        <f>L22</f>
        <v>0.75130180371513655</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1.9511278366230822</v>
      </c>
      <c r="K23" s="32">
        <f>J23</f>
        <v>1.9511278366230822</v>
      </c>
      <c r="L23" s="32">
        <f>K23</f>
        <v>1.9511278366230822</v>
      </c>
      <c r="M23" s="32">
        <f>L23</f>
        <v>1.9511278366230822</v>
      </c>
      <c r="N23" s="32">
        <f>M23</f>
        <v>1.9511278366230822</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4.553802621637498</v>
      </c>
      <c r="L24" s="32">
        <f>K24</f>
        <v>4.553802621637498</v>
      </c>
      <c r="M24" s="32">
        <f>L24</f>
        <v>4.553802621637498</v>
      </c>
      <c r="N24" s="32">
        <f>M24</f>
        <v>4.553802621637498</v>
      </c>
      <c r="O24" s="32">
        <f>N24</f>
        <v>4.553802621637498</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13.130700152140795</v>
      </c>
      <c r="M25" s="32">
        <f>L25</f>
        <v>13.130700152140795</v>
      </c>
      <c r="N25" s="32">
        <f>M25</f>
        <v>13.130700152140795</v>
      </c>
      <c r="O25" s="32">
        <f>N25</f>
        <v>13.130700152140795</v>
      </c>
      <c r="P25" s="32">
        <f>O25</f>
        <v>13.130700152140795</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19.293550346382535</v>
      </c>
      <c r="N26" s="32">
        <f t="shared" ref="N26:X26" si="5">M26</f>
        <v>19.293550346382535</v>
      </c>
      <c r="O26" s="32">
        <f t="shared" si="5"/>
        <v>19.293550346382535</v>
      </c>
      <c r="P26" s="32">
        <f t="shared" si="5"/>
        <v>19.293550346382535</v>
      </c>
      <c r="Q26" s="32">
        <f t="shared" si="5"/>
        <v>19.293550346382535</v>
      </c>
      <c r="R26" s="32">
        <f t="shared" si="5"/>
        <v>19.293550346382535</v>
      </c>
      <c r="S26" s="32">
        <f t="shared" si="5"/>
        <v>19.293550346382535</v>
      </c>
      <c r="T26" s="32">
        <f t="shared" si="5"/>
        <v>19.293550346382535</v>
      </c>
      <c r="U26" s="32">
        <f t="shared" si="5"/>
        <v>19.293550346382535</v>
      </c>
      <c r="V26" s="32">
        <f t="shared" si="5"/>
        <v>19.293550346382535</v>
      </c>
      <c r="W26" s="32">
        <f t="shared" si="5"/>
        <v>19.293550346382535</v>
      </c>
      <c r="X26" s="32">
        <f t="shared" si="5"/>
        <v>19.293550346382535</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2.3602603264773223</v>
      </c>
      <c r="D33" s="56">
        <f t="shared" si="7"/>
        <v>2.4906935663688907</v>
      </c>
      <c r="E33" s="56">
        <f t="shared" si="7"/>
        <v>6.2337326473118893</v>
      </c>
      <c r="F33" s="56">
        <f t="shared" si="7"/>
        <v>8.7053568295653641</v>
      </c>
      <c r="G33" s="56">
        <f t="shared" si="7"/>
        <v>11.378531592233452</v>
      </c>
      <c r="H33" s="56">
        <f t="shared" si="7"/>
        <v>16.201020744431368</v>
      </c>
      <c r="I33" s="56">
        <f t="shared" si="7"/>
        <v>16.952322548146505</v>
      </c>
      <c r="J33" s="56">
        <f t="shared" si="7"/>
        <v>18.903450384769588</v>
      </c>
      <c r="K33" s="56">
        <f t="shared" si="7"/>
        <v>23.457253006407086</v>
      </c>
      <c r="L33" s="56">
        <f t="shared" si="7"/>
        <v>36.587953158547883</v>
      </c>
      <c r="M33" s="56">
        <f t="shared" si="7"/>
        <v>55.881503504930421</v>
      </c>
      <c r="N33" s="56">
        <f t="shared" si="7"/>
        <v>41.289441283261226</v>
      </c>
      <c r="O33" s="56">
        <f t="shared" si="7"/>
        <v>39.338313446638153</v>
      </c>
      <c r="P33" s="56">
        <f t="shared" si="7"/>
        <v>34.784510825000652</v>
      </c>
      <c r="Q33" s="56">
        <f t="shared" si="7"/>
        <v>21.653810672859858</v>
      </c>
      <c r="R33" s="56">
        <f t="shared" si="7"/>
        <v>21.653810672859858</v>
      </c>
      <c r="S33" s="56">
        <f t="shared" si="7"/>
        <v>21.653810672859858</v>
      </c>
      <c r="T33" s="56">
        <f t="shared" si="7"/>
        <v>21.653810672859858</v>
      </c>
      <c r="U33" s="56">
        <f t="shared" si="7"/>
        <v>21.653810672859858</v>
      </c>
      <c r="V33" s="56">
        <f t="shared" si="7"/>
        <v>21.653810672859858</v>
      </c>
      <c r="W33" s="56">
        <f t="shared" si="7"/>
        <v>19.293550346382535</v>
      </c>
      <c r="X33" s="56">
        <f t="shared" si="7"/>
        <v>19.293550346382535</v>
      </c>
      <c r="Y33" s="7">
        <f>SUM(C33:X33)</f>
        <v>483.07430859401387</v>
      </c>
      <c r="Z33" t="s">
        <v>39</v>
      </c>
    </row>
    <row r="34" spans="1:26" x14ac:dyDescent="0.2">
      <c r="A34" s="38" t="s">
        <v>28</v>
      </c>
      <c r="B34" s="23"/>
      <c r="C34" s="21">
        <f t="shared" ref="C34:X34" si="8">C30+C33</f>
        <v>25.492273146477316</v>
      </c>
      <c r="D34" s="21">
        <f t="shared" si="8"/>
        <v>59.770671416368884</v>
      </c>
      <c r="E34" s="21">
        <f t="shared" si="8"/>
        <v>68.071968867311881</v>
      </c>
      <c r="F34" s="21">
        <f t="shared" si="8"/>
        <v>66.561017779565361</v>
      </c>
      <c r="G34" s="21">
        <f t="shared" si="8"/>
        <v>65.701863212233462</v>
      </c>
      <c r="H34" s="21">
        <f t="shared" si="8"/>
        <v>76.436340774431386</v>
      </c>
      <c r="I34" s="21">
        <f t="shared" si="8"/>
        <v>74.875003418146505</v>
      </c>
      <c r="J34" s="21">
        <f t="shared" si="8"/>
        <v>71.249726074769583</v>
      </c>
      <c r="K34" s="21">
        <f t="shared" si="8"/>
        <v>79.223452996407076</v>
      </c>
      <c r="L34" s="21">
        <f t="shared" si="8"/>
        <v>98.120919468547868</v>
      </c>
      <c r="M34" s="21">
        <f t="shared" si="8"/>
        <v>119.57366123493043</v>
      </c>
      <c r="N34" s="21">
        <f t="shared" si="8"/>
        <v>41.289441283261226</v>
      </c>
      <c r="O34" s="21">
        <f t="shared" si="8"/>
        <v>39.338313446638153</v>
      </c>
      <c r="P34" s="21">
        <f t="shared" si="8"/>
        <v>34.784510825000652</v>
      </c>
      <c r="Q34" s="21">
        <f t="shared" si="8"/>
        <v>21.653810672859858</v>
      </c>
      <c r="R34" s="21">
        <f t="shared" si="8"/>
        <v>21.653810672859858</v>
      </c>
      <c r="S34" s="21">
        <f t="shared" si="8"/>
        <v>21.653810672859858</v>
      </c>
      <c r="T34" s="21">
        <f t="shared" si="8"/>
        <v>21.653810672859858</v>
      </c>
      <c r="U34" s="21">
        <f t="shared" si="8"/>
        <v>21.653810672859858</v>
      </c>
      <c r="V34" s="21">
        <f t="shared" si="8"/>
        <v>21.653810672859858</v>
      </c>
      <c r="W34" s="21">
        <f t="shared" si="8"/>
        <v>19.293550346382535</v>
      </c>
      <c r="X34" s="21">
        <f t="shared" si="8"/>
        <v>19.293550346382535</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N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23">
        <f t="shared" si="9"/>
        <v>28.8</v>
      </c>
      <c r="N37" s="23">
        <f t="shared" si="9"/>
        <v>28.8</v>
      </c>
      <c r="O37" s="100">
        <f>$N$37*$B$8</f>
        <v>0</v>
      </c>
      <c r="P37" s="100">
        <f t="shared" ref="P37:X37" si="10">$N$37*$B$8</f>
        <v>0</v>
      </c>
      <c r="Q37" s="100">
        <f t="shared" si="10"/>
        <v>0</v>
      </c>
      <c r="R37" s="100">
        <f t="shared" si="10"/>
        <v>0</v>
      </c>
      <c r="S37" s="62">
        <f t="shared" si="10"/>
        <v>0</v>
      </c>
      <c r="T37" s="62">
        <f t="shared" si="10"/>
        <v>0</v>
      </c>
      <c r="U37" s="62">
        <f t="shared" si="10"/>
        <v>0</v>
      </c>
      <c r="V37" s="62">
        <f t="shared" si="10"/>
        <v>0</v>
      </c>
      <c r="W37" s="62">
        <f t="shared" si="10"/>
        <v>0</v>
      </c>
      <c r="X37" s="62">
        <f t="shared" si="10"/>
        <v>0</v>
      </c>
    </row>
    <row r="38" spans="1:26" s="23" customFormat="1" x14ac:dyDescent="0.2">
      <c r="A38" s="117" t="s">
        <v>59</v>
      </c>
      <c r="D38" s="23">
        <f t="shared" ref="D38:O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23">
        <f t="shared" si="11"/>
        <v>66</v>
      </c>
      <c r="O38" s="23">
        <f t="shared" si="11"/>
        <v>66</v>
      </c>
      <c r="P38" s="100">
        <f>$O$38*$B$8</f>
        <v>0</v>
      </c>
      <c r="Q38" s="100">
        <f t="shared" ref="Q38:X38" si="12">$O$38*$B$8</f>
        <v>0</v>
      </c>
      <c r="R38" s="100">
        <f t="shared" si="12"/>
        <v>0</v>
      </c>
      <c r="S38" s="62">
        <f t="shared" si="12"/>
        <v>0</v>
      </c>
      <c r="T38" s="62">
        <f t="shared" si="12"/>
        <v>0</v>
      </c>
      <c r="U38" s="62">
        <f t="shared" si="12"/>
        <v>0</v>
      </c>
      <c r="V38" s="62">
        <f t="shared" si="12"/>
        <v>0</v>
      </c>
      <c r="W38" s="62">
        <f t="shared" si="12"/>
        <v>0</v>
      </c>
      <c r="X38" s="62">
        <f t="shared" si="12"/>
        <v>0</v>
      </c>
    </row>
    <row r="39" spans="1:26" s="23" customFormat="1" x14ac:dyDescent="0.2">
      <c r="A39" s="117"/>
      <c r="E39" s="23">
        <f t="shared" ref="E39:P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23">
        <f t="shared" si="13"/>
        <v>61.1</v>
      </c>
      <c r="P39" s="23">
        <f t="shared" si="13"/>
        <v>61.1</v>
      </c>
      <c r="Q39" s="100">
        <f>$P$39*$B$8</f>
        <v>0</v>
      </c>
      <c r="R39" s="100">
        <f t="shared" ref="R39:X39" si="14">$P$39*$B$8</f>
        <v>0</v>
      </c>
      <c r="S39" s="62">
        <f t="shared" si="14"/>
        <v>0</v>
      </c>
      <c r="T39" s="62">
        <f t="shared" si="14"/>
        <v>0</v>
      </c>
      <c r="U39" s="62">
        <f t="shared" si="14"/>
        <v>0</v>
      </c>
      <c r="V39" s="62">
        <f t="shared" si="14"/>
        <v>0</v>
      </c>
      <c r="W39" s="62">
        <f t="shared" si="14"/>
        <v>0</v>
      </c>
      <c r="X39" s="62">
        <f t="shared" si="14"/>
        <v>0</v>
      </c>
    </row>
    <row r="40" spans="1:26" s="23" customFormat="1" x14ac:dyDescent="0.2">
      <c r="F40" s="23">
        <f t="shared" ref="F40:Q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23">
        <f t="shared" si="15"/>
        <v>46.6</v>
      </c>
      <c r="Q40" s="23">
        <f t="shared" si="15"/>
        <v>46.6</v>
      </c>
      <c r="R40" s="100">
        <f>$Q$40*$B$8</f>
        <v>0</v>
      </c>
      <c r="S40" s="62">
        <f t="shared" ref="S40:X40" si="16">$Q$40*$B$8</f>
        <v>0</v>
      </c>
      <c r="T40" s="62">
        <f t="shared" si="16"/>
        <v>0</v>
      </c>
      <c r="U40" s="62">
        <f t="shared" si="16"/>
        <v>0</v>
      </c>
      <c r="V40" s="62">
        <f t="shared" si="16"/>
        <v>0</v>
      </c>
      <c r="W40" s="62">
        <f t="shared" si="16"/>
        <v>0</v>
      </c>
      <c r="X40" s="62">
        <f t="shared" si="16"/>
        <v>0</v>
      </c>
    </row>
    <row r="41" spans="1:26" s="23" customFormat="1" x14ac:dyDescent="0.2">
      <c r="G41" s="23">
        <f t="shared" ref="G41:R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23">
        <f t="shared" si="17"/>
        <v>40.700000000000003</v>
      </c>
      <c r="R41" s="23">
        <f t="shared" si="17"/>
        <v>40.700000000000003</v>
      </c>
      <c r="S41" s="62">
        <f>$R$41*$B$8</f>
        <v>0</v>
      </c>
      <c r="T41" s="62">
        <f t="shared" ref="T41:X41" si="18">$R$41*$B$8</f>
        <v>0</v>
      </c>
      <c r="U41" s="62">
        <f t="shared" si="18"/>
        <v>0</v>
      </c>
      <c r="V41" s="62">
        <f t="shared" si="18"/>
        <v>0</v>
      </c>
      <c r="W41" s="62">
        <f t="shared" si="18"/>
        <v>0</v>
      </c>
      <c r="X41" s="62">
        <f t="shared" si="18"/>
        <v>0</v>
      </c>
    </row>
    <row r="42" spans="1:26" s="23" customFormat="1" x14ac:dyDescent="0.2">
      <c r="H42" s="23">
        <f t="shared" ref="H42:S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23">
        <f t="shared" si="19"/>
        <v>50.2</v>
      </c>
      <c r="S42" s="62">
        <f t="shared" si="19"/>
        <v>50.2</v>
      </c>
      <c r="T42" s="62">
        <f>$S$42*$B$8</f>
        <v>0</v>
      </c>
      <c r="U42" s="62">
        <f t="shared" ref="U42:X42" si="20">$S$42*$B$8</f>
        <v>0</v>
      </c>
      <c r="V42" s="62">
        <f t="shared" si="20"/>
        <v>0</v>
      </c>
      <c r="W42" s="62">
        <f t="shared" si="20"/>
        <v>0</v>
      </c>
      <c r="X42" s="62">
        <f t="shared" si="20"/>
        <v>0</v>
      </c>
    </row>
    <row r="43" spans="1:26" s="23" customFormat="1" x14ac:dyDescent="0.2">
      <c r="I43" s="23">
        <f t="shared" ref="I43:T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62">
        <f t="shared" si="21"/>
        <v>54.1</v>
      </c>
      <c r="T43" s="62">
        <f t="shared" si="21"/>
        <v>54.1</v>
      </c>
      <c r="U43" s="62">
        <f>$T$43*$B$8</f>
        <v>0</v>
      </c>
      <c r="V43" s="62">
        <f t="shared" ref="V43:X43" si="22">$T$43*$B$8</f>
        <v>0</v>
      </c>
      <c r="W43" s="62">
        <f t="shared" si="22"/>
        <v>0</v>
      </c>
      <c r="X43" s="62">
        <f t="shared" si="22"/>
        <v>0</v>
      </c>
    </row>
    <row r="44" spans="1:26" s="23" customFormat="1" x14ac:dyDescent="0.2">
      <c r="J44" s="23">
        <f t="shared" ref="J44:U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62">
        <f t="shared" si="23"/>
        <v>66.2</v>
      </c>
      <c r="T44" s="62">
        <f t="shared" si="23"/>
        <v>66.2</v>
      </c>
      <c r="U44" s="62">
        <f t="shared" si="23"/>
        <v>66.2</v>
      </c>
      <c r="V44" s="62">
        <f>$U$44*$B$8</f>
        <v>0</v>
      </c>
      <c r="W44" s="62">
        <f t="shared" ref="W44:X44" si="24">$U$44*$B$8</f>
        <v>0</v>
      </c>
      <c r="X44" s="62">
        <f t="shared" si="24"/>
        <v>0</v>
      </c>
    </row>
    <row r="45" spans="1:26" s="23" customFormat="1" x14ac:dyDescent="0.2">
      <c r="K45" s="23">
        <f t="shared" ref="K45:V45" si="25">$K$35</f>
        <v>61.1</v>
      </c>
      <c r="L45" s="23">
        <f t="shared" si="25"/>
        <v>61.1</v>
      </c>
      <c r="M45" s="23">
        <f t="shared" si="25"/>
        <v>61.1</v>
      </c>
      <c r="N45" s="23">
        <f t="shared" si="25"/>
        <v>61.1</v>
      </c>
      <c r="O45" s="23">
        <f t="shared" si="25"/>
        <v>61.1</v>
      </c>
      <c r="P45" s="23">
        <f t="shared" si="25"/>
        <v>61.1</v>
      </c>
      <c r="Q45" s="23">
        <f t="shared" si="25"/>
        <v>61.1</v>
      </c>
      <c r="R45" s="23">
        <f t="shared" si="25"/>
        <v>61.1</v>
      </c>
      <c r="S45" s="62">
        <f t="shared" si="25"/>
        <v>61.1</v>
      </c>
      <c r="T45" s="62">
        <f t="shared" si="25"/>
        <v>61.1</v>
      </c>
      <c r="U45" s="62">
        <f t="shared" si="25"/>
        <v>61.1</v>
      </c>
      <c r="V45" s="62">
        <f t="shared" si="25"/>
        <v>61.1</v>
      </c>
      <c r="W45" s="62">
        <f>$V$45*$B$8</f>
        <v>0</v>
      </c>
      <c r="X45" s="62">
        <f>$V$45*$B$8</f>
        <v>0</v>
      </c>
    </row>
    <row r="46" spans="1:26" s="23" customFormat="1" x14ac:dyDescent="0.2">
      <c r="L46" s="23">
        <f t="shared" ref="L46:W46" si="26">$L$35</f>
        <v>90.4</v>
      </c>
      <c r="M46" s="23">
        <f t="shared" si="26"/>
        <v>90.4</v>
      </c>
      <c r="N46" s="23">
        <f t="shared" si="26"/>
        <v>90.4</v>
      </c>
      <c r="O46" s="23">
        <f t="shared" si="26"/>
        <v>90.4</v>
      </c>
      <c r="P46" s="23">
        <f t="shared" si="26"/>
        <v>90.4</v>
      </c>
      <c r="Q46" s="23">
        <f t="shared" si="26"/>
        <v>90.4</v>
      </c>
      <c r="R46" s="23">
        <f t="shared" si="26"/>
        <v>90.4</v>
      </c>
      <c r="S46" s="62">
        <f t="shared" si="26"/>
        <v>90.4</v>
      </c>
      <c r="T46" s="62">
        <f t="shared" si="26"/>
        <v>90.4</v>
      </c>
      <c r="U46" s="62">
        <f t="shared" si="26"/>
        <v>90.4</v>
      </c>
      <c r="V46" s="62">
        <f t="shared" si="26"/>
        <v>90.4</v>
      </c>
      <c r="W46" s="62">
        <f t="shared" si="26"/>
        <v>90.4</v>
      </c>
      <c r="X46" s="62">
        <f>$W$46*$B$8</f>
        <v>0</v>
      </c>
    </row>
    <row r="47" spans="1:26" s="23" customFormat="1" x14ac:dyDescent="0.2">
      <c r="M47" s="23">
        <f t="shared" ref="M47:X47" si="27">$M$35</f>
        <v>117</v>
      </c>
      <c r="N47" s="23">
        <f t="shared" si="27"/>
        <v>117</v>
      </c>
      <c r="O47" s="23">
        <f t="shared" si="27"/>
        <v>117</v>
      </c>
      <c r="P47" s="23">
        <f t="shared" si="27"/>
        <v>117</v>
      </c>
      <c r="Q47" s="23">
        <f t="shared" si="27"/>
        <v>117</v>
      </c>
      <c r="R47" s="23">
        <f t="shared" si="27"/>
        <v>117</v>
      </c>
      <c r="S47" s="62">
        <f t="shared" si="27"/>
        <v>117</v>
      </c>
      <c r="T47" s="62">
        <f t="shared" si="27"/>
        <v>117</v>
      </c>
      <c r="U47" s="62">
        <f t="shared" si="27"/>
        <v>117</v>
      </c>
      <c r="V47" s="62">
        <f t="shared" si="27"/>
        <v>117</v>
      </c>
      <c r="W47" s="62">
        <f t="shared" si="27"/>
        <v>117</v>
      </c>
      <c r="X47" s="62">
        <f t="shared" si="27"/>
        <v>117</v>
      </c>
    </row>
    <row r="48" spans="1:26" s="5" customFormat="1" x14ac:dyDescent="0.2"/>
    <row r="49" spans="1:26" s="8" customFormat="1" x14ac:dyDescent="0.2">
      <c r="A49" s="57" t="s">
        <v>30</v>
      </c>
      <c r="B49" s="5"/>
      <c r="C49" s="60">
        <f t="shared" ref="C49:X49" si="28">SUM(C37:C47)</f>
        <v>28.8</v>
      </c>
      <c r="D49" s="61">
        <f t="shared" si="28"/>
        <v>94.8</v>
      </c>
      <c r="E49" s="61">
        <f t="shared" si="28"/>
        <v>155.9</v>
      </c>
      <c r="F49" s="61">
        <f t="shared" si="28"/>
        <v>202.5</v>
      </c>
      <c r="G49" s="61">
        <f t="shared" si="28"/>
        <v>243.2</v>
      </c>
      <c r="H49" s="61">
        <f t="shared" si="28"/>
        <v>293.39999999999998</v>
      </c>
      <c r="I49" s="61">
        <f t="shared" si="28"/>
        <v>347.5</v>
      </c>
      <c r="J49" s="61">
        <f t="shared" si="28"/>
        <v>413.7</v>
      </c>
      <c r="K49" s="61">
        <f t="shared" si="28"/>
        <v>474.8</v>
      </c>
      <c r="L49" s="61">
        <f t="shared" si="28"/>
        <v>565.20000000000005</v>
      </c>
      <c r="M49" s="61">
        <f t="shared" si="28"/>
        <v>682.2</v>
      </c>
      <c r="N49" s="61">
        <f t="shared" si="28"/>
        <v>682.2</v>
      </c>
      <c r="O49" s="61">
        <f t="shared" si="28"/>
        <v>653.4</v>
      </c>
      <c r="P49" s="61">
        <f t="shared" si="28"/>
        <v>587.40000000000009</v>
      </c>
      <c r="Q49" s="61">
        <f t="shared" si="28"/>
        <v>526.30000000000007</v>
      </c>
      <c r="R49" s="61">
        <f t="shared" si="28"/>
        <v>479.70000000000005</v>
      </c>
      <c r="S49" s="61">
        <f t="shared" si="28"/>
        <v>439</v>
      </c>
      <c r="T49" s="61">
        <f t="shared" si="28"/>
        <v>388.8</v>
      </c>
      <c r="U49" s="61">
        <f t="shared" si="28"/>
        <v>334.70000000000005</v>
      </c>
      <c r="V49" s="61">
        <f t="shared" si="28"/>
        <v>268.5</v>
      </c>
      <c r="W49" s="61">
        <f t="shared" si="28"/>
        <v>207.4</v>
      </c>
      <c r="X49" s="66">
        <f t="shared" si="28"/>
        <v>117</v>
      </c>
      <c r="Y49" s="58"/>
    </row>
    <row r="50" spans="1:26" s="8" customFormat="1" x14ac:dyDescent="0.2">
      <c r="A50" s="59" t="s">
        <v>11</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5976072</v>
      </c>
      <c r="N52" s="64">
        <f>N49*8784</f>
        <v>5992444.8000000007</v>
      </c>
      <c r="O52" s="64">
        <f>O49*8760</f>
        <v>5723784</v>
      </c>
      <c r="P52" s="64">
        <f>P49*8760</f>
        <v>5145624.0000000009</v>
      </c>
      <c r="Q52" s="64">
        <f>Q49*8760</f>
        <v>4610388.0000000009</v>
      </c>
      <c r="R52" s="64">
        <f>R49*8784</f>
        <v>4213684.8000000007</v>
      </c>
      <c r="S52" s="64">
        <f>S49*8760</f>
        <v>3845640</v>
      </c>
      <c r="T52" s="64">
        <f>T49*8760</f>
        <v>3405888</v>
      </c>
      <c r="U52" s="64">
        <f>U49*8760</f>
        <v>2931972.0000000005</v>
      </c>
      <c r="V52" s="64">
        <f>V49*8784</f>
        <v>2358504</v>
      </c>
      <c r="W52" s="64">
        <f>W49*8760</f>
        <v>1816824</v>
      </c>
      <c r="X52" s="79">
        <f>X49*8760</f>
        <v>1024920</v>
      </c>
      <c r="Y52" s="58">
        <f>SUM(C52:X52)</f>
        <v>71761982.400000006</v>
      </c>
      <c r="Z52" s="8" t="s">
        <v>4</v>
      </c>
    </row>
    <row r="53" spans="1:26" s="8" customFormat="1" x14ac:dyDescent="0.2">
      <c r="A53" s="59" t="s">
        <v>11</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189.1</v>
      </c>
      <c r="D56" s="15">
        <v>20.3</v>
      </c>
      <c r="E56" s="15">
        <v>36.9</v>
      </c>
      <c r="F56" s="15">
        <v>40</v>
      </c>
      <c r="G56" s="15">
        <v>48.9</v>
      </c>
      <c r="H56" s="15">
        <v>53.1</v>
      </c>
      <c r="I56" s="15">
        <v>49.9</v>
      </c>
      <c r="J56" s="15">
        <v>61.4</v>
      </c>
      <c r="K56" s="15">
        <v>34.9</v>
      </c>
      <c r="L56" s="15">
        <v>35.299999999999997</v>
      </c>
      <c r="M56" s="15">
        <v>24.5</v>
      </c>
      <c r="N56" s="89">
        <v>20</v>
      </c>
      <c r="O56" s="89">
        <v>25</v>
      </c>
      <c r="P56" s="89">
        <v>28</v>
      </c>
      <c r="Q56" s="89">
        <v>40.5</v>
      </c>
      <c r="R56" s="89">
        <v>40.5</v>
      </c>
      <c r="S56" s="89">
        <v>40.5</v>
      </c>
      <c r="T56" s="89">
        <v>40.5</v>
      </c>
      <c r="U56" s="89">
        <v>40.5</v>
      </c>
      <c r="V56" s="89">
        <v>40.5</v>
      </c>
      <c r="W56" s="89">
        <v>40.5</v>
      </c>
      <c r="X56" s="89">
        <v>40.5</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58</v>
      </c>
      <c r="C59" s="24">
        <f t="shared" ref="C59:X59" si="29">(C52*C56)/1000000</f>
        <v>47.707660799999999</v>
      </c>
      <c r="D59" s="24">
        <f t="shared" si="29"/>
        <v>16.858094400000002</v>
      </c>
      <c r="E59" s="24">
        <f t="shared" si="29"/>
        <v>50.393739600000004</v>
      </c>
      <c r="F59" s="24">
        <f t="shared" si="29"/>
        <v>71.150400000000005</v>
      </c>
      <c r="G59" s="24">
        <f t="shared" si="29"/>
        <v>104.17812479999999</v>
      </c>
      <c r="H59" s="24">
        <f t="shared" si="29"/>
        <v>136.47677039999999</v>
      </c>
      <c r="I59" s="24">
        <f t="shared" si="29"/>
        <v>151.90058999999999</v>
      </c>
      <c r="J59" s="24">
        <f t="shared" si="29"/>
        <v>223.12396511999998</v>
      </c>
      <c r="K59" s="24">
        <f t="shared" si="29"/>
        <v>145.1577552</v>
      </c>
      <c r="L59" s="24">
        <f t="shared" si="29"/>
        <v>174.7756656</v>
      </c>
      <c r="M59" s="24">
        <f t="shared" si="29"/>
        <v>146.41376399999999</v>
      </c>
      <c r="N59" s="24">
        <f t="shared" si="29"/>
        <v>119.84889600000001</v>
      </c>
      <c r="O59" s="24">
        <f t="shared" si="29"/>
        <v>143.09460000000001</v>
      </c>
      <c r="P59" s="24">
        <f t="shared" si="29"/>
        <v>144.07747200000003</v>
      </c>
      <c r="Q59" s="24">
        <f t="shared" si="29"/>
        <v>186.72071400000004</v>
      </c>
      <c r="R59" s="24">
        <f t="shared" si="29"/>
        <v>170.65423440000004</v>
      </c>
      <c r="S59" s="24">
        <f t="shared" si="29"/>
        <v>155.74842000000001</v>
      </c>
      <c r="T59" s="24">
        <f t="shared" si="29"/>
        <v>137.93846400000001</v>
      </c>
      <c r="U59" s="24">
        <f t="shared" si="29"/>
        <v>118.74486600000002</v>
      </c>
      <c r="V59" s="24">
        <f t="shared" si="29"/>
        <v>95.519412000000003</v>
      </c>
      <c r="W59" s="24">
        <f t="shared" si="29"/>
        <v>73.581372000000002</v>
      </c>
      <c r="X59" s="24">
        <f t="shared" si="29"/>
        <v>41.509259999999998</v>
      </c>
      <c r="Y59" s="25">
        <f>SUM(C59:X59)</f>
        <v>2655.5742403199993</v>
      </c>
      <c r="Z59" s="46" t="s">
        <v>20</v>
      </c>
    </row>
    <row r="60" spans="1:26" x14ac:dyDescent="0.2">
      <c r="A60" s="2" t="s">
        <v>33</v>
      </c>
      <c r="C60" s="67">
        <f t="shared" ref="C60:X60" si="30">-C34</f>
        <v>-25.492273146477316</v>
      </c>
      <c r="D60" s="67">
        <f t="shared" si="30"/>
        <v>-59.770671416368884</v>
      </c>
      <c r="E60" s="67">
        <f t="shared" si="30"/>
        <v>-68.071968867311881</v>
      </c>
      <c r="F60" s="67">
        <f t="shared" si="30"/>
        <v>-66.561017779565361</v>
      </c>
      <c r="G60" s="67">
        <f t="shared" si="30"/>
        <v>-65.701863212233462</v>
      </c>
      <c r="H60" s="67">
        <f t="shared" si="30"/>
        <v>-76.436340774431386</v>
      </c>
      <c r="I60" s="67">
        <f t="shared" si="30"/>
        <v>-74.875003418146505</v>
      </c>
      <c r="J60" s="67">
        <f t="shared" si="30"/>
        <v>-71.249726074769583</v>
      </c>
      <c r="K60" s="67">
        <f t="shared" si="30"/>
        <v>-79.223452996407076</v>
      </c>
      <c r="L60" s="67">
        <f t="shared" si="30"/>
        <v>-98.120919468547868</v>
      </c>
      <c r="M60" s="67">
        <f t="shared" si="30"/>
        <v>-119.57366123493043</v>
      </c>
      <c r="N60" s="67">
        <f t="shared" si="30"/>
        <v>-41.289441283261226</v>
      </c>
      <c r="O60" s="67">
        <f t="shared" si="30"/>
        <v>-39.338313446638153</v>
      </c>
      <c r="P60" s="67">
        <f t="shared" si="30"/>
        <v>-34.784510825000652</v>
      </c>
      <c r="Q60" s="67">
        <f t="shared" si="30"/>
        <v>-21.653810672859858</v>
      </c>
      <c r="R60" s="67">
        <f t="shared" si="30"/>
        <v>-21.653810672859858</v>
      </c>
      <c r="S60" s="67">
        <f t="shared" si="30"/>
        <v>-21.653810672859858</v>
      </c>
      <c r="T60" s="67">
        <f t="shared" si="30"/>
        <v>-21.653810672859858</v>
      </c>
      <c r="U60" s="67">
        <f t="shared" si="30"/>
        <v>-21.653810672859858</v>
      </c>
      <c r="V60" s="67">
        <f t="shared" si="30"/>
        <v>-21.653810672859858</v>
      </c>
      <c r="W60" s="67">
        <f t="shared" si="30"/>
        <v>-19.293550346382535</v>
      </c>
      <c r="X60" s="67">
        <f t="shared" si="30"/>
        <v>-19.293550346382535</v>
      </c>
      <c r="Y60" s="85">
        <f>SUM(C60:X60)</f>
        <v>-1088.9991286740142</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1">C59+C60</f>
        <v>22.215387653522683</v>
      </c>
      <c r="D62" s="68">
        <f t="shared" si="31"/>
        <v>-42.912577016368886</v>
      </c>
      <c r="E62" s="68">
        <f t="shared" si="31"/>
        <v>-17.678229267311877</v>
      </c>
      <c r="F62" s="68">
        <f t="shared" si="31"/>
        <v>4.5893822204346435</v>
      </c>
      <c r="G62" s="68">
        <f t="shared" si="31"/>
        <v>38.47626158776653</v>
      </c>
      <c r="H62" s="68">
        <f t="shared" si="31"/>
        <v>60.040429625568606</v>
      </c>
      <c r="I62" s="68">
        <f t="shared" si="31"/>
        <v>77.025586581853489</v>
      </c>
      <c r="J62" s="68">
        <f t="shared" si="31"/>
        <v>151.87423904523041</v>
      </c>
      <c r="K62" s="68">
        <f t="shared" si="31"/>
        <v>65.934302203592921</v>
      </c>
      <c r="L62" s="68">
        <f t="shared" si="31"/>
        <v>76.654746131452129</v>
      </c>
      <c r="M62" s="68">
        <f t="shared" si="31"/>
        <v>26.84010276506956</v>
      </c>
      <c r="N62" s="68">
        <f t="shared" si="31"/>
        <v>78.559454716738784</v>
      </c>
      <c r="O62" s="68">
        <f t="shared" si="31"/>
        <v>103.75628655336186</v>
      </c>
      <c r="P62" s="68">
        <f t="shared" si="31"/>
        <v>109.29296117499938</v>
      </c>
      <c r="Q62" s="68">
        <f t="shared" si="31"/>
        <v>165.06690332714018</v>
      </c>
      <c r="R62" s="68">
        <f t="shared" si="31"/>
        <v>149.00042372714017</v>
      </c>
      <c r="S62" s="68">
        <f t="shared" si="31"/>
        <v>134.09460932714015</v>
      </c>
      <c r="T62" s="68">
        <f t="shared" si="31"/>
        <v>116.28465332714015</v>
      </c>
      <c r="U62" s="68">
        <f t="shared" si="31"/>
        <v>97.091055327140154</v>
      </c>
      <c r="V62" s="68">
        <f t="shared" si="31"/>
        <v>73.865601327140141</v>
      </c>
      <c r="W62" s="68">
        <f t="shared" si="31"/>
        <v>54.28782165361747</v>
      </c>
      <c r="X62" s="68">
        <f t="shared" si="31"/>
        <v>22.215709653617463</v>
      </c>
      <c r="Y62" s="76">
        <f>SUM(C62:X62)</f>
        <v>1566.575111645986</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2">1/(1+$B$6)^(D10-$M$10)</f>
        <v>1.6894789590026931</v>
      </c>
      <c r="E64" s="69">
        <f t="shared" si="32"/>
        <v>1.5938480745308423</v>
      </c>
      <c r="F64" s="69">
        <f t="shared" si="32"/>
        <v>1.5036302589913608</v>
      </c>
      <c r="G64" s="69">
        <f t="shared" si="32"/>
        <v>1.4185191122560006</v>
      </c>
      <c r="H64" s="69">
        <f t="shared" si="32"/>
        <v>1.3382255776000005</v>
      </c>
      <c r="I64" s="69">
        <f t="shared" si="32"/>
        <v>1.2624769600000003</v>
      </c>
      <c r="J64" s="69">
        <f t="shared" si="32"/>
        <v>1.1910160000000003</v>
      </c>
      <c r="K64" s="69">
        <f t="shared" si="32"/>
        <v>1.1236000000000002</v>
      </c>
      <c r="L64" s="69">
        <f t="shared" si="32"/>
        <v>1.06</v>
      </c>
      <c r="M64" s="69">
        <f t="shared" si="32"/>
        <v>1</v>
      </c>
      <c r="N64" s="69">
        <f t="shared" si="32"/>
        <v>0.94339622641509424</v>
      </c>
      <c r="O64" s="69">
        <f t="shared" si="32"/>
        <v>0.88999644001423983</v>
      </c>
      <c r="P64" s="69">
        <f t="shared" si="32"/>
        <v>0.8396192830323016</v>
      </c>
      <c r="Q64" s="69">
        <f t="shared" si="32"/>
        <v>0.79209366323802044</v>
      </c>
      <c r="R64" s="69">
        <f t="shared" si="32"/>
        <v>0.74725817286605689</v>
      </c>
      <c r="S64" s="69">
        <f t="shared" si="32"/>
        <v>0.70496054043967626</v>
      </c>
      <c r="T64" s="69">
        <f t="shared" si="32"/>
        <v>0.66505711362233599</v>
      </c>
      <c r="U64" s="69">
        <f t="shared" si="32"/>
        <v>0.62741237134182648</v>
      </c>
      <c r="V64" s="69">
        <f t="shared" si="32"/>
        <v>0.59189846353002495</v>
      </c>
      <c r="W64" s="69">
        <f t="shared" si="32"/>
        <v>0.55839477691511785</v>
      </c>
      <c r="X64" s="69">
        <f t="shared" si="32"/>
        <v>0.52678752539162055</v>
      </c>
      <c r="Y64" s="48"/>
      <c r="Z64" s="2"/>
    </row>
    <row r="65" spans="1:26" x14ac:dyDescent="0.2">
      <c r="A65" s="2"/>
      <c r="Y65" s="48"/>
      <c r="Z65" s="2"/>
    </row>
    <row r="66" spans="1:26" ht="26.25" thickBot="1" x14ac:dyDescent="0.25">
      <c r="A66" s="102" t="s">
        <v>61</v>
      </c>
      <c r="C66" s="68">
        <f t="shared" ref="C66:X66" si="33">C62*C64</f>
        <v>39.784375807117669</v>
      </c>
      <c r="D66" s="68">
        <f t="shared" si="33"/>
        <v>-72.499895945737791</v>
      </c>
      <c r="E66" s="68">
        <f t="shared" si="33"/>
        <v>-28.176411678819818</v>
      </c>
      <c r="F66" s="68">
        <f t="shared" si="33"/>
        <v>6.9007339767224893</v>
      </c>
      <c r="G66" s="68">
        <f t="shared" si="33"/>
        <v>54.57931243040823</v>
      </c>
      <c r="H66" s="68">
        <f t="shared" si="33"/>
        <v>80.347638615028728</v>
      </c>
      <c r="I66" s="68">
        <f t="shared" si="33"/>
        <v>97.24302839007521</v>
      </c>
      <c r="J66" s="68">
        <f t="shared" si="33"/>
        <v>180.88464869069418</v>
      </c>
      <c r="K66" s="68">
        <f t="shared" si="33"/>
        <v>74.083781955957022</v>
      </c>
      <c r="L66" s="68">
        <f t="shared" si="33"/>
        <v>81.254030899339256</v>
      </c>
      <c r="M66" s="68">
        <f t="shared" si="33"/>
        <v>26.84010276506956</v>
      </c>
      <c r="N66" s="68">
        <f t="shared" si="33"/>
        <v>74.112693128998842</v>
      </c>
      <c r="O66" s="68">
        <f t="shared" si="33"/>
        <v>92.342725661589398</v>
      </c>
      <c r="P66" s="68">
        <f t="shared" si="33"/>
        <v>91.764477702230153</v>
      </c>
      <c r="Q66" s="68">
        <f t="shared" si="33"/>
        <v>130.74844813575066</v>
      </c>
      <c r="R66" s="68">
        <f t="shared" si="33"/>
        <v>111.34178439061104</v>
      </c>
      <c r="S66" s="68">
        <f t="shared" si="33"/>
        <v>94.531408261307973</v>
      </c>
      <c r="T66" s="68">
        <f t="shared" si="33"/>
        <v>77.3359359003218</v>
      </c>
      <c r="U66" s="68">
        <f t="shared" si="33"/>
        <v>60.916129258881476</v>
      </c>
      <c r="V66" s="68">
        <f t="shared" si="33"/>
        <v>43.720935933255625</v>
      </c>
      <c r="W66" s="68">
        <f t="shared" si="33"/>
        <v>30.314036061479431</v>
      </c>
      <c r="X66" s="68">
        <f t="shared" si="33"/>
        <v>11.702958713247879</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1360.0728790535286</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4">(C34*1000000)/C52</f>
        <v>101.04433483351295</v>
      </c>
      <c r="D71" s="75">
        <f t="shared" si="34"/>
        <v>71.974008506696251</v>
      </c>
      <c r="E71" s="75">
        <f t="shared" si="34"/>
        <v>49.844597188889878</v>
      </c>
      <c r="F71" s="75">
        <f t="shared" si="34"/>
        <v>37.419898007356451</v>
      </c>
      <c r="G71" s="75">
        <f t="shared" si="34"/>
        <v>30.839690359623525</v>
      </c>
      <c r="H71" s="75">
        <f t="shared" si="34"/>
        <v>29.739637619108745</v>
      </c>
      <c r="I71" s="75">
        <f t="shared" si="34"/>
        <v>24.596762070282352</v>
      </c>
      <c r="J71" s="75">
        <f t="shared" si="34"/>
        <v>19.606738248121594</v>
      </c>
      <c r="K71" s="75">
        <f t="shared" si="34"/>
        <v>19.047542487585996</v>
      </c>
      <c r="L71" s="75">
        <f t="shared" si="34"/>
        <v>19.817795831868597</v>
      </c>
      <c r="M71" s="75">
        <f t="shared" si="34"/>
        <v>20.008738387845799</v>
      </c>
      <c r="N71" s="75">
        <f t="shared" si="34"/>
        <v>6.8902497496950188</v>
      </c>
      <c r="O71" s="75">
        <f t="shared" si="34"/>
        <v>6.8727809167219016</v>
      </c>
      <c r="P71" s="75">
        <f t="shared" si="34"/>
        <v>6.7600179929588027</v>
      </c>
      <c r="Q71" s="75">
        <f t="shared" si="34"/>
        <v>4.6967436738209134</v>
      </c>
      <c r="R71" s="75">
        <f t="shared" si="34"/>
        <v>5.1389251215135632</v>
      </c>
      <c r="S71" s="75">
        <f t="shared" si="34"/>
        <v>5.6307430422140028</v>
      </c>
      <c r="T71" s="75">
        <f t="shared" si="34"/>
        <v>6.3577577045574776</v>
      </c>
      <c r="U71" s="75">
        <f t="shared" si="34"/>
        <v>7.3854084121062051</v>
      </c>
      <c r="V71" s="75">
        <f t="shared" si="34"/>
        <v>9.1811634293856859</v>
      </c>
      <c r="W71" s="75">
        <f t="shared" si="34"/>
        <v>10.619383245918447</v>
      </c>
      <c r="X71" s="75">
        <f t="shared" si="34"/>
        <v>18.824445172679365</v>
      </c>
    </row>
    <row r="72" spans="1:26" s="8" customFormat="1" x14ac:dyDescent="0.2">
      <c r="A72" s="39"/>
      <c r="B72" s="5"/>
    </row>
    <row r="74" spans="1:26" x14ac:dyDescent="0.2">
      <c r="H74" s="24"/>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0"/>
  <sheetViews>
    <sheetView zoomScaleNormal="100" workbookViewId="0">
      <selection activeCell="D2" sqref="D2"/>
    </sheetView>
  </sheetViews>
  <sheetFormatPr defaultRowHeight="12.75" x14ac:dyDescent="0.2"/>
  <cols>
    <col min="1" max="1" width="40.5703125" customWidth="1"/>
    <col min="2" max="2" width="11.28515625" bestFit="1" customWidth="1"/>
    <col min="3" max="11" width="13.7109375" customWidth="1"/>
    <col min="12" max="12" width="17" customWidth="1"/>
    <col min="13" max="24" width="13.7109375" customWidth="1"/>
    <col min="25" max="25" width="11.7109375" customWidth="1"/>
  </cols>
  <sheetData>
    <row r="1" spans="1:27" ht="18" x14ac:dyDescent="0.25">
      <c r="A1" s="10" t="s">
        <v>14</v>
      </c>
      <c r="D1" s="11"/>
      <c r="E1" s="11"/>
      <c r="Y1" s="1" t="s">
        <v>3</v>
      </c>
    </row>
    <row r="2" spans="1:27" x14ac:dyDescent="0.2">
      <c r="A2" s="72" t="s">
        <v>36</v>
      </c>
      <c r="D2" s="94"/>
      <c r="Y2" s="1"/>
    </row>
    <row r="3" spans="1:27" x14ac:dyDescent="0.2">
      <c r="Y3" s="1"/>
    </row>
    <row r="4" spans="1:27" x14ac:dyDescent="0.2">
      <c r="A4" s="1" t="s">
        <v>7</v>
      </c>
      <c r="Y4" s="1"/>
    </row>
    <row r="5" spans="1:27" x14ac:dyDescent="0.2">
      <c r="A5" s="97" t="s">
        <v>50</v>
      </c>
      <c r="B5" s="26">
        <v>0.12</v>
      </c>
      <c r="Y5" s="1"/>
    </row>
    <row r="6" spans="1:27" x14ac:dyDescent="0.2">
      <c r="A6" s="97" t="s">
        <v>51</v>
      </c>
      <c r="B6" s="26">
        <v>0.06</v>
      </c>
      <c r="Y6" s="1"/>
    </row>
    <row r="7" spans="1:27" x14ac:dyDescent="0.2">
      <c r="A7" t="s">
        <v>15</v>
      </c>
      <c r="B7" s="12">
        <v>10</v>
      </c>
      <c r="Y7" s="1"/>
    </row>
    <row r="8" spans="1:27" s="97" customFormat="1" x14ac:dyDescent="0.2">
      <c r="A8" s="99" t="s">
        <v>52</v>
      </c>
      <c r="B8" s="104">
        <v>0</v>
      </c>
      <c r="Y8" s="98"/>
    </row>
    <row r="9" spans="1:27" x14ac:dyDescent="0.2">
      <c r="N9" s="2"/>
    </row>
    <row r="10" spans="1:27" x14ac:dyDescent="0.2">
      <c r="A10" s="1" t="s">
        <v>0</v>
      </c>
      <c r="C10" s="13">
        <v>2001</v>
      </c>
      <c r="D10" s="13">
        <v>2002</v>
      </c>
      <c r="E10" s="13">
        <v>2003</v>
      </c>
      <c r="F10" s="13">
        <v>2004</v>
      </c>
      <c r="G10" s="13">
        <v>2005</v>
      </c>
      <c r="H10" s="13">
        <v>2006</v>
      </c>
      <c r="I10" s="13">
        <v>2007</v>
      </c>
      <c r="J10" s="13">
        <v>2008</v>
      </c>
      <c r="K10" s="13">
        <v>2009</v>
      </c>
      <c r="L10" s="13">
        <v>2010</v>
      </c>
      <c r="M10" s="13">
        <v>2011</v>
      </c>
      <c r="N10" s="13">
        <v>2012</v>
      </c>
      <c r="O10" s="13">
        <v>2013</v>
      </c>
      <c r="P10" s="13">
        <v>2014</v>
      </c>
      <c r="Q10" s="13">
        <v>2015</v>
      </c>
      <c r="R10" s="13">
        <v>2016</v>
      </c>
      <c r="S10" s="13">
        <v>2017</v>
      </c>
      <c r="T10" s="13">
        <v>2018</v>
      </c>
      <c r="U10" s="13">
        <v>2019</v>
      </c>
      <c r="V10" s="13">
        <v>2020</v>
      </c>
      <c r="W10" s="13">
        <v>2021</v>
      </c>
      <c r="X10" s="13">
        <v>2022</v>
      </c>
    </row>
    <row r="11" spans="1:27" s="72" customFormat="1" ht="13.5" thickBot="1" x14ac:dyDescent="0.25">
      <c r="C11" s="73" t="s">
        <v>22</v>
      </c>
      <c r="D11" s="73" t="s">
        <v>22</v>
      </c>
      <c r="E11" s="73" t="s">
        <v>22</v>
      </c>
      <c r="F11" s="73" t="s">
        <v>22</v>
      </c>
      <c r="G11" s="73" t="s">
        <v>22</v>
      </c>
      <c r="H11" s="73" t="s">
        <v>22</v>
      </c>
      <c r="I11" s="73" t="s">
        <v>22</v>
      </c>
      <c r="J11" s="73" t="s">
        <v>22</v>
      </c>
      <c r="K11" s="73" t="s">
        <v>22</v>
      </c>
      <c r="L11" s="73" t="s">
        <v>22</v>
      </c>
      <c r="M11" s="73" t="s">
        <v>22</v>
      </c>
      <c r="N11" s="73" t="s">
        <v>22</v>
      </c>
      <c r="O11" s="73" t="s">
        <v>22</v>
      </c>
      <c r="P11" s="73" t="s">
        <v>22</v>
      </c>
      <c r="Q11" s="73" t="s">
        <v>22</v>
      </c>
      <c r="R11" s="73" t="s">
        <v>22</v>
      </c>
      <c r="S11" s="73" t="s">
        <v>22</v>
      </c>
      <c r="T11" s="73" t="s">
        <v>22</v>
      </c>
      <c r="U11" s="73" t="s">
        <v>22</v>
      </c>
      <c r="V11" s="73" t="s">
        <v>22</v>
      </c>
      <c r="W11" s="86" t="s">
        <v>22</v>
      </c>
      <c r="X11" s="86" t="s">
        <v>22</v>
      </c>
      <c r="AA11" s="78"/>
    </row>
    <row r="12" spans="1:27" x14ac:dyDescent="0.2">
      <c r="A12" s="27" t="s">
        <v>8</v>
      </c>
      <c r="B12" s="28"/>
      <c r="C12" s="28"/>
      <c r="D12" s="28"/>
      <c r="E12" s="28"/>
      <c r="F12" s="28"/>
      <c r="G12" s="28"/>
      <c r="H12" s="28"/>
      <c r="I12" s="28"/>
      <c r="J12" s="28"/>
      <c r="K12" s="28"/>
      <c r="L12" s="28"/>
      <c r="M12" s="28"/>
      <c r="N12" s="29"/>
      <c r="O12" s="28"/>
      <c r="P12" s="28"/>
      <c r="Q12" s="28"/>
      <c r="R12" s="28"/>
      <c r="S12" s="28"/>
      <c r="T12" s="28"/>
      <c r="U12" s="28"/>
      <c r="V12" s="77"/>
      <c r="W12" s="54"/>
      <c r="X12" s="54"/>
    </row>
    <row r="13" spans="1:27" x14ac:dyDescent="0.2">
      <c r="A13" s="41" t="s">
        <v>24</v>
      </c>
      <c r="B13" s="23"/>
      <c r="C13" s="17">
        <v>27.071999999999999</v>
      </c>
      <c r="D13" s="18">
        <v>0.96</v>
      </c>
      <c r="E13" s="18">
        <v>25.459</v>
      </c>
      <c r="F13" s="18">
        <v>15.34827655000031</v>
      </c>
      <c r="G13" s="18">
        <v>14.922681179999589</v>
      </c>
      <c r="H13" s="18">
        <v>23.713743219999909</v>
      </c>
      <c r="I13" s="18">
        <v>3.1647565099998416</v>
      </c>
      <c r="J13" s="18">
        <v>8.2188602400002484</v>
      </c>
      <c r="K13" s="18">
        <v>19.182273250000001</v>
      </c>
      <c r="L13" s="18">
        <v>55.311285800000093</v>
      </c>
      <c r="M13" s="18">
        <v>161.75411515999966</v>
      </c>
      <c r="N13" s="19">
        <v>0</v>
      </c>
      <c r="O13" s="19">
        <v>0</v>
      </c>
      <c r="P13" s="19">
        <v>0</v>
      </c>
      <c r="Q13" s="19">
        <v>0</v>
      </c>
      <c r="R13" s="19">
        <v>0</v>
      </c>
      <c r="S13" s="19">
        <v>0</v>
      </c>
      <c r="T13" s="19">
        <v>0</v>
      </c>
      <c r="U13" s="19">
        <v>0</v>
      </c>
      <c r="V13" s="19">
        <v>0</v>
      </c>
      <c r="W13" s="19">
        <v>0</v>
      </c>
      <c r="X13" s="20">
        <v>0</v>
      </c>
      <c r="Y13" s="7">
        <f>SUM(C13:X13)</f>
        <v>355.10699190999969</v>
      </c>
      <c r="Z13" t="s">
        <v>9</v>
      </c>
    </row>
    <row r="14" spans="1:27" x14ac:dyDescent="0.2">
      <c r="A14" s="41"/>
      <c r="B14" s="23"/>
      <c r="C14" s="21"/>
      <c r="D14" s="21"/>
      <c r="E14" s="21"/>
      <c r="F14" s="21"/>
      <c r="G14" s="21"/>
      <c r="H14" s="21"/>
      <c r="I14" s="21"/>
      <c r="J14" s="21"/>
      <c r="K14" s="21"/>
      <c r="L14" s="21"/>
      <c r="M14" s="21"/>
      <c r="N14" s="49"/>
      <c r="O14" s="49"/>
      <c r="P14" s="49"/>
      <c r="Q14" s="49"/>
      <c r="R14" s="49"/>
      <c r="S14" s="49"/>
      <c r="T14" s="49"/>
      <c r="U14" s="49"/>
      <c r="V14" s="49"/>
      <c r="W14" s="49"/>
      <c r="X14" s="49"/>
      <c r="Y14" s="7"/>
    </row>
    <row r="15" spans="1:27" ht="25.5" x14ac:dyDescent="0.2">
      <c r="A15" s="30" t="s">
        <v>47</v>
      </c>
      <c r="B15" s="31" t="s">
        <v>2</v>
      </c>
      <c r="C15" s="32"/>
      <c r="D15" s="32"/>
      <c r="E15" s="32"/>
      <c r="F15" s="32"/>
      <c r="G15" s="32"/>
      <c r="H15" s="32"/>
      <c r="I15" s="32"/>
      <c r="J15" s="32"/>
      <c r="K15" s="32"/>
      <c r="L15" s="32"/>
      <c r="M15" s="16"/>
      <c r="N15" s="16"/>
      <c r="O15" s="33"/>
      <c r="P15" s="33"/>
      <c r="Q15" s="33"/>
      <c r="R15" s="33"/>
      <c r="S15" s="33"/>
      <c r="T15" s="33"/>
      <c r="U15" s="33"/>
      <c r="V15" s="33"/>
      <c r="W15" s="33"/>
      <c r="X15" s="33"/>
    </row>
    <row r="16" spans="1:27" x14ac:dyDescent="0.2">
      <c r="A16" s="34">
        <v>20</v>
      </c>
      <c r="B16" s="5">
        <v>2001</v>
      </c>
      <c r="C16" s="32">
        <f>PMT($B$5,$A$16,-C13)</f>
        <v>3.6243663332336937</v>
      </c>
      <c r="D16" s="32">
        <f t="shared" ref="D16:V16" si="0">C16</f>
        <v>3.6243663332336937</v>
      </c>
      <c r="E16" s="32">
        <f t="shared" si="0"/>
        <v>3.6243663332336937</v>
      </c>
      <c r="F16" s="32">
        <f t="shared" si="0"/>
        <v>3.6243663332336937</v>
      </c>
      <c r="G16" s="32">
        <f t="shared" si="0"/>
        <v>3.6243663332336937</v>
      </c>
      <c r="H16" s="32">
        <f t="shared" si="0"/>
        <v>3.6243663332336937</v>
      </c>
      <c r="I16" s="32">
        <f t="shared" si="0"/>
        <v>3.6243663332336937</v>
      </c>
      <c r="J16" s="32">
        <f t="shared" si="0"/>
        <v>3.6243663332336937</v>
      </c>
      <c r="K16" s="32">
        <f t="shared" si="0"/>
        <v>3.6243663332336937</v>
      </c>
      <c r="L16" s="32">
        <f t="shared" si="0"/>
        <v>3.6243663332336937</v>
      </c>
      <c r="M16" s="32">
        <f t="shared" si="0"/>
        <v>3.6243663332336937</v>
      </c>
      <c r="N16" s="32">
        <f t="shared" si="0"/>
        <v>3.6243663332336937</v>
      </c>
      <c r="O16" s="32">
        <f t="shared" si="0"/>
        <v>3.6243663332336937</v>
      </c>
      <c r="P16" s="32">
        <f t="shared" si="0"/>
        <v>3.6243663332336937</v>
      </c>
      <c r="Q16" s="32">
        <f t="shared" si="0"/>
        <v>3.6243663332336937</v>
      </c>
      <c r="R16" s="32">
        <f t="shared" si="0"/>
        <v>3.6243663332336937</v>
      </c>
      <c r="S16" s="32">
        <f t="shared" si="0"/>
        <v>3.6243663332336937</v>
      </c>
      <c r="T16" s="32">
        <f t="shared" si="0"/>
        <v>3.6243663332336937</v>
      </c>
      <c r="U16" s="32">
        <f t="shared" si="0"/>
        <v>3.6243663332336937</v>
      </c>
      <c r="V16" s="32">
        <f t="shared" si="0"/>
        <v>3.6243663332336937</v>
      </c>
      <c r="W16" s="33"/>
      <c r="X16" s="33"/>
    </row>
    <row r="17" spans="1:26" x14ac:dyDescent="0.2">
      <c r="A17" s="35">
        <v>10</v>
      </c>
      <c r="B17" s="5">
        <v>2002</v>
      </c>
      <c r="C17" s="32"/>
      <c r="D17" s="32">
        <f>PMT($B$5,$A$17,-D13)</f>
        <v>0.16990479759345031</v>
      </c>
      <c r="E17" s="32">
        <f t="shared" ref="E17:M17" si="1">D17</f>
        <v>0.16990479759345031</v>
      </c>
      <c r="F17" s="32">
        <f t="shared" si="1"/>
        <v>0.16990479759345031</v>
      </c>
      <c r="G17" s="32">
        <f t="shared" si="1"/>
        <v>0.16990479759345031</v>
      </c>
      <c r="H17" s="32">
        <f t="shared" si="1"/>
        <v>0.16990479759345031</v>
      </c>
      <c r="I17" s="32">
        <f t="shared" si="1"/>
        <v>0.16990479759345031</v>
      </c>
      <c r="J17" s="32">
        <f t="shared" si="1"/>
        <v>0.16990479759345031</v>
      </c>
      <c r="K17" s="32">
        <f t="shared" si="1"/>
        <v>0.16990479759345031</v>
      </c>
      <c r="L17" s="32">
        <f t="shared" si="1"/>
        <v>0.16990479759345031</v>
      </c>
      <c r="M17" s="32">
        <f t="shared" si="1"/>
        <v>0.16990479759345031</v>
      </c>
      <c r="N17" s="32"/>
      <c r="O17" s="32"/>
      <c r="P17" s="33"/>
      <c r="Q17" s="33"/>
      <c r="R17" s="33"/>
      <c r="S17" s="33"/>
      <c r="T17" s="33"/>
      <c r="U17" s="33"/>
      <c r="V17" s="33"/>
      <c r="W17" s="33"/>
      <c r="X17" s="33"/>
    </row>
    <row r="18" spans="1:26" x14ac:dyDescent="0.2">
      <c r="A18" s="35">
        <v>9</v>
      </c>
      <c r="B18" s="5">
        <v>2003</v>
      </c>
      <c r="C18" s="32"/>
      <c r="D18" s="32"/>
      <c r="E18" s="32">
        <f>PMT($B$5,$A$18,-E13)</f>
        <v>4.7781168291104121</v>
      </c>
      <c r="F18" s="32">
        <f t="shared" ref="F18:M18" si="2">E18</f>
        <v>4.7781168291104121</v>
      </c>
      <c r="G18" s="32">
        <f t="shared" si="2"/>
        <v>4.7781168291104121</v>
      </c>
      <c r="H18" s="32">
        <f t="shared" si="2"/>
        <v>4.7781168291104121</v>
      </c>
      <c r="I18" s="32">
        <f t="shared" si="2"/>
        <v>4.7781168291104121</v>
      </c>
      <c r="J18" s="32">
        <f t="shared" si="2"/>
        <v>4.7781168291104121</v>
      </c>
      <c r="K18" s="32">
        <f t="shared" si="2"/>
        <v>4.7781168291104121</v>
      </c>
      <c r="L18" s="32">
        <f t="shared" si="2"/>
        <v>4.7781168291104121</v>
      </c>
      <c r="M18" s="32">
        <f t="shared" si="2"/>
        <v>4.7781168291104121</v>
      </c>
      <c r="N18" s="32"/>
      <c r="O18" s="32"/>
      <c r="P18" s="32"/>
      <c r="Q18" s="36"/>
      <c r="R18" s="36"/>
      <c r="S18" s="36"/>
      <c r="T18" s="36"/>
      <c r="U18" s="36"/>
      <c r="V18" s="36"/>
      <c r="W18" s="36"/>
      <c r="X18" s="36"/>
    </row>
    <row r="19" spans="1:26" x14ac:dyDescent="0.2">
      <c r="A19" s="35">
        <v>8</v>
      </c>
      <c r="B19" s="5">
        <v>2004</v>
      </c>
      <c r="C19" s="32"/>
      <c r="D19" s="32"/>
      <c r="E19" s="32"/>
      <c r="F19" s="32">
        <f>PMT($B$5,$A$19,-F13)</f>
        <v>3.0896516797489064</v>
      </c>
      <c r="G19" s="32">
        <f t="shared" ref="G19:M19" si="3">F19</f>
        <v>3.0896516797489064</v>
      </c>
      <c r="H19" s="32">
        <f t="shared" si="3"/>
        <v>3.0896516797489064</v>
      </c>
      <c r="I19" s="32">
        <f t="shared" si="3"/>
        <v>3.0896516797489064</v>
      </c>
      <c r="J19" s="32">
        <f t="shared" si="3"/>
        <v>3.0896516797489064</v>
      </c>
      <c r="K19" s="32">
        <f t="shared" si="3"/>
        <v>3.0896516797489064</v>
      </c>
      <c r="L19" s="32">
        <f t="shared" si="3"/>
        <v>3.0896516797489064</v>
      </c>
      <c r="M19" s="32">
        <f t="shared" si="3"/>
        <v>3.0896516797489064</v>
      </c>
      <c r="N19" s="32"/>
      <c r="O19" s="32"/>
      <c r="P19" s="32"/>
      <c r="Q19" s="32"/>
      <c r="R19" s="36"/>
      <c r="S19" s="36"/>
      <c r="T19" s="36"/>
      <c r="U19" s="36"/>
      <c r="V19" s="36"/>
      <c r="W19" s="36"/>
      <c r="X19" s="36"/>
    </row>
    <row r="20" spans="1:26" x14ac:dyDescent="0.2">
      <c r="A20" s="35">
        <v>7</v>
      </c>
      <c r="B20" s="5">
        <v>2005</v>
      </c>
      <c r="C20" s="32"/>
      <c r="D20" s="32"/>
      <c r="E20" s="32"/>
      <c r="F20" s="32"/>
      <c r="G20" s="32">
        <f>PMT($B$5,$A$20,-G13)</f>
        <v>3.2698241137398059</v>
      </c>
      <c r="H20" s="32">
        <f t="shared" ref="H20:M20" si="4">G20</f>
        <v>3.2698241137398059</v>
      </c>
      <c r="I20" s="32">
        <f t="shared" si="4"/>
        <v>3.2698241137398059</v>
      </c>
      <c r="J20" s="32">
        <f t="shared" si="4"/>
        <v>3.2698241137398059</v>
      </c>
      <c r="K20" s="32">
        <f t="shared" si="4"/>
        <v>3.2698241137398059</v>
      </c>
      <c r="L20" s="32">
        <f t="shared" si="4"/>
        <v>3.2698241137398059</v>
      </c>
      <c r="M20" s="32">
        <f t="shared" si="4"/>
        <v>3.2698241137398059</v>
      </c>
      <c r="N20" s="32"/>
      <c r="O20" s="32"/>
      <c r="P20" s="32"/>
      <c r="Q20" s="32"/>
      <c r="R20" s="32"/>
      <c r="S20" s="36"/>
      <c r="T20" s="36"/>
      <c r="U20" s="36"/>
      <c r="V20" s="36"/>
      <c r="W20" s="36"/>
      <c r="X20" s="36"/>
    </row>
    <row r="21" spans="1:26" x14ac:dyDescent="0.2">
      <c r="A21" s="35">
        <v>6</v>
      </c>
      <c r="B21" s="5">
        <v>2006</v>
      </c>
      <c r="C21" s="32"/>
      <c r="D21" s="32"/>
      <c r="E21" s="32"/>
      <c r="F21" s="32"/>
      <c r="G21" s="32"/>
      <c r="H21" s="32">
        <f>PMT($B$5,$A$21,-H13)</f>
        <v>5.7677922312216596</v>
      </c>
      <c r="I21" s="32">
        <f>H21</f>
        <v>5.7677922312216596</v>
      </c>
      <c r="J21" s="32">
        <f>I21</f>
        <v>5.7677922312216596</v>
      </c>
      <c r="K21" s="32">
        <f>J21</f>
        <v>5.7677922312216596</v>
      </c>
      <c r="L21" s="32">
        <f>K21</f>
        <v>5.7677922312216596</v>
      </c>
      <c r="M21" s="32">
        <f>L21</f>
        <v>5.7677922312216596</v>
      </c>
      <c r="N21" s="32"/>
      <c r="O21" s="32"/>
      <c r="P21" s="32"/>
      <c r="Q21" s="32"/>
      <c r="R21" s="32"/>
      <c r="S21" s="32"/>
      <c r="T21" s="36"/>
      <c r="U21" s="36"/>
      <c r="V21" s="36"/>
      <c r="W21" s="36"/>
      <c r="X21" s="36"/>
    </row>
    <row r="22" spans="1:26" x14ac:dyDescent="0.2">
      <c r="A22" s="35">
        <v>5</v>
      </c>
      <c r="B22" s="5">
        <v>2007</v>
      </c>
      <c r="C22" s="32"/>
      <c r="D22" s="32"/>
      <c r="E22" s="32"/>
      <c r="F22" s="32"/>
      <c r="G22" s="32"/>
      <c r="H22" s="32"/>
      <c r="I22" s="32">
        <f>PMT($B$5,$A$22,-I13)</f>
        <v>0.87793425509774548</v>
      </c>
      <c r="J22" s="32">
        <f>I22</f>
        <v>0.87793425509774548</v>
      </c>
      <c r="K22" s="32">
        <f>J22</f>
        <v>0.87793425509774548</v>
      </c>
      <c r="L22" s="32">
        <f>K22</f>
        <v>0.87793425509774548</v>
      </c>
      <c r="M22" s="32">
        <f>L22</f>
        <v>0.87793425509774548</v>
      </c>
      <c r="N22" s="32"/>
      <c r="O22" s="32"/>
      <c r="P22" s="32"/>
      <c r="Q22" s="32"/>
      <c r="R22" s="32"/>
      <c r="S22" s="32"/>
      <c r="T22" s="32"/>
      <c r="U22" s="36"/>
      <c r="V22" s="36"/>
      <c r="W22" s="36"/>
      <c r="X22" s="36"/>
    </row>
    <row r="23" spans="1:26" x14ac:dyDescent="0.2">
      <c r="A23" s="35">
        <v>5</v>
      </c>
      <c r="B23" s="5">
        <v>2008</v>
      </c>
      <c r="C23" s="32"/>
      <c r="D23" s="32"/>
      <c r="E23" s="32"/>
      <c r="F23" s="32"/>
      <c r="G23" s="32"/>
      <c r="H23" s="32"/>
      <c r="I23" s="32"/>
      <c r="J23" s="32">
        <f>PMT($B$5,$A$23,-J13)</f>
        <v>2.2799918160394141</v>
      </c>
      <c r="K23" s="32">
        <f>J23</f>
        <v>2.2799918160394141</v>
      </c>
      <c r="L23" s="32">
        <f>K23</f>
        <v>2.2799918160394141</v>
      </c>
      <c r="M23" s="32">
        <f>L23</f>
        <v>2.2799918160394141</v>
      </c>
      <c r="N23" s="32">
        <f>M23</f>
        <v>2.2799918160394141</v>
      </c>
      <c r="O23" s="32"/>
      <c r="P23" s="32"/>
      <c r="Q23" s="32"/>
      <c r="R23" s="32"/>
      <c r="S23" s="32"/>
      <c r="T23" s="32"/>
      <c r="U23" s="32"/>
      <c r="V23" s="36"/>
      <c r="W23" s="36"/>
      <c r="X23" s="36"/>
    </row>
    <row r="24" spans="1:26" x14ac:dyDescent="0.2">
      <c r="A24" s="35">
        <v>5</v>
      </c>
      <c r="B24" s="5">
        <v>2009</v>
      </c>
      <c r="C24" s="32"/>
      <c r="D24" s="32"/>
      <c r="E24" s="32"/>
      <c r="F24" s="32"/>
      <c r="G24" s="32"/>
      <c r="H24" s="32"/>
      <c r="I24" s="32"/>
      <c r="J24" s="32"/>
      <c r="K24" s="32">
        <f>PMT($B$5,$A$24,-K13)</f>
        <v>5.3213492803024529</v>
      </c>
      <c r="L24" s="32">
        <f>K24</f>
        <v>5.3213492803024529</v>
      </c>
      <c r="M24" s="32">
        <f>L24</f>
        <v>5.3213492803024529</v>
      </c>
      <c r="N24" s="32">
        <f>M24</f>
        <v>5.3213492803024529</v>
      </c>
      <c r="O24" s="32">
        <f>N24</f>
        <v>5.3213492803024529</v>
      </c>
      <c r="P24" s="32"/>
      <c r="Q24" s="32"/>
      <c r="R24" s="32"/>
      <c r="S24" s="32"/>
      <c r="T24" s="32"/>
      <c r="U24" s="32"/>
      <c r="V24" s="32"/>
      <c r="W24" s="32"/>
      <c r="X24" s="32"/>
    </row>
    <row r="25" spans="1:26" x14ac:dyDescent="0.2">
      <c r="A25" s="35">
        <v>5</v>
      </c>
      <c r="B25" s="5">
        <v>2010</v>
      </c>
      <c r="C25" s="32"/>
      <c r="D25" s="32"/>
      <c r="E25" s="32"/>
      <c r="F25" s="32"/>
      <c r="G25" s="32"/>
      <c r="H25" s="32"/>
      <c r="I25" s="32"/>
      <c r="J25" s="32"/>
      <c r="K25" s="32"/>
      <c r="L25" s="32">
        <f>PMT($B$5,$A$25,-L13)</f>
        <v>15.34388896709277</v>
      </c>
      <c r="M25" s="32">
        <f>L25</f>
        <v>15.34388896709277</v>
      </c>
      <c r="N25" s="32">
        <f>M25</f>
        <v>15.34388896709277</v>
      </c>
      <c r="O25" s="32">
        <f>N25</f>
        <v>15.34388896709277</v>
      </c>
      <c r="P25" s="32">
        <f>O25</f>
        <v>15.34388896709277</v>
      </c>
      <c r="Q25" s="32"/>
      <c r="R25" s="32"/>
      <c r="S25" s="32"/>
      <c r="T25" s="32"/>
      <c r="U25" s="32"/>
      <c r="V25" s="32"/>
      <c r="W25" s="32"/>
      <c r="X25" s="32"/>
    </row>
    <row r="26" spans="1:26" x14ac:dyDescent="0.2">
      <c r="A26" s="34">
        <v>12</v>
      </c>
      <c r="B26" s="5">
        <v>2011</v>
      </c>
      <c r="C26" s="32"/>
      <c r="D26" s="32"/>
      <c r="E26" s="32"/>
      <c r="F26" s="32"/>
      <c r="G26" s="32"/>
      <c r="H26" s="32"/>
      <c r="I26" s="32"/>
      <c r="J26" s="32"/>
      <c r="K26" s="32"/>
      <c r="L26" s="32"/>
      <c r="M26" s="32">
        <f>PMT($B$5,$A$26,-M13)</f>
        <v>26.113067966621898</v>
      </c>
      <c r="N26" s="32">
        <f t="shared" ref="N26:X26" si="5">M26</f>
        <v>26.113067966621898</v>
      </c>
      <c r="O26" s="32">
        <f t="shared" si="5"/>
        <v>26.113067966621898</v>
      </c>
      <c r="P26" s="32">
        <f t="shared" si="5"/>
        <v>26.113067966621898</v>
      </c>
      <c r="Q26" s="32">
        <f t="shared" si="5"/>
        <v>26.113067966621898</v>
      </c>
      <c r="R26" s="32">
        <f t="shared" si="5"/>
        <v>26.113067966621898</v>
      </c>
      <c r="S26" s="32">
        <f t="shared" si="5"/>
        <v>26.113067966621898</v>
      </c>
      <c r="T26" s="32">
        <f t="shared" si="5"/>
        <v>26.113067966621898</v>
      </c>
      <c r="U26" s="32">
        <f t="shared" si="5"/>
        <v>26.113067966621898</v>
      </c>
      <c r="V26" s="32">
        <f t="shared" si="5"/>
        <v>26.113067966621898</v>
      </c>
      <c r="W26" s="32">
        <f t="shared" si="5"/>
        <v>26.113067966621898</v>
      </c>
      <c r="X26" s="32">
        <f t="shared" si="5"/>
        <v>26.113067966621898</v>
      </c>
    </row>
    <row r="27" spans="1:26" x14ac:dyDescent="0.2">
      <c r="A27" s="38" t="s">
        <v>19</v>
      </c>
      <c r="B27" s="23"/>
      <c r="C27" s="37"/>
      <c r="D27" s="37"/>
      <c r="E27" s="37"/>
      <c r="F27" s="37"/>
      <c r="G27" s="37"/>
      <c r="H27" s="37"/>
      <c r="I27" s="37"/>
      <c r="J27" s="37"/>
      <c r="K27" s="37"/>
      <c r="L27" s="37"/>
      <c r="M27" s="37"/>
      <c r="N27" s="37"/>
      <c r="O27" s="23"/>
      <c r="P27" s="23"/>
      <c r="Q27" s="23"/>
      <c r="R27" s="23"/>
      <c r="S27" s="23"/>
      <c r="T27" s="23"/>
      <c r="U27" s="23"/>
      <c r="V27" s="23"/>
      <c r="W27" s="23"/>
      <c r="X27" s="23"/>
    </row>
    <row r="28" spans="1:26" x14ac:dyDescent="0.2">
      <c r="A28" s="101" t="s">
        <v>25</v>
      </c>
      <c r="B28" s="23"/>
      <c r="C28" s="21">
        <v>13.05170618</v>
      </c>
      <c r="D28" s="21">
        <v>48.242541939999995</v>
      </c>
      <c r="E28" s="21">
        <v>55.54617751</v>
      </c>
      <c r="F28" s="21">
        <v>50.851063449999998</v>
      </c>
      <c r="G28" s="21">
        <v>47.193856300000007</v>
      </c>
      <c r="H28" s="21">
        <v>52.841545020000027</v>
      </c>
      <c r="I28" s="21">
        <v>50.905689000000002</v>
      </c>
      <c r="J28" s="21">
        <v>44.130430560000001</v>
      </c>
      <c r="K28" s="21">
        <v>45.208269869999995</v>
      </c>
      <c r="L28" s="21">
        <v>52.663145519999986</v>
      </c>
      <c r="M28" s="21">
        <v>53.749480080000005</v>
      </c>
      <c r="N28" s="37"/>
      <c r="O28" s="23"/>
      <c r="P28" s="23"/>
      <c r="Q28" s="23"/>
      <c r="R28" s="23"/>
      <c r="S28" s="23"/>
      <c r="T28" s="23"/>
      <c r="U28" s="23"/>
      <c r="V28" s="23"/>
      <c r="W28" s="23"/>
      <c r="X28" s="23"/>
    </row>
    <row r="29" spans="1:26" x14ac:dyDescent="0.2">
      <c r="A29" s="43" t="s">
        <v>26</v>
      </c>
      <c r="B29" s="23"/>
      <c r="C29" s="52">
        <v>10.080306639999993</v>
      </c>
      <c r="D29" s="52">
        <v>9.0374359100000028</v>
      </c>
      <c r="E29" s="52">
        <v>6.2920587100000001</v>
      </c>
      <c r="F29" s="52">
        <v>7.0045974999999991</v>
      </c>
      <c r="G29" s="52">
        <v>7.1294753199999992</v>
      </c>
      <c r="H29" s="52">
        <v>7.3937750099999997</v>
      </c>
      <c r="I29" s="52">
        <v>7.0169918699999991</v>
      </c>
      <c r="J29" s="52">
        <v>8.2158451299999982</v>
      </c>
      <c r="K29" s="52">
        <v>10.557930120000002</v>
      </c>
      <c r="L29" s="52">
        <v>8.8698207899999986</v>
      </c>
      <c r="M29" s="52">
        <v>9.9426776499999985</v>
      </c>
      <c r="N29" s="53"/>
      <c r="O29" s="54"/>
      <c r="P29" s="54"/>
      <c r="Q29" s="54"/>
      <c r="R29" s="54"/>
      <c r="S29" s="54"/>
      <c r="T29" s="54"/>
      <c r="U29" s="54"/>
      <c r="V29" s="54"/>
      <c r="W29" s="54"/>
      <c r="X29" s="54"/>
    </row>
    <row r="30" spans="1:26" x14ac:dyDescent="0.2">
      <c r="A30" s="41" t="s">
        <v>27</v>
      </c>
      <c r="B30" s="23"/>
      <c r="C30" s="21">
        <f t="shared" ref="C30:M30" si="6">SUM(C28:C29)</f>
        <v>23.132012819999993</v>
      </c>
      <c r="D30" s="21">
        <f t="shared" si="6"/>
        <v>57.279977849999995</v>
      </c>
      <c r="E30" s="21">
        <f t="shared" si="6"/>
        <v>61.838236219999999</v>
      </c>
      <c r="F30" s="21">
        <f t="shared" si="6"/>
        <v>57.855660950000001</v>
      </c>
      <c r="G30" s="21">
        <f t="shared" si="6"/>
        <v>54.323331620000005</v>
      </c>
      <c r="H30" s="21">
        <f t="shared" si="6"/>
        <v>60.235320030000025</v>
      </c>
      <c r="I30" s="21">
        <f t="shared" si="6"/>
        <v>57.922680870000001</v>
      </c>
      <c r="J30" s="21">
        <f t="shared" si="6"/>
        <v>52.346275689999999</v>
      </c>
      <c r="K30" s="21">
        <f t="shared" si="6"/>
        <v>55.766199989999997</v>
      </c>
      <c r="L30" s="21">
        <f t="shared" si="6"/>
        <v>61.532966309999985</v>
      </c>
      <c r="M30" s="21">
        <f t="shared" si="6"/>
        <v>63.692157730000005</v>
      </c>
      <c r="N30" s="55"/>
      <c r="O30" s="55"/>
      <c r="P30" s="55"/>
      <c r="Q30" s="55"/>
      <c r="R30" s="55"/>
      <c r="S30" s="55"/>
      <c r="T30" s="55"/>
      <c r="U30" s="51"/>
      <c r="V30" s="51"/>
      <c r="W30" s="51"/>
      <c r="X30" s="51"/>
      <c r="Y30" s="9">
        <f>SUM(C30:X30)</f>
        <v>605.92482008000002</v>
      </c>
      <c r="Z30" t="s">
        <v>5</v>
      </c>
    </row>
    <row r="31" spans="1:26" x14ac:dyDescent="0.2">
      <c r="A31" s="41"/>
      <c r="B31" s="23"/>
      <c r="C31" s="21"/>
      <c r="D31" s="21"/>
      <c r="E31" s="21"/>
      <c r="F31" s="21"/>
      <c r="G31" s="21"/>
      <c r="H31" s="21"/>
      <c r="I31" s="21"/>
      <c r="J31" s="21"/>
      <c r="K31" s="21"/>
      <c r="L31" s="21"/>
      <c r="M31" s="21"/>
      <c r="N31" s="55"/>
      <c r="O31" s="55"/>
      <c r="P31" s="55"/>
      <c r="Q31" s="55"/>
      <c r="R31" s="55"/>
      <c r="S31" s="55"/>
      <c r="T31" s="55"/>
      <c r="U31" s="51"/>
      <c r="V31" s="51"/>
      <c r="W31" s="51"/>
      <c r="X31" s="51"/>
      <c r="Y31" s="9"/>
    </row>
    <row r="32" spans="1:26" x14ac:dyDescent="0.2">
      <c r="A32" s="38" t="s">
        <v>29</v>
      </c>
      <c r="B32" s="23"/>
      <c r="C32" s="37"/>
      <c r="D32" s="37"/>
      <c r="E32" s="37"/>
      <c r="F32" s="37"/>
      <c r="G32" s="37"/>
      <c r="H32" s="37"/>
      <c r="I32" s="37"/>
      <c r="J32" s="37"/>
      <c r="K32" s="37"/>
      <c r="L32" s="37"/>
      <c r="M32" s="37"/>
      <c r="N32" s="37"/>
      <c r="O32" s="23"/>
      <c r="P32" s="23"/>
      <c r="Q32" s="23"/>
      <c r="R32" s="23"/>
      <c r="S32" s="23"/>
      <c r="T32" s="23"/>
      <c r="U32" s="23"/>
      <c r="V32" s="23"/>
      <c r="W32" s="23"/>
      <c r="X32" s="23"/>
    </row>
    <row r="33" spans="1:26" ht="26.25" customHeight="1" x14ac:dyDescent="0.2">
      <c r="A33" s="42" t="s">
        <v>56</v>
      </c>
      <c r="B33" s="23"/>
      <c r="C33" s="56">
        <f t="shared" ref="C33:X33" si="7">SUM(C16:C26)</f>
        <v>3.6243663332336937</v>
      </c>
      <c r="D33" s="56">
        <f t="shared" si="7"/>
        <v>3.794271130827144</v>
      </c>
      <c r="E33" s="56">
        <f t="shared" si="7"/>
        <v>8.5723879599375561</v>
      </c>
      <c r="F33" s="56">
        <f t="shared" si="7"/>
        <v>11.662039639686462</v>
      </c>
      <c r="G33" s="56">
        <f t="shared" si="7"/>
        <v>14.931863753426267</v>
      </c>
      <c r="H33" s="56">
        <f t="shared" si="7"/>
        <v>20.699655984647926</v>
      </c>
      <c r="I33" s="56">
        <f t="shared" si="7"/>
        <v>21.577590239745671</v>
      </c>
      <c r="J33" s="56">
        <f t="shared" si="7"/>
        <v>23.857582055785084</v>
      </c>
      <c r="K33" s="56">
        <f t="shared" si="7"/>
        <v>29.178931336087537</v>
      </c>
      <c r="L33" s="56">
        <f t="shared" si="7"/>
        <v>44.52282030318031</v>
      </c>
      <c r="M33" s="56">
        <f t="shared" si="7"/>
        <v>70.635888269802209</v>
      </c>
      <c r="N33" s="56">
        <f t="shared" si="7"/>
        <v>52.682664363290229</v>
      </c>
      <c r="O33" s="56">
        <f t="shared" si="7"/>
        <v>50.402672547250816</v>
      </c>
      <c r="P33" s="56">
        <f t="shared" si="7"/>
        <v>45.08132326694836</v>
      </c>
      <c r="Q33" s="56">
        <f t="shared" si="7"/>
        <v>29.737434299855593</v>
      </c>
      <c r="R33" s="56">
        <f t="shared" si="7"/>
        <v>29.737434299855593</v>
      </c>
      <c r="S33" s="56">
        <f t="shared" si="7"/>
        <v>29.737434299855593</v>
      </c>
      <c r="T33" s="56">
        <f t="shared" si="7"/>
        <v>29.737434299855593</v>
      </c>
      <c r="U33" s="56">
        <f t="shared" si="7"/>
        <v>29.737434299855593</v>
      </c>
      <c r="V33" s="56">
        <f t="shared" si="7"/>
        <v>29.737434299855593</v>
      </c>
      <c r="W33" s="56">
        <f t="shared" si="7"/>
        <v>26.113067966621898</v>
      </c>
      <c r="X33" s="56">
        <f t="shared" si="7"/>
        <v>26.113067966621898</v>
      </c>
      <c r="Y33" s="7">
        <f>SUM(C33:X33)</f>
        <v>631.87479891622661</v>
      </c>
      <c r="Z33" t="s">
        <v>39</v>
      </c>
    </row>
    <row r="34" spans="1:26" x14ac:dyDescent="0.2">
      <c r="A34" s="38" t="s">
        <v>28</v>
      </c>
      <c r="B34" s="23"/>
      <c r="C34" s="21">
        <f t="shared" ref="C34:X34" si="8">C30+C33</f>
        <v>26.756379153233688</v>
      </c>
      <c r="D34" s="21">
        <f t="shared" si="8"/>
        <v>61.074248980827136</v>
      </c>
      <c r="E34" s="21">
        <f t="shared" si="8"/>
        <v>70.410624179937557</v>
      </c>
      <c r="F34" s="21">
        <f t="shared" si="8"/>
        <v>69.517700589686456</v>
      </c>
      <c r="G34" s="21">
        <f t="shared" si="8"/>
        <v>69.255195373426275</v>
      </c>
      <c r="H34" s="21">
        <f t="shared" si="8"/>
        <v>80.934976014647958</v>
      </c>
      <c r="I34" s="21">
        <f t="shared" si="8"/>
        <v>79.500271109745668</v>
      </c>
      <c r="J34" s="21">
        <f t="shared" si="8"/>
        <v>76.203857745785086</v>
      </c>
      <c r="K34" s="21">
        <f t="shared" si="8"/>
        <v>84.945131326087534</v>
      </c>
      <c r="L34" s="21">
        <f t="shared" si="8"/>
        <v>106.05578661318029</v>
      </c>
      <c r="M34" s="21">
        <f t="shared" si="8"/>
        <v>134.32804599980221</v>
      </c>
      <c r="N34" s="21">
        <f t="shared" si="8"/>
        <v>52.682664363290229</v>
      </c>
      <c r="O34" s="21">
        <f t="shared" si="8"/>
        <v>50.402672547250816</v>
      </c>
      <c r="P34" s="21">
        <f t="shared" si="8"/>
        <v>45.08132326694836</v>
      </c>
      <c r="Q34" s="21">
        <f t="shared" si="8"/>
        <v>29.737434299855593</v>
      </c>
      <c r="R34" s="21">
        <f t="shared" si="8"/>
        <v>29.737434299855593</v>
      </c>
      <c r="S34" s="21">
        <f t="shared" si="8"/>
        <v>29.737434299855593</v>
      </c>
      <c r="T34" s="21">
        <f t="shared" si="8"/>
        <v>29.737434299855593</v>
      </c>
      <c r="U34" s="21">
        <f t="shared" si="8"/>
        <v>29.737434299855593</v>
      </c>
      <c r="V34" s="21">
        <f t="shared" si="8"/>
        <v>29.737434299855593</v>
      </c>
      <c r="W34" s="21">
        <f t="shared" si="8"/>
        <v>26.113067966621898</v>
      </c>
      <c r="X34" s="21">
        <f t="shared" si="8"/>
        <v>26.113067966621898</v>
      </c>
    </row>
    <row r="35" spans="1:26" s="23" customFormat="1" x14ac:dyDescent="0.2">
      <c r="A35" s="22" t="s">
        <v>12</v>
      </c>
      <c r="C35" s="37">
        <v>28.8</v>
      </c>
      <c r="D35" s="37">
        <v>66</v>
      </c>
      <c r="E35" s="37">
        <v>61.1</v>
      </c>
      <c r="F35" s="37">
        <v>46.6</v>
      </c>
      <c r="G35" s="37">
        <v>40.700000000000003</v>
      </c>
      <c r="H35" s="37">
        <v>50.2</v>
      </c>
      <c r="I35" s="37">
        <v>54.1</v>
      </c>
      <c r="J35" s="37">
        <v>66.2</v>
      </c>
      <c r="K35" s="37">
        <v>61.1</v>
      </c>
      <c r="L35" s="37">
        <v>90.4</v>
      </c>
      <c r="M35" s="37">
        <v>117</v>
      </c>
      <c r="N35" s="37">
        <v>0</v>
      </c>
      <c r="O35" s="37">
        <v>0</v>
      </c>
      <c r="P35" s="37">
        <v>0</v>
      </c>
      <c r="Q35" s="37">
        <v>0</v>
      </c>
      <c r="R35" s="37">
        <v>0</v>
      </c>
      <c r="S35" s="37">
        <v>0</v>
      </c>
      <c r="T35" s="37">
        <v>0</v>
      </c>
      <c r="U35" s="37">
        <v>0</v>
      </c>
      <c r="V35" s="37">
        <v>0</v>
      </c>
      <c r="W35" s="37">
        <v>0</v>
      </c>
      <c r="X35" s="37">
        <v>0</v>
      </c>
    </row>
    <row r="36" spans="1:26" s="23" customFormat="1" x14ac:dyDescent="0.2">
      <c r="A36" s="22"/>
      <c r="C36" s="22"/>
      <c r="D36" s="22"/>
      <c r="E36" s="22"/>
      <c r="F36" s="22"/>
      <c r="G36" s="22"/>
      <c r="H36" s="22"/>
      <c r="I36" s="22"/>
      <c r="J36" s="22"/>
      <c r="K36" s="22"/>
      <c r="L36" s="22"/>
      <c r="M36" s="22"/>
      <c r="N36" s="22"/>
      <c r="O36" s="22"/>
      <c r="P36" s="22"/>
      <c r="Q36" s="22"/>
      <c r="R36" s="22"/>
      <c r="S36" s="22"/>
      <c r="T36" s="22"/>
      <c r="U36" s="22"/>
      <c r="V36" s="22"/>
      <c r="W36" s="22"/>
      <c r="X36" s="22"/>
    </row>
    <row r="37" spans="1:26" s="23" customFormat="1" x14ac:dyDescent="0.2">
      <c r="A37" s="22" t="s">
        <v>10</v>
      </c>
      <c r="C37" s="23">
        <f t="shared" ref="C37:L37" si="9">$C$35</f>
        <v>28.8</v>
      </c>
      <c r="D37" s="23">
        <f t="shared" si="9"/>
        <v>28.8</v>
      </c>
      <c r="E37" s="23">
        <f t="shared" si="9"/>
        <v>28.8</v>
      </c>
      <c r="F37" s="23">
        <f t="shared" si="9"/>
        <v>28.8</v>
      </c>
      <c r="G37" s="23">
        <f t="shared" si="9"/>
        <v>28.8</v>
      </c>
      <c r="H37" s="23">
        <f t="shared" si="9"/>
        <v>28.8</v>
      </c>
      <c r="I37" s="23">
        <f t="shared" si="9"/>
        <v>28.8</v>
      </c>
      <c r="J37" s="23">
        <f t="shared" si="9"/>
        <v>28.8</v>
      </c>
      <c r="K37" s="23">
        <f t="shared" si="9"/>
        <v>28.8</v>
      </c>
      <c r="L37" s="23">
        <f t="shared" si="9"/>
        <v>28.8</v>
      </c>
      <c r="M37" s="100">
        <f>$L$37*$B$8</f>
        <v>0</v>
      </c>
      <c r="N37" s="100">
        <f t="shared" ref="N37:X37" si="10">$L$37*$B$8</f>
        <v>0</v>
      </c>
      <c r="O37" s="100">
        <f t="shared" si="10"/>
        <v>0</v>
      </c>
      <c r="P37" s="100">
        <f t="shared" si="10"/>
        <v>0</v>
      </c>
      <c r="Q37" s="100">
        <f t="shared" si="10"/>
        <v>0</v>
      </c>
      <c r="R37" s="100">
        <f t="shared" si="10"/>
        <v>0</v>
      </c>
      <c r="S37" s="100">
        <f t="shared" si="10"/>
        <v>0</v>
      </c>
      <c r="T37" s="100">
        <f t="shared" si="10"/>
        <v>0</v>
      </c>
      <c r="U37" s="100">
        <f t="shared" si="10"/>
        <v>0</v>
      </c>
      <c r="V37" s="100">
        <f t="shared" si="10"/>
        <v>0</v>
      </c>
      <c r="W37" s="100">
        <f t="shared" si="10"/>
        <v>0</v>
      </c>
      <c r="X37" s="100">
        <f t="shared" si="10"/>
        <v>0</v>
      </c>
    </row>
    <row r="38" spans="1:26" s="23" customFormat="1" ht="12.75" customHeight="1" x14ac:dyDescent="0.2">
      <c r="A38" s="117" t="s">
        <v>60</v>
      </c>
      <c r="D38" s="23">
        <f t="shared" ref="D38:M38" si="11">$D$35</f>
        <v>66</v>
      </c>
      <c r="E38" s="23">
        <f t="shared" si="11"/>
        <v>66</v>
      </c>
      <c r="F38" s="23">
        <f t="shared" si="11"/>
        <v>66</v>
      </c>
      <c r="G38" s="23">
        <f t="shared" si="11"/>
        <v>66</v>
      </c>
      <c r="H38" s="23">
        <f t="shared" si="11"/>
        <v>66</v>
      </c>
      <c r="I38" s="23">
        <f t="shared" si="11"/>
        <v>66</v>
      </c>
      <c r="J38" s="23">
        <f t="shared" si="11"/>
        <v>66</v>
      </c>
      <c r="K38" s="23">
        <f t="shared" si="11"/>
        <v>66</v>
      </c>
      <c r="L38" s="23">
        <f t="shared" si="11"/>
        <v>66</v>
      </c>
      <c r="M38" s="23">
        <f t="shared" si="11"/>
        <v>66</v>
      </c>
      <c r="N38" s="100">
        <f>$M$38*$B$8</f>
        <v>0</v>
      </c>
      <c r="O38" s="100">
        <f t="shared" ref="O38:X38" si="12">$M$38*$B$8</f>
        <v>0</v>
      </c>
      <c r="P38" s="100">
        <f t="shared" si="12"/>
        <v>0</v>
      </c>
      <c r="Q38" s="100">
        <f t="shared" si="12"/>
        <v>0</v>
      </c>
      <c r="R38" s="100">
        <f t="shared" si="12"/>
        <v>0</v>
      </c>
      <c r="S38" s="100">
        <f t="shared" si="12"/>
        <v>0</v>
      </c>
      <c r="T38" s="100">
        <f t="shared" si="12"/>
        <v>0</v>
      </c>
      <c r="U38" s="100">
        <f t="shared" si="12"/>
        <v>0</v>
      </c>
      <c r="V38" s="100">
        <f t="shared" si="12"/>
        <v>0</v>
      </c>
      <c r="W38" s="100">
        <f t="shared" si="12"/>
        <v>0</v>
      </c>
      <c r="X38" s="100">
        <f t="shared" si="12"/>
        <v>0</v>
      </c>
    </row>
    <row r="39" spans="1:26" s="23" customFormat="1" x14ac:dyDescent="0.2">
      <c r="A39" s="117"/>
      <c r="E39" s="23">
        <f t="shared" ref="E39:N39" si="13">$E$35</f>
        <v>61.1</v>
      </c>
      <c r="F39" s="23">
        <f t="shared" si="13"/>
        <v>61.1</v>
      </c>
      <c r="G39" s="23">
        <f t="shared" si="13"/>
        <v>61.1</v>
      </c>
      <c r="H39" s="23">
        <f t="shared" si="13"/>
        <v>61.1</v>
      </c>
      <c r="I39" s="23">
        <f t="shared" si="13"/>
        <v>61.1</v>
      </c>
      <c r="J39" s="23">
        <f t="shared" si="13"/>
        <v>61.1</v>
      </c>
      <c r="K39" s="23">
        <f t="shared" si="13"/>
        <v>61.1</v>
      </c>
      <c r="L39" s="23">
        <f t="shared" si="13"/>
        <v>61.1</v>
      </c>
      <c r="M39" s="23">
        <f t="shared" si="13"/>
        <v>61.1</v>
      </c>
      <c r="N39" s="23">
        <f t="shared" si="13"/>
        <v>61.1</v>
      </c>
      <c r="O39" s="100">
        <f>$N$39*$B$8</f>
        <v>0</v>
      </c>
      <c r="P39" s="100">
        <f t="shared" ref="P39:X39" si="14">$N$39*$B$8</f>
        <v>0</v>
      </c>
      <c r="Q39" s="100">
        <f t="shared" si="14"/>
        <v>0</v>
      </c>
      <c r="R39" s="100">
        <f t="shared" si="14"/>
        <v>0</v>
      </c>
      <c r="S39" s="100">
        <f t="shared" si="14"/>
        <v>0</v>
      </c>
      <c r="T39" s="100">
        <f t="shared" si="14"/>
        <v>0</v>
      </c>
      <c r="U39" s="100">
        <f t="shared" si="14"/>
        <v>0</v>
      </c>
      <c r="V39" s="100">
        <f t="shared" si="14"/>
        <v>0</v>
      </c>
      <c r="W39" s="100">
        <f t="shared" si="14"/>
        <v>0</v>
      </c>
      <c r="X39" s="100">
        <f t="shared" si="14"/>
        <v>0</v>
      </c>
    </row>
    <row r="40" spans="1:26" s="23" customFormat="1" x14ac:dyDescent="0.2">
      <c r="F40" s="23">
        <f t="shared" ref="F40:O40" si="15">$F$35</f>
        <v>46.6</v>
      </c>
      <c r="G40" s="23">
        <f t="shared" si="15"/>
        <v>46.6</v>
      </c>
      <c r="H40" s="23">
        <f t="shared" si="15"/>
        <v>46.6</v>
      </c>
      <c r="I40" s="23">
        <f t="shared" si="15"/>
        <v>46.6</v>
      </c>
      <c r="J40" s="23">
        <f t="shared" si="15"/>
        <v>46.6</v>
      </c>
      <c r="K40" s="23">
        <f t="shared" si="15"/>
        <v>46.6</v>
      </c>
      <c r="L40" s="23">
        <f t="shared" si="15"/>
        <v>46.6</v>
      </c>
      <c r="M40" s="23">
        <f t="shared" si="15"/>
        <v>46.6</v>
      </c>
      <c r="N40" s="23">
        <f t="shared" si="15"/>
        <v>46.6</v>
      </c>
      <c r="O40" s="23">
        <f t="shared" si="15"/>
        <v>46.6</v>
      </c>
      <c r="P40" s="100">
        <f>$O$40*$B$8</f>
        <v>0</v>
      </c>
      <c r="Q40" s="100">
        <f t="shared" ref="Q40:X40" si="16">$O$40*$B$8</f>
        <v>0</v>
      </c>
      <c r="R40" s="100">
        <f t="shared" si="16"/>
        <v>0</v>
      </c>
      <c r="S40" s="100">
        <f t="shared" si="16"/>
        <v>0</v>
      </c>
      <c r="T40" s="100">
        <f t="shared" si="16"/>
        <v>0</v>
      </c>
      <c r="U40" s="100">
        <f t="shared" si="16"/>
        <v>0</v>
      </c>
      <c r="V40" s="100">
        <f t="shared" si="16"/>
        <v>0</v>
      </c>
      <c r="W40" s="100">
        <f t="shared" si="16"/>
        <v>0</v>
      </c>
      <c r="X40" s="100">
        <f t="shared" si="16"/>
        <v>0</v>
      </c>
    </row>
    <row r="41" spans="1:26" s="23" customFormat="1" x14ac:dyDescent="0.2">
      <c r="G41" s="23">
        <f t="shared" ref="G41:P41" si="17">$G$35</f>
        <v>40.700000000000003</v>
      </c>
      <c r="H41" s="23">
        <f t="shared" si="17"/>
        <v>40.700000000000003</v>
      </c>
      <c r="I41" s="23">
        <f t="shared" si="17"/>
        <v>40.700000000000003</v>
      </c>
      <c r="J41" s="23">
        <f t="shared" si="17"/>
        <v>40.700000000000003</v>
      </c>
      <c r="K41" s="23">
        <f t="shared" si="17"/>
        <v>40.700000000000003</v>
      </c>
      <c r="L41" s="23">
        <f t="shared" si="17"/>
        <v>40.700000000000003</v>
      </c>
      <c r="M41" s="23">
        <f t="shared" si="17"/>
        <v>40.700000000000003</v>
      </c>
      <c r="N41" s="23">
        <f t="shared" si="17"/>
        <v>40.700000000000003</v>
      </c>
      <c r="O41" s="23">
        <f t="shared" si="17"/>
        <v>40.700000000000003</v>
      </c>
      <c r="P41" s="23">
        <f t="shared" si="17"/>
        <v>40.700000000000003</v>
      </c>
      <c r="Q41" s="100">
        <f>$P$41*$B$8</f>
        <v>0</v>
      </c>
      <c r="R41" s="100">
        <f t="shared" ref="R41:X41" si="18">$P$41*$B$8</f>
        <v>0</v>
      </c>
      <c r="S41" s="100">
        <f t="shared" si="18"/>
        <v>0</v>
      </c>
      <c r="T41" s="100">
        <f t="shared" si="18"/>
        <v>0</v>
      </c>
      <c r="U41" s="100">
        <f t="shared" si="18"/>
        <v>0</v>
      </c>
      <c r="V41" s="100">
        <f t="shared" si="18"/>
        <v>0</v>
      </c>
      <c r="W41" s="100">
        <f t="shared" si="18"/>
        <v>0</v>
      </c>
      <c r="X41" s="100">
        <f t="shared" si="18"/>
        <v>0</v>
      </c>
    </row>
    <row r="42" spans="1:26" s="23" customFormat="1" x14ac:dyDescent="0.2">
      <c r="H42" s="23">
        <f t="shared" ref="H42:Q42" si="19">$H$35</f>
        <v>50.2</v>
      </c>
      <c r="I42" s="23">
        <f t="shared" si="19"/>
        <v>50.2</v>
      </c>
      <c r="J42" s="23">
        <f t="shared" si="19"/>
        <v>50.2</v>
      </c>
      <c r="K42" s="23">
        <f t="shared" si="19"/>
        <v>50.2</v>
      </c>
      <c r="L42" s="23">
        <f t="shared" si="19"/>
        <v>50.2</v>
      </c>
      <c r="M42" s="23">
        <f t="shared" si="19"/>
        <v>50.2</v>
      </c>
      <c r="N42" s="23">
        <f t="shared" si="19"/>
        <v>50.2</v>
      </c>
      <c r="O42" s="23">
        <f t="shared" si="19"/>
        <v>50.2</v>
      </c>
      <c r="P42" s="23">
        <f t="shared" si="19"/>
        <v>50.2</v>
      </c>
      <c r="Q42" s="23">
        <f t="shared" si="19"/>
        <v>50.2</v>
      </c>
      <c r="R42" s="100">
        <f>$Q$42*$B$8</f>
        <v>0</v>
      </c>
      <c r="S42" s="100">
        <f t="shared" ref="S42:X42" si="20">$Q$42*$B$8</f>
        <v>0</v>
      </c>
      <c r="T42" s="100">
        <f t="shared" si="20"/>
        <v>0</v>
      </c>
      <c r="U42" s="100">
        <f t="shared" si="20"/>
        <v>0</v>
      </c>
      <c r="V42" s="100">
        <f t="shared" si="20"/>
        <v>0</v>
      </c>
      <c r="W42" s="100">
        <f t="shared" si="20"/>
        <v>0</v>
      </c>
      <c r="X42" s="100">
        <f t="shared" si="20"/>
        <v>0</v>
      </c>
    </row>
    <row r="43" spans="1:26" s="23" customFormat="1" x14ac:dyDescent="0.2">
      <c r="I43" s="23">
        <f t="shared" ref="I43:R43" si="21">$I$35</f>
        <v>54.1</v>
      </c>
      <c r="J43" s="23">
        <f t="shared" si="21"/>
        <v>54.1</v>
      </c>
      <c r="K43" s="23">
        <f t="shared" si="21"/>
        <v>54.1</v>
      </c>
      <c r="L43" s="23">
        <f t="shared" si="21"/>
        <v>54.1</v>
      </c>
      <c r="M43" s="23">
        <f t="shared" si="21"/>
        <v>54.1</v>
      </c>
      <c r="N43" s="23">
        <f t="shared" si="21"/>
        <v>54.1</v>
      </c>
      <c r="O43" s="23">
        <f t="shared" si="21"/>
        <v>54.1</v>
      </c>
      <c r="P43" s="23">
        <f t="shared" si="21"/>
        <v>54.1</v>
      </c>
      <c r="Q43" s="23">
        <f t="shared" si="21"/>
        <v>54.1</v>
      </c>
      <c r="R43" s="23">
        <f t="shared" si="21"/>
        <v>54.1</v>
      </c>
      <c r="S43" s="100">
        <f>$R$43*$B$8</f>
        <v>0</v>
      </c>
      <c r="T43" s="100">
        <f t="shared" ref="T43:X43" si="22">$R$43*$B$8</f>
        <v>0</v>
      </c>
      <c r="U43" s="100">
        <f t="shared" si="22"/>
        <v>0</v>
      </c>
      <c r="V43" s="100">
        <f t="shared" si="22"/>
        <v>0</v>
      </c>
      <c r="W43" s="100">
        <f t="shared" si="22"/>
        <v>0</v>
      </c>
      <c r="X43" s="100">
        <f t="shared" si="22"/>
        <v>0</v>
      </c>
    </row>
    <row r="44" spans="1:26" s="23" customFormat="1" x14ac:dyDescent="0.2">
      <c r="J44" s="23">
        <f t="shared" ref="J44:S44" si="23">$J$35</f>
        <v>66.2</v>
      </c>
      <c r="K44" s="23">
        <f t="shared" si="23"/>
        <v>66.2</v>
      </c>
      <c r="L44" s="23">
        <f t="shared" si="23"/>
        <v>66.2</v>
      </c>
      <c r="M44" s="23">
        <f t="shared" si="23"/>
        <v>66.2</v>
      </c>
      <c r="N44" s="23">
        <f t="shared" si="23"/>
        <v>66.2</v>
      </c>
      <c r="O44" s="23">
        <f t="shared" si="23"/>
        <v>66.2</v>
      </c>
      <c r="P44" s="23">
        <f t="shared" si="23"/>
        <v>66.2</v>
      </c>
      <c r="Q44" s="23">
        <f t="shared" si="23"/>
        <v>66.2</v>
      </c>
      <c r="R44" s="23">
        <f t="shared" si="23"/>
        <v>66.2</v>
      </c>
      <c r="S44" s="23">
        <f t="shared" si="23"/>
        <v>66.2</v>
      </c>
      <c r="T44" s="100">
        <f>$S$44*$B$8</f>
        <v>0</v>
      </c>
      <c r="U44" s="100">
        <f t="shared" ref="U44:X44" si="24">$S$44*$B$8</f>
        <v>0</v>
      </c>
      <c r="V44" s="100">
        <f t="shared" si="24"/>
        <v>0</v>
      </c>
      <c r="W44" s="100">
        <f t="shared" si="24"/>
        <v>0</v>
      </c>
      <c r="X44" s="100">
        <f t="shared" si="24"/>
        <v>0</v>
      </c>
    </row>
    <row r="45" spans="1:26" s="23" customFormat="1" x14ac:dyDescent="0.2">
      <c r="K45" s="23">
        <f t="shared" ref="K45:T45" si="25">$K$35</f>
        <v>61.1</v>
      </c>
      <c r="L45" s="23">
        <f t="shared" si="25"/>
        <v>61.1</v>
      </c>
      <c r="M45" s="23">
        <f t="shared" si="25"/>
        <v>61.1</v>
      </c>
      <c r="N45" s="23">
        <f t="shared" si="25"/>
        <v>61.1</v>
      </c>
      <c r="O45" s="23">
        <f t="shared" si="25"/>
        <v>61.1</v>
      </c>
      <c r="P45" s="23">
        <f t="shared" si="25"/>
        <v>61.1</v>
      </c>
      <c r="Q45" s="23">
        <f t="shared" si="25"/>
        <v>61.1</v>
      </c>
      <c r="R45" s="23">
        <f t="shared" si="25"/>
        <v>61.1</v>
      </c>
      <c r="S45" s="23">
        <f t="shared" si="25"/>
        <v>61.1</v>
      </c>
      <c r="T45" s="23">
        <f t="shared" si="25"/>
        <v>61.1</v>
      </c>
      <c r="U45" s="100">
        <f>$T$45*$B$8</f>
        <v>0</v>
      </c>
      <c r="V45" s="100">
        <f t="shared" ref="V45:X45" si="26">$T$45*$B$8</f>
        <v>0</v>
      </c>
      <c r="W45" s="100">
        <f t="shared" si="26"/>
        <v>0</v>
      </c>
      <c r="X45" s="100">
        <f t="shared" si="26"/>
        <v>0</v>
      </c>
    </row>
    <row r="46" spans="1:26" s="23" customFormat="1" x14ac:dyDescent="0.2">
      <c r="L46" s="23">
        <f t="shared" ref="L46:U46" si="27">$L$35</f>
        <v>90.4</v>
      </c>
      <c r="M46" s="23">
        <f t="shared" si="27"/>
        <v>90.4</v>
      </c>
      <c r="N46" s="23">
        <f t="shared" si="27"/>
        <v>90.4</v>
      </c>
      <c r="O46" s="23">
        <f t="shared" si="27"/>
        <v>90.4</v>
      </c>
      <c r="P46" s="23">
        <f t="shared" si="27"/>
        <v>90.4</v>
      </c>
      <c r="Q46" s="23">
        <f t="shared" si="27"/>
        <v>90.4</v>
      </c>
      <c r="R46" s="23">
        <f t="shared" si="27"/>
        <v>90.4</v>
      </c>
      <c r="S46" s="23">
        <f t="shared" si="27"/>
        <v>90.4</v>
      </c>
      <c r="T46" s="23">
        <f t="shared" si="27"/>
        <v>90.4</v>
      </c>
      <c r="U46" s="23">
        <f t="shared" si="27"/>
        <v>90.4</v>
      </c>
      <c r="V46" s="100">
        <f>$U$46*$B$8</f>
        <v>0</v>
      </c>
      <c r="W46" s="100">
        <f t="shared" ref="W46:X46" si="28">$U$46*$B$8</f>
        <v>0</v>
      </c>
      <c r="X46" s="100">
        <f t="shared" si="28"/>
        <v>0</v>
      </c>
    </row>
    <row r="47" spans="1:26" s="23" customFormat="1" x14ac:dyDescent="0.2">
      <c r="M47" s="23">
        <f t="shared" ref="M47:V47" si="29">$M$35</f>
        <v>117</v>
      </c>
      <c r="N47" s="23">
        <f t="shared" si="29"/>
        <v>117</v>
      </c>
      <c r="O47" s="23">
        <f t="shared" si="29"/>
        <v>117</v>
      </c>
      <c r="P47" s="23">
        <f t="shared" si="29"/>
        <v>117</v>
      </c>
      <c r="Q47" s="23">
        <f t="shared" si="29"/>
        <v>117</v>
      </c>
      <c r="R47" s="23">
        <f t="shared" si="29"/>
        <v>117</v>
      </c>
      <c r="S47" s="23">
        <f t="shared" si="29"/>
        <v>117</v>
      </c>
      <c r="T47" s="23">
        <f t="shared" si="29"/>
        <v>117</v>
      </c>
      <c r="U47" s="23">
        <f t="shared" si="29"/>
        <v>117</v>
      </c>
      <c r="V47" s="23">
        <f t="shared" si="29"/>
        <v>117</v>
      </c>
      <c r="W47" s="100">
        <f>$V$47*$B$8</f>
        <v>0</v>
      </c>
      <c r="X47" s="100">
        <f>$V$47*$B$8</f>
        <v>0</v>
      </c>
    </row>
    <row r="48" spans="1:26" s="5" customFormat="1" x14ac:dyDescent="0.2"/>
    <row r="49" spans="1:26" s="8" customFormat="1" x14ac:dyDescent="0.2">
      <c r="A49" s="57" t="s">
        <v>30</v>
      </c>
      <c r="B49" s="5"/>
      <c r="C49" s="60">
        <f t="shared" ref="C49:X49" si="30">SUM(C37:C47)</f>
        <v>28.8</v>
      </c>
      <c r="D49" s="61">
        <f t="shared" si="30"/>
        <v>94.8</v>
      </c>
      <c r="E49" s="61">
        <f t="shared" si="30"/>
        <v>155.9</v>
      </c>
      <c r="F49" s="61">
        <f t="shared" si="30"/>
        <v>202.5</v>
      </c>
      <c r="G49" s="61">
        <f t="shared" si="30"/>
        <v>243.2</v>
      </c>
      <c r="H49" s="61">
        <f t="shared" si="30"/>
        <v>293.39999999999998</v>
      </c>
      <c r="I49" s="61">
        <f t="shared" si="30"/>
        <v>347.5</v>
      </c>
      <c r="J49" s="61">
        <f t="shared" si="30"/>
        <v>413.7</v>
      </c>
      <c r="K49" s="61">
        <f t="shared" si="30"/>
        <v>474.8</v>
      </c>
      <c r="L49" s="61">
        <f t="shared" si="30"/>
        <v>565.20000000000005</v>
      </c>
      <c r="M49" s="61">
        <f t="shared" si="30"/>
        <v>653.4</v>
      </c>
      <c r="N49" s="61">
        <f t="shared" si="30"/>
        <v>587.40000000000009</v>
      </c>
      <c r="O49" s="61">
        <f t="shared" si="30"/>
        <v>526.30000000000007</v>
      </c>
      <c r="P49" s="61">
        <f t="shared" si="30"/>
        <v>479.70000000000005</v>
      </c>
      <c r="Q49" s="61">
        <f t="shared" si="30"/>
        <v>439</v>
      </c>
      <c r="R49" s="61">
        <f t="shared" si="30"/>
        <v>388.8</v>
      </c>
      <c r="S49" s="61">
        <f t="shared" si="30"/>
        <v>334.70000000000005</v>
      </c>
      <c r="T49" s="61">
        <f t="shared" si="30"/>
        <v>268.5</v>
      </c>
      <c r="U49" s="61">
        <f t="shared" si="30"/>
        <v>207.4</v>
      </c>
      <c r="V49" s="61">
        <f t="shared" si="30"/>
        <v>117</v>
      </c>
      <c r="W49" s="61">
        <f t="shared" si="30"/>
        <v>0</v>
      </c>
      <c r="X49" s="66">
        <f t="shared" si="30"/>
        <v>0</v>
      </c>
      <c r="Y49" s="58"/>
    </row>
    <row r="50" spans="1:26" s="8" customFormat="1" x14ac:dyDescent="0.2">
      <c r="A50" s="59" t="s">
        <v>46</v>
      </c>
      <c r="B50" s="5"/>
      <c r="C50" s="62"/>
      <c r="D50" s="62"/>
      <c r="E50" s="62"/>
      <c r="F50" s="62"/>
      <c r="G50" s="62"/>
      <c r="H50" s="62"/>
      <c r="I50" s="62"/>
      <c r="J50" s="62"/>
      <c r="K50" s="62"/>
      <c r="L50" s="62"/>
      <c r="M50" s="62"/>
      <c r="N50" s="62"/>
      <c r="O50" s="62"/>
      <c r="P50" s="62"/>
      <c r="Q50" s="62"/>
      <c r="R50" s="62"/>
      <c r="S50" s="62"/>
      <c r="T50" s="62"/>
      <c r="U50" s="62"/>
      <c r="V50" s="62"/>
      <c r="W50" s="62"/>
      <c r="X50" s="62"/>
      <c r="Y50" s="58"/>
    </row>
    <row r="51" spans="1:26" s="8" customFormat="1" x14ac:dyDescent="0.2">
      <c r="A51" s="59"/>
      <c r="B51" s="5"/>
      <c r="C51" s="62"/>
      <c r="D51" s="62"/>
      <c r="E51" s="62"/>
      <c r="F51" s="62"/>
      <c r="G51" s="62"/>
      <c r="H51" s="62"/>
      <c r="I51" s="62"/>
      <c r="J51" s="62"/>
      <c r="K51" s="62"/>
      <c r="L51" s="62"/>
      <c r="M51" s="62"/>
      <c r="N51" s="62"/>
      <c r="O51" s="62"/>
      <c r="P51" s="62"/>
      <c r="Q51" s="62"/>
      <c r="R51" s="62"/>
      <c r="S51" s="62"/>
      <c r="T51" s="62"/>
      <c r="U51" s="62"/>
      <c r="V51" s="62"/>
      <c r="W51" s="62"/>
      <c r="X51" s="62"/>
      <c r="Y51" s="58"/>
    </row>
    <row r="52" spans="1:26" s="8" customFormat="1" x14ac:dyDescent="0.2">
      <c r="A52" s="57" t="s">
        <v>31</v>
      </c>
      <c r="B52" s="5"/>
      <c r="C52" s="63">
        <f>C49*8760</f>
        <v>252288</v>
      </c>
      <c r="D52" s="64">
        <f>D49*8760</f>
        <v>830448</v>
      </c>
      <c r="E52" s="64">
        <f>E49*8760</f>
        <v>1365684</v>
      </c>
      <c r="F52" s="64">
        <f>F49*8784</f>
        <v>1778760</v>
      </c>
      <c r="G52" s="64">
        <f>G49*8760</f>
        <v>2130432</v>
      </c>
      <c r="H52" s="64">
        <f>H49*8760</f>
        <v>2570184</v>
      </c>
      <c r="I52" s="64">
        <f>I49*8760</f>
        <v>3044100</v>
      </c>
      <c r="J52" s="64">
        <f>J49*8784</f>
        <v>3633940.8</v>
      </c>
      <c r="K52" s="64">
        <f>K49*8760</f>
        <v>4159248</v>
      </c>
      <c r="L52" s="64">
        <f>L49*8760</f>
        <v>4951152</v>
      </c>
      <c r="M52" s="64">
        <f>M49*8760</f>
        <v>5723784</v>
      </c>
      <c r="N52" s="64">
        <f>N49*8784</f>
        <v>5159721.6000000006</v>
      </c>
      <c r="O52" s="64">
        <f>O49*8760</f>
        <v>4610388.0000000009</v>
      </c>
      <c r="P52" s="64">
        <f>P49*8760</f>
        <v>4202172</v>
      </c>
      <c r="Q52" s="64">
        <f>Q49*8760</f>
        <v>3845640</v>
      </c>
      <c r="R52" s="64">
        <f>R49*8784</f>
        <v>3415219.2</v>
      </c>
      <c r="S52" s="64">
        <f>S49*8760</f>
        <v>2931972.0000000005</v>
      </c>
      <c r="T52" s="64">
        <f>T49*8760</f>
        <v>2352060</v>
      </c>
      <c r="U52" s="64">
        <f>U49*8760</f>
        <v>1816824</v>
      </c>
      <c r="V52" s="64">
        <f>V49*8784</f>
        <v>1027728</v>
      </c>
      <c r="W52" s="64">
        <f>W49*8760</f>
        <v>0</v>
      </c>
      <c r="X52" s="79">
        <f>X49*8760</f>
        <v>0</v>
      </c>
      <c r="Y52" s="58">
        <f>SUM(C52:X52)</f>
        <v>59801745.600000001</v>
      </c>
      <c r="Z52" s="8" t="s">
        <v>4</v>
      </c>
    </row>
    <row r="53" spans="1:26" s="8" customFormat="1" x14ac:dyDescent="0.2">
      <c r="A53" s="59" t="s">
        <v>46</v>
      </c>
      <c r="B53" s="5"/>
      <c r="C53" s="65"/>
      <c r="D53" s="65"/>
      <c r="E53" s="65"/>
      <c r="F53" s="65"/>
      <c r="G53" s="65"/>
      <c r="H53" s="65"/>
      <c r="I53" s="65"/>
      <c r="J53" s="65"/>
      <c r="K53" s="65"/>
      <c r="L53" s="65"/>
      <c r="M53" s="65"/>
      <c r="N53" s="65"/>
      <c r="O53" s="65"/>
      <c r="P53" s="65"/>
      <c r="Q53" s="65"/>
      <c r="R53" s="65"/>
      <c r="S53" s="65"/>
      <c r="T53" s="65"/>
      <c r="U53" s="65"/>
      <c r="V53" s="65"/>
      <c r="W53" s="65"/>
      <c r="X53" s="65"/>
    </row>
    <row r="54" spans="1:26" s="8" customFormat="1" x14ac:dyDescent="0.2">
      <c r="A54" s="39"/>
      <c r="B54" s="5"/>
      <c r="C54" s="6"/>
      <c r="D54" s="6"/>
      <c r="E54" s="6"/>
      <c r="F54" s="6"/>
      <c r="G54" s="6"/>
      <c r="H54" s="6"/>
      <c r="I54" s="6"/>
      <c r="J54" s="6"/>
      <c r="K54" s="6"/>
      <c r="L54" s="6"/>
      <c r="M54" s="6"/>
      <c r="N54" s="6"/>
      <c r="O54" s="6"/>
      <c r="P54" s="6"/>
      <c r="Q54" s="6"/>
      <c r="R54" s="6"/>
      <c r="S54" s="6"/>
      <c r="T54" s="6"/>
      <c r="U54" s="6"/>
      <c r="V54" s="6"/>
      <c r="W54" s="6"/>
      <c r="X54" s="6"/>
    </row>
    <row r="55" spans="1:26" x14ac:dyDescent="0.2">
      <c r="A55" s="1" t="s">
        <v>1</v>
      </c>
    </row>
    <row r="56" spans="1:26" x14ac:dyDescent="0.2">
      <c r="A56" s="4" t="s">
        <v>13</v>
      </c>
      <c r="C56" s="14">
        <v>189.1</v>
      </c>
      <c r="D56" s="15">
        <v>20.3</v>
      </c>
      <c r="E56" s="15">
        <v>36.9</v>
      </c>
      <c r="F56" s="15">
        <v>40</v>
      </c>
      <c r="G56" s="15">
        <v>48.9</v>
      </c>
      <c r="H56" s="15">
        <v>53.1</v>
      </c>
      <c r="I56" s="15">
        <v>49.9</v>
      </c>
      <c r="J56" s="15">
        <v>61.4</v>
      </c>
      <c r="K56" s="15">
        <v>34.9</v>
      </c>
      <c r="L56" s="15">
        <v>35.299999999999997</v>
      </c>
      <c r="M56" s="15">
        <v>24.5</v>
      </c>
      <c r="N56" s="89">
        <v>20</v>
      </c>
      <c r="O56" s="89">
        <v>25</v>
      </c>
      <c r="P56" s="89">
        <v>25</v>
      </c>
      <c r="Q56" s="89">
        <v>25</v>
      </c>
      <c r="R56" s="89">
        <v>25</v>
      </c>
      <c r="S56" s="89">
        <v>25</v>
      </c>
      <c r="T56" s="89">
        <v>25</v>
      </c>
      <c r="U56" s="89">
        <v>25</v>
      </c>
      <c r="V56" s="89">
        <v>25</v>
      </c>
      <c r="W56" s="89">
        <v>25</v>
      </c>
      <c r="X56" s="89">
        <v>25</v>
      </c>
      <c r="Z56" t="s">
        <v>40</v>
      </c>
    </row>
    <row r="57" spans="1:26" x14ac:dyDescent="0.2">
      <c r="A57" s="4"/>
      <c r="C57" s="3"/>
      <c r="D57" s="3"/>
      <c r="E57" s="3"/>
      <c r="F57" s="3"/>
      <c r="G57" s="3"/>
      <c r="H57" s="3"/>
      <c r="I57" s="3"/>
      <c r="J57" s="3"/>
      <c r="K57" s="3"/>
      <c r="L57" s="3"/>
      <c r="M57" s="3"/>
      <c r="N57" s="3"/>
      <c r="O57" s="3"/>
      <c r="P57" s="3"/>
      <c r="Q57" s="3"/>
      <c r="R57" s="3"/>
      <c r="S57" s="3"/>
      <c r="T57" s="3"/>
      <c r="U57" s="3"/>
      <c r="V57" s="3"/>
      <c r="W57" s="3"/>
      <c r="X57" s="3"/>
    </row>
    <row r="58" spans="1:26" x14ac:dyDescent="0.2">
      <c r="A58" s="1" t="s">
        <v>32</v>
      </c>
      <c r="C58" s="24"/>
      <c r="D58" s="24"/>
      <c r="E58" s="24"/>
      <c r="F58" s="24"/>
      <c r="G58" s="24"/>
      <c r="H58" s="24"/>
      <c r="I58" s="24"/>
      <c r="J58" s="24"/>
      <c r="K58" s="24"/>
      <c r="L58" s="24"/>
      <c r="M58" s="24"/>
      <c r="N58" s="24"/>
      <c r="O58" s="24"/>
      <c r="P58" s="24"/>
      <c r="Q58" s="24"/>
      <c r="R58" s="24"/>
      <c r="S58" s="24"/>
      <c r="T58" s="24"/>
      <c r="U58" s="24"/>
      <c r="V58" s="24"/>
      <c r="W58" s="24"/>
      <c r="X58" s="24"/>
      <c r="Y58" s="25"/>
    </row>
    <row r="59" spans="1:26" x14ac:dyDescent="0.2">
      <c r="A59" s="2" t="s">
        <v>58</v>
      </c>
      <c r="C59" s="24">
        <f t="shared" ref="C59:X59" si="31">(C52*C56)/1000000</f>
        <v>47.707660799999999</v>
      </c>
      <c r="D59" s="24">
        <f t="shared" si="31"/>
        <v>16.858094400000002</v>
      </c>
      <c r="E59" s="24">
        <f t="shared" si="31"/>
        <v>50.393739600000004</v>
      </c>
      <c r="F59" s="24">
        <f t="shared" si="31"/>
        <v>71.150400000000005</v>
      </c>
      <c r="G59" s="24">
        <f t="shared" si="31"/>
        <v>104.17812479999999</v>
      </c>
      <c r="H59" s="24">
        <f t="shared" si="31"/>
        <v>136.47677039999999</v>
      </c>
      <c r="I59" s="24">
        <f t="shared" si="31"/>
        <v>151.90058999999999</v>
      </c>
      <c r="J59" s="24">
        <f t="shared" si="31"/>
        <v>223.12396511999998</v>
      </c>
      <c r="K59" s="24">
        <f t="shared" si="31"/>
        <v>145.1577552</v>
      </c>
      <c r="L59" s="24">
        <f t="shared" si="31"/>
        <v>174.7756656</v>
      </c>
      <c r="M59" s="24">
        <f t="shared" si="31"/>
        <v>140.232708</v>
      </c>
      <c r="N59" s="24">
        <f t="shared" si="31"/>
        <v>103.19443200000002</v>
      </c>
      <c r="O59" s="24">
        <f t="shared" si="31"/>
        <v>115.25970000000002</v>
      </c>
      <c r="P59" s="24">
        <f t="shared" si="31"/>
        <v>105.0543</v>
      </c>
      <c r="Q59" s="24">
        <f t="shared" si="31"/>
        <v>96.141000000000005</v>
      </c>
      <c r="R59" s="24">
        <f t="shared" si="31"/>
        <v>85.380480000000006</v>
      </c>
      <c r="S59" s="24">
        <f t="shared" si="31"/>
        <v>73.299300000000017</v>
      </c>
      <c r="T59" s="24">
        <f t="shared" si="31"/>
        <v>58.801499999999997</v>
      </c>
      <c r="U59" s="24">
        <f t="shared" si="31"/>
        <v>45.4206</v>
      </c>
      <c r="V59" s="24">
        <f t="shared" si="31"/>
        <v>25.693200000000001</v>
      </c>
      <c r="W59" s="24">
        <f t="shared" si="31"/>
        <v>0</v>
      </c>
      <c r="X59" s="24">
        <f t="shared" si="31"/>
        <v>0</v>
      </c>
      <c r="Y59" s="25">
        <f>SUM(C59:X59)</f>
        <v>1970.1999859199998</v>
      </c>
      <c r="Z59" s="46" t="s">
        <v>20</v>
      </c>
    </row>
    <row r="60" spans="1:26" x14ac:dyDescent="0.2">
      <c r="A60" s="2" t="s">
        <v>33</v>
      </c>
      <c r="C60" s="67">
        <f t="shared" ref="C60:X60" si="32">-C34</f>
        <v>-26.756379153233688</v>
      </c>
      <c r="D60" s="67">
        <f t="shared" si="32"/>
        <v>-61.074248980827136</v>
      </c>
      <c r="E60" s="67">
        <f t="shared" si="32"/>
        <v>-70.410624179937557</v>
      </c>
      <c r="F60" s="67">
        <f t="shared" si="32"/>
        <v>-69.517700589686456</v>
      </c>
      <c r="G60" s="67">
        <f t="shared" si="32"/>
        <v>-69.255195373426275</v>
      </c>
      <c r="H60" s="67">
        <f t="shared" si="32"/>
        <v>-80.934976014647958</v>
      </c>
      <c r="I60" s="67">
        <f t="shared" si="32"/>
        <v>-79.500271109745668</v>
      </c>
      <c r="J60" s="67">
        <f t="shared" si="32"/>
        <v>-76.203857745785086</v>
      </c>
      <c r="K60" s="67">
        <f t="shared" si="32"/>
        <v>-84.945131326087534</v>
      </c>
      <c r="L60" s="67">
        <f t="shared" si="32"/>
        <v>-106.05578661318029</v>
      </c>
      <c r="M60" s="67">
        <f t="shared" si="32"/>
        <v>-134.32804599980221</v>
      </c>
      <c r="N60" s="67">
        <f t="shared" si="32"/>
        <v>-52.682664363290229</v>
      </c>
      <c r="O60" s="67">
        <f t="shared" si="32"/>
        <v>-50.402672547250816</v>
      </c>
      <c r="P60" s="67">
        <f t="shared" si="32"/>
        <v>-45.08132326694836</v>
      </c>
      <c r="Q60" s="67">
        <f t="shared" si="32"/>
        <v>-29.737434299855593</v>
      </c>
      <c r="R60" s="67">
        <f t="shared" si="32"/>
        <v>-29.737434299855593</v>
      </c>
      <c r="S60" s="67">
        <f t="shared" si="32"/>
        <v>-29.737434299855593</v>
      </c>
      <c r="T60" s="67">
        <f t="shared" si="32"/>
        <v>-29.737434299855593</v>
      </c>
      <c r="U60" s="67">
        <f t="shared" si="32"/>
        <v>-29.737434299855593</v>
      </c>
      <c r="V60" s="67">
        <f t="shared" si="32"/>
        <v>-29.737434299855593</v>
      </c>
      <c r="W60" s="67">
        <f t="shared" si="32"/>
        <v>-26.113067966621898</v>
      </c>
      <c r="X60" s="67">
        <f t="shared" si="32"/>
        <v>-26.113067966621898</v>
      </c>
      <c r="Y60" s="85">
        <f>SUM(C60:X60)</f>
        <v>-1237.7996189962264</v>
      </c>
      <c r="Z60" s="2" t="s">
        <v>41</v>
      </c>
    </row>
    <row r="61" spans="1:26" ht="13.5" thickBot="1" x14ac:dyDescent="0.25">
      <c r="A61" s="2"/>
      <c r="C61" s="47"/>
      <c r="D61" s="47"/>
      <c r="E61" s="47"/>
      <c r="F61" s="47"/>
      <c r="G61" s="47"/>
      <c r="H61" s="47"/>
      <c r="I61" s="47"/>
      <c r="J61" s="47"/>
      <c r="K61" s="47"/>
      <c r="L61" s="47"/>
      <c r="M61" s="47"/>
      <c r="N61" s="47"/>
      <c r="O61" s="47"/>
      <c r="P61" s="47"/>
      <c r="Q61" s="47"/>
      <c r="R61" s="47"/>
      <c r="S61" s="47"/>
      <c r="T61" s="47"/>
      <c r="U61" s="47"/>
      <c r="V61" s="47"/>
      <c r="W61" s="47"/>
      <c r="X61" s="47"/>
      <c r="Y61" s="25"/>
      <c r="Z61" s="2"/>
    </row>
    <row r="62" spans="1:26" ht="26.25" thickBot="1" x14ac:dyDescent="0.25">
      <c r="A62" s="70" t="s">
        <v>35</v>
      </c>
      <c r="C62" s="68">
        <f t="shared" ref="C62:X62" si="33">C59+C60</f>
        <v>20.951281646766311</v>
      </c>
      <c r="D62" s="68">
        <f t="shared" si="33"/>
        <v>-44.216154580827137</v>
      </c>
      <c r="E62" s="68">
        <f t="shared" si="33"/>
        <v>-20.016884579937553</v>
      </c>
      <c r="F62" s="68">
        <f t="shared" si="33"/>
        <v>1.632699410313549</v>
      </c>
      <c r="G62" s="68">
        <f t="shared" si="33"/>
        <v>34.922929426573717</v>
      </c>
      <c r="H62" s="68">
        <f t="shared" si="33"/>
        <v>55.541794385352034</v>
      </c>
      <c r="I62" s="68">
        <f t="shared" si="33"/>
        <v>72.400318890254326</v>
      </c>
      <c r="J62" s="68">
        <f t="shared" si="33"/>
        <v>146.92010737421489</v>
      </c>
      <c r="K62" s="68">
        <f t="shared" si="33"/>
        <v>60.212623873912463</v>
      </c>
      <c r="L62" s="68">
        <f t="shared" si="33"/>
        <v>68.719878986819708</v>
      </c>
      <c r="M62" s="68">
        <f t="shared" si="33"/>
        <v>5.9046620001977885</v>
      </c>
      <c r="N62" s="68">
        <f t="shared" si="33"/>
        <v>50.511767636709791</v>
      </c>
      <c r="O62" s="68">
        <f t="shared" si="33"/>
        <v>64.857027452749207</v>
      </c>
      <c r="P62" s="68">
        <f t="shared" si="33"/>
        <v>59.972976733051638</v>
      </c>
      <c r="Q62" s="68">
        <f t="shared" si="33"/>
        <v>66.403565700144412</v>
      </c>
      <c r="R62" s="68">
        <f t="shared" si="33"/>
        <v>55.643045700144413</v>
      </c>
      <c r="S62" s="68">
        <f t="shared" si="33"/>
        <v>43.561865700144423</v>
      </c>
      <c r="T62" s="68">
        <f t="shared" si="33"/>
        <v>29.064065700144404</v>
      </c>
      <c r="U62" s="68">
        <f t="shared" si="33"/>
        <v>15.683165700144407</v>
      </c>
      <c r="V62" s="68">
        <f t="shared" si="33"/>
        <v>-4.0442342998555922</v>
      </c>
      <c r="W62" s="68">
        <f t="shared" si="33"/>
        <v>-26.113067966621898</v>
      </c>
      <c r="X62" s="68">
        <f t="shared" si="33"/>
        <v>-26.113067966621898</v>
      </c>
      <c r="Y62" s="76">
        <f>SUM(C62:X62)</f>
        <v>732.40036692377328</v>
      </c>
      <c r="Z62" s="2" t="s">
        <v>21</v>
      </c>
    </row>
    <row r="63" spans="1:26" ht="13.5" thickTop="1" x14ac:dyDescent="0.2">
      <c r="A63" s="2"/>
      <c r="C63" s="47"/>
      <c r="D63" s="47"/>
      <c r="E63" s="47"/>
      <c r="F63" s="47"/>
      <c r="G63" s="47"/>
      <c r="H63" s="47"/>
      <c r="I63" s="47"/>
      <c r="J63" s="47"/>
      <c r="K63" s="47"/>
      <c r="L63" s="47"/>
      <c r="M63" s="47"/>
      <c r="N63" s="47"/>
      <c r="O63" s="47"/>
      <c r="P63" s="47"/>
      <c r="Q63" s="47"/>
      <c r="R63" s="47"/>
      <c r="S63" s="47"/>
      <c r="T63" s="47"/>
      <c r="U63" s="47"/>
      <c r="V63" s="47"/>
      <c r="W63" s="47"/>
      <c r="X63" s="47"/>
      <c r="Y63" s="48"/>
      <c r="Z63" s="2"/>
    </row>
    <row r="64" spans="1:26" x14ac:dyDescent="0.2">
      <c r="A64" s="2" t="s">
        <v>34</v>
      </c>
      <c r="C64" s="69">
        <f>1/(1+$B$6)^(C10-$M$10)</f>
        <v>1.7908476965428546</v>
      </c>
      <c r="D64" s="69">
        <f t="shared" ref="D64:X64" si="34">1/(1+$B$6)^(D10-$M$10)</f>
        <v>1.6894789590026931</v>
      </c>
      <c r="E64" s="69">
        <f t="shared" si="34"/>
        <v>1.5938480745308423</v>
      </c>
      <c r="F64" s="69">
        <f t="shared" si="34"/>
        <v>1.5036302589913608</v>
      </c>
      <c r="G64" s="69">
        <f t="shared" si="34"/>
        <v>1.4185191122560006</v>
      </c>
      <c r="H64" s="69">
        <f t="shared" si="34"/>
        <v>1.3382255776000005</v>
      </c>
      <c r="I64" s="69">
        <f t="shared" si="34"/>
        <v>1.2624769600000003</v>
      </c>
      <c r="J64" s="69">
        <f t="shared" si="34"/>
        <v>1.1910160000000003</v>
      </c>
      <c r="K64" s="69">
        <f t="shared" si="34"/>
        <v>1.1236000000000002</v>
      </c>
      <c r="L64" s="69">
        <f t="shared" si="34"/>
        <v>1.06</v>
      </c>
      <c r="M64" s="69">
        <f t="shared" si="34"/>
        <v>1</v>
      </c>
      <c r="N64" s="69">
        <f t="shared" si="34"/>
        <v>0.94339622641509424</v>
      </c>
      <c r="O64" s="69">
        <f t="shared" si="34"/>
        <v>0.88999644001423983</v>
      </c>
      <c r="P64" s="69">
        <f t="shared" si="34"/>
        <v>0.8396192830323016</v>
      </c>
      <c r="Q64" s="69">
        <f t="shared" si="34"/>
        <v>0.79209366323802044</v>
      </c>
      <c r="R64" s="69">
        <f t="shared" si="34"/>
        <v>0.74725817286605689</v>
      </c>
      <c r="S64" s="69">
        <f t="shared" si="34"/>
        <v>0.70496054043967626</v>
      </c>
      <c r="T64" s="69">
        <f t="shared" si="34"/>
        <v>0.66505711362233599</v>
      </c>
      <c r="U64" s="69">
        <f t="shared" si="34"/>
        <v>0.62741237134182648</v>
      </c>
      <c r="V64" s="69">
        <f t="shared" si="34"/>
        <v>0.59189846353002495</v>
      </c>
      <c r="W64" s="69">
        <f t="shared" si="34"/>
        <v>0.55839477691511785</v>
      </c>
      <c r="X64" s="69">
        <f t="shared" si="34"/>
        <v>0.52678752539162055</v>
      </c>
      <c r="Y64" s="48"/>
      <c r="Z64" s="2"/>
    </row>
    <row r="65" spans="1:26" x14ac:dyDescent="0.2">
      <c r="A65" s="2"/>
      <c r="Y65" s="48"/>
      <c r="Z65" s="2"/>
    </row>
    <row r="66" spans="1:26" ht="26.25" thickBot="1" x14ac:dyDescent="0.25">
      <c r="A66" s="102" t="s">
        <v>61</v>
      </c>
      <c r="C66" s="68">
        <f t="shared" ref="C66:X66" si="35">C62*C64</f>
        <v>37.52055447673203</v>
      </c>
      <c r="D66" s="68">
        <f t="shared" si="35"/>
        <v>-74.702262812317997</v>
      </c>
      <c r="E66" s="68">
        <f t="shared" si="35"/>
        <v>-31.903872945839577</v>
      </c>
      <c r="F66" s="68">
        <f t="shared" si="35"/>
        <v>2.4549762371848036</v>
      </c>
      <c r="G66" s="68">
        <f t="shared" si="35"/>
        <v>49.538842847562307</v>
      </c>
      <c r="H66" s="68">
        <f t="shared" si="35"/>
        <v>74.327449872278194</v>
      </c>
      <c r="I66" s="68">
        <f t="shared" si="35"/>
        <v>91.403734495598883</v>
      </c>
      <c r="J66" s="68">
        <f t="shared" si="35"/>
        <v>174.98419860440796</v>
      </c>
      <c r="K66" s="68">
        <f t="shared" si="35"/>
        <v>67.654904184728053</v>
      </c>
      <c r="L66" s="68">
        <f t="shared" si="35"/>
        <v>72.843071726028896</v>
      </c>
      <c r="M66" s="68">
        <f t="shared" si="35"/>
        <v>5.9046620001977885</v>
      </c>
      <c r="N66" s="68">
        <f t="shared" si="35"/>
        <v>47.6526109780281</v>
      </c>
      <c r="O66" s="68">
        <f t="shared" si="35"/>
        <v>57.722523542852613</v>
      </c>
      <c r="P66" s="68">
        <f t="shared" si="35"/>
        <v>50.354467725917722</v>
      </c>
      <c r="Q66" s="68">
        <f t="shared" si="35"/>
        <v>52.597843607493949</v>
      </c>
      <c r="R66" s="68">
        <f t="shared" si="35"/>
        <v>41.579720662592415</v>
      </c>
      <c r="S66" s="68">
        <f t="shared" si="35"/>
        <v>30.709396386534408</v>
      </c>
      <c r="T66" s="68">
        <f t="shared" si="35"/>
        <v>19.329263644667975</v>
      </c>
      <c r="U66" s="68">
        <f t="shared" si="35"/>
        <v>9.8398121820743985</v>
      </c>
      <c r="V66" s="68">
        <f t="shared" si="35"/>
        <v>-2.3937760682399514</v>
      </c>
      <c r="W66" s="68">
        <f t="shared" si="35"/>
        <v>-14.581400761791144</v>
      </c>
      <c r="X66" s="68">
        <f t="shared" si="35"/>
        <v>-13.756038454519945</v>
      </c>
      <c r="Y66" s="48"/>
      <c r="Z66" s="2"/>
    </row>
    <row r="67" spans="1:26" ht="14.25" thickTop="1" thickBot="1" x14ac:dyDescent="0.25">
      <c r="A67" s="99"/>
      <c r="C67" s="47"/>
      <c r="D67" s="47"/>
      <c r="E67" s="47"/>
      <c r="F67" s="47"/>
      <c r="G67" s="47"/>
      <c r="H67" s="47"/>
      <c r="I67" s="47"/>
      <c r="J67" s="47"/>
      <c r="K67" s="47"/>
      <c r="L67" s="47"/>
      <c r="M67" s="47"/>
      <c r="N67" s="47"/>
      <c r="O67" s="47"/>
      <c r="P67" s="47"/>
      <c r="Q67" s="47"/>
      <c r="R67" s="47"/>
      <c r="S67" s="47"/>
      <c r="T67" s="47"/>
      <c r="U67" s="47"/>
      <c r="V67" s="47"/>
      <c r="W67" s="47"/>
      <c r="X67" s="47"/>
      <c r="Y67" s="48"/>
      <c r="Z67" s="2"/>
    </row>
    <row r="68" spans="1:26" ht="39" thickBot="1" x14ac:dyDescent="0.25">
      <c r="A68" s="96" t="s">
        <v>62</v>
      </c>
      <c r="C68" s="71">
        <f>SUM(C66:X66)</f>
        <v>749.08068213217189</v>
      </c>
      <c r="D68" s="90"/>
      <c r="E68" s="90"/>
      <c r="F68" s="90"/>
      <c r="G68" s="90"/>
      <c r="H68" s="90"/>
      <c r="I68" s="90"/>
      <c r="J68" s="90"/>
      <c r="K68" s="90"/>
      <c r="L68" s="90"/>
      <c r="M68" s="90"/>
      <c r="N68" s="90"/>
      <c r="O68" s="90"/>
      <c r="P68" s="90"/>
      <c r="Q68" s="90"/>
      <c r="R68" s="90"/>
      <c r="S68" s="90"/>
      <c r="T68" s="90"/>
      <c r="U68" s="90"/>
      <c r="V68" s="90"/>
      <c r="W68" s="90"/>
      <c r="X68" s="90"/>
      <c r="Y68" s="48"/>
      <c r="Z68" s="2"/>
    </row>
    <row r="69" spans="1:26" x14ac:dyDescent="0.2">
      <c r="A69" s="2"/>
      <c r="C69" s="47"/>
      <c r="D69" s="47"/>
      <c r="E69" s="47"/>
      <c r="F69" s="47"/>
      <c r="G69" s="47"/>
      <c r="H69" s="47"/>
      <c r="I69" s="47"/>
      <c r="J69" s="47"/>
      <c r="K69" s="47"/>
      <c r="L69" s="47"/>
      <c r="M69" s="47"/>
      <c r="N69" s="47"/>
      <c r="O69" s="47"/>
      <c r="P69" s="47"/>
      <c r="Q69" s="47"/>
      <c r="R69" s="47"/>
      <c r="S69" s="47"/>
      <c r="T69" s="47"/>
      <c r="U69" s="47"/>
      <c r="V69" s="47"/>
      <c r="W69" s="47"/>
      <c r="X69" s="47"/>
      <c r="Y69" s="48"/>
      <c r="Z69" s="2"/>
    </row>
    <row r="70" spans="1:26" x14ac:dyDescent="0.2">
      <c r="A70" s="1"/>
      <c r="C70" s="50"/>
    </row>
    <row r="71" spans="1:26" s="8" customFormat="1" ht="13.5" thickBot="1" x14ac:dyDescent="0.25">
      <c r="A71" s="74" t="s">
        <v>37</v>
      </c>
      <c r="B71" s="5"/>
      <c r="C71" s="75">
        <f t="shared" ref="C71:X71" si="36">(C34*1000000)/C52</f>
        <v>106.05490214847194</v>
      </c>
      <c r="D71" s="75">
        <f t="shared" si="36"/>
        <v>73.543736610633218</v>
      </c>
      <c r="E71" s="75">
        <f t="shared" si="36"/>
        <v>51.557039681168966</v>
      </c>
      <c r="F71" s="75">
        <f t="shared" si="36"/>
        <v>39.082113713871713</v>
      </c>
      <c r="G71" s="75">
        <f t="shared" si="36"/>
        <v>32.50758314436991</v>
      </c>
      <c r="H71" s="75">
        <f t="shared" si="36"/>
        <v>31.489954032336968</v>
      </c>
      <c r="I71" s="75">
        <f t="shared" si="36"/>
        <v>26.116182487351161</v>
      </c>
      <c r="J71" s="75">
        <f t="shared" si="36"/>
        <v>20.970032793540579</v>
      </c>
      <c r="K71" s="75">
        <f t="shared" si="36"/>
        <v>20.423194607796297</v>
      </c>
      <c r="L71" s="75">
        <f t="shared" si="36"/>
        <v>21.420426319608101</v>
      </c>
      <c r="M71" s="75">
        <f t="shared" si="36"/>
        <v>23.468398877351451</v>
      </c>
      <c r="N71" s="75">
        <f t="shared" si="36"/>
        <v>10.21036956011158</v>
      </c>
      <c r="O71" s="75">
        <f t="shared" si="36"/>
        <v>10.93241448382453</v>
      </c>
      <c r="P71" s="75">
        <f t="shared" si="36"/>
        <v>10.72810043638108</v>
      </c>
      <c r="Q71" s="75">
        <f t="shared" si="36"/>
        <v>7.7327660155021256</v>
      </c>
      <c r="R71" s="75">
        <f t="shared" si="36"/>
        <v>8.7073281562295008</v>
      </c>
      <c r="S71" s="75">
        <f t="shared" si="36"/>
        <v>10.142468720661585</v>
      </c>
      <c r="T71" s="75">
        <f t="shared" si="36"/>
        <v>12.643144435029546</v>
      </c>
      <c r="U71" s="75">
        <f t="shared" si="36"/>
        <v>16.367812347181452</v>
      </c>
      <c r="V71" s="75">
        <f t="shared" si="36"/>
        <v>28.935121257624189</v>
      </c>
      <c r="W71" s="75" t="e">
        <f t="shared" si="36"/>
        <v>#DIV/0!</v>
      </c>
      <c r="X71" s="75" t="e">
        <f t="shared" si="36"/>
        <v>#DIV/0!</v>
      </c>
    </row>
    <row r="72" spans="1:26" s="8" customFormat="1" x14ac:dyDescent="0.2">
      <c r="A72" s="39"/>
      <c r="B72" s="5"/>
    </row>
    <row r="75" spans="1:26" x14ac:dyDescent="0.2">
      <c r="A75" s="1" t="s">
        <v>6</v>
      </c>
    </row>
    <row r="76" spans="1:26" x14ac:dyDescent="0.2">
      <c r="A76" s="99" t="s">
        <v>16</v>
      </c>
    </row>
    <row r="77" spans="1:26" x14ac:dyDescent="0.2">
      <c r="A77" s="99" t="s">
        <v>53</v>
      </c>
    </row>
    <row r="78" spans="1:26" x14ac:dyDescent="0.2">
      <c r="A78" s="99" t="s">
        <v>23</v>
      </c>
    </row>
    <row r="79" spans="1:26" x14ac:dyDescent="0.2">
      <c r="A79" s="99" t="s">
        <v>54</v>
      </c>
    </row>
    <row r="80" spans="1:26" x14ac:dyDescent="0.2">
      <c r="A80" s="99" t="s">
        <v>55</v>
      </c>
    </row>
  </sheetData>
  <mergeCells count="1">
    <mergeCell ref="A38:A39"/>
  </mergeCells>
  <phoneticPr fontId="2" type="noConversion"/>
  <pageMargins left="0.75" right="0.75" top="1" bottom="1" header="0.5" footer="0.5"/>
  <pageSetup scale="36"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A16"/>
  <sheetViews>
    <sheetView topLeftCell="C1" workbookViewId="0">
      <selection activeCell="X10" sqref="X10"/>
    </sheetView>
  </sheetViews>
  <sheetFormatPr defaultRowHeight="12.75" x14ac:dyDescent="0.2"/>
  <cols>
    <col min="1" max="1" width="57.28515625" customWidth="1"/>
    <col min="2" max="2" width="13.5703125" style="97" customWidth="1"/>
    <col min="26" max="26" width="26.5703125" customWidth="1"/>
  </cols>
  <sheetData>
    <row r="3" spans="1:27" x14ac:dyDescent="0.2">
      <c r="A3" s="1" t="s">
        <v>0</v>
      </c>
      <c r="B3" s="98"/>
      <c r="C3" s="13">
        <v>2001</v>
      </c>
      <c r="D3" s="13">
        <v>2002</v>
      </c>
      <c r="E3" s="13">
        <v>2003</v>
      </c>
      <c r="F3" s="13">
        <v>2004</v>
      </c>
      <c r="G3" s="13">
        <v>2005</v>
      </c>
      <c r="H3" s="13">
        <v>2006</v>
      </c>
      <c r="I3" s="13">
        <v>2007</v>
      </c>
      <c r="J3" s="13">
        <v>2008</v>
      </c>
      <c r="K3" s="13">
        <v>2009</v>
      </c>
      <c r="L3" s="13">
        <v>2010</v>
      </c>
      <c r="M3" s="13">
        <v>2011</v>
      </c>
      <c r="N3" s="13">
        <v>2012</v>
      </c>
      <c r="O3" s="13">
        <v>2013</v>
      </c>
      <c r="P3" s="13">
        <v>2014</v>
      </c>
      <c r="Q3" s="13">
        <v>2015</v>
      </c>
      <c r="R3" s="13">
        <v>2016</v>
      </c>
      <c r="S3" s="13">
        <v>2017</v>
      </c>
      <c r="T3" s="13">
        <v>2018</v>
      </c>
      <c r="U3" s="13">
        <v>2019</v>
      </c>
      <c r="V3" s="13">
        <v>2020</v>
      </c>
      <c r="W3" s="13">
        <v>2021</v>
      </c>
      <c r="X3" s="13">
        <v>2022</v>
      </c>
      <c r="Z3" s="114" t="s">
        <v>66</v>
      </c>
      <c r="AA3" s="109"/>
    </row>
    <row r="4" spans="1:27" x14ac:dyDescent="0.2">
      <c r="A4" s="45" t="str">
        <f>'EE v Mid-C_Flat'!A34</f>
        <v>Annual Cost of EE Program</v>
      </c>
      <c r="B4" s="37" t="s">
        <v>64</v>
      </c>
      <c r="C4" s="44">
        <f>'EE v Mid-C_Flat'!C34</f>
        <v>25.492273146477316</v>
      </c>
      <c r="D4" s="44">
        <f>'EE v Mid-C_Flat'!D34</f>
        <v>59.770671416368884</v>
      </c>
      <c r="E4" s="44">
        <f>'EE v Mid-C_Flat'!E34</f>
        <v>68.071968867311881</v>
      </c>
      <c r="F4" s="44">
        <f>'EE v Mid-C_Flat'!F34</f>
        <v>66.561017779565361</v>
      </c>
      <c r="G4" s="44">
        <f>'EE v Mid-C_Flat'!G34</f>
        <v>65.701863212233462</v>
      </c>
      <c r="H4" s="44">
        <f>'EE v Mid-C_Flat'!H34</f>
        <v>76.436340774431386</v>
      </c>
      <c r="I4" s="44">
        <f>'EE v Mid-C_Flat'!I34</f>
        <v>74.875003418146505</v>
      </c>
      <c r="J4" s="44">
        <f>'EE v Mid-C_Flat'!J34</f>
        <v>71.249726074769583</v>
      </c>
      <c r="K4" s="44">
        <f>'EE v Mid-C_Flat'!K34</f>
        <v>79.223452996407076</v>
      </c>
      <c r="L4" s="44">
        <f>'EE v Mid-C_Flat'!L34</f>
        <v>98.120919468547868</v>
      </c>
      <c r="M4" s="44">
        <f>'EE v Mid-C_Flat'!M34</f>
        <v>119.57366123493043</v>
      </c>
      <c r="N4" s="44">
        <f>'EE v Mid-C_Flat'!N34</f>
        <v>41.289441283261226</v>
      </c>
      <c r="O4" s="44">
        <f>'EE v Mid-C_Flat'!O34</f>
        <v>39.338313446638153</v>
      </c>
      <c r="P4" s="44">
        <f>'EE v Mid-C_Flat'!P34</f>
        <v>34.784510825000652</v>
      </c>
      <c r="Q4" s="44">
        <f>'EE v Mid-C_Flat'!Q34</f>
        <v>21.653810672859858</v>
      </c>
      <c r="R4" s="44">
        <f>'EE v Mid-C_Flat'!R34</f>
        <v>21.653810672859858</v>
      </c>
      <c r="S4" s="44">
        <f>'EE v Mid-C_Flat'!S34</f>
        <v>21.653810672859858</v>
      </c>
      <c r="T4" s="44">
        <f>'EE v Mid-C_Flat'!T34</f>
        <v>21.653810672859858</v>
      </c>
      <c r="U4" s="44">
        <f>'EE v Mid-C_Flat'!U34</f>
        <v>21.653810672859858</v>
      </c>
      <c r="V4" s="44">
        <f>'EE v Mid-C_Flat'!V34</f>
        <v>21.653810672859858</v>
      </c>
      <c r="W4" s="44">
        <f>'EE v Mid-C_Flat'!W34</f>
        <v>19.293550346382535</v>
      </c>
      <c r="X4" s="44">
        <f>'EE v Mid-C_Flat'!X34</f>
        <v>19.293550346382535</v>
      </c>
      <c r="Z4" s="110" t="s">
        <v>43</v>
      </c>
      <c r="AA4" s="111">
        <f>SUM(C4:X4)/1000</f>
        <v>1.0889991286740142</v>
      </c>
    </row>
    <row r="5" spans="1:27" ht="25.5" x14ac:dyDescent="0.2">
      <c r="A5" s="40" t="s">
        <v>38</v>
      </c>
      <c r="B5" s="40" t="s">
        <v>64</v>
      </c>
      <c r="C5" s="44">
        <f>'EE v Mid-C_Flat'!C59</f>
        <v>47.707660799999999</v>
      </c>
      <c r="D5" s="44">
        <f>'EE v Mid-C_Flat'!D59</f>
        <v>16.858094400000002</v>
      </c>
      <c r="E5" s="44">
        <f>'EE v Mid-C_Flat'!E59</f>
        <v>50.393739600000004</v>
      </c>
      <c r="F5" s="44">
        <f>'EE v Mid-C_Flat'!F59</f>
        <v>71.150400000000005</v>
      </c>
      <c r="G5" s="44">
        <f>'EE v Mid-C_Flat'!G59</f>
        <v>104.17812479999999</v>
      </c>
      <c r="H5" s="44">
        <f>'EE v Mid-C_Flat'!H59</f>
        <v>136.47677039999999</v>
      </c>
      <c r="I5" s="44">
        <f>'EE v Mid-C_Flat'!I59</f>
        <v>151.90058999999999</v>
      </c>
      <c r="J5" s="44">
        <f>'EE v Mid-C_Flat'!J59</f>
        <v>223.12396511999998</v>
      </c>
      <c r="K5" s="44">
        <f>'EE v Mid-C_Flat'!K59</f>
        <v>145.1577552</v>
      </c>
      <c r="L5" s="44">
        <f>'EE v Mid-C_Flat'!L59</f>
        <v>174.7756656</v>
      </c>
      <c r="M5" s="44">
        <f>'EE v Mid-C_Flat'!M59</f>
        <v>146.41376399999999</v>
      </c>
      <c r="N5" s="44">
        <f>'EE v Mid-C_Flat'!N59</f>
        <v>119.84889600000001</v>
      </c>
      <c r="O5" s="44">
        <f>'EE v Mid-C_Flat'!O59</f>
        <v>143.09460000000001</v>
      </c>
      <c r="P5" s="44">
        <f>'EE v Mid-C_Flat'!P59</f>
        <v>144.07747200000003</v>
      </c>
      <c r="Q5" s="44">
        <f>'EE v Mid-C_Flat'!Q59</f>
        <v>133.70125200000004</v>
      </c>
      <c r="R5" s="44">
        <f>'EE v Mid-C_Flat'!R59</f>
        <v>126.41054400000003</v>
      </c>
      <c r="S5" s="44">
        <f>'EE v Mid-C_Flat'!S59</f>
        <v>115.36920000000001</v>
      </c>
      <c r="T5" s="44">
        <f>'EE v Mid-C_Flat'!T59</f>
        <v>102.17664000000001</v>
      </c>
      <c r="U5" s="44">
        <f>'EE v Mid-C_Flat'!U59</f>
        <v>87.959160000000011</v>
      </c>
      <c r="V5" s="44">
        <f>'EE v Mid-C_Flat'!V59</f>
        <v>70.755120000000005</v>
      </c>
      <c r="W5" s="44">
        <f>'EE v Mid-C_Flat'!W59</f>
        <v>54.504719999999999</v>
      </c>
      <c r="X5" s="44">
        <f>'EE v Mid-C_Flat'!X59</f>
        <v>30.747599999999998</v>
      </c>
      <c r="Z5" s="110" t="s">
        <v>44</v>
      </c>
      <c r="AA5" s="111">
        <f>SUM(C5:X5)/1000</f>
        <v>2.3967817339199997</v>
      </c>
    </row>
    <row r="6" spans="1:27" x14ac:dyDescent="0.2">
      <c r="Z6" s="112" t="s">
        <v>45</v>
      </c>
      <c r="AA6" s="113">
        <f>AA5-AA4</f>
        <v>1.3077826052459856</v>
      </c>
    </row>
    <row r="7" spans="1:27" s="97" customFormat="1" x14ac:dyDescent="0.2">
      <c r="A7" s="99" t="s">
        <v>34</v>
      </c>
      <c r="C7" s="69">
        <f>'EE v Mid-C_Flat'!C64</f>
        <v>1.7908476965428546</v>
      </c>
      <c r="D7" s="69">
        <f>'EE v Mid-C_Flat'!D64</f>
        <v>1.6894789590026931</v>
      </c>
      <c r="E7" s="69">
        <f>'EE v Mid-C_Flat'!E64</f>
        <v>1.5938480745308423</v>
      </c>
      <c r="F7" s="69">
        <f>'EE v Mid-C_Flat'!F64</f>
        <v>1.5036302589913608</v>
      </c>
      <c r="G7" s="69">
        <f>'EE v Mid-C_Flat'!G64</f>
        <v>1.4185191122560006</v>
      </c>
      <c r="H7" s="69">
        <f>'EE v Mid-C_Flat'!H64</f>
        <v>1.3382255776000005</v>
      </c>
      <c r="I7" s="69">
        <f>'EE v Mid-C_Flat'!I64</f>
        <v>1.2624769600000003</v>
      </c>
      <c r="J7" s="69">
        <f>'EE v Mid-C_Flat'!J64</f>
        <v>1.1910160000000003</v>
      </c>
      <c r="K7" s="69">
        <f>'EE v Mid-C_Flat'!K64</f>
        <v>1.1236000000000002</v>
      </c>
      <c r="L7" s="69">
        <f>'EE v Mid-C_Flat'!L64</f>
        <v>1.06</v>
      </c>
      <c r="M7" s="69">
        <f>'EE v Mid-C_Flat'!M64</f>
        <v>1</v>
      </c>
      <c r="N7" s="69">
        <f>'EE v Mid-C_Flat'!N64</f>
        <v>0.94339622641509424</v>
      </c>
      <c r="O7" s="69">
        <f>'EE v Mid-C_Flat'!O64</f>
        <v>0.88999644001423983</v>
      </c>
      <c r="P7" s="69">
        <f>'EE v Mid-C_Flat'!P64</f>
        <v>0.8396192830323016</v>
      </c>
      <c r="Q7" s="69">
        <f>'EE v Mid-C_Flat'!Q64</f>
        <v>0.79209366323802044</v>
      </c>
      <c r="R7" s="69">
        <f>'EE v Mid-C_Flat'!R64</f>
        <v>0.74725817286605689</v>
      </c>
      <c r="S7" s="69">
        <f>'EE v Mid-C_Flat'!S64</f>
        <v>0.70496054043967626</v>
      </c>
      <c r="T7" s="69">
        <f>'EE v Mid-C_Flat'!T64</f>
        <v>0.66505711362233599</v>
      </c>
      <c r="U7" s="69">
        <f>'EE v Mid-C_Flat'!U64</f>
        <v>0.62741237134182648</v>
      </c>
      <c r="V7" s="69">
        <f>'EE v Mid-C_Flat'!V64</f>
        <v>0.59189846353002495</v>
      </c>
      <c r="W7" s="69">
        <f>'EE v Mid-C_Flat'!W64</f>
        <v>0.55839477691511785</v>
      </c>
      <c r="X7" s="69">
        <f>'EE v Mid-C_Flat'!X64</f>
        <v>0.52678752539162055</v>
      </c>
      <c r="Y7" s="48"/>
      <c r="Z7" s="99"/>
    </row>
    <row r="9" spans="1:27" s="97" customFormat="1" x14ac:dyDescent="0.2">
      <c r="C9" s="13">
        <v>2001</v>
      </c>
      <c r="D9" s="13">
        <v>2002</v>
      </c>
      <c r="E9" s="13">
        <v>2003</v>
      </c>
      <c r="F9" s="13">
        <v>2004</v>
      </c>
      <c r="G9" s="13">
        <v>2005</v>
      </c>
      <c r="H9" s="13">
        <v>2006</v>
      </c>
      <c r="I9" s="13">
        <v>2007</v>
      </c>
      <c r="J9" s="13">
        <v>2008</v>
      </c>
      <c r="K9" s="13">
        <v>2009</v>
      </c>
      <c r="L9" s="13">
        <v>2010</v>
      </c>
      <c r="M9" s="13">
        <v>2011</v>
      </c>
      <c r="N9" s="13">
        <v>2012</v>
      </c>
      <c r="O9" s="13">
        <v>2013</v>
      </c>
      <c r="P9" s="13">
        <v>2014</v>
      </c>
      <c r="Q9" s="13">
        <v>2015</v>
      </c>
      <c r="R9" s="13">
        <v>2016</v>
      </c>
      <c r="S9" s="13">
        <v>2017</v>
      </c>
      <c r="T9" s="13">
        <v>2018</v>
      </c>
      <c r="U9" s="13">
        <v>2019</v>
      </c>
      <c r="V9" s="13">
        <v>2020</v>
      </c>
      <c r="W9" s="13">
        <v>2021</v>
      </c>
      <c r="X9" s="13">
        <v>2022</v>
      </c>
      <c r="Z9" s="108" t="s">
        <v>67</v>
      </c>
      <c r="AA9" s="109"/>
    </row>
    <row r="10" spans="1:27" ht="25.5" x14ac:dyDescent="0.2">
      <c r="A10" t="str">
        <f>A4</f>
        <v>Annual Cost of EE Program</v>
      </c>
      <c r="B10" s="106" t="s">
        <v>65</v>
      </c>
      <c r="C10" s="107">
        <f>C4*C7</f>
        <v>45.652778644010169</v>
      </c>
      <c r="D10" s="107">
        <f t="shared" ref="D10:X10" si="0">D4*D7</f>
        <v>100.98129172341892</v>
      </c>
      <c r="E10" s="107">
        <f t="shared" si="0"/>
        <v>108.49637650868848</v>
      </c>
      <c r="F10" s="107">
        <f t="shared" si="0"/>
        <v>100.08316040261644</v>
      </c>
      <c r="G10" s="107">
        <f t="shared" si="0"/>
        <v>93.199348677382588</v>
      </c>
      <c r="H10" s="107">
        <f t="shared" si="0"/>
        <v>102.28906628249391</v>
      </c>
      <c r="I10" s="107">
        <f t="shared" si="0"/>
        <v>94.52796669533123</v>
      </c>
      <c r="J10" s="107">
        <f t="shared" si="0"/>
        <v>84.859563750667789</v>
      </c>
      <c r="K10" s="107">
        <f t="shared" si="0"/>
        <v>89.015471786763001</v>
      </c>
      <c r="L10" s="107">
        <f t="shared" si="0"/>
        <v>104.00817463666074</v>
      </c>
      <c r="M10" s="107">
        <f t="shared" si="0"/>
        <v>119.57366123493043</v>
      </c>
      <c r="N10" s="107">
        <f t="shared" si="0"/>
        <v>38.952303097416248</v>
      </c>
      <c r="O10" s="107">
        <f t="shared" si="0"/>
        <v>35.010958923672256</v>
      </c>
      <c r="P10" s="107">
        <f t="shared" si="0"/>
        <v>29.205746039516381</v>
      </c>
      <c r="Q10" s="107">
        <f t="shared" si="0"/>
        <v>17.15184621892811</v>
      </c>
      <c r="R10" s="107">
        <f t="shared" si="0"/>
        <v>16.180986998988779</v>
      </c>
      <c r="S10" s="107">
        <f t="shared" si="0"/>
        <v>15.265082074517716</v>
      </c>
      <c r="T10" s="107">
        <f t="shared" si="0"/>
        <v>14.40102082501671</v>
      </c>
      <c r="U10" s="107">
        <f t="shared" si="0"/>
        <v>13.585868702845955</v>
      </c>
      <c r="V10" s="107">
        <f t="shared" si="0"/>
        <v>12.816857266835806</v>
      </c>
      <c r="W10" s="107">
        <f t="shared" si="0"/>
        <v>10.773417741568871</v>
      </c>
      <c r="X10" s="107">
        <f t="shared" si="0"/>
        <v>10.1636016429895</v>
      </c>
      <c r="Z10" s="110" t="s">
        <v>43</v>
      </c>
      <c r="AA10" s="111">
        <f>SUM(C10:X10)/1000</f>
        <v>1.25619454987526</v>
      </c>
    </row>
    <row r="11" spans="1:27" s="97" customFormat="1" ht="25.5" x14ac:dyDescent="0.2">
      <c r="A11" s="40" t="str">
        <f>A5</f>
        <v>Revenue from Selling EE Savings @ Mid-C Market or Avoided Cost of Purchasing EE Savings @ Mid-C</v>
      </c>
      <c r="B11" s="106" t="s">
        <v>65</v>
      </c>
      <c r="C11" s="107">
        <f>C5*C7</f>
        <v>85.437154451127839</v>
      </c>
      <c r="D11" s="107">
        <f t="shared" ref="D11:X11" si="1">D5*D7</f>
        <v>28.481395777681133</v>
      </c>
      <c r="E11" s="107">
        <f t="shared" si="1"/>
        <v>80.319964829868667</v>
      </c>
      <c r="F11" s="107">
        <f t="shared" si="1"/>
        <v>106.98389437933892</v>
      </c>
      <c r="G11" s="107">
        <f t="shared" si="1"/>
        <v>147.77866110779084</v>
      </c>
      <c r="H11" s="107">
        <f t="shared" si="1"/>
        <v>182.63670489752263</v>
      </c>
      <c r="I11" s="107">
        <f t="shared" si="1"/>
        <v>191.77099508540644</v>
      </c>
      <c r="J11" s="107">
        <f t="shared" si="1"/>
        <v>265.74421244136198</v>
      </c>
      <c r="K11" s="107">
        <f t="shared" si="1"/>
        <v>163.09925374272001</v>
      </c>
      <c r="L11" s="107">
        <f t="shared" si="1"/>
        <v>185.26220553600001</v>
      </c>
      <c r="M11" s="107">
        <f t="shared" si="1"/>
        <v>146.41376399999999</v>
      </c>
      <c r="N11" s="107">
        <f t="shared" si="1"/>
        <v>113.06499622641509</v>
      </c>
      <c r="O11" s="107">
        <f t="shared" si="1"/>
        <v>127.35368458526166</v>
      </c>
      <c r="P11" s="107">
        <f t="shared" si="1"/>
        <v>120.97022374174654</v>
      </c>
      <c r="Q11" s="107">
        <f t="shared" si="1"/>
        <v>105.90391447618974</v>
      </c>
      <c r="R11" s="107">
        <f t="shared" si="1"/>
        <v>94.461312140444306</v>
      </c>
      <c r="S11" s="107">
        <f t="shared" si="1"/>
        <v>81.330733582093103</v>
      </c>
      <c r="T11" s="107">
        <f t="shared" si="1"/>
        <v>67.953301278028519</v>
      </c>
      <c r="U11" s="107">
        <f t="shared" si="1"/>
        <v>55.18666515683514</v>
      </c>
      <c r="V11" s="107">
        <f t="shared" si="1"/>
        <v>41.879846814882541</v>
      </c>
      <c r="W11" s="107">
        <f t="shared" si="1"/>
        <v>30.435150965220963</v>
      </c>
      <c r="X11" s="107">
        <f t="shared" si="1"/>
        <v>16.197452115731391</v>
      </c>
      <c r="Z11" s="110" t="s">
        <v>44</v>
      </c>
      <c r="AA11" s="111">
        <f>SUM(C11:X11)/1000</f>
        <v>2.4386654873316678</v>
      </c>
    </row>
    <row r="12" spans="1:27" s="97" customFormat="1" x14ac:dyDescent="0.2">
      <c r="C12" s="107"/>
      <c r="Z12" s="112" t="s">
        <v>45</v>
      </c>
      <c r="AA12" s="113">
        <f>AA11-AA10</f>
        <v>1.1824709374564077</v>
      </c>
    </row>
    <row r="13" spans="1:27" s="97" customFormat="1" x14ac:dyDescent="0.2"/>
    <row r="14" spans="1:27" s="97" customFormat="1" x14ac:dyDescent="0.2"/>
    <row r="16" spans="1:27" x14ac:dyDescent="0.2">
      <c r="A16" s="94"/>
      <c r="B16" s="94"/>
    </row>
  </sheetData>
  <phoneticPr fontId="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F12A0A999562844EB3D2D216CB7E0719" ma:contentTypeVersion="5" ma:contentTypeDescription="BPA Documents that do not have a specific content type defined." ma:contentTypeScope="" ma:versionID="cceb3b6db301420819a657f3c8243b64">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8e861c2bbeb9227cbae6298dc62eb115"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spread sheet</_ResourceType>
    <TaxCatchAll xmlns="e22c7409-3fd3-409a-a4a6-6ab0ea51d687">
      <Value>16</Value>
    </TaxCatchAll>
    <_DCDateCreated xmlns="http://schemas.microsoft.com/sharepoint/v3/fields" xsi:nil="true"/>
  </documentManagement>
</p:properties>
</file>

<file path=customXml/itemProps1.xml><?xml version="1.0" encoding="utf-8"?>
<ds:datastoreItem xmlns:ds="http://schemas.openxmlformats.org/officeDocument/2006/customXml" ds:itemID="{DA1FCF0D-A267-4533-BFDE-9B7E5992F0E1}"/>
</file>

<file path=customXml/itemProps2.xml><?xml version="1.0" encoding="utf-8"?>
<ds:datastoreItem xmlns:ds="http://schemas.openxmlformats.org/officeDocument/2006/customXml" ds:itemID="{E0E5ACEC-FAC9-4101-A5DD-368EB6F9ECE1}"/>
</file>

<file path=customXml/itemProps3.xml><?xml version="1.0" encoding="utf-8"?>
<ds:datastoreItem xmlns:ds="http://schemas.openxmlformats.org/officeDocument/2006/customXml" ds:itemID="{A50B6563-5812-4515-91E3-3CCFC768B18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8</vt:i4>
      </vt:variant>
    </vt:vector>
  </HeadingPairs>
  <TitlesOfParts>
    <vt:vector size="17" baseType="lpstr">
      <vt:lpstr>Summary</vt:lpstr>
      <vt:lpstr>EE v Mid-C_Flat</vt:lpstr>
      <vt:lpstr>EE v Mid-C_HLH</vt:lpstr>
      <vt:lpstr>EE v Mid-C_LLH</vt:lpstr>
      <vt:lpstr>EE v Mid-C_FYQ3 Flat</vt:lpstr>
      <vt:lpstr>EE v Mid-C_FYQ4 Flat</vt:lpstr>
      <vt:lpstr>EE v Mid-C_High</vt:lpstr>
      <vt:lpstr>EE v Mid-C_Low</vt:lpstr>
      <vt:lpstr>Graphs</vt:lpstr>
      <vt:lpstr>Summary!_ftn1</vt:lpstr>
      <vt:lpstr>'EE v Mid-C_Flat'!Print_Area</vt:lpstr>
      <vt:lpstr>'EE v Mid-C_FYQ3 Flat'!Print_Area</vt:lpstr>
      <vt:lpstr>'EE v Mid-C_FYQ4 Flat'!Print_Area</vt:lpstr>
      <vt:lpstr>'EE v Mid-C_High'!Print_Area</vt:lpstr>
      <vt:lpstr>'EE v Mid-C_HLH'!Print_Area</vt:lpstr>
      <vt:lpstr>'EE v Mid-C_LLH'!Print_Area</vt:lpstr>
      <vt:lpstr>'EE v Mid-C_Low'!Print_Area</vt:lpstr>
    </vt:vector>
  </TitlesOfParts>
  <Company>BPA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Matthew T. Tidwell</dc:creator>
  <dc:description/>
  <cp:lastModifiedBy>BPA User</cp:lastModifiedBy>
  <cp:lastPrinted>2012-08-02T19:20:21Z</cp:lastPrinted>
  <dcterms:created xsi:type="dcterms:W3CDTF">2012-05-23T16:36:58Z</dcterms:created>
  <dcterms:modified xsi:type="dcterms:W3CDTF">2014-07-30T17:18:34Z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0x010100404842DB1C82EF43A906826C7ABE80A90400F12A0A999562844EB3D2D216CB7E0719</vt:lpwstr>
  </property>
  <property fmtid="{D5CDD505-2E9C-101B-9397-08002B2CF9AE}" pid="3" name="Tags">
    <vt:lpwstr>16;#Energy Efficiency|7d88f299-fa2d-4d2a-99d9-9b08652f27c4</vt:lpwstr>
  </property>
  <property fmtid="{D5CDD505-2E9C-101B-9397-08002B2CF9AE}" pid="4" name="Order">
    <vt:r8>2100</vt:r8>
  </property>
  <property fmtid="{D5CDD505-2E9C-101B-9397-08002B2CF9AE}" pid="5" name="xd_Signature">
    <vt:bool>false</vt:bool>
  </property>
  <property fmtid="{D5CDD505-2E9C-101B-9397-08002B2CF9AE}" pid="7" name="xd_ProgID">
    <vt:lpwstr/>
  </property>
  <property fmtid="{D5CDD505-2E9C-101B-9397-08002B2CF9AE}" pid="9" name="_SourceUrl">
    <vt:lpwstr/>
  </property>
  <property fmtid="{D5CDD505-2E9C-101B-9397-08002B2CF9AE}" pid="10" name="_SharedFileIndex">
    <vt:lpwstr/>
  </property>
  <property fmtid="{D5CDD505-2E9C-101B-9397-08002B2CF9AE}" pid="11" name="TemplateUrl">
    <vt:lpwstr/>
  </property>
</Properties>
</file>