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J:\PBLGRP\PM\Analyst Work\POC Block with Shaping Capacity\"/>
    </mc:Choice>
  </mc:AlternateContent>
  <xr:revisionPtr revIDLastSave="0" documentId="13_ncr:1_{330B04A6-EB5E-40DD-BC6C-72CC0A3A67E5}" xr6:coauthVersionLast="47" xr6:coauthVersionMax="47" xr10:uidLastSave="{00000000-0000-0000-0000-000000000000}"/>
  <bookViews>
    <workbookView xWindow="5325" yWindow="2265" windowWidth="43575" windowHeight="17505" tabRatio="935" xr2:uid="{00000000-000D-0000-FFFF-FFFF00000000}"/>
  </bookViews>
  <sheets>
    <sheet name="Info" sheetId="15" r:id="rId1"/>
    <sheet name="Customer Data" sheetId="18" r:id="rId2"/>
    <sheet name="Customer Specific Resources" sheetId="11" r:id="rId3"/>
    <sheet name="Load Data" sheetId="7" r:id="rId4"/>
    <sheet name="Shaping Capacity XX% of Block" sheetId="14" r:id="rId5"/>
    <sheet name="Shaping Capacity using PNR" sheetId="3" r:id="rId6"/>
    <sheet name="Hourly Load Chart" sheetId="9" r:id="rId7"/>
    <sheet name="Daily Load Chart" sheetId="13" r:id="rId8"/>
    <sheet name="Net Req Block Only" sheetId="6" r:id="rId9"/>
  </sheets>
  <externalReferences>
    <externalReference r:id="rId10"/>
    <externalReference r:id="rId11"/>
  </externalReferences>
  <definedNames>
    <definedName name="_xlnm._FilterDatabase" localSheetId="3" hidden="1">'Load Data'!$B$5:$M$749</definedName>
    <definedName name="BlockList" localSheetId="2">#REF!</definedName>
    <definedName name="BlockList">#REF!</definedName>
    <definedName name="BlockScheduleList" localSheetId="2">'[1]Block Schedules'!$E$21:$E$22</definedName>
    <definedName name="BlockScheduleList">'[2]Block Schedules'!$E$21:$E$22</definedName>
    <definedName name="CHWM">#REF!</definedName>
    <definedName name="CustomerList">#REF!</definedName>
    <definedName name="Customers" localSheetId="8">#REF!</definedName>
    <definedName name="Customers">#REF!</definedName>
    <definedName name="loadstart">#REF!</definedName>
    <definedName name="options" localSheetId="8">'Net Req Block Only'!#REF!</definedName>
    <definedName name="_xlnm.Print_Area" localSheetId="8">'Net Req Block Only'!$B$1:$Q$101</definedName>
    <definedName name="RHWMlock">#REF!</definedName>
    <definedName name="shape" localSheetId="8">'Net Req Block Only'!#REF!</definedName>
    <definedName name="SliceList">#REF!</definedName>
    <definedName name="startmonth">#REF!</definedName>
    <definedName name="test">#REF!</definedName>
    <definedName name="YES" localSheetId="8">'Net Req Block Only'!#REF!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7" l="1"/>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189" i="7"/>
  <c r="G190" i="7"/>
  <c r="G191" i="7"/>
  <c r="G192" i="7"/>
  <c r="G193" i="7"/>
  <c r="G194" i="7"/>
  <c r="G195" i="7"/>
  <c r="G196" i="7"/>
  <c r="G197" i="7"/>
  <c r="G198" i="7"/>
  <c r="G199" i="7"/>
  <c r="G200" i="7"/>
  <c r="G201" i="7"/>
  <c r="G202" i="7"/>
  <c r="G203" i="7"/>
  <c r="G204" i="7"/>
  <c r="G205" i="7"/>
  <c r="G206" i="7"/>
  <c r="G207" i="7"/>
  <c r="G208" i="7"/>
  <c r="G209" i="7"/>
  <c r="G210" i="7"/>
  <c r="G211" i="7"/>
  <c r="G212" i="7"/>
  <c r="G213" i="7"/>
  <c r="G214" i="7"/>
  <c r="G215" i="7"/>
  <c r="G216" i="7"/>
  <c r="G217" i="7"/>
  <c r="G218" i="7"/>
  <c r="G219" i="7"/>
  <c r="G220" i="7"/>
  <c r="G221" i="7"/>
  <c r="G222" i="7"/>
  <c r="G223" i="7"/>
  <c r="G224" i="7"/>
  <c r="G225" i="7"/>
  <c r="G226" i="7"/>
  <c r="G227" i="7"/>
  <c r="G228" i="7"/>
  <c r="G229" i="7"/>
  <c r="G230" i="7"/>
  <c r="G231" i="7"/>
  <c r="G232" i="7"/>
  <c r="G233" i="7"/>
  <c r="G234" i="7"/>
  <c r="G235" i="7"/>
  <c r="G236" i="7"/>
  <c r="G237" i="7"/>
  <c r="G238" i="7"/>
  <c r="G239" i="7"/>
  <c r="G240" i="7"/>
  <c r="G241" i="7"/>
  <c r="G242" i="7"/>
  <c r="G243" i="7"/>
  <c r="G244" i="7"/>
  <c r="G245" i="7"/>
  <c r="G246" i="7"/>
  <c r="G247" i="7"/>
  <c r="G248" i="7"/>
  <c r="G249" i="7"/>
  <c r="G250" i="7"/>
  <c r="G251" i="7"/>
  <c r="G252" i="7"/>
  <c r="G253" i="7"/>
  <c r="G254" i="7"/>
  <c r="G255" i="7"/>
  <c r="G256" i="7"/>
  <c r="G257" i="7"/>
  <c r="G258" i="7"/>
  <c r="G259" i="7"/>
  <c r="G260" i="7"/>
  <c r="G261" i="7"/>
  <c r="G262" i="7"/>
  <c r="G263" i="7"/>
  <c r="G264" i="7"/>
  <c r="G265" i="7"/>
  <c r="G266" i="7"/>
  <c r="G267" i="7"/>
  <c r="G268" i="7"/>
  <c r="G269" i="7"/>
  <c r="G270" i="7"/>
  <c r="G271" i="7"/>
  <c r="G272" i="7"/>
  <c r="G273" i="7"/>
  <c r="G274" i="7"/>
  <c r="G275" i="7"/>
  <c r="G276" i="7"/>
  <c r="G277" i="7"/>
  <c r="G278" i="7"/>
  <c r="G279" i="7"/>
  <c r="G280" i="7"/>
  <c r="G281" i="7"/>
  <c r="G282" i="7"/>
  <c r="G283" i="7"/>
  <c r="G284" i="7"/>
  <c r="G285" i="7"/>
  <c r="G286" i="7"/>
  <c r="G287" i="7"/>
  <c r="G288" i="7"/>
  <c r="G289" i="7"/>
  <c r="G290" i="7"/>
  <c r="G291" i="7"/>
  <c r="G292" i="7"/>
  <c r="G293" i="7"/>
  <c r="G294" i="7"/>
  <c r="G295" i="7"/>
  <c r="G296" i="7"/>
  <c r="G297" i="7"/>
  <c r="G298" i="7"/>
  <c r="G299" i="7"/>
  <c r="G300" i="7"/>
  <c r="G301" i="7"/>
  <c r="G302" i="7"/>
  <c r="G303" i="7"/>
  <c r="G304" i="7"/>
  <c r="G305" i="7"/>
  <c r="G306" i="7"/>
  <c r="G307" i="7"/>
  <c r="G308" i="7"/>
  <c r="G309" i="7"/>
  <c r="G310" i="7"/>
  <c r="G311" i="7"/>
  <c r="G312" i="7"/>
  <c r="G313" i="7"/>
  <c r="G314" i="7"/>
  <c r="G315" i="7"/>
  <c r="G316" i="7"/>
  <c r="G317" i="7"/>
  <c r="G318" i="7"/>
  <c r="G319" i="7"/>
  <c r="G320" i="7"/>
  <c r="G321" i="7"/>
  <c r="G322" i="7"/>
  <c r="G323" i="7"/>
  <c r="G324" i="7"/>
  <c r="G325" i="7"/>
  <c r="G326" i="7"/>
  <c r="G327" i="7"/>
  <c r="G328" i="7"/>
  <c r="G329" i="7"/>
  <c r="G330" i="7"/>
  <c r="G331" i="7"/>
  <c r="G332" i="7"/>
  <c r="G333" i="7"/>
  <c r="G334" i="7"/>
  <c r="G335" i="7"/>
  <c r="G336" i="7"/>
  <c r="G337" i="7"/>
  <c r="G338" i="7"/>
  <c r="G339" i="7"/>
  <c r="G340" i="7"/>
  <c r="G341" i="7"/>
  <c r="G342" i="7"/>
  <c r="G343" i="7"/>
  <c r="G344" i="7"/>
  <c r="G345" i="7"/>
  <c r="G346" i="7"/>
  <c r="G347" i="7"/>
  <c r="G348" i="7"/>
  <c r="G349" i="7"/>
  <c r="G350" i="7"/>
  <c r="G351" i="7"/>
  <c r="G352" i="7"/>
  <c r="G353" i="7"/>
  <c r="G354" i="7"/>
  <c r="G355" i="7"/>
  <c r="G356" i="7"/>
  <c r="G357" i="7"/>
  <c r="G358" i="7"/>
  <c r="G359" i="7"/>
  <c r="G360" i="7"/>
  <c r="G361" i="7"/>
  <c r="G362" i="7"/>
  <c r="G363" i="7"/>
  <c r="G364" i="7"/>
  <c r="G365" i="7"/>
  <c r="G366" i="7"/>
  <c r="G367" i="7"/>
  <c r="G368" i="7"/>
  <c r="G369" i="7"/>
  <c r="G370" i="7"/>
  <c r="G371" i="7"/>
  <c r="G372" i="7"/>
  <c r="G373" i="7"/>
  <c r="G374" i="7"/>
  <c r="G375" i="7"/>
  <c r="G376" i="7"/>
  <c r="G377" i="7"/>
  <c r="G378" i="7"/>
  <c r="G379" i="7"/>
  <c r="G380" i="7"/>
  <c r="G381" i="7"/>
  <c r="G382" i="7"/>
  <c r="G383" i="7"/>
  <c r="G384" i="7"/>
  <c r="G385" i="7"/>
  <c r="G386" i="7"/>
  <c r="G387" i="7"/>
  <c r="G388" i="7"/>
  <c r="G389" i="7"/>
  <c r="G390" i="7"/>
  <c r="G391" i="7"/>
  <c r="G392" i="7"/>
  <c r="G393" i="7"/>
  <c r="G394" i="7"/>
  <c r="G395" i="7"/>
  <c r="G396" i="7"/>
  <c r="G397" i="7"/>
  <c r="G398" i="7"/>
  <c r="G399" i="7"/>
  <c r="G400" i="7"/>
  <c r="G401" i="7"/>
  <c r="G402" i="7"/>
  <c r="G403" i="7"/>
  <c r="G404" i="7"/>
  <c r="G405" i="7"/>
  <c r="G406" i="7"/>
  <c r="G407" i="7"/>
  <c r="G408" i="7"/>
  <c r="G409" i="7"/>
  <c r="G410" i="7"/>
  <c r="G411" i="7"/>
  <c r="G412" i="7"/>
  <c r="G413" i="7"/>
  <c r="G414" i="7"/>
  <c r="G415" i="7"/>
  <c r="G416" i="7"/>
  <c r="G417" i="7"/>
  <c r="G418" i="7"/>
  <c r="G419" i="7"/>
  <c r="G420" i="7"/>
  <c r="G421" i="7"/>
  <c r="G422" i="7"/>
  <c r="G423" i="7"/>
  <c r="G424" i="7"/>
  <c r="G425" i="7"/>
  <c r="G426" i="7"/>
  <c r="G427" i="7"/>
  <c r="G428" i="7"/>
  <c r="G429" i="7"/>
  <c r="G430" i="7"/>
  <c r="G431" i="7"/>
  <c r="G432" i="7"/>
  <c r="G433" i="7"/>
  <c r="G434" i="7"/>
  <c r="G435" i="7"/>
  <c r="G436" i="7"/>
  <c r="G437" i="7"/>
  <c r="G438" i="7"/>
  <c r="G439" i="7"/>
  <c r="G440" i="7"/>
  <c r="G441" i="7"/>
  <c r="G442" i="7"/>
  <c r="G443" i="7"/>
  <c r="G444" i="7"/>
  <c r="G445" i="7"/>
  <c r="G446" i="7"/>
  <c r="G447" i="7"/>
  <c r="G448" i="7"/>
  <c r="G449" i="7"/>
  <c r="G450" i="7"/>
  <c r="G451" i="7"/>
  <c r="G452" i="7"/>
  <c r="G453" i="7"/>
  <c r="G454" i="7"/>
  <c r="G455" i="7"/>
  <c r="G456" i="7"/>
  <c r="G457" i="7"/>
  <c r="G458" i="7"/>
  <c r="G459" i="7"/>
  <c r="G460" i="7"/>
  <c r="G461" i="7"/>
  <c r="G462" i="7"/>
  <c r="G463" i="7"/>
  <c r="G464" i="7"/>
  <c r="G465" i="7"/>
  <c r="G466" i="7"/>
  <c r="G467" i="7"/>
  <c r="G468" i="7"/>
  <c r="G469" i="7"/>
  <c r="G470" i="7"/>
  <c r="G471" i="7"/>
  <c r="G472" i="7"/>
  <c r="G473" i="7"/>
  <c r="G474" i="7"/>
  <c r="G475" i="7"/>
  <c r="G476" i="7"/>
  <c r="G477" i="7"/>
  <c r="G478" i="7"/>
  <c r="G479" i="7"/>
  <c r="G480" i="7"/>
  <c r="G481" i="7"/>
  <c r="G482" i="7"/>
  <c r="G483" i="7"/>
  <c r="G484" i="7"/>
  <c r="G485" i="7"/>
  <c r="G486" i="7"/>
  <c r="G487" i="7"/>
  <c r="G488" i="7"/>
  <c r="G489" i="7"/>
  <c r="G490" i="7"/>
  <c r="G491" i="7"/>
  <c r="G492" i="7"/>
  <c r="G493" i="7"/>
  <c r="G494" i="7"/>
  <c r="G495" i="7"/>
  <c r="G496" i="7"/>
  <c r="G497" i="7"/>
  <c r="G498" i="7"/>
  <c r="G499" i="7"/>
  <c r="G500" i="7"/>
  <c r="G501" i="7"/>
  <c r="G502" i="7"/>
  <c r="G503" i="7"/>
  <c r="G504" i="7"/>
  <c r="G505" i="7"/>
  <c r="G506" i="7"/>
  <c r="G507" i="7"/>
  <c r="G508" i="7"/>
  <c r="G509" i="7"/>
  <c r="G510" i="7"/>
  <c r="G511" i="7"/>
  <c r="G512" i="7"/>
  <c r="G513" i="7"/>
  <c r="G514" i="7"/>
  <c r="G515" i="7"/>
  <c r="G516" i="7"/>
  <c r="G517" i="7"/>
  <c r="G518" i="7"/>
  <c r="G519" i="7"/>
  <c r="G520" i="7"/>
  <c r="G521" i="7"/>
  <c r="G522" i="7"/>
  <c r="G523" i="7"/>
  <c r="G524" i="7"/>
  <c r="G525" i="7"/>
  <c r="G526" i="7"/>
  <c r="G527" i="7"/>
  <c r="G528" i="7"/>
  <c r="G529" i="7"/>
  <c r="G530" i="7"/>
  <c r="G531" i="7"/>
  <c r="G532" i="7"/>
  <c r="G533" i="7"/>
  <c r="G534" i="7"/>
  <c r="G535" i="7"/>
  <c r="G536" i="7"/>
  <c r="G537" i="7"/>
  <c r="G538" i="7"/>
  <c r="G539" i="7"/>
  <c r="G540" i="7"/>
  <c r="G541" i="7"/>
  <c r="G542" i="7"/>
  <c r="G543" i="7"/>
  <c r="G544" i="7"/>
  <c r="G545" i="7"/>
  <c r="G546" i="7"/>
  <c r="G547" i="7"/>
  <c r="G548" i="7"/>
  <c r="G549" i="7"/>
  <c r="G550" i="7"/>
  <c r="G551" i="7"/>
  <c r="G552" i="7"/>
  <c r="G553" i="7"/>
  <c r="G554" i="7"/>
  <c r="G555" i="7"/>
  <c r="G556" i="7"/>
  <c r="G557" i="7"/>
  <c r="G558" i="7"/>
  <c r="G559" i="7"/>
  <c r="G560" i="7"/>
  <c r="G561" i="7"/>
  <c r="G562" i="7"/>
  <c r="G563" i="7"/>
  <c r="G564" i="7"/>
  <c r="G565" i="7"/>
  <c r="G566" i="7"/>
  <c r="G567" i="7"/>
  <c r="G568" i="7"/>
  <c r="G569" i="7"/>
  <c r="G570" i="7"/>
  <c r="G571" i="7"/>
  <c r="G572" i="7"/>
  <c r="G573" i="7"/>
  <c r="G574" i="7"/>
  <c r="G575" i="7"/>
  <c r="G576" i="7"/>
  <c r="G577" i="7"/>
  <c r="G578" i="7"/>
  <c r="G579" i="7"/>
  <c r="G580" i="7"/>
  <c r="G581" i="7"/>
  <c r="G582" i="7"/>
  <c r="G583" i="7"/>
  <c r="G584" i="7"/>
  <c r="G585" i="7"/>
  <c r="G586" i="7"/>
  <c r="G587" i="7"/>
  <c r="G588" i="7"/>
  <c r="G589" i="7"/>
  <c r="G590" i="7"/>
  <c r="G591" i="7"/>
  <c r="G592" i="7"/>
  <c r="G593" i="7"/>
  <c r="G594" i="7"/>
  <c r="G595" i="7"/>
  <c r="G596" i="7"/>
  <c r="G597" i="7"/>
  <c r="G598" i="7"/>
  <c r="G599" i="7"/>
  <c r="G600" i="7"/>
  <c r="G601" i="7"/>
  <c r="G602" i="7"/>
  <c r="G603" i="7"/>
  <c r="G604" i="7"/>
  <c r="G605" i="7"/>
  <c r="G606" i="7"/>
  <c r="G607" i="7"/>
  <c r="G608" i="7"/>
  <c r="G609" i="7"/>
  <c r="G610" i="7"/>
  <c r="G611" i="7"/>
  <c r="G612" i="7"/>
  <c r="G613" i="7"/>
  <c r="G614" i="7"/>
  <c r="G615" i="7"/>
  <c r="G616" i="7"/>
  <c r="G617" i="7"/>
  <c r="G618" i="7"/>
  <c r="G619" i="7"/>
  <c r="G620" i="7"/>
  <c r="G621" i="7"/>
  <c r="G622" i="7"/>
  <c r="G623" i="7"/>
  <c r="G624" i="7"/>
  <c r="G625" i="7"/>
  <c r="G626" i="7"/>
  <c r="G627" i="7"/>
  <c r="G628" i="7"/>
  <c r="G629" i="7"/>
  <c r="G630" i="7"/>
  <c r="G631" i="7"/>
  <c r="G632" i="7"/>
  <c r="G633" i="7"/>
  <c r="G634" i="7"/>
  <c r="G635" i="7"/>
  <c r="G636" i="7"/>
  <c r="G637" i="7"/>
  <c r="G638" i="7"/>
  <c r="G639" i="7"/>
  <c r="G640" i="7"/>
  <c r="G641" i="7"/>
  <c r="G642" i="7"/>
  <c r="G643" i="7"/>
  <c r="G644" i="7"/>
  <c r="G645" i="7"/>
  <c r="G646" i="7"/>
  <c r="G647" i="7"/>
  <c r="G648" i="7"/>
  <c r="G649" i="7"/>
  <c r="G650" i="7"/>
  <c r="G651" i="7"/>
  <c r="G652" i="7"/>
  <c r="G653" i="7"/>
  <c r="G654" i="7"/>
  <c r="G655" i="7"/>
  <c r="G656" i="7"/>
  <c r="G657" i="7"/>
  <c r="G658" i="7"/>
  <c r="G659" i="7"/>
  <c r="G660" i="7"/>
  <c r="G661" i="7"/>
  <c r="G662" i="7"/>
  <c r="G663" i="7"/>
  <c r="G664" i="7"/>
  <c r="G665" i="7"/>
  <c r="G666" i="7"/>
  <c r="G667" i="7"/>
  <c r="G668" i="7"/>
  <c r="G669" i="7"/>
  <c r="G670" i="7"/>
  <c r="G671" i="7"/>
  <c r="G672" i="7"/>
  <c r="G673" i="7"/>
  <c r="G674" i="7"/>
  <c r="G675" i="7"/>
  <c r="G676" i="7"/>
  <c r="G677" i="7"/>
  <c r="G678" i="7"/>
  <c r="G679" i="7"/>
  <c r="G680" i="7"/>
  <c r="G681" i="7"/>
  <c r="G682" i="7"/>
  <c r="G683" i="7"/>
  <c r="G684" i="7"/>
  <c r="G685" i="7"/>
  <c r="G686" i="7"/>
  <c r="G687" i="7"/>
  <c r="G688" i="7"/>
  <c r="G689" i="7"/>
  <c r="G690" i="7"/>
  <c r="G691" i="7"/>
  <c r="G692" i="7"/>
  <c r="G693" i="7"/>
  <c r="G694" i="7"/>
  <c r="G695" i="7"/>
  <c r="G696" i="7"/>
  <c r="G697" i="7"/>
  <c r="G698" i="7"/>
  <c r="G699" i="7"/>
  <c r="G700" i="7"/>
  <c r="G701" i="7"/>
  <c r="G702" i="7"/>
  <c r="G703" i="7"/>
  <c r="G704" i="7"/>
  <c r="G705" i="7"/>
  <c r="G706" i="7"/>
  <c r="G707" i="7"/>
  <c r="G708" i="7"/>
  <c r="G709" i="7"/>
  <c r="G710" i="7"/>
  <c r="G711" i="7"/>
  <c r="G712" i="7"/>
  <c r="G713" i="7"/>
  <c r="G714" i="7"/>
  <c r="G715" i="7"/>
  <c r="G716" i="7"/>
  <c r="G717" i="7"/>
  <c r="G718" i="7"/>
  <c r="G719" i="7"/>
  <c r="G720" i="7"/>
  <c r="G721" i="7"/>
  <c r="G722" i="7"/>
  <c r="G723" i="7"/>
  <c r="G724" i="7"/>
  <c r="G725" i="7"/>
  <c r="G726" i="7"/>
  <c r="G727" i="7"/>
  <c r="G728" i="7"/>
  <c r="G729" i="7"/>
  <c r="G730" i="7"/>
  <c r="G731" i="7"/>
  <c r="G732" i="7"/>
  <c r="G733" i="7"/>
  <c r="G734" i="7"/>
  <c r="G735" i="7"/>
  <c r="G736" i="7"/>
  <c r="G737" i="7"/>
  <c r="G738" i="7"/>
  <c r="G739" i="7"/>
  <c r="G740" i="7"/>
  <c r="G741" i="7"/>
  <c r="G742" i="7"/>
  <c r="G743" i="7"/>
  <c r="G744" i="7"/>
  <c r="G745" i="7"/>
  <c r="G746" i="7"/>
  <c r="G747" i="7"/>
  <c r="G748" i="7"/>
  <c r="G749" i="7"/>
  <c r="G7" i="7"/>
  <c r="F8" i="7"/>
  <c r="F9"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F101" i="7"/>
  <c r="F102" i="7"/>
  <c r="F103" i="7"/>
  <c r="F104" i="7"/>
  <c r="F105" i="7"/>
  <c r="F106" i="7"/>
  <c r="F107" i="7"/>
  <c r="F108" i="7"/>
  <c r="F109" i="7"/>
  <c r="F110" i="7"/>
  <c r="F111" i="7"/>
  <c r="F112" i="7"/>
  <c r="F113" i="7"/>
  <c r="F114" i="7"/>
  <c r="F115" i="7"/>
  <c r="F116" i="7"/>
  <c r="F117" i="7"/>
  <c r="F118" i="7"/>
  <c r="F119" i="7"/>
  <c r="F120" i="7"/>
  <c r="F121" i="7"/>
  <c r="F122" i="7"/>
  <c r="F123" i="7"/>
  <c r="F124" i="7"/>
  <c r="F125" i="7"/>
  <c r="F126" i="7"/>
  <c r="F127" i="7"/>
  <c r="F128" i="7"/>
  <c r="F129" i="7"/>
  <c r="F130" i="7"/>
  <c r="F131" i="7"/>
  <c r="F132" i="7"/>
  <c r="F133" i="7"/>
  <c r="F134" i="7"/>
  <c r="F135" i="7"/>
  <c r="F136" i="7"/>
  <c r="F137" i="7"/>
  <c r="F138" i="7"/>
  <c r="F139" i="7"/>
  <c r="F140" i="7"/>
  <c r="F141" i="7"/>
  <c r="F142" i="7"/>
  <c r="F143" i="7"/>
  <c r="F144" i="7"/>
  <c r="F145" i="7"/>
  <c r="F146" i="7"/>
  <c r="F147" i="7"/>
  <c r="F148" i="7"/>
  <c r="F149" i="7"/>
  <c r="F150" i="7"/>
  <c r="F151" i="7"/>
  <c r="F152" i="7"/>
  <c r="F153" i="7"/>
  <c r="F154" i="7"/>
  <c r="F155" i="7"/>
  <c r="F156" i="7"/>
  <c r="F157" i="7"/>
  <c r="F158" i="7"/>
  <c r="F159" i="7"/>
  <c r="F160" i="7"/>
  <c r="F161" i="7"/>
  <c r="F162" i="7"/>
  <c r="F163"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0" i="7"/>
  <c r="F211" i="7"/>
  <c r="F212" i="7"/>
  <c r="F213" i="7"/>
  <c r="F214" i="7"/>
  <c r="F215" i="7"/>
  <c r="F216" i="7"/>
  <c r="F217" i="7"/>
  <c r="F218" i="7"/>
  <c r="F219" i="7"/>
  <c r="F220" i="7"/>
  <c r="F221" i="7"/>
  <c r="F222" i="7"/>
  <c r="F223" i="7"/>
  <c r="F224" i="7"/>
  <c r="F225" i="7"/>
  <c r="F226" i="7"/>
  <c r="F227" i="7"/>
  <c r="F228" i="7"/>
  <c r="F229" i="7"/>
  <c r="F230" i="7"/>
  <c r="F231" i="7"/>
  <c r="F232" i="7"/>
  <c r="F233" i="7"/>
  <c r="F234" i="7"/>
  <c r="F235" i="7"/>
  <c r="F236" i="7"/>
  <c r="F237" i="7"/>
  <c r="F238" i="7"/>
  <c r="F239" i="7"/>
  <c r="F240" i="7"/>
  <c r="F241" i="7"/>
  <c r="F242" i="7"/>
  <c r="F243" i="7"/>
  <c r="F244" i="7"/>
  <c r="F245" i="7"/>
  <c r="F246" i="7"/>
  <c r="F247" i="7"/>
  <c r="F248" i="7"/>
  <c r="F249" i="7"/>
  <c r="F250" i="7"/>
  <c r="F251" i="7"/>
  <c r="F252" i="7"/>
  <c r="F253" i="7"/>
  <c r="F254" i="7"/>
  <c r="F255" i="7"/>
  <c r="F256" i="7"/>
  <c r="F257" i="7"/>
  <c r="F258" i="7"/>
  <c r="F259" i="7"/>
  <c r="F260" i="7"/>
  <c r="F261" i="7"/>
  <c r="F262" i="7"/>
  <c r="F263" i="7"/>
  <c r="F264" i="7"/>
  <c r="F265" i="7"/>
  <c r="F266" i="7"/>
  <c r="F267" i="7"/>
  <c r="F268" i="7"/>
  <c r="F269" i="7"/>
  <c r="F270" i="7"/>
  <c r="F271" i="7"/>
  <c r="F272" i="7"/>
  <c r="F273" i="7"/>
  <c r="F274" i="7"/>
  <c r="F275" i="7"/>
  <c r="F276" i="7"/>
  <c r="F277" i="7"/>
  <c r="F278" i="7"/>
  <c r="F279" i="7"/>
  <c r="F280" i="7"/>
  <c r="F281" i="7"/>
  <c r="F282" i="7"/>
  <c r="F283" i="7"/>
  <c r="F284" i="7"/>
  <c r="F285" i="7"/>
  <c r="F286" i="7"/>
  <c r="F287" i="7"/>
  <c r="F288" i="7"/>
  <c r="F289" i="7"/>
  <c r="F290" i="7"/>
  <c r="F291" i="7"/>
  <c r="F292" i="7"/>
  <c r="F293" i="7"/>
  <c r="F294" i="7"/>
  <c r="F295" i="7"/>
  <c r="F296" i="7"/>
  <c r="F297" i="7"/>
  <c r="F298" i="7"/>
  <c r="F299" i="7"/>
  <c r="F300" i="7"/>
  <c r="F301" i="7"/>
  <c r="F302" i="7"/>
  <c r="F303" i="7"/>
  <c r="F304" i="7"/>
  <c r="F305" i="7"/>
  <c r="F306" i="7"/>
  <c r="F307" i="7"/>
  <c r="F308" i="7"/>
  <c r="F309" i="7"/>
  <c r="F310" i="7"/>
  <c r="F311" i="7"/>
  <c r="F312" i="7"/>
  <c r="F313" i="7"/>
  <c r="F314" i="7"/>
  <c r="F315" i="7"/>
  <c r="F316" i="7"/>
  <c r="F317" i="7"/>
  <c r="F318" i="7"/>
  <c r="F319" i="7"/>
  <c r="F320" i="7"/>
  <c r="F321" i="7"/>
  <c r="F322" i="7"/>
  <c r="F323" i="7"/>
  <c r="F324" i="7"/>
  <c r="F325" i="7"/>
  <c r="F326" i="7"/>
  <c r="F327" i="7"/>
  <c r="F328" i="7"/>
  <c r="F329" i="7"/>
  <c r="F330" i="7"/>
  <c r="F331" i="7"/>
  <c r="F332" i="7"/>
  <c r="F333" i="7"/>
  <c r="F334" i="7"/>
  <c r="F335" i="7"/>
  <c r="F336" i="7"/>
  <c r="F337" i="7"/>
  <c r="F338" i="7"/>
  <c r="F339" i="7"/>
  <c r="F340" i="7"/>
  <c r="F341" i="7"/>
  <c r="F342" i="7"/>
  <c r="F343" i="7"/>
  <c r="F344" i="7"/>
  <c r="F345" i="7"/>
  <c r="F346" i="7"/>
  <c r="F347" i="7"/>
  <c r="F348" i="7"/>
  <c r="F349" i="7"/>
  <c r="F350" i="7"/>
  <c r="F351" i="7"/>
  <c r="F352" i="7"/>
  <c r="F353" i="7"/>
  <c r="F354" i="7"/>
  <c r="F355" i="7"/>
  <c r="F356" i="7"/>
  <c r="F357" i="7"/>
  <c r="F358" i="7"/>
  <c r="F359" i="7"/>
  <c r="F360" i="7"/>
  <c r="F361" i="7"/>
  <c r="F362" i="7"/>
  <c r="F363" i="7"/>
  <c r="F364" i="7"/>
  <c r="F365" i="7"/>
  <c r="F366" i="7"/>
  <c r="F367" i="7"/>
  <c r="F368" i="7"/>
  <c r="F369" i="7"/>
  <c r="F370" i="7"/>
  <c r="F371" i="7"/>
  <c r="F372" i="7"/>
  <c r="F373" i="7"/>
  <c r="F374" i="7"/>
  <c r="F375" i="7"/>
  <c r="F376" i="7"/>
  <c r="F377" i="7"/>
  <c r="F378" i="7"/>
  <c r="F379" i="7"/>
  <c r="F380" i="7"/>
  <c r="F381" i="7"/>
  <c r="F382" i="7"/>
  <c r="F383" i="7"/>
  <c r="F384" i="7"/>
  <c r="F385" i="7"/>
  <c r="F386" i="7"/>
  <c r="F387" i="7"/>
  <c r="F388" i="7"/>
  <c r="F389" i="7"/>
  <c r="F390" i="7"/>
  <c r="F391" i="7"/>
  <c r="F392" i="7"/>
  <c r="F393" i="7"/>
  <c r="F394" i="7"/>
  <c r="F395" i="7"/>
  <c r="F396" i="7"/>
  <c r="F397" i="7"/>
  <c r="F398" i="7"/>
  <c r="F399" i="7"/>
  <c r="F400" i="7"/>
  <c r="F401" i="7"/>
  <c r="F402" i="7"/>
  <c r="F403" i="7"/>
  <c r="F404" i="7"/>
  <c r="F405" i="7"/>
  <c r="F406" i="7"/>
  <c r="F407" i="7"/>
  <c r="F408" i="7"/>
  <c r="F409" i="7"/>
  <c r="F410" i="7"/>
  <c r="F411" i="7"/>
  <c r="F412" i="7"/>
  <c r="F413" i="7"/>
  <c r="F414" i="7"/>
  <c r="F415" i="7"/>
  <c r="F416" i="7"/>
  <c r="F417" i="7"/>
  <c r="F418" i="7"/>
  <c r="F419" i="7"/>
  <c r="F420" i="7"/>
  <c r="F421" i="7"/>
  <c r="F422" i="7"/>
  <c r="F423" i="7"/>
  <c r="F424" i="7"/>
  <c r="F425" i="7"/>
  <c r="F426" i="7"/>
  <c r="F427" i="7"/>
  <c r="F428" i="7"/>
  <c r="F429" i="7"/>
  <c r="F430" i="7"/>
  <c r="F431" i="7"/>
  <c r="F432" i="7"/>
  <c r="F433" i="7"/>
  <c r="F434" i="7"/>
  <c r="F435" i="7"/>
  <c r="F436" i="7"/>
  <c r="F437" i="7"/>
  <c r="F438" i="7"/>
  <c r="F439" i="7"/>
  <c r="F440" i="7"/>
  <c r="F441" i="7"/>
  <c r="F442" i="7"/>
  <c r="F443" i="7"/>
  <c r="F444" i="7"/>
  <c r="F445" i="7"/>
  <c r="F446" i="7"/>
  <c r="F447" i="7"/>
  <c r="F448" i="7"/>
  <c r="F449" i="7"/>
  <c r="F450" i="7"/>
  <c r="F451" i="7"/>
  <c r="F452" i="7"/>
  <c r="F453" i="7"/>
  <c r="F454" i="7"/>
  <c r="F455" i="7"/>
  <c r="F456" i="7"/>
  <c r="F457" i="7"/>
  <c r="F458" i="7"/>
  <c r="F459" i="7"/>
  <c r="F460" i="7"/>
  <c r="F461" i="7"/>
  <c r="F462" i="7"/>
  <c r="F463" i="7"/>
  <c r="F464" i="7"/>
  <c r="F465" i="7"/>
  <c r="F466" i="7"/>
  <c r="F467" i="7"/>
  <c r="F468" i="7"/>
  <c r="F469" i="7"/>
  <c r="F470" i="7"/>
  <c r="F471" i="7"/>
  <c r="F472" i="7"/>
  <c r="F473" i="7"/>
  <c r="F474" i="7"/>
  <c r="F475" i="7"/>
  <c r="F476" i="7"/>
  <c r="F477" i="7"/>
  <c r="F478" i="7"/>
  <c r="F479" i="7"/>
  <c r="F480" i="7"/>
  <c r="F481" i="7"/>
  <c r="F482" i="7"/>
  <c r="F483" i="7"/>
  <c r="F484" i="7"/>
  <c r="F485" i="7"/>
  <c r="F486" i="7"/>
  <c r="F487" i="7"/>
  <c r="F488" i="7"/>
  <c r="F489" i="7"/>
  <c r="F490" i="7"/>
  <c r="F491" i="7"/>
  <c r="F492" i="7"/>
  <c r="F493" i="7"/>
  <c r="F494" i="7"/>
  <c r="F495" i="7"/>
  <c r="F496" i="7"/>
  <c r="F497" i="7"/>
  <c r="F498" i="7"/>
  <c r="F499" i="7"/>
  <c r="F500" i="7"/>
  <c r="F501" i="7"/>
  <c r="F502" i="7"/>
  <c r="F503" i="7"/>
  <c r="F504" i="7"/>
  <c r="F505" i="7"/>
  <c r="F506" i="7"/>
  <c r="F507" i="7"/>
  <c r="F508" i="7"/>
  <c r="F509" i="7"/>
  <c r="F510" i="7"/>
  <c r="F511" i="7"/>
  <c r="F512" i="7"/>
  <c r="F513" i="7"/>
  <c r="F514" i="7"/>
  <c r="F515" i="7"/>
  <c r="F516" i="7"/>
  <c r="F517" i="7"/>
  <c r="F518" i="7"/>
  <c r="F519" i="7"/>
  <c r="F520" i="7"/>
  <c r="F521" i="7"/>
  <c r="F522" i="7"/>
  <c r="F523" i="7"/>
  <c r="F524" i="7"/>
  <c r="F525" i="7"/>
  <c r="F526" i="7"/>
  <c r="F527" i="7"/>
  <c r="F528" i="7"/>
  <c r="F529" i="7"/>
  <c r="F530" i="7"/>
  <c r="F531" i="7"/>
  <c r="F532" i="7"/>
  <c r="F533" i="7"/>
  <c r="F534" i="7"/>
  <c r="F535" i="7"/>
  <c r="F536" i="7"/>
  <c r="F537" i="7"/>
  <c r="F538" i="7"/>
  <c r="F539" i="7"/>
  <c r="F540" i="7"/>
  <c r="F541" i="7"/>
  <c r="F542" i="7"/>
  <c r="F543" i="7"/>
  <c r="F544" i="7"/>
  <c r="F545" i="7"/>
  <c r="F546" i="7"/>
  <c r="F547" i="7"/>
  <c r="F548" i="7"/>
  <c r="F549" i="7"/>
  <c r="F550" i="7"/>
  <c r="F551" i="7"/>
  <c r="F552" i="7"/>
  <c r="F553" i="7"/>
  <c r="F554" i="7"/>
  <c r="F555" i="7"/>
  <c r="F556" i="7"/>
  <c r="F557" i="7"/>
  <c r="F558" i="7"/>
  <c r="F559" i="7"/>
  <c r="F560" i="7"/>
  <c r="F561" i="7"/>
  <c r="F562" i="7"/>
  <c r="F563" i="7"/>
  <c r="F564" i="7"/>
  <c r="F565" i="7"/>
  <c r="F566" i="7"/>
  <c r="F567" i="7"/>
  <c r="F568" i="7"/>
  <c r="F569" i="7"/>
  <c r="F570" i="7"/>
  <c r="F571" i="7"/>
  <c r="F572" i="7"/>
  <c r="F573" i="7"/>
  <c r="F574" i="7"/>
  <c r="F575" i="7"/>
  <c r="F576" i="7"/>
  <c r="F577" i="7"/>
  <c r="F578" i="7"/>
  <c r="F579" i="7"/>
  <c r="F580" i="7"/>
  <c r="F581" i="7"/>
  <c r="F582" i="7"/>
  <c r="F583" i="7"/>
  <c r="F584" i="7"/>
  <c r="F585" i="7"/>
  <c r="F586" i="7"/>
  <c r="F587" i="7"/>
  <c r="F588" i="7"/>
  <c r="F589" i="7"/>
  <c r="F590" i="7"/>
  <c r="F591" i="7"/>
  <c r="F592" i="7"/>
  <c r="F593" i="7"/>
  <c r="F594" i="7"/>
  <c r="F595" i="7"/>
  <c r="F596" i="7"/>
  <c r="F597" i="7"/>
  <c r="F598" i="7"/>
  <c r="F599" i="7"/>
  <c r="F600" i="7"/>
  <c r="F601" i="7"/>
  <c r="F602" i="7"/>
  <c r="F603" i="7"/>
  <c r="F604" i="7"/>
  <c r="F605" i="7"/>
  <c r="F606" i="7"/>
  <c r="F607" i="7"/>
  <c r="F608" i="7"/>
  <c r="F609" i="7"/>
  <c r="F610" i="7"/>
  <c r="F611" i="7"/>
  <c r="F612" i="7"/>
  <c r="F613" i="7"/>
  <c r="F614" i="7"/>
  <c r="F615" i="7"/>
  <c r="F616" i="7"/>
  <c r="F617" i="7"/>
  <c r="F618" i="7"/>
  <c r="F619" i="7"/>
  <c r="F620" i="7"/>
  <c r="F621" i="7"/>
  <c r="F622" i="7"/>
  <c r="F623" i="7"/>
  <c r="F624" i="7"/>
  <c r="F625" i="7"/>
  <c r="F626" i="7"/>
  <c r="F627" i="7"/>
  <c r="F628" i="7"/>
  <c r="F629" i="7"/>
  <c r="F630" i="7"/>
  <c r="F631" i="7"/>
  <c r="F632" i="7"/>
  <c r="F633" i="7"/>
  <c r="F634" i="7"/>
  <c r="F635" i="7"/>
  <c r="F636" i="7"/>
  <c r="F637" i="7"/>
  <c r="F638" i="7"/>
  <c r="F639" i="7"/>
  <c r="F640" i="7"/>
  <c r="F641" i="7"/>
  <c r="F642" i="7"/>
  <c r="F643" i="7"/>
  <c r="F644" i="7"/>
  <c r="F645" i="7"/>
  <c r="F646" i="7"/>
  <c r="F647" i="7"/>
  <c r="F648" i="7"/>
  <c r="F649" i="7"/>
  <c r="F650" i="7"/>
  <c r="F651" i="7"/>
  <c r="F652" i="7"/>
  <c r="F653" i="7"/>
  <c r="F654" i="7"/>
  <c r="F655" i="7"/>
  <c r="F656" i="7"/>
  <c r="F657" i="7"/>
  <c r="F658" i="7"/>
  <c r="F659" i="7"/>
  <c r="F660" i="7"/>
  <c r="F661" i="7"/>
  <c r="F662" i="7"/>
  <c r="F663" i="7"/>
  <c r="F664" i="7"/>
  <c r="F665" i="7"/>
  <c r="F666" i="7"/>
  <c r="F667" i="7"/>
  <c r="F668" i="7"/>
  <c r="F669" i="7"/>
  <c r="F670" i="7"/>
  <c r="F671" i="7"/>
  <c r="F672" i="7"/>
  <c r="F673" i="7"/>
  <c r="F674" i="7"/>
  <c r="F675" i="7"/>
  <c r="F676" i="7"/>
  <c r="F677" i="7"/>
  <c r="F678" i="7"/>
  <c r="F679" i="7"/>
  <c r="F680" i="7"/>
  <c r="F681" i="7"/>
  <c r="F682" i="7"/>
  <c r="F683" i="7"/>
  <c r="F684" i="7"/>
  <c r="F685" i="7"/>
  <c r="F686" i="7"/>
  <c r="F687" i="7"/>
  <c r="F688" i="7"/>
  <c r="F689" i="7"/>
  <c r="F690" i="7"/>
  <c r="F691" i="7"/>
  <c r="F692" i="7"/>
  <c r="F693" i="7"/>
  <c r="F694" i="7"/>
  <c r="F695" i="7"/>
  <c r="F696" i="7"/>
  <c r="F697" i="7"/>
  <c r="F698" i="7"/>
  <c r="F699" i="7"/>
  <c r="F700" i="7"/>
  <c r="F701" i="7"/>
  <c r="F702" i="7"/>
  <c r="F703" i="7"/>
  <c r="F704" i="7"/>
  <c r="F705" i="7"/>
  <c r="F706" i="7"/>
  <c r="F707" i="7"/>
  <c r="F708" i="7"/>
  <c r="F709" i="7"/>
  <c r="F710" i="7"/>
  <c r="F711" i="7"/>
  <c r="F712" i="7"/>
  <c r="F713" i="7"/>
  <c r="F714" i="7"/>
  <c r="F715" i="7"/>
  <c r="F716" i="7"/>
  <c r="F717" i="7"/>
  <c r="F718" i="7"/>
  <c r="F719" i="7"/>
  <c r="F720" i="7"/>
  <c r="F721" i="7"/>
  <c r="F722" i="7"/>
  <c r="F723" i="7"/>
  <c r="F724" i="7"/>
  <c r="F725" i="7"/>
  <c r="F726" i="7"/>
  <c r="F727" i="7"/>
  <c r="F728" i="7"/>
  <c r="F729" i="7"/>
  <c r="F730" i="7"/>
  <c r="F731" i="7"/>
  <c r="F732" i="7"/>
  <c r="F733" i="7"/>
  <c r="F734" i="7"/>
  <c r="F735" i="7"/>
  <c r="F736" i="7"/>
  <c r="F737" i="7"/>
  <c r="F738" i="7"/>
  <c r="F739" i="7"/>
  <c r="F740" i="7"/>
  <c r="F741" i="7"/>
  <c r="F742" i="7"/>
  <c r="F743" i="7"/>
  <c r="F744" i="7"/>
  <c r="F745" i="7"/>
  <c r="F746" i="7"/>
  <c r="F747" i="7"/>
  <c r="F748" i="7"/>
  <c r="F749" i="7"/>
  <c r="H2" i="7"/>
  <c r="C17" i="14"/>
  <c r="E4" i="3"/>
  <c r="E4" i="14"/>
  <c r="J35" i="14" s="1"/>
  <c r="C25" i="18"/>
  <c r="E35" i="14" l="1"/>
  <c r="D35" i="14"/>
  <c r="F35" i="14"/>
  <c r="C35" i="14"/>
  <c r="I35" i="14"/>
  <c r="L35" i="14"/>
  <c r="M35" i="14"/>
  <c r="G35" i="14"/>
  <c r="K35" i="14"/>
  <c r="N35" i="14"/>
  <c r="H35" i="14"/>
  <c r="C11" i="14"/>
  <c r="C54" i="11" l="1"/>
  <c r="C78" i="11" s="1"/>
  <c r="N57" i="11"/>
  <c r="N81" i="11" s="1"/>
  <c r="M57" i="11"/>
  <c r="M81" i="11" s="1"/>
  <c r="L57" i="11"/>
  <c r="L81" i="11" s="1"/>
  <c r="K57" i="11"/>
  <c r="K81" i="11" s="1"/>
  <c r="J57" i="11"/>
  <c r="J81" i="11" s="1"/>
  <c r="I57" i="11"/>
  <c r="I81" i="11" s="1"/>
  <c r="H57" i="11"/>
  <c r="H81" i="11" s="1"/>
  <c r="G57" i="11"/>
  <c r="G81" i="11" s="1"/>
  <c r="F57" i="11"/>
  <c r="F81" i="11" s="1"/>
  <c r="E57" i="11"/>
  <c r="E81" i="11" s="1"/>
  <c r="D57" i="11"/>
  <c r="D81" i="11" s="1"/>
  <c r="C57" i="11"/>
  <c r="C81" i="11" s="1"/>
  <c r="N56" i="11"/>
  <c r="N80" i="11" s="1"/>
  <c r="M56" i="11"/>
  <c r="M80" i="11" s="1"/>
  <c r="L56" i="11"/>
  <c r="L80" i="11" s="1"/>
  <c r="K56" i="11"/>
  <c r="K80" i="11" s="1"/>
  <c r="J56" i="11"/>
  <c r="J80" i="11" s="1"/>
  <c r="I56" i="11"/>
  <c r="I80" i="11" s="1"/>
  <c r="H56" i="11"/>
  <c r="H80" i="11" s="1"/>
  <c r="G56" i="11"/>
  <c r="G80" i="11" s="1"/>
  <c r="F56" i="11"/>
  <c r="F80" i="11" s="1"/>
  <c r="E56" i="11"/>
  <c r="E80" i="11" s="1"/>
  <c r="D56" i="11"/>
  <c r="D80" i="11" s="1"/>
  <c r="C56" i="11"/>
  <c r="C80" i="11" s="1"/>
  <c r="N55" i="11"/>
  <c r="N79" i="11" s="1"/>
  <c r="M55" i="11"/>
  <c r="M79" i="11" s="1"/>
  <c r="L55" i="11"/>
  <c r="L79" i="11" s="1"/>
  <c r="K55" i="11"/>
  <c r="K79" i="11" s="1"/>
  <c r="J55" i="11"/>
  <c r="J79" i="11" s="1"/>
  <c r="I55" i="11"/>
  <c r="I79" i="11" s="1"/>
  <c r="H55" i="11"/>
  <c r="H79" i="11" s="1"/>
  <c r="G55" i="11"/>
  <c r="G79" i="11" s="1"/>
  <c r="F55" i="11"/>
  <c r="F79" i="11" s="1"/>
  <c r="E55" i="11"/>
  <c r="E79" i="11" s="1"/>
  <c r="D55" i="11"/>
  <c r="D79" i="11" s="1"/>
  <c r="C55" i="11"/>
  <c r="C79" i="11" s="1"/>
  <c r="N54" i="11"/>
  <c r="N78" i="11" s="1"/>
  <c r="M54" i="11"/>
  <c r="M78" i="11" s="1"/>
  <c r="L54" i="11"/>
  <c r="L78" i="11" s="1"/>
  <c r="K54" i="11"/>
  <c r="K78" i="11" s="1"/>
  <c r="J54" i="11"/>
  <c r="J78" i="11" s="1"/>
  <c r="I54" i="11"/>
  <c r="I78" i="11" s="1"/>
  <c r="H54" i="11"/>
  <c r="H78" i="11" s="1"/>
  <c r="G54" i="11"/>
  <c r="G78" i="11" s="1"/>
  <c r="F54" i="11"/>
  <c r="F78" i="11" s="1"/>
  <c r="E54" i="11"/>
  <c r="E78" i="11" s="1"/>
  <c r="D54" i="11"/>
  <c r="D78" i="11" s="1"/>
  <c r="N53" i="11"/>
  <c r="N77" i="11" s="1"/>
  <c r="M53" i="11"/>
  <c r="M77" i="11" s="1"/>
  <c r="L53" i="11"/>
  <c r="L77" i="11" s="1"/>
  <c r="K53" i="11"/>
  <c r="K77" i="11" s="1"/>
  <c r="J53" i="11"/>
  <c r="J77" i="11" s="1"/>
  <c r="I53" i="11"/>
  <c r="I77" i="11" s="1"/>
  <c r="H53" i="11"/>
  <c r="H77" i="11" s="1"/>
  <c r="G53" i="11"/>
  <c r="G77" i="11" s="1"/>
  <c r="F53" i="11"/>
  <c r="F77" i="11" s="1"/>
  <c r="E53" i="11"/>
  <c r="E77" i="11" s="1"/>
  <c r="D53" i="11"/>
  <c r="D77" i="11" s="1"/>
  <c r="C53" i="11"/>
  <c r="C77" i="11" s="1"/>
  <c r="N52" i="11"/>
  <c r="N76" i="11" s="1"/>
  <c r="M52" i="11"/>
  <c r="M76" i="11" s="1"/>
  <c r="L52" i="11"/>
  <c r="L76" i="11" s="1"/>
  <c r="K52" i="11"/>
  <c r="K76" i="11" s="1"/>
  <c r="J52" i="11"/>
  <c r="J76" i="11" s="1"/>
  <c r="I52" i="11"/>
  <c r="I76" i="11" s="1"/>
  <c r="H52" i="11"/>
  <c r="H76" i="11" s="1"/>
  <c r="G52" i="11"/>
  <c r="G76" i="11" s="1"/>
  <c r="F52" i="11"/>
  <c r="F76" i="11" s="1"/>
  <c r="E52" i="11"/>
  <c r="E76" i="11" s="1"/>
  <c r="D52" i="11"/>
  <c r="D76" i="11" s="1"/>
  <c r="C52" i="11"/>
  <c r="C76" i="11" s="1"/>
  <c r="N51" i="11"/>
  <c r="N75" i="11" s="1"/>
  <c r="M51" i="11"/>
  <c r="M75" i="11" s="1"/>
  <c r="L51" i="11"/>
  <c r="L75" i="11" s="1"/>
  <c r="K51" i="11"/>
  <c r="K75" i="11" s="1"/>
  <c r="J51" i="11"/>
  <c r="J75" i="11" s="1"/>
  <c r="I51" i="11"/>
  <c r="I75" i="11" s="1"/>
  <c r="H51" i="11"/>
  <c r="H75" i="11" s="1"/>
  <c r="G51" i="11"/>
  <c r="G75" i="11" s="1"/>
  <c r="F51" i="11"/>
  <c r="F75" i="11" s="1"/>
  <c r="E51" i="11"/>
  <c r="E75" i="11" s="1"/>
  <c r="D51" i="11"/>
  <c r="D75" i="11" s="1"/>
  <c r="C51" i="11"/>
  <c r="C75" i="11" s="1"/>
  <c r="N50" i="11"/>
  <c r="N74" i="11" s="1"/>
  <c r="M50" i="11"/>
  <c r="M74" i="11" s="1"/>
  <c r="L50" i="11"/>
  <c r="L74" i="11" s="1"/>
  <c r="K50" i="11"/>
  <c r="K74" i="11" s="1"/>
  <c r="J50" i="11"/>
  <c r="J74" i="11" s="1"/>
  <c r="I50" i="11"/>
  <c r="I74" i="11" s="1"/>
  <c r="H50" i="11"/>
  <c r="H74" i="11" s="1"/>
  <c r="G50" i="11"/>
  <c r="G74" i="11" s="1"/>
  <c r="F50" i="11"/>
  <c r="F74" i="11" s="1"/>
  <c r="E50" i="11"/>
  <c r="E74" i="11" s="1"/>
  <c r="D50" i="11"/>
  <c r="D74" i="11" s="1"/>
  <c r="C50" i="11"/>
  <c r="C74" i="11" s="1"/>
  <c r="N49" i="11"/>
  <c r="N73" i="11" s="1"/>
  <c r="M49" i="11"/>
  <c r="M73" i="11" s="1"/>
  <c r="L49" i="11"/>
  <c r="L73" i="11" s="1"/>
  <c r="K49" i="11"/>
  <c r="K73" i="11" s="1"/>
  <c r="J49" i="11"/>
  <c r="J73" i="11" s="1"/>
  <c r="I49" i="11"/>
  <c r="I73" i="11" s="1"/>
  <c r="H49" i="11"/>
  <c r="H73" i="11" s="1"/>
  <c r="G49" i="11"/>
  <c r="G73" i="11" s="1"/>
  <c r="F49" i="11"/>
  <c r="F73" i="11" s="1"/>
  <c r="E49" i="11"/>
  <c r="E73" i="11" s="1"/>
  <c r="D49" i="11"/>
  <c r="D73" i="11" s="1"/>
  <c r="C49" i="11"/>
  <c r="C73" i="11" s="1"/>
  <c r="N48" i="11"/>
  <c r="N72" i="11" s="1"/>
  <c r="M48" i="11"/>
  <c r="M72" i="11" s="1"/>
  <c r="L48" i="11"/>
  <c r="L72" i="11" s="1"/>
  <c r="K48" i="11"/>
  <c r="K72" i="11" s="1"/>
  <c r="J48" i="11"/>
  <c r="J72" i="11" s="1"/>
  <c r="I48" i="11"/>
  <c r="I72" i="11" s="1"/>
  <c r="H48" i="11"/>
  <c r="H72" i="11" s="1"/>
  <c r="G48" i="11"/>
  <c r="G72" i="11" s="1"/>
  <c r="F48" i="11"/>
  <c r="F72" i="11" s="1"/>
  <c r="E48" i="11"/>
  <c r="E72" i="11" s="1"/>
  <c r="D48" i="11"/>
  <c r="D72" i="11" s="1"/>
  <c r="C48" i="11"/>
  <c r="C72" i="11" s="1"/>
  <c r="C47" i="11"/>
  <c r="C10" i="3"/>
  <c r="C9" i="3"/>
  <c r="C10" i="14"/>
  <c r="C9" i="14"/>
  <c r="O29" i="18"/>
  <c r="C18" i="6"/>
  <c r="P28" i="6"/>
  <c r="P27" i="6"/>
  <c r="O59" i="6"/>
  <c r="N59" i="6"/>
  <c r="M59" i="6"/>
  <c r="L59" i="6"/>
  <c r="K59" i="6"/>
  <c r="J59" i="6"/>
  <c r="I59" i="6"/>
  <c r="H59" i="6"/>
  <c r="G59" i="6"/>
  <c r="F59" i="6"/>
  <c r="E59" i="6"/>
  <c r="D59" i="6"/>
  <c r="O54" i="6"/>
  <c r="N54" i="6"/>
  <c r="M54" i="6"/>
  <c r="L54" i="6"/>
  <c r="K54" i="6"/>
  <c r="J54" i="6"/>
  <c r="I54" i="6"/>
  <c r="H54" i="6"/>
  <c r="G54" i="6"/>
  <c r="F54" i="6"/>
  <c r="E54" i="6"/>
  <c r="D54" i="6"/>
  <c r="O53" i="6"/>
  <c r="N53" i="6"/>
  <c r="M53" i="6"/>
  <c r="L53" i="6"/>
  <c r="K53" i="6"/>
  <c r="J53" i="6"/>
  <c r="I53" i="6"/>
  <c r="H53" i="6"/>
  <c r="G53" i="6"/>
  <c r="F53" i="6"/>
  <c r="E53" i="6"/>
  <c r="D53" i="6"/>
  <c r="D52" i="6"/>
  <c r="O52" i="6"/>
  <c r="N52" i="6"/>
  <c r="M52" i="6"/>
  <c r="L52" i="6"/>
  <c r="K52" i="6"/>
  <c r="J52" i="6"/>
  <c r="I52" i="6"/>
  <c r="H52" i="6"/>
  <c r="G52" i="6"/>
  <c r="F52" i="6"/>
  <c r="E52" i="6"/>
  <c r="O51" i="6"/>
  <c r="N51" i="6"/>
  <c r="M51" i="6"/>
  <c r="L51" i="6"/>
  <c r="K51" i="6"/>
  <c r="J51" i="6"/>
  <c r="I51" i="6"/>
  <c r="H51" i="6"/>
  <c r="G51" i="6"/>
  <c r="F51" i="6"/>
  <c r="E51" i="6"/>
  <c r="D51" i="6"/>
  <c r="O39" i="6"/>
  <c r="N39" i="6"/>
  <c r="M39" i="6"/>
  <c r="L39" i="6"/>
  <c r="K39" i="6"/>
  <c r="J39" i="6"/>
  <c r="I39" i="6"/>
  <c r="H39" i="6"/>
  <c r="G39" i="6"/>
  <c r="F39" i="6"/>
  <c r="E39" i="6"/>
  <c r="D39" i="6"/>
  <c r="O38" i="6"/>
  <c r="N38" i="6"/>
  <c r="M38" i="6"/>
  <c r="L38" i="6"/>
  <c r="K38" i="6"/>
  <c r="J38" i="6"/>
  <c r="I38" i="6"/>
  <c r="H38" i="6"/>
  <c r="G38" i="6"/>
  <c r="F38" i="6"/>
  <c r="E38" i="6"/>
  <c r="D38" i="6"/>
  <c r="E26" i="6" l="1"/>
  <c r="F26" i="6"/>
  <c r="G26" i="6"/>
  <c r="H26" i="6"/>
  <c r="I26" i="6"/>
  <c r="J26" i="6"/>
  <c r="K26" i="6"/>
  <c r="L26" i="6"/>
  <c r="M26" i="6"/>
  <c r="N26" i="6"/>
  <c r="O26" i="6"/>
  <c r="D26" i="6"/>
  <c r="C6" i="6"/>
  <c r="C4" i="6"/>
  <c r="C3" i="3"/>
  <c r="C2" i="3"/>
  <c r="C3" i="14"/>
  <c r="C2" i="14"/>
  <c r="C14" i="14"/>
  <c r="D14" i="14"/>
  <c r="E14" i="14"/>
  <c r="F14" i="14"/>
  <c r="G14" i="14"/>
  <c r="H14" i="14"/>
  <c r="I14" i="14"/>
  <c r="J14" i="14"/>
  <c r="K14" i="14"/>
  <c r="L14" i="14"/>
  <c r="M14" i="14"/>
  <c r="N14" i="14"/>
  <c r="C15" i="14"/>
  <c r="D15" i="14"/>
  <c r="E15" i="14"/>
  <c r="F15" i="14"/>
  <c r="G15" i="14"/>
  <c r="H15" i="14"/>
  <c r="I15" i="14"/>
  <c r="J15" i="14"/>
  <c r="K15" i="14"/>
  <c r="L15" i="14"/>
  <c r="M15" i="14"/>
  <c r="N15" i="14"/>
  <c r="D13" i="14"/>
  <c r="E13" i="14"/>
  <c r="F13" i="14"/>
  <c r="G13" i="14"/>
  <c r="H13" i="14"/>
  <c r="I13" i="14"/>
  <c r="J13" i="14"/>
  <c r="K13" i="14"/>
  <c r="L13" i="14"/>
  <c r="M13" i="14"/>
  <c r="N13" i="14"/>
  <c r="C13" i="14"/>
  <c r="C13" i="3"/>
  <c r="D13" i="3"/>
  <c r="E13" i="3"/>
  <c r="F13" i="3"/>
  <c r="G13" i="3"/>
  <c r="H13" i="3"/>
  <c r="I13" i="3"/>
  <c r="J13" i="3"/>
  <c r="K13" i="3"/>
  <c r="L13" i="3"/>
  <c r="M13" i="3"/>
  <c r="N13" i="3"/>
  <c r="C14" i="3"/>
  <c r="D14" i="3"/>
  <c r="E14" i="3"/>
  <c r="F14" i="3"/>
  <c r="G14" i="3"/>
  <c r="H14" i="3"/>
  <c r="I14" i="3"/>
  <c r="J14" i="3"/>
  <c r="K14" i="3"/>
  <c r="L14" i="3"/>
  <c r="M14" i="3"/>
  <c r="N14" i="3"/>
  <c r="D12" i="3"/>
  <c r="E12" i="3"/>
  <c r="F12" i="3"/>
  <c r="G12" i="3"/>
  <c r="H12" i="3"/>
  <c r="I12" i="3"/>
  <c r="J12" i="3"/>
  <c r="K12" i="3"/>
  <c r="L12" i="3"/>
  <c r="M12" i="3"/>
  <c r="N12" i="3"/>
  <c r="C12" i="3"/>
  <c r="C19" i="3"/>
  <c r="D19" i="3"/>
  <c r="E19" i="3"/>
  <c r="F19" i="3"/>
  <c r="G19" i="3"/>
  <c r="H19" i="3"/>
  <c r="I19" i="3"/>
  <c r="J19" i="3"/>
  <c r="K19" i="3"/>
  <c r="L19" i="3"/>
  <c r="M19" i="3"/>
  <c r="N19" i="3"/>
  <c r="C21" i="3"/>
  <c r="D21" i="3"/>
  <c r="E21" i="3"/>
  <c r="F21" i="3"/>
  <c r="G21" i="3"/>
  <c r="H21" i="3"/>
  <c r="I21" i="3"/>
  <c r="J21" i="3"/>
  <c r="K21" i="3"/>
  <c r="L21" i="3"/>
  <c r="M21" i="3"/>
  <c r="N21" i="3"/>
  <c r="D18" i="3"/>
  <c r="E18" i="3"/>
  <c r="F18" i="3"/>
  <c r="G18" i="3"/>
  <c r="H18" i="3"/>
  <c r="I18" i="3"/>
  <c r="J18" i="3"/>
  <c r="K18" i="3"/>
  <c r="L18" i="3"/>
  <c r="M18" i="3"/>
  <c r="N18" i="3"/>
  <c r="C18" i="3"/>
  <c r="D15" i="3"/>
  <c r="E15" i="3"/>
  <c r="F15" i="3"/>
  <c r="G15" i="3"/>
  <c r="H15" i="3"/>
  <c r="I15" i="3"/>
  <c r="J15" i="3"/>
  <c r="K15" i="3"/>
  <c r="L15" i="3"/>
  <c r="M15" i="3"/>
  <c r="N15" i="3"/>
  <c r="D16" i="3"/>
  <c r="E16" i="3"/>
  <c r="F16" i="3"/>
  <c r="G16" i="3"/>
  <c r="H16" i="3"/>
  <c r="I16" i="3"/>
  <c r="J16" i="3"/>
  <c r="K16" i="3"/>
  <c r="L16" i="3"/>
  <c r="M16" i="3"/>
  <c r="N16" i="3"/>
  <c r="C16" i="3"/>
  <c r="C15" i="3"/>
  <c r="C5" i="3"/>
  <c r="D19" i="14"/>
  <c r="E19" i="14"/>
  <c r="F19" i="14"/>
  <c r="G19" i="14"/>
  <c r="H19" i="14"/>
  <c r="I19" i="14"/>
  <c r="J19" i="14"/>
  <c r="K19" i="14"/>
  <c r="L19" i="14"/>
  <c r="M19" i="14"/>
  <c r="N19" i="14"/>
  <c r="D20" i="14"/>
  <c r="E20" i="14"/>
  <c r="F20" i="14"/>
  <c r="G20" i="14"/>
  <c r="H20" i="14"/>
  <c r="I20" i="14"/>
  <c r="J20" i="14"/>
  <c r="K20" i="14"/>
  <c r="L20" i="14"/>
  <c r="M20" i="14"/>
  <c r="N20" i="14"/>
  <c r="D22" i="14"/>
  <c r="E22" i="14"/>
  <c r="F22" i="14"/>
  <c r="G22" i="14"/>
  <c r="H22" i="14"/>
  <c r="I22" i="14"/>
  <c r="J22" i="14"/>
  <c r="K22" i="14"/>
  <c r="L22" i="14"/>
  <c r="M22" i="14"/>
  <c r="N22" i="14"/>
  <c r="C20" i="14"/>
  <c r="C22" i="14"/>
  <c r="C19" i="14"/>
  <c r="D16" i="14"/>
  <c r="E16" i="14"/>
  <c r="F16" i="14"/>
  <c r="G16" i="14"/>
  <c r="H16" i="14"/>
  <c r="I16" i="14"/>
  <c r="J16" i="14"/>
  <c r="K16" i="14"/>
  <c r="L16" i="14"/>
  <c r="M16" i="14"/>
  <c r="N16" i="14"/>
  <c r="D17" i="14"/>
  <c r="E17" i="14"/>
  <c r="F17" i="14"/>
  <c r="G17" i="14"/>
  <c r="H17" i="14"/>
  <c r="I17" i="14"/>
  <c r="J17" i="14"/>
  <c r="K17" i="14"/>
  <c r="L17" i="14"/>
  <c r="M17" i="14"/>
  <c r="N17" i="14"/>
  <c r="C16" i="14"/>
  <c r="C5" i="14"/>
  <c r="P36" i="18"/>
  <c r="P29" i="18"/>
  <c r="O27" i="18"/>
  <c r="P27" i="18" s="1"/>
  <c r="O26" i="18"/>
  <c r="N25" i="18"/>
  <c r="M25" i="18"/>
  <c r="L25" i="18"/>
  <c r="K25" i="18"/>
  <c r="J25" i="18"/>
  <c r="I25" i="18"/>
  <c r="H25" i="18"/>
  <c r="G25" i="18"/>
  <c r="F25" i="18"/>
  <c r="E25" i="18"/>
  <c r="D25" i="18"/>
  <c r="O23" i="18"/>
  <c r="P23" i="18" s="1"/>
  <c r="K5" i="7"/>
  <c r="K35" i="7"/>
  <c r="K34" i="7"/>
  <c r="K33" i="7"/>
  <c r="K32" i="7"/>
  <c r="K31" i="7"/>
  <c r="K30" i="7"/>
  <c r="K29" i="7"/>
  <c r="K28" i="7"/>
  <c r="K27" i="7"/>
  <c r="K26" i="7"/>
  <c r="K25" i="7"/>
  <c r="K24" i="7"/>
  <c r="K23" i="7"/>
  <c r="K22" i="7"/>
  <c r="K21" i="7"/>
  <c r="K20" i="7"/>
  <c r="K19" i="7"/>
  <c r="K18" i="7"/>
  <c r="K17" i="7"/>
  <c r="K16" i="7"/>
  <c r="K15" i="7"/>
  <c r="K14" i="7"/>
  <c r="K13" i="7"/>
  <c r="K12" i="7"/>
  <c r="K11" i="7"/>
  <c r="K10" i="7"/>
  <c r="K9" i="7"/>
  <c r="K8" i="7"/>
  <c r="K7" i="7"/>
  <c r="K6" i="7"/>
  <c r="C32" i="18" l="1"/>
  <c r="P26" i="6"/>
  <c r="C7" i="6" s="1"/>
  <c r="O14" i="3"/>
  <c r="O15" i="14"/>
  <c r="P29" i="14" s="1"/>
  <c r="K32" i="18"/>
  <c r="I32" i="18"/>
  <c r="N32" i="18"/>
  <c r="L32" i="18"/>
  <c r="J32" i="18"/>
  <c r="M32" i="18"/>
  <c r="D32" i="18"/>
  <c r="F32" i="18"/>
  <c r="E32" i="18"/>
  <c r="G32" i="18"/>
  <c r="H32" i="18"/>
  <c r="C4" i="18"/>
  <c r="P26" i="18"/>
  <c r="C6" i="18" s="1"/>
  <c r="J2" i="7"/>
  <c r="K2" i="7" s="1"/>
  <c r="O22" i="14"/>
  <c r="O20" i="14"/>
  <c r="O19" i="14"/>
  <c r="N18" i="14"/>
  <c r="M18" i="14"/>
  <c r="L18" i="14"/>
  <c r="K18" i="14"/>
  <c r="J18" i="14"/>
  <c r="I18" i="14"/>
  <c r="H18" i="14"/>
  <c r="G18" i="14"/>
  <c r="F18" i="14"/>
  <c r="E18" i="14"/>
  <c r="D18" i="14"/>
  <c r="C18" i="14"/>
  <c r="O16" i="14"/>
  <c r="P20" i="14" l="1"/>
  <c r="O32" i="18"/>
  <c r="P19" i="14"/>
  <c r="H40" i="18"/>
  <c r="I32" i="6"/>
  <c r="D40" i="18"/>
  <c r="E32" i="6"/>
  <c r="J40" i="18"/>
  <c r="K32" i="6"/>
  <c r="L40" i="18"/>
  <c r="M32" i="6"/>
  <c r="N40" i="18"/>
  <c r="O32" i="6"/>
  <c r="I40" i="18"/>
  <c r="J32" i="6"/>
  <c r="K40" i="18"/>
  <c r="L32" i="6"/>
  <c r="C40" i="18"/>
  <c r="D32" i="6"/>
  <c r="G40" i="18"/>
  <c r="H32" i="6"/>
  <c r="E40" i="18"/>
  <c r="F32" i="6"/>
  <c r="F40" i="18"/>
  <c r="G32" i="6"/>
  <c r="M40" i="18"/>
  <c r="N32" i="6"/>
  <c r="P22" i="14"/>
  <c r="C8" i="18"/>
  <c r="C7" i="18"/>
  <c r="P16" i="14"/>
  <c r="C4" i="14" s="1"/>
  <c r="D25" i="14"/>
  <c r="K25" i="14"/>
  <c r="M25" i="14"/>
  <c r="C25" i="14"/>
  <c r="E25" i="14"/>
  <c r="J25" i="14"/>
  <c r="F25" i="14"/>
  <c r="N25" i="14"/>
  <c r="G25" i="14"/>
  <c r="H25" i="14"/>
  <c r="I25" i="14"/>
  <c r="L25" i="14"/>
  <c r="O40" i="18" l="1"/>
  <c r="O60" i="6"/>
  <c r="G60" i="6"/>
  <c r="D60" i="6"/>
  <c r="C28" i="18" s="1"/>
  <c r="N60" i="6"/>
  <c r="F60" i="6"/>
  <c r="E60" i="6"/>
  <c r="I60" i="6"/>
  <c r="M60" i="6"/>
  <c r="L60" i="6"/>
  <c r="K60" i="6"/>
  <c r="H60" i="6"/>
  <c r="J60" i="6"/>
  <c r="C6" i="14"/>
  <c r="C8" i="14" s="1"/>
  <c r="O25" i="14"/>
  <c r="C7" i="14" l="1"/>
  <c r="D17" i="3"/>
  <c r="E17" i="3"/>
  <c r="F17" i="3"/>
  <c r="G17" i="3"/>
  <c r="H17" i="3"/>
  <c r="I17" i="3"/>
  <c r="J17" i="3"/>
  <c r="K17" i="3"/>
  <c r="L17" i="3"/>
  <c r="M17" i="3"/>
  <c r="N17" i="3"/>
  <c r="C17" i="3"/>
  <c r="AF12" i="11"/>
  <c r="AE12" i="11"/>
  <c r="AD12" i="11"/>
  <c r="AC12" i="11"/>
  <c r="AF11" i="11"/>
  <c r="AE11" i="11"/>
  <c r="AD11" i="11"/>
  <c r="AC11" i="11"/>
  <c r="AF10" i="11"/>
  <c r="AE10" i="11"/>
  <c r="AD10" i="11"/>
  <c r="AC10" i="11"/>
  <c r="AF4" i="11"/>
  <c r="AE4" i="11"/>
  <c r="AD4" i="11"/>
  <c r="AC4" i="11"/>
  <c r="D40" i="11"/>
  <c r="D64" i="11" s="1"/>
  <c r="E40" i="11"/>
  <c r="E64" i="11" s="1"/>
  <c r="F40" i="11"/>
  <c r="F64" i="11" s="1"/>
  <c r="G40" i="11"/>
  <c r="G64" i="11" s="1"/>
  <c r="H40" i="11"/>
  <c r="H64" i="11" s="1"/>
  <c r="I40" i="11"/>
  <c r="I64" i="11" s="1"/>
  <c r="J40" i="11"/>
  <c r="J64" i="11" s="1"/>
  <c r="K40" i="11"/>
  <c r="K64" i="11" s="1"/>
  <c r="L40" i="11"/>
  <c r="L64" i="11" s="1"/>
  <c r="M40" i="11"/>
  <c r="M64" i="11" s="1"/>
  <c r="N40" i="11"/>
  <c r="N64" i="11" s="1"/>
  <c r="D41" i="11"/>
  <c r="D65" i="11" s="1"/>
  <c r="E41" i="11"/>
  <c r="E65" i="11" s="1"/>
  <c r="F41" i="11"/>
  <c r="F65" i="11" s="1"/>
  <c r="G41" i="11"/>
  <c r="G65" i="11" s="1"/>
  <c r="H41" i="11"/>
  <c r="H65" i="11" s="1"/>
  <c r="I41" i="11"/>
  <c r="I65" i="11" s="1"/>
  <c r="J41" i="11"/>
  <c r="J65" i="11" s="1"/>
  <c r="K41" i="11"/>
  <c r="K65" i="11" s="1"/>
  <c r="L41" i="11"/>
  <c r="L65" i="11" s="1"/>
  <c r="M41" i="11"/>
  <c r="M65" i="11" s="1"/>
  <c r="N41" i="11"/>
  <c r="N65" i="11" s="1"/>
  <c r="D42" i="11"/>
  <c r="D66" i="11" s="1"/>
  <c r="E42" i="11"/>
  <c r="E66" i="11" s="1"/>
  <c r="F42" i="11"/>
  <c r="F66" i="11" s="1"/>
  <c r="G42" i="11"/>
  <c r="G66" i="11" s="1"/>
  <c r="H42" i="11"/>
  <c r="H66" i="11" s="1"/>
  <c r="I42" i="11"/>
  <c r="I66" i="11" s="1"/>
  <c r="J42" i="11"/>
  <c r="J66" i="11" s="1"/>
  <c r="K42" i="11"/>
  <c r="K66" i="11" s="1"/>
  <c r="L42" i="11"/>
  <c r="L66" i="11" s="1"/>
  <c r="M42" i="11"/>
  <c r="M66" i="11" s="1"/>
  <c r="N42" i="11"/>
  <c r="N66" i="11" s="1"/>
  <c r="D43" i="11"/>
  <c r="D67" i="11" s="1"/>
  <c r="E43" i="11"/>
  <c r="E67" i="11" s="1"/>
  <c r="F43" i="11"/>
  <c r="F67" i="11" s="1"/>
  <c r="G43" i="11"/>
  <c r="G67" i="11" s="1"/>
  <c r="H43" i="11"/>
  <c r="H67" i="11" s="1"/>
  <c r="I43" i="11"/>
  <c r="I67" i="11" s="1"/>
  <c r="J43" i="11"/>
  <c r="J67" i="11" s="1"/>
  <c r="K43" i="11"/>
  <c r="K67" i="11" s="1"/>
  <c r="L43" i="11"/>
  <c r="L67" i="11" s="1"/>
  <c r="M43" i="11"/>
  <c r="M67" i="11" s="1"/>
  <c r="N43" i="11"/>
  <c r="N67" i="11" s="1"/>
  <c r="D44" i="11"/>
  <c r="D68" i="11" s="1"/>
  <c r="E44" i="11"/>
  <c r="E68" i="11" s="1"/>
  <c r="F44" i="11"/>
  <c r="F68" i="11" s="1"/>
  <c r="G44" i="11"/>
  <c r="G68" i="11" s="1"/>
  <c r="H44" i="11"/>
  <c r="H68" i="11" s="1"/>
  <c r="I44" i="11"/>
  <c r="I68" i="11" s="1"/>
  <c r="J44" i="11"/>
  <c r="J68" i="11" s="1"/>
  <c r="K44" i="11"/>
  <c r="K68" i="11" s="1"/>
  <c r="L44" i="11"/>
  <c r="L68" i="11" s="1"/>
  <c r="M44" i="11"/>
  <c r="M68" i="11" s="1"/>
  <c r="N44" i="11"/>
  <c r="N68" i="11" s="1"/>
  <c r="D45" i="11"/>
  <c r="D69" i="11" s="1"/>
  <c r="E45" i="11"/>
  <c r="E69" i="11" s="1"/>
  <c r="F45" i="11"/>
  <c r="F69" i="11" s="1"/>
  <c r="G45" i="11"/>
  <c r="G69" i="11" s="1"/>
  <c r="H45" i="11"/>
  <c r="H69" i="11" s="1"/>
  <c r="I45" i="11"/>
  <c r="I69" i="11" s="1"/>
  <c r="J45" i="11"/>
  <c r="J69" i="11" s="1"/>
  <c r="K45" i="11"/>
  <c r="K69" i="11" s="1"/>
  <c r="L45" i="11"/>
  <c r="L69" i="11" s="1"/>
  <c r="M45" i="11"/>
  <c r="M69" i="11" s="1"/>
  <c r="N45" i="11"/>
  <c r="N69" i="11" s="1"/>
  <c r="D46" i="11"/>
  <c r="D70" i="11" s="1"/>
  <c r="E46" i="11"/>
  <c r="E70" i="11" s="1"/>
  <c r="F46" i="11"/>
  <c r="F70" i="11" s="1"/>
  <c r="G46" i="11"/>
  <c r="G70" i="11" s="1"/>
  <c r="H46" i="11"/>
  <c r="H70" i="11" s="1"/>
  <c r="I46" i="11"/>
  <c r="I70" i="11" s="1"/>
  <c r="J46" i="11"/>
  <c r="J70" i="11" s="1"/>
  <c r="K46" i="11"/>
  <c r="L46" i="11"/>
  <c r="M46" i="11"/>
  <c r="N46" i="11"/>
  <c r="D47" i="11"/>
  <c r="E47" i="11"/>
  <c r="F47" i="11"/>
  <c r="G47" i="11"/>
  <c r="H47" i="11"/>
  <c r="H71" i="11" s="1"/>
  <c r="I47" i="11"/>
  <c r="I71" i="11" s="1"/>
  <c r="J47" i="11"/>
  <c r="J71" i="11" s="1"/>
  <c r="K47" i="11"/>
  <c r="L47" i="11"/>
  <c r="M47" i="11"/>
  <c r="N47" i="11"/>
  <c r="C40" i="11"/>
  <c r="C64" i="11" s="1"/>
  <c r="C41" i="11"/>
  <c r="C65" i="11" s="1"/>
  <c r="C42" i="11"/>
  <c r="C66" i="11" s="1"/>
  <c r="C43" i="11"/>
  <c r="C67" i="11" s="1"/>
  <c r="C44" i="11"/>
  <c r="C68" i="11" s="1"/>
  <c r="C45" i="11"/>
  <c r="C69" i="11" s="1"/>
  <c r="C46" i="11"/>
  <c r="C70" i="11" s="1"/>
  <c r="C71" i="11"/>
  <c r="C38" i="11"/>
  <c r="C62" i="11" s="1"/>
  <c r="I38" i="11"/>
  <c r="I62" i="11" s="1"/>
  <c r="J38" i="11"/>
  <c r="J62" i="11" s="1"/>
  <c r="K38" i="11"/>
  <c r="K62" i="11" s="1"/>
  <c r="L38" i="11"/>
  <c r="L62" i="11" s="1"/>
  <c r="M38" i="11"/>
  <c r="M62" i="11" s="1"/>
  <c r="N38" i="11"/>
  <c r="N62" i="11" s="1"/>
  <c r="E38" i="11"/>
  <c r="E62" i="11" s="1"/>
  <c r="F38" i="11"/>
  <c r="F62" i="11" s="1"/>
  <c r="G38" i="11"/>
  <c r="G62" i="11" s="1"/>
  <c r="H38" i="11"/>
  <c r="H62" i="11" s="1"/>
  <c r="D38" i="11"/>
  <c r="D62" i="11" s="1"/>
  <c r="N70" i="11" l="1"/>
  <c r="L70" i="11"/>
  <c r="K70" i="11"/>
  <c r="M70" i="11"/>
  <c r="M71" i="11"/>
  <c r="N71" i="11"/>
  <c r="L71" i="11"/>
  <c r="K71" i="11"/>
  <c r="G71" i="11"/>
  <c r="F71" i="11"/>
  <c r="E71" i="11"/>
  <c r="D71" i="11"/>
  <c r="O19" i="3" l="1"/>
  <c r="P19" i="3" s="1"/>
  <c r="P28" i="3" l="1"/>
  <c r="B701" i="7" l="1"/>
  <c r="B702" i="7" s="1"/>
  <c r="B703" i="7" s="1"/>
  <c r="B704" i="7" s="1"/>
  <c r="B705" i="7" s="1"/>
  <c r="B706" i="7" s="1"/>
  <c r="B707" i="7" s="1"/>
  <c r="B708" i="7" s="1"/>
  <c r="B709" i="7" s="1"/>
  <c r="B710" i="7" s="1"/>
  <c r="B711" i="7" s="1"/>
  <c r="B712" i="7" s="1"/>
  <c r="B713" i="7" s="1"/>
  <c r="B714" i="7" s="1"/>
  <c r="B715" i="7" s="1"/>
  <c r="B716" i="7" s="1"/>
  <c r="B717" i="7" s="1"/>
  <c r="B718" i="7" s="1"/>
  <c r="B719" i="7" s="1"/>
  <c r="B720" i="7" s="1"/>
  <c r="B721" i="7" s="1"/>
  <c r="B722" i="7" s="1"/>
  <c r="B723" i="7" s="1"/>
  <c r="B724" i="7" s="1"/>
  <c r="B725" i="7" s="1"/>
  <c r="B726" i="7" s="1"/>
  <c r="B727" i="7" s="1"/>
  <c r="B728" i="7" s="1"/>
  <c r="B729" i="7" s="1"/>
  <c r="B730" i="7" s="1"/>
  <c r="B731" i="7" s="1"/>
  <c r="B732" i="7" s="1"/>
  <c r="B733" i="7" s="1"/>
  <c r="B734" i="7" s="1"/>
  <c r="B735" i="7" s="1"/>
  <c r="B736" i="7" s="1"/>
  <c r="B737" i="7" s="1"/>
  <c r="B738" i="7" s="1"/>
  <c r="B739" i="7" s="1"/>
  <c r="B740" i="7" s="1"/>
  <c r="B741" i="7" s="1"/>
  <c r="B742" i="7" s="1"/>
  <c r="B743" i="7" s="1"/>
  <c r="B744" i="7" s="1"/>
  <c r="B745" i="7" s="1"/>
  <c r="B746" i="7" s="1"/>
  <c r="B747" i="7" s="1"/>
  <c r="B748" i="7" s="1"/>
  <c r="B749" i="7" l="1"/>
  <c r="D85" i="6" l="1"/>
  <c r="K91" i="6" s="1"/>
  <c r="Q90" i="6" s="1"/>
  <c r="H93" i="6" l="1"/>
  <c r="P51" i="6"/>
  <c r="B85" i="6"/>
  <c r="C89" i="6"/>
  <c r="C90" i="6"/>
  <c r="C91" i="6"/>
  <c r="C92" i="6"/>
  <c r="O15" i="3"/>
  <c r="P15" i="3" l="1"/>
  <c r="C4" i="3" s="1"/>
  <c r="D89" i="6"/>
  <c r="E89" i="6" s="1"/>
  <c r="C93" i="6"/>
  <c r="Q51" i="6"/>
  <c r="C13" i="6" s="1"/>
  <c r="O18" i="3"/>
  <c r="H24" i="3" l="1"/>
  <c r="C24" i="3"/>
  <c r="F24" i="3"/>
  <c r="I24" i="3"/>
  <c r="J24" i="3"/>
  <c r="G24" i="3"/>
  <c r="K24" i="3"/>
  <c r="L24" i="3"/>
  <c r="E24" i="3"/>
  <c r="M24" i="3"/>
  <c r="D24" i="3"/>
  <c r="N24" i="3"/>
  <c r="P54" i="6"/>
  <c r="Q54" i="6" s="1"/>
  <c r="C15" i="6" s="1"/>
  <c r="P18" i="3"/>
  <c r="D91" i="6"/>
  <c r="D90" i="6"/>
  <c r="Q89" i="6" s="1"/>
  <c r="Q91" i="6" s="1"/>
  <c r="D92" i="6"/>
  <c r="O24" i="3" l="1"/>
  <c r="P32" i="6" s="1"/>
  <c r="D93" i="6"/>
  <c r="K90" i="6" s="1"/>
  <c r="K97" i="6"/>
  <c r="M97" i="6"/>
  <c r="O97" i="6"/>
  <c r="E97" i="6"/>
  <c r="N97" i="6"/>
  <c r="I97" i="6"/>
  <c r="G97" i="6"/>
  <c r="D97" i="6"/>
  <c r="P97" i="6" s="1"/>
  <c r="Q97" i="6" s="1"/>
  <c r="H97" i="6"/>
  <c r="F97" i="6"/>
  <c r="L97" i="6"/>
  <c r="J97" i="6"/>
  <c r="E93" i="6"/>
  <c r="K89" i="6"/>
  <c r="G14" i="6" l="1"/>
  <c r="P59" i="6" l="1"/>
  <c r="Q59" i="6" l="1"/>
  <c r="H55" i="6" l="1"/>
  <c r="H61" i="6" s="1"/>
  <c r="I55" i="6"/>
  <c r="I61" i="6" s="1"/>
  <c r="L55" i="6"/>
  <c r="L61" i="6" s="1"/>
  <c r="F55" i="6"/>
  <c r="F61" i="6" s="1"/>
  <c r="N55" i="6"/>
  <c r="N61" i="6" s="1"/>
  <c r="O55" i="6"/>
  <c r="O61" i="6" s="1"/>
  <c r="E55" i="6"/>
  <c r="E61" i="6" s="1"/>
  <c r="K55" i="6"/>
  <c r="K61" i="6" s="1"/>
  <c r="J55" i="6"/>
  <c r="J61" i="6" s="1"/>
  <c r="G55" i="6"/>
  <c r="G61" i="6" s="1"/>
  <c r="M55" i="6"/>
  <c r="M61" i="6" s="1"/>
  <c r="D55" i="6"/>
  <c r="D61" i="6" s="1"/>
  <c r="O21" i="3"/>
  <c r="P21" i="3" s="1"/>
  <c r="C6" i="3" s="1"/>
  <c r="C8" i="3" s="1"/>
  <c r="N28" i="18" l="1"/>
  <c r="F28" i="18"/>
  <c r="I28" i="18"/>
  <c r="M28" i="18"/>
  <c r="E28" i="18"/>
  <c r="G28" i="18"/>
  <c r="L28" i="18"/>
  <c r="D28" i="18"/>
  <c r="C20" i="3"/>
  <c r="K28" i="18"/>
  <c r="J28" i="18"/>
  <c r="H28" i="18"/>
  <c r="C7" i="3"/>
  <c r="P53" i="6"/>
  <c r="H21" i="14" l="1"/>
  <c r="H20" i="3"/>
  <c r="G21" i="14"/>
  <c r="G20" i="3"/>
  <c r="J21" i="14"/>
  <c r="J20" i="3"/>
  <c r="F21" i="14"/>
  <c r="F20" i="3"/>
  <c r="K21" i="14"/>
  <c r="K20" i="3"/>
  <c r="D21" i="14"/>
  <c r="D20" i="3"/>
  <c r="L21" i="14"/>
  <c r="L20" i="3"/>
  <c r="E21" i="14"/>
  <c r="E20" i="3"/>
  <c r="Q5" i="7" s="1"/>
  <c r="M21" i="14"/>
  <c r="M20" i="3"/>
  <c r="I21" i="14"/>
  <c r="I20" i="3"/>
  <c r="N21" i="14"/>
  <c r="N20" i="3"/>
  <c r="O28" i="18"/>
  <c r="P28" i="18" s="1"/>
  <c r="C21" i="14"/>
  <c r="P55" i="6"/>
  <c r="P61" i="6" s="1"/>
  <c r="Q53" i="6"/>
  <c r="P60" i="6"/>
  <c r="Q60" i="6" s="1"/>
  <c r="G15" i="6" s="1"/>
  <c r="G39" i="11" l="1"/>
  <c r="G63" i="11" s="1"/>
  <c r="G82" i="11" s="1"/>
  <c r="I39" i="11"/>
  <c r="I63" i="11" s="1"/>
  <c r="I82" i="11" s="1"/>
  <c r="J39" i="11"/>
  <c r="J63" i="11" s="1"/>
  <c r="J82" i="11" s="1"/>
  <c r="K39" i="11"/>
  <c r="K63" i="11" s="1"/>
  <c r="K82" i="11" s="1"/>
  <c r="L39" i="11"/>
  <c r="L63" i="11" s="1"/>
  <c r="L82" i="11" s="1"/>
  <c r="M39" i="11"/>
  <c r="M63" i="11" s="1"/>
  <c r="M82" i="11" s="1"/>
  <c r="C39" i="11"/>
  <c r="C63" i="11" s="1"/>
  <c r="C82" i="11" s="1"/>
  <c r="H39" i="11"/>
  <c r="H63" i="11" s="1"/>
  <c r="H82" i="11" s="1"/>
  <c r="N39" i="11"/>
  <c r="N63" i="11" s="1"/>
  <c r="N82" i="11" s="1"/>
  <c r="D39" i="11"/>
  <c r="D63" i="11" s="1"/>
  <c r="D82" i="11" s="1"/>
  <c r="E39" i="11"/>
  <c r="E63" i="11" s="1"/>
  <c r="E82" i="11" s="1"/>
  <c r="F39" i="11"/>
  <c r="F63" i="11" s="1"/>
  <c r="F82" i="11" s="1"/>
  <c r="O20" i="3"/>
  <c r="P20" i="3" s="1"/>
  <c r="O21" i="14"/>
  <c r="P21" i="14" s="1"/>
  <c r="Q55" i="6"/>
  <c r="Q61" i="6"/>
  <c r="C14" i="6"/>
  <c r="C16" i="6" s="1"/>
  <c r="E32" i="3" l="1"/>
  <c r="E33" i="3" s="1"/>
  <c r="E33" i="14"/>
  <c r="N32" i="3"/>
  <c r="N33" i="3" s="1"/>
  <c r="N33" i="14"/>
  <c r="C32" i="3"/>
  <c r="C33" i="14"/>
  <c r="J32" i="3"/>
  <c r="J33" i="3" s="1"/>
  <c r="J33" i="14"/>
  <c r="F33" i="14"/>
  <c r="F32" i="3"/>
  <c r="F33" i="3" s="1"/>
  <c r="D32" i="3"/>
  <c r="D33" i="3" s="1"/>
  <c r="D33" i="14"/>
  <c r="H33" i="14"/>
  <c r="H32" i="3"/>
  <c r="H33" i="3" s="1"/>
  <c r="M33" i="14"/>
  <c r="M32" i="3"/>
  <c r="M33" i="3" s="1"/>
  <c r="L32" i="3"/>
  <c r="L33" i="3" s="1"/>
  <c r="L33" i="14"/>
  <c r="K33" i="14"/>
  <c r="K32" i="3"/>
  <c r="K33" i="3" s="1"/>
  <c r="I32" i="3"/>
  <c r="I33" i="3" s="1"/>
  <c r="I33" i="14"/>
  <c r="G32" i="3"/>
  <c r="G33" i="3" s="1"/>
  <c r="G33" i="14"/>
  <c r="Q6" i="7"/>
  <c r="Q7" i="7" s="1"/>
  <c r="Q8" i="7" s="1"/>
  <c r="Q9" i="7" s="1"/>
  <c r="Q10" i="7" s="1"/>
  <c r="Q11" i="7" s="1"/>
  <c r="Q12" i="7" s="1"/>
  <c r="Q13" i="7" s="1"/>
  <c r="Q14" i="7" s="1"/>
  <c r="Q15" i="7" s="1"/>
  <c r="Q16" i="7" s="1"/>
  <c r="Q17" i="7" s="1"/>
  <c r="Q18" i="7" s="1"/>
  <c r="Q19" i="7" s="1"/>
  <c r="Q20" i="7" s="1"/>
  <c r="Q21" i="7" s="1"/>
  <c r="Q22" i="7" s="1"/>
  <c r="Q23" i="7" s="1"/>
  <c r="Q24" i="7" s="1"/>
  <c r="Q25" i="7" s="1"/>
  <c r="Q26" i="7" s="1"/>
  <c r="Q27" i="7" s="1"/>
  <c r="Q28" i="7" s="1"/>
  <c r="Q29" i="7" s="1"/>
  <c r="Q30" i="7" s="1"/>
  <c r="Q31" i="7" s="1"/>
  <c r="Q32" i="7" s="1"/>
  <c r="Q33" i="7" s="1"/>
  <c r="Q34" i="7" s="1"/>
  <c r="Q35" i="7" s="1"/>
  <c r="C20" i="6"/>
  <c r="B20" i="6"/>
  <c r="G13" i="6"/>
  <c r="C33" i="3" l="1"/>
  <c r="G16" i="6"/>
  <c r="K14" i="6" l="1"/>
  <c r="G33" i="6" s="1"/>
  <c r="G18" i="6"/>
  <c r="G20" i="6" s="1"/>
  <c r="N33" i="6"/>
  <c r="H33" i="6" l="1"/>
  <c r="H43" i="6" s="1"/>
  <c r="G45" i="18" s="1"/>
  <c r="M33" i="6"/>
  <c r="M42" i="6" s="1"/>
  <c r="L44" i="18" s="1"/>
  <c r="D33" i="6"/>
  <c r="C33" i="18" s="1"/>
  <c r="C34" i="18" s="1"/>
  <c r="E33" i="6"/>
  <c r="E41" i="6" s="1"/>
  <c r="D43" i="18" s="1"/>
  <c r="F33" i="6"/>
  <c r="E25" i="3" s="1"/>
  <c r="E26" i="3" s="1"/>
  <c r="K13" i="6"/>
  <c r="L34" i="6" s="1"/>
  <c r="K35" i="18" s="1"/>
  <c r="K36" i="18" s="1"/>
  <c r="L33" i="6"/>
  <c r="L43" i="6" s="1"/>
  <c r="K45" i="18" s="1"/>
  <c r="J33" i="6"/>
  <c r="J43" i="6" s="1"/>
  <c r="I45" i="18" s="1"/>
  <c r="I33" i="6"/>
  <c r="H33" i="18" s="1"/>
  <c r="H34" i="18" s="1"/>
  <c r="O33" i="6"/>
  <c r="N33" i="18" s="1"/>
  <c r="N34" i="18" s="1"/>
  <c r="K33" i="6"/>
  <c r="K43" i="6" s="1"/>
  <c r="J45" i="18" s="1"/>
  <c r="N42" i="6"/>
  <c r="M44" i="18" s="1"/>
  <c r="N43" i="6"/>
  <c r="M45" i="18" s="1"/>
  <c r="D43" i="6"/>
  <c r="C45" i="18" s="1"/>
  <c r="G42" i="6"/>
  <c r="F44" i="18" s="1"/>
  <c r="G43" i="6"/>
  <c r="F45" i="18" s="1"/>
  <c r="M33" i="18"/>
  <c r="M34" i="18" s="1"/>
  <c r="N41" i="6"/>
  <c r="M43" i="18" s="1"/>
  <c r="G33" i="18"/>
  <c r="G34" i="18" s="1"/>
  <c r="H41" i="6"/>
  <c r="G43" i="18" s="1"/>
  <c r="L33" i="18"/>
  <c r="L34" i="18" s="1"/>
  <c r="M41" i="6"/>
  <c r="L43" i="18" s="1"/>
  <c r="F33" i="18"/>
  <c r="F34" i="18" s="1"/>
  <c r="G41" i="6"/>
  <c r="F43" i="18" s="1"/>
  <c r="L25" i="3"/>
  <c r="L26" i="3" s="1"/>
  <c r="L26" i="14"/>
  <c r="L27" i="14" s="1"/>
  <c r="C25" i="3"/>
  <c r="C26" i="3" s="1"/>
  <c r="C26" i="14"/>
  <c r="M25" i="3"/>
  <c r="M26" i="3" s="1"/>
  <c r="M26" i="14"/>
  <c r="M27" i="14" s="1"/>
  <c r="G25" i="3"/>
  <c r="G26" i="3" s="1"/>
  <c r="G26" i="14"/>
  <c r="G27" i="14" s="1"/>
  <c r="F25" i="3"/>
  <c r="F26" i="3" s="1"/>
  <c r="F26" i="14"/>
  <c r="F27" i="14" s="1"/>
  <c r="H42" i="6" l="1"/>
  <c r="G44" i="18" s="1"/>
  <c r="M43" i="6"/>
  <c r="L45" i="18" s="1"/>
  <c r="E34" i="6"/>
  <c r="D35" i="18" s="1"/>
  <c r="D36" i="18" s="1"/>
  <c r="D46" i="18" s="1"/>
  <c r="E42" i="6"/>
  <c r="D44" i="18" s="1"/>
  <c r="D41" i="6"/>
  <c r="C43" i="18" s="1"/>
  <c r="F42" i="6"/>
  <c r="E44" i="18" s="1"/>
  <c r="F34" i="6"/>
  <c r="E35" i="18" s="1"/>
  <c r="E36" i="18" s="1"/>
  <c r="J34" i="6"/>
  <c r="I35" i="18" s="1"/>
  <c r="I36" i="18" s="1"/>
  <c r="I46" i="18" s="1"/>
  <c r="I48" i="18" s="1"/>
  <c r="E26" i="14"/>
  <c r="E27" i="14" s="1"/>
  <c r="E34" i="14" s="1"/>
  <c r="D33" i="18"/>
  <c r="D34" i="18" s="1"/>
  <c r="D37" i="18" s="1"/>
  <c r="F41" i="6"/>
  <c r="E43" i="18" s="1"/>
  <c r="E33" i="18"/>
  <c r="E34" i="18" s="1"/>
  <c r="F34" i="3"/>
  <c r="F35" i="3" s="1"/>
  <c r="G34" i="3"/>
  <c r="G35" i="3" s="1"/>
  <c r="M34" i="3"/>
  <c r="M35" i="3" s="1"/>
  <c r="C34" i="3"/>
  <c r="E34" i="3"/>
  <c r="E35" i="3" s="1"/>
  <c r="L34" i="3"/>
  <c r="L35" i="3" s="1"/>
  <c r="H34" i="6"/>
  <c r="G35" i="18" s="1"/>
  <c r="G36" i="18" s="1"/>
  <c r="G46" i="18" s="1"/>
  <c r="G47" i="18" s="1"/>
  <c r="D34" i="6"/>
  <c r="C35" i="18" s="1"/>
  <c r="N34" i="6"/>
  <c r="M35" i="18" s="1"/>
  <c r="M36" i="18" s="1"/>
  <c r="M37" i="18" s="1"/>
  <c r="N25" i="3"/>
  <c r="N26" i="3" s="1"/>
  <c r="K34" i="6"/>
  <c r="J35" i="18" s="1"/>
  <c r="J36" i="18" s="1"/>
  <c r="J46" i="18" s="1"/>
  <c r="J48" i="18" s="1"/>
  <c r="K15" i="6"/>
  <c r="K33" i="18"/>
  <c r="K34" i="18" s="1"/>
  <c r="K37" i="18" s="1"/>
  <c r="L42" i="6"/>
  <c r="K44" i="18" s="1"/>
  <c r="O34" i="6"/>
  <c r="N35" i="18" s="1"/>
  <c r="N36" i="18" s="1"/>
  <c r="N37" i="18" s="1"/>
  <c r="M34" i="6"/>
  <c r="L35" i="18" s="1"/>
  <c r="L36" i="18" s="1"/>
  <c r="L37" i="18" s="1"/>
  <c r="J41" i="6"/>
  <c r="I43" i="18" s="1"/>
  <c r="G34" i="6"/>
  <c r="F35" i="18" s="1"/>
  <c r="F36" i="18" s="1"/>
  <c r="F46" i="18" s="1"/>
  <c r="F47" i="18" s="1"/>
  <c r="F43" i="6"/>
  <c r="E45" i="18" s="1"/>
  <c r="I42" i="6"/>
  <c r="H44" i="18" s="1"/>
  <c r="I43" i="6"/>
  <c r="H45" i="18" s="1"/>
  <c r="L41" i="6"/>
  <c r="K43" i="18" s="1"/>
  <c r="I34" i="6"/>
  <c r="H35" i="18" s="1"/>
  <c r="H36" i="18" s="1"/>
  <c r="H46" i="18" s="1"/>
  <c r="K26" i="14"/>
  <c r="K27" i="14" s="1"/>
  <c r="E43" i="6"/>
  <c r="D45" i="18" s="1"/>
  <c r="D48" i="18" s="1"/>
  <c r="J26" i="14"/>
  <c r="J27" i="14" s="1"/>
  <c r="I33" i="18"/>
  <c r="I34" i="18" s="1"/>
  <c r="J25" i="3"/>
  <c r="J26" i="3" s="1"/>
  <c r="K41" i="6"/>
  <c r="J43" i="18" s="1"/>
  <c r="K42" i="6"/>
  <c r="J44" i="18" s="1"/>
  <c r="N26" i="14"/>
  <c r="N27" i="14" s="1"/>
  <c r="J33" i="18"/>
  <c r="J34" i="18" s="1"/>
  <c r="D26" i="14"/>
  <c r="D27" i="14" s="1"/>
  <c r="D25" i="3"/>
  <c r="D26" i="3" s="1"/>
  <c r="I26" i="14"/>
  <c r="I27" i="14" s="1"/>
  <c r="D42" i="6"/>
  <c r="C44" i="18" s="1"/>
  <c r="O42" i="6"/>
  <c r="N44" i="18" s="1"/>
  <c r="O43" i="6"/>
  <c r="N45" i="18" s="1"/>
  <c r="K25" i="3"/>
  <c r="K26" i="3" s="1"/>
  <c r="J42" i="6"/>
  <c r="I44" i="18" s="1"/>
  <c r="I25" i="3"/>
  <c r="I26" i="3" s="1"/>
  <c r="H26" i="14"/>
  <c r="H27" i="14" s="1"/>
  <c r="H25" i="3"/>
  <c r="H26" i="3" s="1"/>
  <c r="P33" i="6"/>
  <c r="Q33" i="6" s="1"/>
  <c r="O41" i="6"/>
  <c r="N43" i="18" s="1"/>
  <c r="I41" i="6"/>
  <c r="H43" i="18" s="1"/>
  <c r="D47" i="18"/>
  <c r="K46" i="18"/>
  <c r="K48" i="18" s="1"/>
  <c r="E37" i="18"/>
  <c r="E46" i="18"/>
  <c r="M34" i="14"/>
  <c r="K27" i="3"/>
  <c r="K28" i="3" s="1"/>
  <c r="K28" i="14"/>
  <c r="K29" i="14" s="1"/>
  <c r="L34" i="14"/>
  <c r="F34" i="14"/>
  <c r="G34" i="14"/>
  <c r="D27" i="3"/>
  <c r="D28" i="3" s="1"/>
  <c r="D28" i="14"/>
  <c r="D29" i="14" s="1"/>
  <c r="C27" i="14"/>
  <c r="E28" i="14" l="1"/>
  <c r="E29" i="14" s="1"/>
  <c r="E27" i="3"/>
  <c r="E28" i="3" s="1"/>
  <c r="E29" i="3" s="1"/>
  <c r="M36" i="14"/>
  <c r="M37" i="14"/>
  <c r="E36" i="14"/>
  <c r="E37" i="14"/>
  <c r="G37" i="14"/>
  <c r="G36" i="14"/>
  <c r="F37" i="14"/>
  <c r="F36" i="14"/>
  <c r="L36" i="14"/>
  <c r="L37" i="14"/>
  <c r="D2" i="7"/>
  <c r="C35" i="3"/>
  <c r="C36" i="3"/>
  <c r="M37" i="3"/>
  <c r="E37" i="3"/>
  <c r="G37" i="3"/>
  <c r="F37" i="3"/>
  <c r="L37" i="3"/>
  <c r="C37" i="3"/>
  <c r="E39" i="3"/>
  <c r="F2" i="7" s="1"/>
  <c r="E36" i="3"/>
  <c r="G38" i="3"/>
  <c r="G36" i="3"/>
  <c r="M39" i="3"/>
  <c r="M36" i="3"/>
  <c r="F38" i="3"/>
  <c r="F36" i="3"/>
  <c r="L39" i="3"/>
  <c r="L36" i="3"/>
  <c r="C38" i="3"/>
  <c r="E30" i="14"/>
  <c r="I28" i="14"/>
  <c r="I29" i="14" s="1"/>
  <c r="I30" i="14" s="1"/>
  <c r="I27" i="3"/>
  <c r="I28" i="3" s="1"/>
  <c r="I37" i="18"/>
  <c r="I47" i="18"/>
  <c r="C28" i="14"/>
  <c r="C29" i="14" s="1"/>
  <c r="C30" i="14" s="1"/>
  <c r="E38" i="3"/>
  <c r="E2" i="7" s="1"/>
  <c r="L38" i="3"/>
  <c r="F39" i="3"/>
  <c r="M38" i="3"/>
  <c r="G39" i="3"/>
  <c r="M39" i="14"/>
  <c r="M38" i="14"/>
  <c r="C39" i="3"/>
  <c r="M28" i="14"/>
  <c r="M29" i="14" s="1"/>
  <c r="M30" i="14" s="1"/>
  <c r="M27" i="3"/>
  <c r="M28" i="3" s="1"/>
  <c r="M29" i="3" s="1"/>
  <c r="L27" i="3"/>
  <c r="L28" i="3" s="1"/>
  <c r="L29" i="3" s="1"/>
  <c r="N28" i="14"/>
  <c r="N29" i="14" s="1"/>
  <c r="N30" i="14" s="1"/>
  <c r="G37" i="18"/>
  <c r="M46" i="18"/>
  <c r="M47" i="18" s="1"/>
  <c r="E39" i="14"/>
  <c r="F38" i="14"/>
  <c r="F39" i="14"/>
  <c r="G48" i="18"/>
  <c r="J37" i="18"/>
  <c r="J34" i="3"/>
  <c r="J35" i="3" s="1"/>
  <c r="H34" i="3"/>
  <c r="H35" i="3" s="1"/>
  <c r="H34" i="14"/>
  <c r="J34" i="14"/>
  <c r="N34" i="3"/>
  <c r="N35" i="3" s="1"/>
  <c r="I34" i="3"/>
  <c r="I35" i="3" s="1"/>
  <c r="K34" i="14"/>
  <c r="K34" i="3"/>
  <c r="K35" i="3" s="1"/>
  <c r="C27" i="3"/>
  <c r="C28" i="3" s="1"/>
  <c r="G28" i="14"/>
  <c r="G29" i="14" s="1"/>
  <c r="G30" i="14" s="1"/>
  <c r="N34" i="14"/>
  <c r="N46" i="18"/>
  <c r="N48" i="18" s="1"/>
  <c r="G27" i="3"/>
  <c r="G28" i="3" s="1"/>
  <c r="G29" i="3" s="1"/>
  <c r="J27" i="3"/>
  <c r="J28" i="3" s="1"/>
  <c r="J29" i="3" s="1"/>
  <c r="I34" i="14"/>
  <c r="L39" i="14"/>
  <c r="G38" i="14"/>
  <c r="D34" i="3"/>
  <c r="D35" i="3" s="1"/>
  <c r="L38" i="14"/>
  <c r="G39" i="14"/>
  <c r="C34" i="14"/>
  <c r="D34" i="14"/>
  <c r="E38" i="14"/>
  <c r="D30" i="14"/>
  <c r="E48" i="18"/>
  <c r="H47" i="18"/>
  <c r="H37" i="18"/>
  <c r="P34" i="6"/>
  <c r="Q34" i="6" s="1"/>
  <c r="H48" i="18"/>
  <c r="F37" i="18"/>
  <c r="P41" i="6"/>
  <c r="Q41" i="6" s="1"/>
  <c r="F28" i="14"/>
  <c r="F29" i="14" s="1"/>
  <c r="F30" i="14" s="1"/>
  <c r="F27" i="3"/>
  <c r="F28" i="3" s="1"/>
  <c r="F29" i="3" s="1"/>
  <c r="L46" i="18"/>
  <c r="L48" i="18" s="1"/>
  <c r="L28" i="14"/>
  <c r="L29" i="14" s="1"/>
  <c r="L30" i="14" s="1"/>
  <c r="J28" i="14"/>
  <c r="J29" i="14" s="1"/>
  <c r="J30" i="14" s="1"/>
  <c r="K30" i="14"/>
  <c r="F48" i="18"/>
  <c r="N27" i="3"/>
  <c r="N28" i="3" s="1"/>
  <c r="N29" i="3" s="1"/>
  <c r="H28" i="14"/>
  <c r="H29" i="14" s="1"/>
  <c r="H30" i="14" s="1"/>
  <c r="H27" i="3"/>
  <c r="H28" i="3" s="1"/>
  <c r="H29" i="3" s="1"/>
  <c r="O33" i="18"/>
  <c r="P33" i="18" s="1"/>
  <c r="I29" i="3"/>
  <c r="D29" i="3"/>
  <c r="O25" i="3"/>
  <c r="P25" i="3" s="1"/>
  <c r="O26" i="14"/>
  <c r="P26" i="14" s="1"/>
  <c r="K29" i="3"/>
  <c r="J47" i="18"/>
  <c r="K47" i="18"/>
  <c r="E47" i="18"/>
  <c r="O45" i="18"/>
  <c r="O43" i="18"/>
  <c r="C36" i="18"/>
  <c r="O35" i="18"/>
  <c r="C36" i="14" l="1"/>
  <c r="C37" i="14"/>
  <c r="I37" i="14"/>
  <c r="I36" i="14"/>
  <c r="K36" i="14"/>
  <c r="K37" i="14"/>
  <c r="D36" i="14"/>
  <c r="D37" i="14"/>
  <c r="J36" i="14"/>
  <c r="J37" i="14"/>
  <c r="N36" i="14"/>
  <c r="N37" i="14"/>
  <c r="H37" i="14"/>
  <c r="H36" i="14"/>
  <c r="I749" i="7"/>
  <c r="I741" i="7"/>
  <c r="I733" i="7"/>
  <c r="I725" i="7"/>
  <c r="I717" i="7"/>
  <c r="I709" i="7"/>
  <c r="I701" i="7"/>
  <c r="I693" i="7"/>
  <c r="I685" i="7"/>
  <c r="I677" i="7"/>
  <c r="I669" i="7"/>
  <c r="I661" i="7"/>
  <c r="I653" i="7"/>
  <c r="I645" i="7"/>
  <c r="I637" i="7"/>
  <c r="I629" i="7"/>
  <c r="I621" i="7"/>
  <c r="I613" i="7"/>
  <c r="I605" i="7"/>
  <c r="I597" i="7"/>
  <c r="I589" i="7"/>
  <c r="I581" i="7"/>
  <c r="I573" i="7"/>
  <c r="I565" i="7"/>
  <c r="I557" i="7"/>
  <c r="I549" i="7"/>
  <c r="I541" i="7"/>
  <c r="I533" i="7"/>
  <c r="I525" i="7"/>
  <c r="I517" i="7"/>
  <c r="I509" i="7"/>
  <c r="I501" i="7"/>
  <c r="I493" i="7"/>
  <c r="I485" i="7"/>
  <c r="I477" i="7"/>
  <c r="I469" i="7"/>
  <c r="I461" i="7"/>
  <c r="I453" i="7"/>
  <c r="I445" i="7"/>
  <c r="I437" i="7"/>
  <c r="I429" i="7"/>
  <c r="I421" i="7"/>
  <c r="I413" i="7"/>
  <c r="I405" i="7"/>
  <c r="I397" i="7"/>
  <c r="I389" i="7"/>
  <c r="I381" i="7"/>
  <c r="I373" i="7"/>
  <c r="I365" i="7"/>
  <c r="I357" i="7"/>
  <c r="I349" i="7"/>
  <c r="I341" i="7"/>
  <c r="I333" i="7"/>
  <c r="I325" i="7"/>
  <c r="I317" i="7"/>
  <c r="I309" i="7"/>
  <c r="I301" i="7"/>
  <c r="I293" i="7"/>
  <c r="I285" i="7"/>
  <c r="I277" i="7"/>
  <c r="I269" i="7"/>
  <c r="I261" i="7"/>
  <c r="I253" i="7"/>
  <c r="I245" i="7"/>
  <c r="I237" i="7"/>
  <c r="I229" i="7"/>
  <c r="I221" i="7"/>
  <c r="I213" i="7"/>
  <c r="I205" i="7"/>
  <c r="I197" i="7"/>
  <c r="I189" i="7"/>
  <c r="I181" i="7"/>
  <c r="I173" i="7"/>
  <c r="I165" i="7"/>
  <c r="I157" i="7"/>
  <c r="I149" i="7"/>
  <c r="I141" i="7"/>
  <c r="I133" i="7"/>
  <c r="I125" i="7"/>
  <c r="I117" i="7"/>
  <c r="I109" i="7"/>
  <c r="I101" i="7"/>
  <c r="I93" i="7"/>
  <c r="I85" i="7"/>
  <c r="I77" i="7"/>
  <c r="I739" i="7"/>
  <c r="I684" i="7"/>
  <c r="I675" i="7"/>
  <c r="I620" i="7"/>
  <c r="I611" i="7"/>
  <c r="I556" i="7"/>
  <c r="I547" i="7"/>
  <c r="I492" i="7"/>
  <c r="I483" i="7"/>
  <c r="I428" i="7"/>
  <c r="I419" i="7"/>
  <c r="I364" i="7"/>
  <c r="I355" i="7"/>
  <c r="I319" i="7"/>
  <c r="I302" i="7"/>
  <c r="I276" i="7"/>
  <c r="I259" i="7"/>
  <c r="I242" i="7"/>
  <c r="I225" i="7"/>
  <c r="I208" i="7"/>
  <c r="I191" i="7"/>
  <c r="I174" i="7"/>
  <c r="I148" i="7"/>
  <c r="I131" i="7"/>
  <c r="I114" i="7"/>
  <c r="I97" i="7"/>
  <c r="I80" i="7"/>
  <c r="I748" i="7"/>
  <c r="I738" i="7"/>
  <c r="I729" i="7"/>
  <c r="I720" i="7"/>
  <c r="I711" i="7"/>
  <c r="I702" i="7"/>
  <c r="I674" i="7"/>
  <c r="I665" i="7"/>
  <c r="I656" i="7"/>
  <c r="I647" i="7"/>
  <c r="I638" i="7"/>
  <c r="I610" i="7"/>
  <c r="I601" i="7"/>
  <c r="I592" i="7"/>
  <c r="I583" i="7"/>
  <c r="I574" i="7"/>
  <c r="I546" i="7"/>
  <c r="I537" i="7"/>
  <c r="I528" i="7"/>
  <c r="I519" i="7"/>
  <c r="I510" i="7"/>
  <c r="I482" i="7"/>
  <c r="I473" i="7"/>
  <c r="I464" i="7"/>
  <c r="I455" i="7"/>
  <c r="I446" i="7"/>
  <c r="I418" i="7"/>
  <c r="I409" i="7"/>
  <c r="I400" i="7"/>
  <c r="I391" i="7"/>
  <c r="I382" i="7"/>
  <c r="I354" i="7"/>
  <c r="I345" i="7"/>
  <c r="I336" i="7"/>
  <c r="I327" i="7"/>
  <c r="I310" i="7"/>
  <c r="I284" i="7"/>
  <c r="I267" i="7"/>
  <c r="I250" i="7"/>
  <c r="I233" i="7"/>
  <c r="I216" i="7"/>
  <c r="I199" i="7"/>
  <c r="I182" i="7"/>
  <c r="I156" i="7"/>
  <c r="I747" i="7"/>
  <c r="I692" i="7"/>
  <c r="I683" i="7"/>
  <c r="I628" i="7"/>
  <c r="I619" i="7"/>
  <c r="I564" i="7"/>
  <c r="I555" i="7"/>
  <c r="I500" i="7"/>
  <c r="I491" i="7"/>
  <c r="I436" i="7"/>
  <c r="I427" i="7"/>
  <c r="I372" i="7"/>
  <c r="I363" i="7"/>
  <c r="I318" i="7"/>
  <c r="I292" i="7"/>
  <c r="I275" i="7"/>
  <c r="I258" i="7"/>
  <c r="I241" i="7"/>
  <c r="I224" i="7"/>
  <c r="I207" i="7"/>
  <c r="I190" i="7"/>
  <c r="I164" i="7"/>
  <c r="I147" i="7"/>
  <c r="I130" i="7"/>
  <c r="I113" i="7"/>
  <c r="I96" i="7"/>
  <c r="I746" i="7"/>
  <c r="I737" i="7"/>
  <c r="I728" i="7"/>
  <c r="I719" i="7"/>
  <c r="I710" i="7"/>
  <c r="I700" i="7"/>
  <c r="I691" i="7"/>
  <c r="I636" i="7"/>
  <c r="I627" i="7"/>
  <c r="I572" i="7"/>
  <c r="I563" i="7"/>
  <c r="I508" i="7"/>
  <c r="I499" i="7"/>
  <c r="I444" i="7"/>
  <c r="I435" i="7"/>
  <c r="I380" i="7"/>
  <c r="I371" i="7"/>
  <c r="I308" i="7"/>
  <c r="I291" i="7"/>
  <c r="I274" i="7"/>
  <c r="I257" i="7"/>
  <c r="I240" i="7"/>
  <c r="I223" i="7"/>
  <c r="I206" i="7"/>
  <c r="I180" i="7"/>
  <c r="I163" i="7"/>
  <c r="I146" i="7"/>
  <c r="I129" i="7"/>
  <c r="I112" i="7"/>
  <c r="I95" i="7"/>
  <c r="I78" i="7"/>
  <c r="I745" i="7"/>
  <c r="I721" i="7"/>
  <c r="I706" i="7"/>
  <c r="I695" i="7"/>
  <c r="I681" i="7"/>
  <c r="I670" i="7"/>
  <c r="I658" i="7"/>
  <c r="I633" i="7"/>
  <c r="I622" i="7"/>
  <c r="I608" i="7"/>
  <c r="I585" i="7"/>
  <c r="I560" i="7"/>
  <c r="I535" i="7"/>
  <c r="I512" i="7"/>
  <c r="I498" i="7"/>
  <c r="I487" i="7"/>
  <c r="I462" i="7"/>
  <c r="I450" i="7"/>
  <c r="I439" i="7"/>
  <c r="I425" i="7"/>
  <c r="I414" i="7"/>
  <c r="I402" i="7"/>
  <c r="I377" i="7"/>
  <c r="I366" i="7"/>
  <c r="I352" i="7"/>
  <c r="I329" i="7"/>
  <c r="I316" i="7"/>
  <c r="I295" i="7"/>
  <c r="I282" i="7"/>
  <c r="I248" i="7"/>
  <c r="I214" i="7"/>
  <c r="I203" i="7"/>
  <c r="I169" i="7"/>
  <c r="I136" i="7"/>
  <c r="I126" i="7"/>
  <c r="I105" i="7"/>
  <c r="I94" i="7"/>
  <c r="I84" i="7"/>
  <c r="I47" i="7"/>
  <c r="I38" i="7"/>
  <c r="I179" i="7"/>
  <c r="I115" i="7"/>
  <c r="I74" i="7"/>
  <c r="I65" i="7"/>
  <c r="I37" i="7"/>
  <c r="I28" i="7"/>
  <c r="I19" i="7"/>
  <c r="I10" i="7"/>
  <c r="I46" i="7"/>
  <c r="I45" i="7"/>
  <c r="I730" i="7"/>
  <c r="I667" i="7"/>
  <c r="I580" i="7"/>
  <c r="I532" i="7"/>
  <c r="I507" i="7"/>
  <c r="I459" i="7"/>
  <c r="I411" i="7"/>
  <c r="I324" i="7"/>
  <c r="I303" i="7"/>
  <c r="I211" i="7"/>
  <c r="I123" i="7"/>
  <c r="I53" i="7"/>
  <c r="I35" i="7"/>
  <c r="I17" i="7"/>
  <c r="I727" i="7"/>
  <c r="I689" i="7"/>
  <c r="I616" i="7"/>
  <c r="I593" i="7"/>
  <c r="I543" i="7"/>
  <c r="I506" i="7"/>
  <c r="I470" i="7"/>
  <c r="I447" i="7"/>
  <c r="I433" i="7"/>
  <c r="I422" i="7"/>
  <c r="I374" i="7"/>
  <c r="I360" i="7"/>
  <c r="I337" i="7"/>
  <c r="I279" i="7"/>
  <c r="I268" i="7"/>
  <c r="I234" i="7"/>
  <c r="I200" i="7"/>
  <c r="I153" i="7"/>
  <c r="I111" i="7"/>
  <c r="I62" i="7"/>
  <c r="I7" i="7"/>
  <c r="I714" i="7"/>
  <c r="I652" i="7"/>
  <c r="I591" i="7"/>
  <c r="I481" i="7"/>
  <c r="I408" i="7"/>
  <c r="I335" i="7"/>
  <c r="I300" i="7"/>
  <c r="I244" i="7"/>
  <c r="I210" i="7"/>
  <c r="I198" i="7"/>
  <c r="I718" i="7"/>
  <c r="I644" i="7"/>
  <c r="I596" i="7"/>
  <c r="I571" i="7"/>
  <c r="I548" i="7"/>
  <c r="I523" i="7"/>
  <c r="I475" i="7"/>
  <c r="I388" i="7"/>
  <c r="I340" i="7"/>
  <c r="I305" i="7"/>
  <c r="I271" i="7"/>
  <c r="I260" i="7"/>
  <c r="I226" i="7"/>
  <c r="I192" i="7"/>
  <c r="I158" i="7"/>
  <c r="I104" i="7"/>
  <c r="I56" i="7"/>
  <c r="I256" i="7"/>
  <c r="I744" i="7"/>
  <c r="I732" i="7"/>
  <c r="I705" i="7"/>
  <c r="I694" i="7"/>
  <c r="I680" i="7"/>
  <c r="I657" i="7"/>
  <c r="I632" i="7"/>
  <c r="I607" i="7"/>
  <c r="I584" i="7"/>
  <c r="I570" i="7"/>
  <c r="I559" i="7"/>
  <c r="I534" i="7"/>
  <c r="I522" i="7"/>
  <c r="I511" i="7"/>
  <c r="I497" i="7"/>
  <c r="I486" i="7"/>
  <c r="I474" i="7"/>
  <c r="I449" i="7"/>
  <c r="I438" i="7"/>
  <c r="I424" i="7"/>
  <c r="I401" i="7"/>
  <c r="I376" i="7"/>
  <c r="I351" i="7"/>
  <c r="I328" i="7"/>
  <c r="I315" i="7"/>
  <c r="I294" i="7"/>
  <c r="I281" i="7"/>
  <c r="I247" i="7"/>
  <c r="I236" i="7"/>
  <c r="I202" i="7"/>
  <c r="I168" i="7"/>
  <c r="I145" i="7"/>
  <c r="I135" i="7"/>
  <c r="I103" i="7"/>
  <c r="I83" i="7"/>
  <c r="I55" i="7"/>
  <c r="I72" i="7"/>
  <c r="I715" i="7"/>
  <c r="I678" i="7"/>
  <c r="I641" i="7"/>
  <c r="I520" i="7"/>
  <c r="I458" i="7"/>
  <c r="I385" i="7"/>
  <c r="I313" i="7"/>
  <c r="I166" i="7"/>
  <c r="I122" i="7"/>
  <c r="I81" i="7"/>
  <c r="I668" i="7"/>
  <c r="I655" i="7"/>
  <c r="I643" i="7"/>
  <c r="I618" i="7"/>
  <c r="I595" i="7"/>
  <c r="I582" i="7"/>
  <c r="I545" i="7"/>
  <c r="I472" i="7"/>
  <c r="I460" i="7"/>
  <c r="I412" i="7"/>
  <c r="I399" i="7"/>
  <c r="I387" i="7"/>
  <c r="I362" i="7"/>
  <c r="I339" i="7"/>
  <c r="I326" i="7"/>
  <c r="I304" i="7"/>
  <c r="I270" i="7"/>
  <c r="I212" i="7"/>
  <c r="I178" i="7"/>
  <c r="I155" i="7"/>
  <c r="I124" i="7"/>
  <c r="I92" i="7"/>
  <c r="I73" i="7"/>
  <c r="I64" i="7"/>
  <c r="I36" i="7"/>
  <c r="I27" i="7"/>
  <c r="I18" i="7"/>
  <c r="I9" i="7"/>
  <c r="I743" i="7"/>
  <c r="I731" i="7"/>
  <c r="I716" i="7"/>
  <c r="I704" i="7"/>
  <c r="I690" i="7"/>
  <c r="I679" i="7"/>
  <c r="I654" i="7"/>
  <c r="I642" i="7"/>
  <c r="I631" i="7"/>
  <c r="I617" i="7"/>
  <c r="I606" i="7"/>
  <c r="I594" i="7"/>
  <c r="I569" i="7"/>
  <c r="I558" i="7"/>
  <c r="I544" i="7"/>
  <c r="I521" i="7"/>
  <c r="I496" i="7"/>
  <c r="I471" i="7"/>
  <c r="I448" i="7"/>
  <c r="I434" i="7"/>
  <c r="I423" i="7"/>
  <c r="I398" i="7"/>
  <c r="I386" i="7"/>
  <c r="I375" i="7"/>
  <c r="I361" i="7"/>
  <c r="I350" i="7"/>
  <c r="I338" i="7"/>
  <c r="I314" i="7"/>
  <c r="I280" i="7"/>
  <c r="I246" i="7"/>
  <c r="I235" i="7"/>
  <c r="I201" i="7"/>
  <c r="I188" i="7"/>
  <c r="I167" i="7"/>
  <c r="I154" i="7"/>
  <c r="I144" i="7"/>
  <c r="I134" i="7"/>
  <c r="I102" i="7"/>
  <c r="I82" i="7"/>
  <c r="I63" i="7"/>
  <c r="I54" i="7"/>
  <c r="I484" i="7"/>
  <c r="I290" i="7"/>
  <c r="I222" i="7"/>
  <c r="I177" i="7"/>
  <c r="I91" i="7"/>
  <c r="I44" i="7"/>
  <c r="I26" i="7"/>
  <c r="I8" i="7"/>
  <c r="I742" i="7"/>
  <c r="I703" i="7"/>
  <c r="I666" i="7"/>
  <c r="I630" i="7"/>
  <c r="I568" i="7"/>
  <c r="I495" i="7"/>
  <c r="I410" i="7"/>
  <c r="I187" i="7"/>
  <c r="I143" i="7"/>
  <c r="I71" i="7"/>
  <c r="I664" i="7"/>
  <c r="I604" i="7"/>
  <c r="I579" i="7"/>
  <c r="I554" i="7"/>
  <c r="I531" i="7"/>
  <c r="I518" i="7"/>
  <c r="I396" i="7"/>
  <c r="I348" i="7"/>
  <c r="I323" i="7"/>
  <c r="I289" i="7"/>
  <c r="I266" i="7"/>
  <c r="I255" i="7"/>
  <c r="I232" i="7"/>
  <c r="I740" i="7"/>
  <c r="I713" i="7"/>
  <c r="I516" i="7"/>
  <c r="I468" i="7"/>
  <c r="I443" i="7"/>
  <c r="I420" i="7"/>
  <c r="I395" i="7"/>
  <c r="I347" i="7"/>
  <c r="I322" i="7"/>
  <c r="I299" i="7"/>
  <c r="I278" i="7"/>
  <c r="I231" i="7"/>
  <c r="I186" i="7"/>
  <c r="I90" i="7"/>
  <c r="I11" i="7"/>
  <c r="I687" i="7"/>
  <c r="I662" i="7"/>
  <c r="I639" i="7"/>
  <c r="I614" i="7"/>
  <c r="I566" i="7"/>
  <c r="I442" i="7"/>
  <c r="I394" i="7"/>
  <c r="I369" i="7"/>
  <c r="I346" i="7"/>
  <c r="I254" i="7"/>
  <c r="I209" i="7"/>
  <c r="I128" i="7"/>
  <c r="I75" i="7"/>
  <c r="I58" i="7"/>
  <c r="I41" i="7"/>
  <c r="I24" i="7"/>
  <c r="I736" i="7"/>
  <c r="I712" i="7"/>
  <c r="I588" i="7"/>
  <c r="I540" i="7"/>
  <c r="I515" i="7"/>
  <c r="I490" i="7"/>
  <c r="I467" i="7"/>
  <c r="I417" i="7"/>
  <c r="I344" i="7"/>
  <c r="I321" i="7"/>
  <c r="I298" i="7"/>
  <c r="I230" i="7"/>
  <c r="I185" i="7"/>
  <c r="I108" i="7"/>
  <c r="I89" i="7"/>
  <c r="I23" i="7"/>
  <c r="I6" i="7"/>
  <c r="I686" i="7"/>
  <c r="I562" i="7"/>
  <c r="I514" i="7"/>
  <c r="I489" i="7"/>
  <c r="I466" i="7"/>
  <c r="I441" i="7"/>
  <c r="I416" i="7"/>
  <c r="I393" i="7"/>
  <c r="I368" i="7"/>
  <c r="I343" i="7"/>
  <c r="I735" i="7"/>
  <c r="I708" i="7"/>
  <c r="I660" i="7"/>
  <c r="I635" i="7"/>
  <c r="I612" i="7"/>
  <c r="I587" i="7"/>
  <c r="I539" i="7"/>
  <c r="I320" i="7"/>
  <c r="I297" i="7"/>
  <c r="I252" i="7"/>
  <c r="I184" i="7"/>
  <c r="I142" i="7"/>
  <c r="I107" i="7"/>
  <c r="I69" i="7"/>
  <c r="I52" i="7"/>
  <c r="I39" i="7"/>
  <c r="I22" i="7"/>
  <c r="I609" i="7"/>
  <c r="I204" i="7"/>
  <c r="I106" i="7"/>
  <c r="I51" i="7"/>
  <c r="I634" i="7"/>
  <c r="I586" i="7"/>
  <c r="I561" i="7"/>
  <c r="I538" i="7"/>
  <c r="I513" i="7"/>
  <c r="I488" i="7"/>
  <c r="I465" i="7"/>
  <c r="I440" i="7"/>
  <c r="I415" i="7"/>
  <c r="I392" i="7"/>
  <c r="I367" i="7"/>
  <c r="I342" i="7"/>
  <c r="I273" i="7"/>
  <c r="I228" i="7"/>
  <c r="I161" i="7"/>
  <c r="I121" i="7"/>
  <c r="I87" i="7"/>
  <c r="I21" i="7"/>
  <c r="I734" i="7"/>
  <c r="I707" i="7"/>
  <c r="I682" i="7"/>
  <c r="I659" i="7"/>
  <c r="I536" i="7"/>
  <c r="I463" i="7"/>
  <c r="I390" i="7"/>
  <c r="I296" i="7"/>
  <c r="I251" i="7"/>
  <c r="I183" i="7"/>
  <c r="I120" i="7"/>
  <c r="I86" i="7"/>
  <c r="I68" i="7"/>
  <c r="I34" i="7"/>
  <c r="I726" i="7"/>
  <c r="I600" i="7"/>
  <c r="I430" i="7"/>
  <c r="I383" i="7"/>
  <c r="I334" i="7"/>
  <c r="I307" i="7"/>
  <c r="I688" i="7"/>
  <c r="I648" i="7"/>
  <c r="I599" i="7"/>
  <c r="I552" i="7"/>
  <c r="I505" i="7"/>
  <c r="I476" i="7"/>
  <c r="I264" i="7"/>
  <c r="I70" i="7"/>
  <c r="I48" i="7"/>
  <c r="I16" i="7"/>
  <c r="I646" i="7"/>
  <c r="I306" i="7"/>
  <c r="I227" i="7"/>
  <c r="I194" i="7"/>
  <c r="I159" i="7"/>
  <c r="I98" i="7"/>
  <c r="I43" i="7"/>
  <c r="I15" i="7"/>
  <c r="I724" i="7"/>
  <c r="I676" i="7"/>
  <c r="I640" i="7"/>
  <c r="I598" i="7"/>
  <c r="I551" i="7"/>
  <c r="I504" i="7"/>
  <c r="I457" i="7"/>
  <c r="I426" i="7"/>
  <c r="I379" i="7"/>
  <c r="I332" i="7"/>
  <c r="I263" i="7"/>
  <c r="I220" i="7"/>
  <c r="I127" i="7"/>
  <c r="I67" i="7"/>
  <c r="I312" i="7"/>
  <c r="I575" i="7"/>
  <c r="I626" i="7"/>
  <c r="I378" i="7"/>
  <c r="I193" i="7"/>
  <c r="I152" i="7"/>
  <c r="I42" i="7"/>
  <c r="I14" i="7"/>
  <c r="I550" i="7"/>
  <c r="I13" i="7"/>
  <c r="I722" i="7"/>
  <c r="I625" i="7"/>
  <c r="I578" i="7"/>
  <c r="I454" i="7"/>
  <c r="I370" i="7"/>
  <c r="I330" i="7"/>
  <c r="I288" i="7"/>
  <c r="I151" i="7"/>
  <c r="I502" i="7"/>
  <c r="I359" i="7"/>
  <c r="I33" i="7"/>
  <c r="I577" i="7"/>
  <c r="I287" i="7"/>
  <c r="I150" i="7"/>
  <c r="I60" i="7"/>
  <c r="I494" i="7"/>
  <c r="I175" i="7"/>
  <c r="I663" i="7"/>
  <c r="I529" i="7"/>
  <c r="I243" i="7"/>
  <c r="I140" i="7"/>
  <c r="I59" i="7"/>
  <c r="I698" i="7"/>
  <c r="I527" i="7"/>
  <c r="I172" i="7"/>
  <c r="I57" i="7"/>
  <c r="I615" i="7"/>
  <c r="I432" i="7"/>
  <c r="I356" i="7"/>
  <c r="I171" i="7"/>
  <c r="I79" i="7"/>
  <c r="I30" i="7"/>
  <c r="I311" i="7"/>
  <c r="I50" i="7"/>
  <c r="I723" i="7"/>
  <c r="I673" i="7"/>
  <c r="I590" i="7"/>
  <c r="I503" i="7"/>
  <c r="I456" i="7"/>
  <c r="I407" i="7"/>
  <c r="I331" i="7"/>
  <c r="I262" i="7"/>
  <c r="I219" i="7"/>
  <c r="I119" i="7"/>
  <c r="I66" i="7"/>
  <c r="I40" i="7"/>
  <c r="I672" i="7"/>
  <c r="I61" i="7"/>
  <c r="I542" i="7"/>
  <c r="I406" i="7"/>
  <c r="I176" i="7"/>
  <c r="I118" i="7"/>
  <c r="I12" i="7"/>
  <c r="I624" i="7"/>
  <c r="I452" i="7"/>
  <c r="I249" i="7"/>
  <c r="I358" i="7"/>
  <c r="I623" i="7"/>
  <c r="I480" i="7"/>
  <c r="I404" i="7"/>
  <c r="I286" i="7"/>
  <c r="I139" i="7"/>
  <c r="I526" i="7"/>
  <c r="I403" i="7"/>
  <c r="I110" i="7"/>
  <c r="I650" i="7"/>
  <c r="I137" i="7"/>
  <c r="I29" i="7"/>
  <c r="I567" i="7"/>
  <c r="I478" i="7"/>
  <c r="I384" i="7"/>
  <c r="I239" i="7"/>
  <c r="I170" i="7"/>
  <c r="I649" i="7"/>
  <c r="I602" i="7"/>
  <c r="I524" i="7"/>
  <c r="I265" i="7"/>
  <c r="I132" i="7"/>
  <c r="I49" i="7"/>
  <c r="I238" i="7"/>
  <c r="I160" i="7"/>
  <c r="I99" i="7"/>
  <c r="I218" i="7"/>
  <c r="I88" i="7"/>
  <c r="I671" i="7"/>
  <c r="I530" i="7"/>
  <c r="I217" i="7"/>
  <c r="I32" i="7"/>
  <c r="I699" i="7"/>
  <c r="I576" i="7"/>
  <c r="I451" i="7"/>
  <c r="I215" i="7"/>
  <c r="I116" i="7"/>
  <c r="I31" i="7"/>
  <c r="I651" i="7"/>
  <c r="I479" i="7"/>
  <c r="I283" i="7"/>
  <c r="I138" i="7"/>
  <c r="I697" i="7"/>
  <c r="I603" i="7"/>
  <c r="I431" i="7"/>
  <c r="I353" i="7"/>
  <c r="I272" i="7"/>
  <c r="I196" i="7"/>
  <c r="I100" i="7"/>
  <c r="I25" i="7"/>
  <c r="I696" i="7"/>
  <c r="I553" i="7"/>
  <c r="I162" i="7"/>
  <c r="I195" i="7"/>
  <c r="I76" i="7"/>
  <c r="I20" i="7"/>
  <c r="H748" i="7"/>
  <c r="H747" i="7"/>
  <c r="H739" i="7"/>
  <c r="H731" i="7"/>
  <c r="H723" i="7"/>
  <c r="H715" i="7"/>
  <c r="H707" i="7"/>
  <c r="H699" i="7"/>
  <c r="H691" i="7"/>
  <c r="H683" i="7"/>
  <c r="H675" i="7"/>
  <c r="H667" i="7"/>
  <c r="H659" i="7"/>
  <c r="H651" i="7"/>
  <c r="H643" i="7"/>
  <c r="H635" i="7"/>
  <c r="H627" i="7"/>
  <c r="H619" i="7"/>
  <c r="H611" i="7"/>
  <c r="H603" i="7"/>
  <c r="H595" i="7"/>
  <c r="H587" i="7"/>
  <c r="H579" i="7"/>
  <c r="H571" i="7"/>
  <c r="H563" i="7"/>
  <c r="H555" i="7"/>
  <c r="H547" i="7"/>
  <c r="H539" i="7"/>
  <c r="H531" i="7"/>
  <c r="H523" i="7"/>
  <c r="H515" i="7"/>
  <c r="H507" i="7"/>
  <c r="H499" i="7"/>
  <c r="H491" i="7"/>
  <c r="H483" i="7"/>
  <c r="H475" i="7"/>
  <c r="H467" i="7"/>
  <c r="H459" i="7"/>
  <c r="H451" i="7"/>
  <c r="H443" i="7"/>
  <c r="H435" i="7"/>
  <c r="H427" i="7"/>
  <c r="H419" i="7"/>
  <c r="H411" i="7"/>
  <c r="H403" i="7"/>
  <c r="H395" i="7"/>
  <c r="H387" i="7"/>
  <c r="H379" i="7"/>
  <c r="H371" i="7"/>
  <c r="H363" i="7"/>
  <c r="H355" i="7"/>
  <c r="H347" i="7"/>
  <c r="H339" i="7"/>
  <c r="H331" i="7"/>
  <c r="H749" i="7"/>
  <c r="H730" i="7"/>
  <c r="H721" i="7"/>
  <c r="H712" i="7"/>
  <c r="H703" i="7"/>
  <c r="H694" i="7"/>
  <c r="H666" i="7"/>
  <c r="H657" i="7"/>
  <c r="H648" i="7"/>
  <c r="H639" i="7"/>
  <c r="H630" i="7"/>
  <c r="H602" i="7"/>
  <c r="H593" i="7"/>
  <c r="H584" i="7"/>
  <c r="H575" i="7"/>
  <c r="H566" i="7"/>
  <c r="H538" i="7"/>
  <c r="H529" i="7"/>
  <c r="H520" i="7"/>
  <c r="H511" i="7"/>
  <c r="H502" i="7"/>
  <c r="H474" i="7"/>
  <c r="H465" i="7"/>
  <c r="H456" i="7"/>
  <c r="H447" i="7"/>
  <c r="H438" i="7"/>
  <c r="H410" i="7"/>
  <c r="H401" i="7"/>
  <c r="H392" i="7"/>
  <c r="H383" i="7"/>
  <c r="H374" i="7"/>
  <c r="H346" i="7"/>
  <c r="H337" i="7"/>
  <c r="H328" i="7"/>
  <c r="H311" i="7"/>
  <c r="H294" i="7"/>
  <c r="H285" i="7"/>
  <c r="H268" i="7"/>
  <c r="H251" i="7"/>
  <c r="H234" i="7"/>
  <c r="H217" i="7"/>
  <c r="H200" i="7"/>
  <c r="H183" i="7"/>
  <c r="H166" i="7"/>
  <c r="H157" i="7"/>
  <c r="H140" i="7"/>
  <c r="H123" i="7"/>
  <c r="H106" i="7"/>
  <c r="H89" i="7"/>
  <c r="H72" i="7"/>
  <c r="H64" i="7"/>
  <c r="H56" i="7"/>
  <c r="H48" i="7"/>
  <c r="H40" i="7"/>
  <c r="H32" i="7"/>
  <c r="H24" i="7"/>
  <c r="H16" i="7"/>
  <c r="H8" i="7"/>
  <c r="H693" i="7"/>
  <c r="H684" i="7"/>
  <c r="H629" i="7"/>
  <c r="H620" i="7"/>
  <c r="H565" i="7"/>
  <c r="H556" i="7"/>
  <c r="H501" i="7"/>
  <c r="H492" i="7"/>
  <c r="H437" i="7"/>
  <c r="H428" i="7"/>
  <c r="H373" i="7"/>
  <c r="H364" i="7"/>
  <c r="H319" i="7"/>
  <c r="H302" i="7"/>
  <c r="H293" i="7"/>
  <c r="H276" i="7"/>
  <c r="H259" i="7"/>
  <c r="H242" i="7"/>
  <c r="H225" i="7"/>
  <c r="H208" i="7"/>
  <c r="H191" i="7"/>
  <c r="H174" i="7"/>
  <c r="H165" i="7"/>
  <c r="H738" i="7"/>
  <c r="H729" i="7"/>
  <c r="H720" i="7"/>
  <c r="H711" i="7"/>
  <c r="H702" i="7"/>
  <c r="H674" i="7"/>
  <c r="H665" i="7"/>
  <c r="H656" i="7"/>
  <c r="H647" i="7"/>
  <c r="H638" i="7"/>
  <c r="H610" i="7"/>
  <c r="H601" i="7"/>
  <c r="H592" i="7"/>
  <c r="H583" i="7"/>
  <c r="H574" i="7"/>
  <c r="H546" i="7"/>
  <c r="H537" i="7"/>
  <c r="H528" i="7"/>
  <c r="H519" i="7"/>
  <c r="H510" i="7"/>
  <c r="H482" i="7"/>
  <c r="H473" i="7"/>
  <c r="H464" i="7"/>
  <c r="H455" i="7"/>
  <c r="H446" i="7"/>
  <c r="H418" i="7"/>
  <c r="H409" i="7"/>
  <c r="H400" i="7"/>
  <c r="H391" i="7"/>
  <c r="H382" i="7"/>
  <c r="H354" i="7"/>
  <c r="H345" i="7"/>
  <c r="H336" i="7"/>
  <c r="H327" i="7"/>
  <c r="H310" i="7"/>
  <c r="H301" i="7"/>
  <c r="H284" i="7"/>
  <c r="H267" i="7"/>
  <c r="H250" i="7"/>
  <c r="H233" i="7"/>
  <c r="H216" i="7"/>
  <c r="H199" i="7"/>
  <c r="H182" i="7"/>
  <c r="H173" i="7"/>
  <c r="H156" i="7"/>
  <c r="H139" i="7"/>
  <c r="H122" i="7"/>
  <c r="H105" i="7"/>
  <c r="H746" i="7"/>
  <c r="H737" i="7"/>
  <c r="H728" i="7"/>
  <c r="H719" i="7"/>
  <c r="H710" i="7"/>
  <c r="H682" i="7"/>
  <c r="H673" i="7"/>
  <c r="H664" i="7"/>
  <c r="H655" i="7"/>
  <c r="H646" i="7"/>
  <c r="H618" i="7"/>
  <c r="H609" i="7"/>
  <c r="H600" i="7"/>
  <c r="H591" i="7"/>
  <c r="H582" i="7"/>
  <c r="H554" i="7"/>
  <c r="H545" i="7"/>
  <c r="H536" i="7"/>
  <c r="H527" i="7"/>
  <c r="H518" i="7"/>
  <c r="H490" i="7"/>
  <c r="H481" i="7"/>
  <c r="H472" i="7"/>
  <c r="H463" i="7"/>
  <c r="H454" i="7"/>
  <c r="H426" i="7"/>
  <c r="H417" i="7"/>
  <c r="H408" i="7"/>
  <c r="H399" i="7"/>
  <c r="H390" i="7"/>
  <c r="H362" i="7"/>
  <c r="H353" i="7"/>
  <c r="H344" i="7"/>
  <c r="H335" i="7"/>
  <c r="H326" i="7"/>
  <c r="H317" i="7"/>
  <c r="H300" i="7"/>
  <c r="H283" i="7"/>
  <c r="H266" i="7"/>
  <c r="H249" i="7"/>
  <c r="H232" i="7"/>
  <c r="H215" i="7"/>
  <c r="H198" i="7"/>
  <c r="H189" i="7"/>
  <c r="H172" i="7"/>
  <c r="H155" i="7"/>
  <c r="H138" i="7"/>
  <c r="H121" i="7"/>
  <c r="H104" i="7"/>
  <c r="H87" i="7"/>
  <c r="H70" i="7"/>
  <c r="H62" i="7"/>
  <c r="H54" i="7"/>
  <c r="H46" i="7"/>
  <c r="H38" i="7"/>
  <c r="H30" i="7"/>
  <c r="H22" i="7"/>
  <c r="H14" i="7"/>
  <c r="H6" i="7"/>
  <c r="H734" i="7"/>
  <c r="H645" i="7"/>
  <c r="H597" i="7"/>
  <c r="H572" i="7"/>
  <c r="H549" i="7"/>
  <c r="H524" i="7"/>
  <c r="H476" i="7"/>
  <c r="H389" i="7"/>
  <c r="H341" i="7"/>
  <c r="H306" i="7"/>
  <c r="H272" i="7"/>
  <c r="H261" i="7"/>
  <c r="H238" i="7"/>
  <c r="H227" i="7"/>
  <c r="H193" i="7"/>
  <c r="H180" i="7"/>
  <c r="H159" i="7"/>
  <c r="H147" i="7"/>
  <c r="H116" i="7"/>
  <c r="H75" i="7"/>
  <c r="H66" i="7"/>
  <c r="H57" i="7"/>
  <c r="H29" i="7"/>
  <c r="H20" i="7"/>
  <c r="H11" i="7"/>
  <c r="H248" i="7"/>
  <c r="H203" i="7"/>
  <c r="H169" i="7"/>
  <c r="H146" i="7"/>
  <c r="H126" i="7"/>
  <c r="H94" i="7"/>
  <c r="H84" i="7"/>
  <c r="H47" i="7"/>
  <c r="H19" i="7"/>
  <c r="H743" i="7"/>
  <c r="H704" i="7"/>
  <c r="H690" i="7"/>
  <c r="H679" i="7"/>
  <c r="H654" i="7"/>
  <c r="H642" i="7"/>
  <c r="H617" i="7"/>
  <c r="H606" i="7"/>
  <c r="H594" i="7"/>
  <c r="H558" i="7"/>
  <c r="H544" i="7"/>
  <c r="H496" i="7"/>
  <c r="H471" i="7"/>
  <c r="H434" i="7"/>
  <c r="H386" i="7"/>
  <c r="H361" i="7"/>
  <c r="H280" i="7"/>
  <c r="H246" i="7"/>
  <c r="H167" i="7"/>
  <c r="H144" i="7"/>
  <c r="H102" i="7"/>
  <c r="H82" i="7"/>
  <c r="H653" i="7"/>
  <c r="H484" i="7"/>
  <c r="H397" i="7"/>
  <c r="H324" i="7"/>
  <c r="H303" i="7"/>
  <c r="H245" i="7"/>
  <c r="H177" i="7"/>
  <c r="H133" i="7"/>
  <c r="H91" i="7"/>
  <c r="H35" i="7"/>
  <c r="H678" i="7"/>
  <c r="H628" i="7"/>
  <c r="H616" i="7"/>
  <c r="H543" i="7"/>
  <c r="H506" i="7"/>
  <c r="H470" i="7"/>
  <c r="H445" i="7"/>
  <c r="H422" i="7"/>
  <c r="H385" i="7"/>
  <c r="H745" i="7"/>
  <c r="H733" i="7"/>
  <c r="H706" i="7"/>
  <c r="H695" i="7"/>
  <c r="H681" i="7"/>
  <c r="H670" i="7"/>
  <c r="H658" i="7"/>
  <c r="H633" i="7"/>
  <c r="H622" i="7"/>
  <c r="H608" i="7"/>
  <c r="H585" i="7"/>
  <c r="H560" i="7"/>
  <c r="H535" i="7"/>
  <c r="H512" i="7"/>
  <c r="H498" i="7"/>
  <c r="H487" i="7"/>
  <c r="H462" i="7"/>
  <c r="H450" i="7"/>
  <c r="H439" i="7"/>
  <c r="H425" i="7"/>
  <c r="H414" i="7"/>
  <c r="H402" i="7"/>
  <c r="H377" i="7"/>
  <c r="H366" i="7"/>
  <c r="H352" i="7"/>
  <c r="H329" i="7"/>
  <c r="H316" i="7"/>
  <c r="H295" i="7"/>
  <c r="H282" i="7"/>
  <c r="H237" i="7"/>
  <c r="H214" i="7"/>
  <c r="H136" i="7"/>
  <c r="H718" i="7"/>
  <c r="H669" i="7"/>
  <c r="H644" i="7"/>
  <c r="H621" i="7"/>
  <c r="H596" i="7"/>
  <c r="H548" i="7"/>
  <c r="H461" i="7"/>
  <c r="H413" i="7"/>
  <c r="H388" i="7"/>
  <c r="H365" i="7"/>
  <c r="H340" i="7"/>
  <c r="H305" i="7"/>
  <c r="H271" i="7"/>
  <c r="H260" i="7"/>
  <c r="H226" i="7"/>
  <c r="H213" i="7"/>
  <c r="H192" i="7"/>
  <c r="H179" i="7"/>
  <c r="H158" i="7"/>
  <c r="H125" i="7"/>
  <c r="H115" i="7"/>
  <c r="H93" i="7"/>
  <c r="H74" i="7"/>
  <c r="H65" i="7"/>
  <c r="H37" i="7"/>
  <c r="H28" i="7"/>
  <c r="H10" i="7"/>
  <c r="H580" i="7"/>
  <c r="H222" i="7"/>
  <c r="H53" i="7"/>
  <c r="H17" i="7"/>
  <c r="H744" i="7"/>
  <c r="H732" i="7"/>
  <c r="H717" i="7"/>
  <c r="H705" i="7"/>
  <c r="H692" i="7"/>
  <c r="H680" i="7"/>
  <c r="H632" i="7"/>
  <c r="H607" i="7"/>
  <c r="H570" i="7"/>
  <c r="H559" i="7"/>
  <c r="H534" i="7"/>
  <c r="H522" i="7"/>
  <c r="H509" i="7"/>
  <c r="H497" i="7"/>
  <c r="H486" i="7"/>
  <c r="H449" i="7"/>
  <c r="H436" i="7"/>
  <c r="H424" i="7"/>
  <c r="H376" i="7"/>
  <c r="H351" i="7"/>
  <c r="H315" i="7"/>
  <c r="H292" i="7"/>
  <c r="H281" i="7"/>
  <c r="H258" i="7"/>
  <c r="H247" i="7"/>
  <c r="H236" i="7"/>
  <c r="H224" i="7"/>
  <c r="H202" i="7"/>
  <c r="H190" i="7"/>
  <c r="H168" i="7"/>
  <c r="H145" i="7"/>
  <c r="H135" i="7"/>
  <c r="H114" i="7"/>
  <c r="H103" i="7"/>
  <c r="H83" i="7"/>
  <c r="H55" i="7"/>
  <c r="H188" i="7"/>
  <c r="H668" i="7"/>
  <c r="H581" i="7"/>
  <c r="H533" i="7"/>
  <c r="H508" i="7"/>
  <c r="H485" i="7"/>
  <c r="H460" i="7"/>
  <c r="H412" i="7"/>
  <c r="H325" i="7"/>
  <c r="H304" i="7"/>
  <c r="H291" i="7"/>
  <c r="H270" i="7"/>
  <c r="H257" i="7"/>
  <c r="H223" i="7"/>
  <c r="H212" i="7"/>
  <c r="H178" i="7"/>
  <c r="H124" i="7"/>
  <c r="H113" i="7"/>
  <c r="H92" i="7"/>
  <c r="H73" i="7"/>
  <c r="H45" i="7"/>
  <c r="H36" i="7"/>
  <c r="H27" i="7"/>
  <c r="H18" i="7"/>
  <c r="H9" i="7"/>
  <c r="H716" i="7"/>
  <c r="H631" i="7"/>
  <c r="H569" i="7"/>
  <c r="H521" i="7"/>
  <c r="H448" i="7"/>
  <c r="H423" i="7"/>
  <c r="H398" i="7"/>
  <c r="H375" i="7"/>
  <c r="H350" i="7"/>
  <c r="H338" i="7"/>
  <c r="H314" i="7"/>
  <c r="H269" i="7"/>
  <c r="H235" i="7"/>
  <c r="H201" i="7"/>
  <c r="H154" i="7"/>
  <c r="H134" i="7"/>
  <c r="H112" i="7"/>
  <c r="H63" i="7"/>
  <c r="H605" i="7"/>
  <c r="H557" i="7"/>
  <c r="H532" i="7"/>
  <c r="H349" i="7"/>
  <c r="H290" i="7"/>
  <c r="H256" i="7"/>
  <c r="H211" i="7"/>
  <c r="H101" i="7"/>
  <c r="H44" i="7"/>
  <c r="H26" i="7"/>
  <c r="H742" i="7"/>
  <c r="H727" i="7"/>
  <c r="H701" i="7"/>
  <c r="H689" i="7"/>
  <c r="H641" i="7"/>
  <c r="H568" i="7"/>
  <c r="H495" i="7"/>
  <c r="H458" i="7"/>
  <c r="H433" i="7"/>
  <c r="H372" i="7"/>
  <c r="H360" i="7"/>
  <c r="H279" i="7"/>
  <c r="H221" i="7"/>
  <c r="H187" i="7"/>
  <c r="H688" i="7"/>
  <c r="H663" i="7"/>
  <c r="H640" i="7"/>
  <c r="H615" i="7"/>
  <c r="H590" i="7"/>
  <c r="H567" i="7"/>
  <c r="H542" i="7"/>
  <c r="H494" i="7"/>
  <c r="H370" i="7"/>
  <c r="H255" i="7"/>
  <c r="H210" i="7"/>
  <c r="H170" i="7"/>
  <c r="H150" i="7"/>
  <c r="H129" i="7"/>
  <c r="H110" i="7"/>
  <c r="H76" i="7"/>
  <c r="H59" i="7"/>
  <c r="H42" i="7"/>
  <c r="H25" i="7"/>
  <c r="H740" i="7"/>
  <c r="H713" i="7"/>
  <c r="H589" i="7"/>
  <c r="H541" i="7"/>
  <c r="H516" i="7"/>
  <c r="H493" i="7"/>
  <c r="H468" i="7"/>
  <c r="H420" i="7"/>
  <c r="H322" i="7"/>
  <c r="H299" i="7"/>
  <c r="H278" i="7"/>
  <c r="H231" i="7"/>
  <c r="H186" i="7"/>
  <c r="H164" i="7"/>
  <c r="H149" i="7"/>
  <c r="H109" i="7"/>
  <c r="H90" i="7"/>
  <c r="H7" i="7"/>
  <c r="H687" i="7"/>
  <c r="H662" i="7"/>
  <c r="H637" i="7"/>
  <c r="H614" i="7"/>
  <c r="H564" i="7"/>
  <c r="H442" i="7"/>
  <c r="H394" i="7"/>
  <c r="H369" i="7"/>
  <c r="H277" i="7"/>
  <c r="H254" i="7"/>
  <c r="H209" i="7"/>
  <c r="H163" i="7"/>
  <c r="H148" i="7"/>
  <c r="H128" i="7"/>
  <c r="H71" i="7"/>
  <c r="H58" i="7"/>
  <c r="H41" i="7"/>
  <c r="H736" i="7"/>
  <c r="H709" i="7"/>
  <c r="H661" i="7"/>
  <c r="H636" i="7"/>
  <c r="H613" i="7"/>
  <c r="H588" i="7"/>
  <c r="H540" i="7"/>
  <c r="H686" i="7"/>
  <c r="H562" i="7"/>
  <c r="H514" i="7"/>
  <c r="H489" i="7"/>
  <c r="H466" i="7"/>
  <c r="H441" i="7"/>
  <c r="H416" i="7"/>
  <c r="H393" i="7"/>
  <c r="H368" i="7"/>
  <c r="H343" i="7"/>
  <c r="H274" i="7"/>
  <c r="H229" i="7"/>
  <c r="H206" i="7"/>
  <c r="H162" i="7"/>
  <c r="H127" i="7"/>
  <c r="H88" i="7"/>
  <c r="H367" i="7"/>
  <c r="H21" i="7"/>
  <c r="H735" i="7"/>
  <c r="H708" i="7"/>
  <c r="H685" i="7"/>
  <c r="H660" i="7"/>
  <c r="H612" i="7"/>
  <c r="H320" i="7"/>
  <c r="H297" i="7"/>
  <c r="H252" i="7"/>
  <c r="H205" i="7"/>
  <c r="H184" i="7"/>
  <c r="H142" i="7"/>
  <c r="H107" i="7"/>
  <c r="H69" i="7"/>
  <c r="H52" i="7"/>
  <c r="H39" i="7"/>
  <c r="H634" i="7"/>
  <c r="H586" i="7"/>
  <c r="H561" i="7"/>
  <c r="H513" i="7"/>
  <c r="H488" i="7"/>
  <c r="H440" i="7"/>
  <c r="H415" i="7"/>
  <c r="H342" i="7"/>
  <c r="H318" i="7"/>
  <c r="H273" i="7"/>
  <c r="H228" i="7"/>
  <c r="H161" i="7"/>
  <c r="H141" i="7"/>
  <c r="H696" i="7"/>
  <c r="H649" i="7"/>
  <c r="H553" i="7"/>
  <c r="H517" i="7"/>
  <c r="H477" i="7"/>
  <c r="H726" i="7"/>
  <c r="H430" i="7"/>
  <c r="H381" i="7"/>
  <c r="H334" i="7"/>
  <c r="H307" i="7"/>
  <c r="H230" i="7"/>
  <c r="H195" i="7"/>
  <c r="H160" i="7"/>
  <c r="H131" i="7"/>
  <c r="H99" i="7"/>
  <c r="H725" i="7"/>
  <c r="H677" i="7"/>
  <c r="H599" i="7"/>
  <c r="H552" i="7"/>
  <c r="H505" i="7"/>
  <c r="H469" i="7"/>
  <c r="H429" i="7"/>
  <c r="H380" i="7"/>
  <c r="H333" i="7"/>
  <c r="H264" i="7"/>
  <c r="H130" i="7"/>
  <c r="H68" i="7"/>
  <c r="H298" i="7"/>
  <c r="H194" i="7"/>
  <c r="H153" i="7"/>
  <c r="H98" i="7"/>
  <c r="H43" i="7"/>
  <c r="H15" i="7"/>
  <c r="H623" i="7"/>
  <c r="H80" i="7"/>
  <c r="H312" i="7"/>
  <c r="H51" i="7"/>
  <c r="H604" i="7"/>
  <c r="H356" i="7"/>
  <c r="H79" i="7"/>
  <c r="H724" i="7"/>
  <c r="H676" i="7"/>
  <c r="H598" i="7"/>
  <c r="H551" i="7"/>
  <c r="H504" i="7"/>
  <c r="H457" i="7"/>
  <c r="H421" i="7"/>
  <c r="H332" i="7"/>
  <c r="H296" i="7"/>
  <c r="H263" i="7"/>
  <c r="H220" i="7"/>
  <c r="H120" i="7"/>
  <c r="H97" i="7"/>
  <c r="H67" i="7"/>
  <c r="H289" i="7"/>
  <c r="H152" i="7"/>
  <c r="H96" i="7"/>
  <c r="H550" i="7"/>
  <c r="H407" i="7"/>
  <c r="H219" i="7"/>
  <c r="H181" i="7"/>
  <c r="H119" i="7"/>
  <c r="H95" i="7"/>
  <c r="H34" i="7"/>
  <c r="H13" i="7"/>
  <c r="H722" i="7"/>
  <c r="H578" i="7"/>
  <c r="H253" i="7"/>
  <c r="H151" i="7"/>
  <c r="H714" i="7"/>
  <c r="H500" i="7"/>
  <c r="H406" i="7"/>
  <c r="H323" i="7"/>
  <c r="H176" i="7"/>
  <c r="H118" i="7"/>
  <c r="H12" i="7"/>
  <c r="H671" i="7"/>
  <c r="H321" i="7"/>
  <c r="H85" i="7"/>
  <c r="H358" i="7"/>
  <c r="H404" i="7"/>
  <c r="H243" i="7"/>
  <c r="H204" i="7"/>
  <c r="H526" i="7"/>
  <c r="H171" i="7"/>
  <c r="H626" i="7"/>
  <c r="H378" i="7"/>
  <c r="H185" i="7"/>
  <c r="H262" i="7"/>
  <c r="H672" i="7"/>
  <c r="H288" i="7"/>
  <c r="H61" i="7"/>
  <c r="H86" i="7"/>
  <c r="H700" i="7"/>
  <c r="H577" i="7"/>
  <c r="H452" i="7"/>
  <c r="H244" i="7"/>
  <c r="H143" i="7"/>
  <c r="H60" i="7"/>
  <c r="H175" i="7"/>
  <c r="H81" i="7"/>
  <c r="H576" i="7"/>
  <c r="H444" i="7"/>
  <c r="H286" i="7"/>
  <c r="H698" i="7"/>
  <c r="H241" i="7"/>
  <c r="H479" i="7"/>
  <c r="H396" i="7"/>
  <c r="H240" i="7"/>
  <c r="H650" i="7"/>
  <c r="H309" i="7"/>
  <c r="H78" i="7"/>
  <c r="H741" i="7"/>
  <c r="H478" i="7"/>
  <c r="H384" i="7"/>
  <c r="H348" i="7"/>
  <c r="H239" i="7"/>
  <c r="H196" i="7"/>
  <c r="H100" i="7"/>
  <c r="H77" i="7"/>
  <c r="H132" i="7"/>
  <c r="H49" i="7"/>
  <c r="H503" i="7"/>
  <c r="H625" i="7"/>
  <c r="H453" i="7"/>
  <c r="H330" i="7"/>
  <c r="H359" i="7"/>
  <c r="H218" i="7"/>
  <c r="H33" i="7"/>
  <c r="H624" i="7"/>
  <c r="H530" i="7"/>
  <c r="H405" i="7"/>
  <c r="H287" i="7"/>
  <c r="H117" i="7"/>
  <c r="H313" i="7"/>
  <c r="H652" i="7"/>
  <c r="H480" i="7"/>
  <c r="H357" i="7"/>
  <c r="H207" i="7"/>
  <c r="H111" i="7"/>
  <c r="H31" i="7"/>
  <c r="H573" i="7"/>
  <c r="H432" i="7"/>
  <c r="H275" i="7"/>
  <c r="H197" i="7"/>
  <c r="H108" i="7"/>
  <c r="H697" i="7"/>
  <c r="H525" i="7"/>
  <c r="H137" i="7"/>
  <c r="H50" i="7"/>
  <c r="H431" i="7"/>
  <c r="H308" i="7"/>
  <c r="H23" i="7"/>
  <c r="H265" i="7"/>
  <c r="M2" i="7"/>
  <c r="L2" i="7"/>
  <c r="F10" i="7" s="1"/>
  <c r="I39" i="14"/>
  <c r="K37" i="3"/>
  <c r="I37" i="3"/>
  <c r="H37" i="3"/>
  <c r="N37" i="3"/>
  <c r="D37" i="3"/>
  <c r="J37" i="3"/>
  <c r="N38" i="3"/>
  <c r="N36" i="3"/>
  <c r="H38" i="3"/>
  <c r="H36" i="3"/>
  <c r="J39" i="3"/>
  <c r="J36" i="3"/>
  <c r="I36" i="3"/>
  <c r="K36" i="3"/>
  <c r="D38" i="3"/>
  <c r="D36" i="3"/>
  <c r="C39" i="14"/>
  <c r="H39" i="14"/>
  <c r="H38" i="14"/>
  <c r="D39" i="14"/>
  <c r="K38" i="14"/>
  <c r="D38" i="14"/>
  <c r="I38" i="3"/>
  <c r="I39" i="3"/>
  <c r="K38" i="3"/>
  <c r="K39" i="3"/>
  <c r="J38" i="3"/>
  <c r="I38" i="14"/>
  <c r="N39" i="3"/>
  <c r="M48" i="18"/>
  <c r="C38" i="14"/>
  <c r="J39" i="14"/>
  <c r="J38" i="14"/>
  <c r="N47" i="18"/>
  <c r="D39" i="3"/>
  <c r="H39" i="3"/>
  <c r="K39" i="14"/>
  <c r="N39" i="14"/>
  <c r="N38" i="14"/>
  <c r="P43" i="18"/>
  <c r="O27" i="3"/>
  <c r="P27" i="3" s="1"/>
  <c r="L47" i="18"/>
  <c r="O28" i="14"/>
  <c r="P28" i="14" s="1"/>
  <c r="C37" i="18"/>
  <c r="C46" i="18"/>
  <c r="P35" i="18"/>
  <c r="P45" i="18"/>
  <c r="C29" i="3"/>
  <c r="D7" i="7"/>
  <c r="D15" i="7"/>
  <c r="D23" i="7"/>
  <c r="D31" i="7"/>
  <c r="D39" i="7"/>
  <c r="D47" i="7"/>
  <c r="D55" i="7"/>
  <c r="D63" i="7"/>
  <c r="D71" i="7"/>
  <c r="D79" i="7"/>
  <c r="D87" i="7"/>
  <c r="D95" i="7"/>
  <c r="D103" i="7"/>
  <c r="D111" i="7"/>
  <c r="D119" i="7"/>
  <c r="D127" i="7"/>
  <c r="D135" i="7"/>
  <c r="D143" i="7"/>
  <c r="D151" i="7"/>
  <c r="D159" i="7"/>
  <c r="D167" i="7"/>
  <c r="D175" i="7"/>
  <c r="D183" i="7"/>
  <c r="D191" i="7"/>
  <c r="D199" i="7"/>
  <c r="D207" i="7"/>
  <c r="D215" i="7"/>
  <c r="D223" i="7"/>
  <c r="D231" i="7"/>
  <c r="D239" i="7"/>
  <c r="D247" i="7"/>
  <c r="D255" i="7"/>
  <c r="D263" i="7"/>
  <c r="D271" i="7"/>
  <c r="D279" i="7"/>
  <c r="D287" i="7"/>
  <c r="D295" i="7"/>
  <c r="D303" i="7"/>
  <c r="D311" i="7"/>
  <c r="D319" i="7"/>
  <c r="D327" i="7"/>
  <c r="D335" i="7"/>
  <c r="D343" i="7"/>
  <c r="D351" i="7"/>
  <c r="D359" i="7"/>
  <c r="D367" i="7"/>
  <c r="D375" i="7"/>
  <c r="D383" i="7"/>
  <c r="D391" i="7"/>
  <c r="D399" i="7"/>
  <c r="D407" i="7"/>
  <c r="D415" i="7"/>
  <c r="D423" i="7"/>
  <c r="D431" i="7"/>
  <c r="D439" i="7"/>
  <c r="D447" i="7"/>
  <c r="D455" i="7"/>
  <c r="D463" i="7"/>
  <c r="D471" i="7"/>
  <c r="D479" i="7"/>
  <c r="D487" i="7"/>
  <c r="D495" i="7"/>
  <c r="D503" i="7"/>
  <c r="D511" i="7"/>
  <c r="D519" i="7"/>
  <c r="D527" i="7"/>
  <c r="D535" i="7"/>
  <c r="D543" i="7"/>
  <c r="D551" i="7"/>
  <c r="D559" i="7"/>
  <c r="D567" i="7"/>
  <c r="D575" i="7"/>
  <c r="D583" i="7"/>
  <c r="D591" i="7"/>
  <c r="D599" i="7"/>
  <c r="D607" i="7"/>
  <c r="D615" i="7"/>
  <c r="D623" i="7"/>
  <c r="D631" i="7"/>
  <c r="D639" i="7"/>
  <c r="D647" i="7"/>
  <c r="D655" i="7"/>
  <c r="D663" i="7"/>
  <c r="D671" i="7"/>
  <c r="D679" i="7"/>
  <c r="D8" i="7"/>
  <c r="D16" i="7"/>
  <c r="D24" i="7"/>
  <c r="D32" i="7"/>
  <c r="D40" i="7"/>
  <c r="D48" i="7"/>
  <c r="D56" i="7"/>
  <c r="D64" i="7"/>
  <c r="D72" i="7"/>
  <c r="D80" i="7"/>
  <c r="D88" i="7"/>
  <c r="D96" i="7"/>
  <c r="D104" i="7"/>
  <c r="D112" i="7"/>
  <c r="D120" i="7"/>
  <c r="D128" i="7"/>
  <c r="D136" i="7"/>
  <c r="D144" i="7"/>
  <c r="D152" i="7"/>
  <c r="D160" i="7"/>
  <c r="D168" i="7"/>
  <c r="D176" i="7"/>
  <c r="D184" i="7"/>
  <c r="D192" i="7"/>
  <c r="D200" i="7"/>
  <c r="D208" i="7"/>
  <c r="D216" i="7"/>
  <c r="D224" i="7"/>
  <c r="D232" i="7"/>
  <c r="D240" i="7"/>
  <c r="D248" i="7"/>
  <c r="D256" i="7"/>
  <c r="D264" i="7"/>
  <c r="D272" i="7"/>
  <c r="D280" i="7"/>
  <c r="D288" i="7"/>
  <c r="D296" i="7"/>
  <c r="D304" i="7"/>
  <c r="D312" i="7"/>
  <c r="D320" i="7"/>
  <c r="D328" i="7"/>
  <c r="D336" i="7"/>
  <c r="D344" i="7"/>
  <c r="D352" i="7"/>
  <c r="D360" i="7"/>
  <c r="D368" i="7"/>
  <c r="D376" i="7"/>
  <c r="D384" i="7"/>
  <c r="D392" i="7"/>
  <c r="D400" i="7"/>
  <c r="D408" i="7"/>
  <c r="D416" i="7"/>
  <c r="D424" i="7"/>
  <c r="D432" i="7"/>
  <c r="D440" i="7"/>
  <c r="D448" i="7"/>
  <c r="D456" i="7"/>
  <c r="D464" i="7"/>
  <c r="D472" i="7"/>
  <c r="D480" i="7"/>
  <c r="D488" i="7"/>
  <c r="D496" i="7"/>
  <c r="D504" i="7"/>
  <c r="D512" i="7"/>
  <c r="D520" i="7"/>
  <c r="D528" i="7"/>
  <c r="D536" i="7"/>
  <c r="D544" i="7"/>
  <c r="D552" i="7"/>
  <c r="D560" i="7"/>
  <c r="D568" i="7"/>
  <c r="D576" i="7"/>
  <c r="D584" i="7"/>
  <c r="D592" i="7"/>
  <c r="D600" i="7"/>
  <c r="D608" i="7"/>
  <c r="D616" i="7"/>
  <c r="D624" i="7"/>
  <c r="D632" i="7"/>
  <c r="D640" i="7"/>
  <c r="D648" i="7"/>
  <c r="D656" i="7"/>
  <c r="D664" i="7"/>
  <c r="D672" i="7"/>
  <c r="D680" i="7"/>
  <c r="D9" i="7"/>
  <c r="D17" i="7"/>
  <c r="D25" i="7"/>
  <c r="D33" i="7"/>
  <c r="D41" i="7"/>
  <c r="D49" i="7"/>
  <c r="D57" i="7"/>
  <c r="D65" i="7"/>
  <c r="D73" i="7"/>
  <c r="D81" i="7"/>
  <c r="D89" i="7"/>
  <c r="D97" i="7"/>
  <c r="D105" i="7"/>
  <c r="D113" i="7"/>
  <c r="D121" i="7"/>
  <c r="D129" i="7"/>
  <c r="D137" i="7"/>
  <c r="D145" i="7"/>
  <c r="D153" i="7"/>
  <c r="D161" i="7"/>
  <c r="D169" i="7"/>
  <c r="D177" i="7"/>
  <c r="D185" i="7"/>
  <c r="D193" i="7"/>
  <c r="D201" i="7"/>
  <c r="D209" i="7"/>
  <c r="D217" i="7"/>
  <c r="D225" i="7"/>
  <c r="D233" i="7"/>
  <c r="D241" i="7"/>
  <c r="D249" i="7"/>
  <c r="D257" i="7"/>
  <c r="D265" i="7"/>
  <c r="D273" i="7"/>
  <c r="D281" i="7"/>
  <c r="D289" i="7"/>
  <c r="D297" i="7"/>
  <c r="D305" i="7"/>
  <c r="D313" i="7"/>
  <c r="D321" i="7"/>
  <c r="D329" i="7"/>
  <c r="D337" i="7"/>
  <c r="D345" i="7"/>
  <c r="D353" i="7"/>
  <c r="D361" i="7"/>
  <c r="D369" i="7"/>
  <c r="D377" i="7"/>
  <c r="D385" i="7"/>
  <c r="D393" i="7"/>
  <c r="D401" i="7"/>
  <c r="D409" i="7"/>
  <c r="D417" i="7"/>
  <c r="D425" i="7"/>
  <c r="D433" i="7"/>
  <c r="D441" i="7"/>
  <c r="D449" i="7"/>
  <c r="D457" i="7"/>
  <c r="D465" i="7"/>
  <c r="D473" i="7"/>
  <c r="D481" i="7"/>
  <c r="D489" i="7"/>
  <c r="D497" i="7"/>
  <c r="D505" i="7"/>
  <c r="D513" i="7"/>
  <c r="D521" i="7"/>
  <c r="D529" i="7"/>
  <c r="D537" i="7"/>
  <c r="D545" i="7"/>
  <c r="D553" i="7"/>
  <c r="D561" i="7"/>
  <c r="D569" i="7"/>
  <c r="D577" i="7"/>
  <c r="D585" i="7"/>
  <c r="D593" i="7"/>
  <c r="D601" i="7"/>
  <c r="D609" i="7"/>
  <c r="D617" i="7"/>
  <c r="D625" i="7"/>
  <c r="D633" i="7"/>
  <c r="D641" i="7"/>
  <c r="D649" i="7"/>
  <c r="D657" i="7"/>
  <c r="D665" i="7"/>
  <c r="D673" i="7"/>
  <c r="D681" i="7"/>
  <c r="D10" i="7"/>
  <c r="D18" i="7"/>
  <c r="D26" i="7"/>
  <c r="D34" i="7"/>
  <c r="D42" i="7"/>
  <c r="D50" i="7"/>
  <c r="D58" i="7"/>
  <c r="D66" i="7"/>
  <c r="D74" i="7"/>
  <c r="D82" i="7"/>
  <c r="D90" i="7"/>
  <c r="D98" i="7"/>
  <c r="D106" i="7"/>
  <c r="D114" i="7"/>
  <c r="D122" i="7"/>
  <c r="D130" i="7"/>
  <c r="D138" i="7"/>
  <c r="D146" i="7"/>
  <c r="D154" i="7"/>
  <c r="D162" i="7"/>
  <c r="D170" i="7"/>
  <c r="D178" i="7"/>
  <c r="D186" i="7"/>
  <c r="D194" i="7"/>
  <c r="D202" i="7"/>
  <c r="D210" i="7"/>
  <c r="D218" i="7"/>
  <c r="D226" i="7"/>
  <c r="D234" i="7"/>
  <c r="D242" i="7"/>
  <c r="D250" i="7"/>
  <c r="D258" i="7"/>
  <c r="D266" i="7"/>
  <c r="D274" i="7"/>
  <c r="D282" i="7"/>
  <c r="D290" i="7"/>
  <c r="D298" i="7"/>
  <c r="D306" i="7"/>
  <c r="D314" i="7"/>
  <c r="D322" i="7"/>
  <c r="D330" i="7"/>
  <c r="D338" i="7"/>
  <c r="D346" i="7"/>
  <c r="D354" i="7"/>
  <c r="D362" i="7"/>
  <c r="D370" i="7"/>
  <c r="D378" i="7"/>
  <c r="D386" i="7"/>
  <c r="D394" i="7"/>
  <c r="D402" i="7"/>
  <c r="D410" i="7"/>
  <c r="D418" i="7"/>
  <c r="D426" i="7"/>
  <c r="D434" i="7"/>
  <c r="D442" i="7"/>
  <c r="D450" i="7"/>
  <c r="D458" i="7"/>
  <c r="D466" i="7"/>
  <c r="D474" i="7"/>
  <c r="D482" i="7"/>
  <c r="D490" i="7"/>
  <c r="D498" i="7"/>
  <c r="D506" i="7"/>
  <c r="D514" i="7"/>
  <c r="D522" i="7"/>
  <c r="D530" i="7"/>
  <c r="D538" i="7"/>
  <c r="D546" i="7"/>
  <c r="D554" i="7"/>
  <c r="D562" i="7"/>
  <c r="D570" i="7"/>
  <c r="D578" i="7"/>
  <c r="D586" i="7"/>
  <c r="D594" i="7"/>
  <c r="D602" i="7"/>
  <c r="D610" i="7"/>
  <c r="D618" i="7"/>
  <c r="D626" i="7"/>
  <c r="D634" i="7"/>
  <c r="D642" i="7"/>
  <c r="D650" i="7"/>
  <c r="D658" i="7"/>
  <c r="D666" i="7"/>
  <c r="D674" i="7"/>
  <c r="D682" i="7"/>
  <c r="D11" i="7"/>
  <c r="D19" i="7"/>
  <c r="D27" i="7"/>
  <c r="D35" i="7"/>
  <c r="D43" i="7"/>
  <c r="D51" i="7"/>
  <c r="D59" i="7"/>
  <c r="D67" i="7"/>
  <c r="D75" i="7"/>
  <c r="D83" i="7"/>
  <c r="D91" i="7"/>
  <c r="D99" i="7"/>
  <c r="D107" i="7"/>
  <c r="D115" i="7"/>
  <c r="D123" i="7"/>
  <c r="D131" i="7"/>
  <c r="D139" i="7"/>
  <c r="D147" i="7"/>
  <c r="D155" i="7"/>
  <c r="D163" i="7"/>
  <c r="D171" i="7"/>
  <c r="D179" i="7"/>
  <c r="D187" i="7"/>
  <c r="D195" i="7"/>
  <c r="D203" i="7"/>
  <c r="D211" i="7"/>
  <c r="D219" i="7"/>
  <c r="D227" i="7"/>
  <c r="D235" i="7"/>
  <c r="D243" i="7"/>
  <c r="D251" i="7"/>
  <c r="D259" i="7"/>
  <c r="D267" i="7"/>
  <c r="D275" i="7"/>
  <c r="D283" i="7"/>
  <c r="D291" i="7"/>
  <c r="D299" i="7"/>
  <c r="D307" i="7"/>
  <c r="D315" i="7"/>
  <c r="D323" i="7"/>
  <c r="D331" i="7"/>
  <c r="D339" i="7"/>
  <c r="D347" i="7"/>
  <c r="D355" i="7"/>
  <c r="D363" i="7"/>
  <c r="D371" i="7"/>
  <c r="D379" i="7"/>
  <c r="D387" i="7"/>
  <c r="D395" i="7"/>
  <c r="D403" i="7"/>
  <c r="D411" i="7"/>
  <c r="D419" i="7"/>
  <c r="D427" i="7"/>
  <c r="D435" i="7"/>
  <c r="D443" i="7"/>
  <c r="D451" i="7"/>
  <c r="D459" i="7"/>
  <c r="D467" i="7"/>
  <c r="D475" i="7"/>
  <c r="D483" i="7"/>
  <c r="D491" i="7"/>
  <c r="D499" i="7"/>
  <c r="D507" i="7"/>
  <c r="D515" i="7"/>
  <c r="D523" i="7"/>
  <c r="D531" i="7"/>
  <c r="D539" i="7"/>
  <c r="D547" i="7"/>
  <c r="D555" i="7"/>
  <c r="D563" i="7"/>
  <c r="D571" i="7"/>
  <c r="D579" i="7"/>
  <c r="D587" i="7"/>
  <c r="D595" i="7"/>
  <c r="D603" i="7"/>
  <c r="D611" i="7"/>
  <c r="D619" i="7"/>
  <c r="D627" i="7"/>
  <c r="D635" i="7"/>
  <c r="D643" i="7"/>
  <c r="D651" i="7"/>
  <c r="D659" i="7"/>
  <c r="D667" i="7"/>
  <c r="D675" i="7"/>
  <c r="D683" i="7"/>
  <c r="D12" i="7"/>
  <c r="D20" i="7"/>
  <c r="D28" i="7"/>
  <c r="D36" i="7"/>
  <c r="D44" i="7"/>
  <c r="D52" i="7"/>
  <c r="D60" i="7"/>
  <c r="D68" i="7"/>
  <c r="D76" i="7"/>
  <c r="D84" i="7"/>
  <c r="D92" i="7"/>
  <c r="D100" i="7"/>
  <c r="D108" i="7"/>
  <c r="D116" i="7"/>
  <c r="D124" i="7"/>
  <c r="D132" i="7"/>
  <c r="D140" i="7"/>
  <c r="D148" i="7"/>
  <c r="D156" i="7"/>
  <c r="D164" i="7"/>
  <c r="D172" i="7"/>
  <c r="D180" i="7"/>
  <c r="D188" i="7"/>
  <c r="D196" i="7"/>
  <c r="D204" i="7"/>
  <c r="D212" i="7"/>
  <c r="D220" i="7"/>
  <c r="D228" i="7"/>
  <c r="D236" i="7"/>
  <c r="D244" i="7"/>
  <c r="D252" i="7"/>
  <c r="D260" i="7"/>
  <c r="D268" i="7"/>
  <c r="D276" i="7"/>
  <c r="D284" i="7"/>
  <c r="D292" i="7"/>
  <c r="D300" i="7"/>
  <c r="D308" i="7"/>
  <c r="D316" i="7"/>
  <c r="D324" i="7"/>
  <c r="D332" i="7"/>
  <c r="D340" i="7"/>
  <c r="D348" i="7"/>
  <c r="D356" i="7"/>
  <c r="D364" i="7"/>
  <c r="D372" i="7"/>
  <c r="D380" i="7"/>
  <c r="D388" i="7"/>
  <c r="D396" i="7"/>
  <c r="D404" i="7"/>
  <c r="D412" i="7"/>
  <c r="D420" i="7"/>
  <c r="D428" i="7"/>
  <c r="D436" i="7"/>
  <c r="D444" i="7"/>
  <c r="D452" i="7"/>
  <c r="D460" i="7"/>
  <c r="D468" i="7"/>
  <c r="D476" i="7"/>
  <c r="D484" i="7"/>
  <c r="D492" i="7"/>
  <c r="D500" i="7"/>
  <c r="D508" i="7"/>
  <c r="D516" i="7"/>
  <c r="D524" i="7"/>
  <c r="D532" i="7"/>
  <c r="D540" i="7"/>
  <c r="D548" i="7"/>
  <c r="D556" i="7"/>
  <c r="D564" i="7"/>
  <c r="D572" i="7"/>
  <c r="D580" i="7"/>
  <c r="D588" i="7"/>
  <c r="D596" i="7"/>
  <c r="D604" i="7"/>
  <c r="D612" i="7"/>
  <c r="D620" i="7"/>
  <c r="D628" i="7"/>
  <c r="D636" i="7"/>
  <c r="D644" i="7"/>
  <c r="D652" i="7"/>
  <c r="D660" i="7"/>
  <c r="D668" i="7"/>
  <c r="D676" i="7"/>
  <c r="D684" i="7"/>
  <c r="D14" i="7"/>
  <c r="D22" i="7"/>
  <c r="D30" i="7"/>
  <c r="D38" i="7"/>
  <c r="D46" i="7"/>
  <c r="D54" i="7"/>
  <c r="D62" i="7"/>
  <c r="D70" i="7"/>
  <c r="D78" i="7"/>
  <c r="D86" i="7"/>
  <c r="D94" i="7"/>
  <c r="D102" i="7"/>
  <c r="D110" i="7"/>
  <c r="D118" i="7"/>
  <c r="D126" i="7"/>
  <c r="D134" i="7"/>
  <c r="D142" i="7"/>
  <c r="D150" i="7"/>
  <c r="D158" i="7"/>
  <c r="D166" i="7"/>
  <c r="D174" i="7"/>
  <c r="D182" i="7"/>
  <c r="D190" i="7"/>
  <c r="D198" i="7"/>
  <c r="D206" i="7"/>
  <c r="D214" i="7"/>
  <c r="D222" i="7"/>
  <c r="D230" i="7"/>
  <c r="D238" i="7"/>
  <c r="D246" i="7"/>
  <c r="D254" i="7"/>
  <c r="D262" i="7"/>
  <c r="D270" i="7"/>
  <c r="D278" i="7"/>
  <c r="D286" i="7"/>
  <c r="D294" i="7"/>
  <c r="D302" i="7"/>
  <c r="D310" i="7"/>
  <c r="D318" i="7"/>
  <c r="D326" i="7"/>
  <c r="D334" i="7"/>
  <c r="D342" i="7"/>
  <c r="D350" i="7"/>
  <c r="D358" i="7"/>
  <c r="D366" i="7"/>
  <c r="D374" i="7"/>
  <c r="D382" i="7"/>
  <c r="D390" i="7"/>
  <c r="D398" i="7"/>
  <c r="D406" i="7"/>
  <c r="D414" i="7"/>
  <c r="D422" i="7"/>
  <c r="D430" i="7"/>
  <c r="D438" i="7"/>
  <c r="D446" i="7"/>
  <c r="D454" i="7"/>
  <c r="D462" i="7"/>
  <c r="D470" i="7"/>
  <c r="D478" i="7"/>
  <c r="D486" i="7"/>
  <c r="D494" i="7"/>
  <c r="D502" i="7"/>
  <c r="D510" i="7"/>
  <c r="D518" i="7"/>
  <c r="D526" i="7"/>
  <c r="D534" i="7"/>
  <c r="D542" i="7"/>
  <c r="D550" i="7"/>
  <c r="D558" i="7"/>
  <c r="D566" i="7"/>
  <c r="D574" i="7"/>
  <c r="D582" i="7"/>
  <c r="D590" i="7"/>
  <c r="D598" i="7"/>
  <c r="D606" i="7"/>
  <c r="D614" i="7"/>
  <c r="D622" i="7"/>
  <c r="D630" i="7"/>
  <c r="D638" i="7"/>
  <c r="D646" i="7"/>
  <c r="D654" i="7"/>
  <c r="D662" i="7"/>
  <c r="D13" i="7"/>
  <c r="D77" i="7"/>
  <c r="D141" i="7"/>
  <c r="D205" i="7"/>
  <c r="D269" i="7"/>
  <c r="D333" i="7"/>
  <c r="D397" i="7"/>
  <c r="D461" i="7"/>
  <c r="D525" i="7"/>
  <c r="D589" i="7"/>
  <c r="D653" i="7"/>
  <c r="D687" i="7"/>
  <c r="D695" i="7"/>
  <c r="D703" i="7"/>
  <c r="D711" i="7"/>
  <c r="D719" i="7"/>
  <c r="D727" i="7"/>
  <c r="D735" i="7"/>
  <c r="D743" i="7"/>
  <c r="D21" i="7"/>
  <c r="D85" i="7"/>
  <c r="D149" i="7"/>
  <c r="D213" i="7"/>
  <c r="D277" i="7"/>
  <c r="D341" i="7"/>
  <c r="D405" i="7"/>
  <c r="D469" i="7"/>
  <c r="D533" i="7"/>
  <c r="D597" i="7"/>
  <c r="D661" i="7"/>
  <c r="D688" i="7"/>
  <c r="D696" i="7"/>
  <c r="D704" i="7"/>
  <c r="D712" i="7"/>
  <c r="D720" i="7"/>
  <c r="D728" i="7"/>
  <c r="D736" i="7"/>
  <c r="D744" i="7"/>
  <c r="D29" i="7"/>
  <c r="D93" i="7"/>
  <c r="D157" i="7"/>
  <c r="D221" i="7"/>
  <c r="D285" i="7"/>
  <c r="D349" i="7"/>
  <c r="D413" i="7"/>
  <c r="D477" i="7"/>
  <c r="D541" i="7"/>
  <c r="D605" i="7"/>
  <c r="D669" i="7"/>
  <c r="D689" i="7"/>
  <c r="D697" i="7"/>
  <c r="D705" i="7"/>
  <c r="D713" i="7"/>
  <c r="D721" i="7"/>
  <c r="D729" i="7"/>
  <c r="D737" i="7"/>
  <c r="D745" i="7"/>
  <c r="D37" i="7"/>
  <c r="D101" i="7"/>
  <c r="D165" i="7"/>
  <c r="D229" i="7"/>
  <c r="D293" i="7"/>
  <c r="D357" i="7"/>
  <c r="D421" i="7"/>
  <c r="D485" i="7"/>
  <c r="D549" i="7"/>
  <c r="D613" i="7"/>
  <c r="D670" i="7"/>
  <c r="D690" i="7"/>
  <c r="D698" i="7"/>
  <c r="D706" i="7"/>
  <c r="D714" i="7"/>
  <c r="D722" i="7"/>
  <c r="D730" i="7"/>
  <c r="D738" i="7"/>
  <c r="D746" i="7"/>
  <c r="D45" i="7"/>
  <c r="D109" i="7"/>
  <c r="D173" i="7"/>
  <c r="D237" i="7"/>
  <c r="D301" i="7"/>
  <c r="D365" i="7"/>
  <c r="D429" i="7"/>
  <c r="D493" i="7"/>
  <c r="D557" i="7"/>
  <c r="D621" i="7"/>
  <c r="D677" i="7"/>
  <c r="D691" i="7"/>
  <c r="D699" i="7"/>
  <c r="D707" i="7"/>
  <c r="D715" i="7"/>
  <c r="D723" i="7"/>
  <c r="D731" i="7"/>
  <c r="D739" i="7"/>
  <c r="D747" i="7"/>
  <c r="D53" i="7"/>
  <c r="D117" i="7"/>
  <c r="D181" i="7"/>
  <c r="D245" i="7"/>
  <c r="D309" i="7"/>
  <c r="D373" i="7"/>
  <c r="D437" i="7"/>
  <c r="D501" i="7"/>
  <c r="D565" i="7"/>
  <c r="D629" i="7"/>
  <c r="D678" i="7"/>
  <c r="D692" i="7"/>
  <c r="D700" i="7"/>
  <c r="D708" i="7"/>
  <c r="D716" i="7"/>
  <c r="D724" i="7"/>
  <c r="D732" i="7"/>
  <c r="D740" i="7"/>
  <c r="D748" i="7"/>
  <c r="D61" i="7"/>
  <c r="D125" i="7"/>
  <c r="D189" i="7"/>
  <c r="D253" i="7"/>
  <c r="D317" i="7"/>
  <c r="D381" i="7"/>
  <c r="D445" i="7"/>
  <c r="D509" i="7"/>
  <c r="D573" i="7"/>
  <c r="D637" i="7"/>
  <c r="D685" i="7"/>
  <c r="D693" i="7"/>
  <c r="D701" i="7"/>
  <c r="D709" i="7"/>
  <c r="D717" i="7"/>
  <c r="D725" i="7"/>
  <c r="D733" i="7"/>
  <c r="D741" i="7"/>
  <c r="D749" i="7"/>
  <c r="D69" i="7"/>
  <c r="D581" i="7"/>
  <c r="D734" i="7"/>
  <c r="D133" i="7"/>
  <c r="D645" i="7"/>
  <c r="D742" i="7"/>
  <c r="D726" i="7"/>
  <c r="D197" i="7"/>
  <c r="D686" i="7"/>
  <c r="D6" i="7"/>
  <c r="P5" i="7" s="1"/>
  <c r="R5" i="7" s="1"/>
  <c r="V5" i="7" s="1"/>
  <c r="D517" i="7"/>
  <c r="D261" i="7"/>
  <c r="D694" i="7"/>
  <c r="D325" i="7"/>
  <c r="D702" i="7"/>
  <c r="D389" i="7"/>
  <c r="D710" i="7"/>
  <c r="D453" i="7"/>
  <c r="D718" i="7"/>
  <c r="L4" i="7" l="1"/>
  <c r="G6" i="7"/>
  <c r="G10" i="7"/>
  <c r="G11" i="7"/>
  <c r="G8" i="7"/>
  <c r="G9" i="7"/>
  <c r="F7" i="7"/>
  <c r="F6" i="7"/>
  <c r="C48" i="18"/>
  <c r="C47" i="18"/>
  <c r="G2" i="7"/>
  <c r="I2" i="7" s="1"/>
  <c r="S5" i="7" l="1"/>
  <c r="P6" i="7"/>
  <c r="R6" i="7" s="1"/>
  <c r="V6" i="7" l="1"/>
  <c r="W5" i="7"/>
  <c r="X5" i="7" s="1"/>
  <c r="P7" i="7"/>
  <c r="R7" i="7" s="1"/>
  <c r="S7" i="7" l="1"/>
  <c r="W7" i="7" s="1"/>
  <c r="S6" i="7"/>
  <c r="W6" i="7" s="1"/>
  <c r="X6" i="7" s="1"/>
  <c r="P8" i="7"/>
  <c r="R8" i="7" s="1"/>
  <c r="V8" i="7" l="1"/>
  <c r="V7" i="7"/>
  <c r="X7" i="7" s="1"/>
  <c r="P9" i="7"/>
  <c r="R9" i="7" s="1"/>
  <c r="S9" i="7" l="1"/>
  <c r="W9" i="7" s="1"/>
  <c r="S8" i="7"/>
  <c r="W8" i="7" s="1"/>
  <c r="X8" i="7" s="1"/>
  <c r="P10" i="7"/>
  <c r="R10" i="7" s="1"/>
  <c r="V10" i="7" l="1"/>
  <c r="V9" i="7"/>
  <c r="X9" i="7" s="1"/>
  <c r="P11" i="7"/>
  <c r="R11" i="7" s="1"/>
  <c r="V11" i="7" l="1"/>
  <c r="S10" i="7"/>
  <c r="W10" i="7" s="1"/>
  <c r="X10" i="7" s="1"/>
  <c r="P12" i="7"/>
  <c r="R12" i="7" s="1"/>
  <c r="S12" i="7" l="1"/>
  <c r="W12" i="7" s="1"/>
  <c r="S11" i="7"/>
  <c r="W11" i="7" s="1"/>
  <c r="X11" i="7" s="1"/>
  <c r="P13" i="7"/>
  <c r="R13" i="7" s="1"/>
  <c r="S13" i="7" l="1"/>
  <c r="W13" i="7" s="1"/>
  <c r="V12" i="7"/>
  <c r="X12" i="7" s="1"/>
  <c r="P14" i="7"/>
  <c r="R14" i="7" s="1"/>
  <c r="S14" i="7" l="1"/>
  <c r="W14" i="7" s="1"/>
  <c r="V13" i="7"/>
  <c r="X13" i="7" s="1"/>
  <c r="P15" i="7"/>
  <c r="R15" i="7" s="1"/>
  <c r="V14" i="7" l="1"/>
  <c r="X14" i="7" s="1"/>
  <c r="P16" i="7"/>
  <c r="R16" i="7" s="1"/>
  <c r="S15" i="7"/>
  <c r="W15" i="7" s="1"/>
  <c r="V16" i="7" l="1"/>
  <c r="V15" i="7"/>
  <c r="X15" i="7" s="1"/>
  <c r="P17" i="7"/>
  <c r="R17" i="7" s="1"/>
  <c r="V17" i="7" l="1"/>
  <c r="S16" i="7"/>
  <c r="W16" i="7" s="1"/>
  <c r="X16" i="7" s="1"/>
  <c r="P18" i="7"/>
  <c r="R18" i="7" s="1"/>
  <c r="S18" i="7" l="1"/>
  <c r="W18" i="7" s="1"/>
  <c r="S17" i="7"/>
  <c r="W17" i="7" s="1"/>
  <c r="X17" i="7" s="1"/>
  <c r="P19" i="7"/>
  <c r="R19" i="7" s="1"/>
  <c r="S19" i="7" l="1"/>
  <c r="W19" i="7" s="1"/>
  <c r="V18" i="7"/>
  <c r="P20" i="7"/>
  <c r="R20" i="7" s="1"/>
  <c r="S20" i="7" l="1"/>
  <c r="W20" i="7" s="1"/>
  <c r="X18" i="7"/>
  <c r="V19" i="7"/>
  <c r="X19" i="7" s="1"/>
  <c r="P21" i="7"/>
  <c r="R21" i="7" s="1"/>
  <c r="V21" i="7" l="1"/>
  <c r="V20" i="7"/>
  <c r="X20" i="7" s="1"/>
  <c r="P22" i="7"/>
  <c r="R22" i="7" s="1"/>
  <c r="S22" i="7" l="1"/>
  <c r="W22" i="7" s="1"/>
  <c r="S21" i="7"/>
  <c r="W21" i="7" s="1"/>
  <c r="X21" i="7" s="1"/>
  <c r="P23" i="7"/>
  <c r="R23" i="7" s="1"/>
  <c r="S23" i="7" l="1"/>
  <c r="W23" i="7" s="1"/>
  <c r="V22" i="7"/>
  <c r="P24" i="7"/>
  <c r="R24" i="7" s="1"/>
  <c r="S24" i="7" l="1"/>
  <c r="W24" i="7" s="1"/>
  <c r="X22" i="7"/>
  <c r="V23" i="7"/>
  <c r="X23" i="7" s="1"/>
  <c r="P25" i="7"/>
  <c r="R25" i="7" s="1"/>
  <c r="V25" i="7" l="1"/>
  <c r="V24" i="7"/>
  <c r="X24" i="7" s="1"/>
  <c r="P26" i="7"/>
  <c r="R26" i="7" s="1"/>
  <c r="S26" i="7" l="1"/>
  <c r="W26" i="7" s="1"/>
  <c r="S25" i="7"/>
  <c r="W25" i="7" s="1"/>
  <c r="X25" i="7" s="1"/>
  <c r="P27" i="7"/>
  <c r="R27" i="7" s="1"/>
  <c r="S27" i="7" l="1"/>
  <c r="W27" i="7" s="1"/>
  <c r="V26" i="7"/>
  <c r="X26" i="7" s="1"/>
  <c r="P28" i="7"/>
  <c r="R28" i="7" s="1"/>
  <c r="V27" i="7" l="1"/>
  <c r="X27" i="7" s="1"/>
  <c r="P29" i="7"/>
  <c r="R29" i="7" s="1"/>
  <c r="S28" i="7"/>
  <c r="W28" i="7" s="1"/>
  <c r="S29" i="7" l="1"/>
  <c r="W29" i="7" s="1"/>
  <c r="V28" i="7"/>
  <c r="X28" i="7" s="1"/>
  <c r="P30" i="7"/>
  <c r="R30" i="7" s="1"/>
  <c r="V30" i="7" l="1"/>
  <c r="V29" i="7"/>
  <c r="X29" i="7" s="1"/>
  <c r="P31" i="7"/>
  <c r="R31" i="7" s="1"/>
  <c r="S31" i="7" l="1"/>
  <c r="W31" i="7" s="1"/>
  <c r="S30" i="7"/>
  <c r="W30" i="7" s="1"/>
  <c r="X30" i="7" s="1"/>
  <c r="P32" i="7"/>
  <c r="R32" i="7" s="1"/>
  <c r="S32" i="7" l="1"/>
  <c r="W32" i="7" s="1"/>
  <c r="V31" i="7"/>
  <c r="X31" i="7" s="1"/>
  <c r="P33" i="7"/>
  <c r="R33" i="7" s="1"/>
  <c r="V33" i="7" l="1"/>
  <c r="V32" i="7"/>
  <c r="X32" i="7" s="1"/>
  <c r="P34" i="7"/>
  <c r="R34" i="7" s="1"/>
  <c r="V34" i="7" l="1"/>
  <c r="S33" i="7"/>
  <c r="W33" i="7" s="1"/>
  <c r="X33" i="7" s="1"/>
  <c r="P35" i="7"/>
  <c r="R35" i="7" s="1"/>
  <c r="S34" i="7" l="1"/>
  <c r="W34" i="7" s="1"/>
  <c r="X34" i="7" s="1"/>
  <c r="S35" i="7"/>
  <c r="W35" i="7" s="1"/>
  <c r="V35" i="7" l="1"/>
  <c r="X35"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tc={FBF4D144-3CC8-4ABB-B1CA-460E2FA3D225}</author>
    <author>tc={1CBF8DA1-71B0-4D8E-817E-D128B72C7653}</author>
    <author>tc={0E0AAA94-840A-4313-AB03-E35D16FD949C}</author>
  </authors>
  <commentList>
    <comment ref="B15" authorId="0" shapeId="0" xr:uid="{FBF4D144-3CC8-4ABB-B1CA-460E2FA3D225}">
      <text>
        <t>[Threaded comment]
Your version of Excel allows you to read this threaded comment; however, any edits to it will get removed if the file is opened in a newer version of Excel. Learn more: https://go.microsoft.com/fwlink/?linkid=870924
Comment:
    Insert unique Ramp Rates for each month</t>
      </text>
    </comment>
    <comment ref="B17" authorId="1" shapeId="0" xr:uid="{1CBF8DA1-71B0-4D8E-817E-D128B72C7653}">
      <text>
        <t>[Threaded comment]
Your version of Excel allows you to read this threaded comment; however, any edits to it will get removed if the file is opened in a newer version of Excel. Learn more: https://go.microsoft.com/fwlink/?linkid=870924
Comment:
    Insert Ramp Rate for Increase Hourly Block Amounts</t>
      </text>
    </comment>
    <comment ref="B18" authorId="2" shapeId="0" xr:uid="{0E0AAA94-840A-4313-AB03-E35D16FD949C}">
      <text>
        <t>[Threaded comment]
Your version of Excel allows you to read this threaded comment; however, any edits to it will get removed if the file is opened in a newer version of Excel. Learn more: https://go.microsoft.com/fwlink/?linkid=870924
Comment:
    Insert Ramp Rate for Decrease 
Hourly Block Amounts</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tc={48B77923-6065-46D4-90CA-267382E94249}</author>
    <author>tc={25EC3A67-E2AA-4AC8-978F-215134520C1E}</author>
  </authors>
  <commentList>
    <comment ref="B38" authorId="0" shapeId="0" xr:uid="{48B77923-6065-46D4-90CA-267382E94249}">
      <text>
        <t>[Threaded comment]
Your version of Excel allows you to read this threaded comment; however, any edits to it will get removed if the file is opened in a newer version of Excel. Learn more: https://go.microsoft.com/fwlink/?linkid=870924
Comment:
    Row changed to T1 block + calculated shaping capacity (ie. They get 100% up)</t>
      </text>
    </comment>
    <comment ref="B39" authorId="1" shapeId="0" xr:uid="{25EC3A67-E2AA-4AC8-978F-215134520C1E}">
      <text>
        <t>[Threaded comment]
Your version of Excel allows you to read this threaded comment; however, any edits to it will get removed if the file is opened in a newer version of Excel. Learn more: https://go.microsoft.com/fwlink/?linkid=870924
Comment:
    Change to be the higher of block - shaping capacity, or 60% of Tier 1 block. The 60% is changeable in the model</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tc={4B922316-5C98-4941-B1E6-D16236971505}</author>
    <author>tc={5155371B-0EB4-43F9-8662-373596D3D452}</author>
  </authors>
  <commentList>
    <comment ref="B38" authorId="0" shapeId="0" xr:uid="{4B922316-5C98-4941-B1E6-D16236971505}">
      <text>
        <t>[Threaded comment]
Your version of Excel allows you to read this threaded comment; however, any edits to it will get removed if the file is opened in a newer version of Excel. Learn more: https://go.microsoft.com/fwlink/?linkid=870924
Comment:
    Row changed to T1 block + calculated shaping capacity (ie. They get 100% up)</t>
      </text>
    </comment>
    <comment ref="B39" authorId="1" shapeId="0" xr:uid="{5155371B-0EB4-43F9-8662-373596D3D452}">
      <text>
        <t>[Threaded comment]
Your version of Excel allows you to read this threaded comment; however, any edits to it will get removed if the file is opened in a newer version of Excel. Learn more: https://go.microsoft.com/fwlink/?linkid=870924
Comment:
    Change to be the higher of block - shaping capacity, or 60% of Tier 1 block. The 60% is changeable in the model</t>
      </text>
    </comment>
  </commentList>
</comments>
</file>

<file path=xl/sharedStrings.xml><?xml version="1.0" encoding="utf-8"?>
<sst xmlns="http://schemas.openxmlformats.org/spreadsheetml/2006/main" count="421" uniqueCount="245">
  <si>
    <t>Customer Name</t>
  </si>
  <si>
    <t>BES Number</t>
  </si>
  <si>
    <t>Fiscal Year</t>
  </si>
  <si>
    <t>Hours</t>
  </si>
  <si>
    <t>Step 1:  Above-RHWM Load Calculation</t>
  </si>
  <si>
    <t>Step 2:  Annual Net Requirement Calculation</t>
  </si>
  <si>
    <t>(in annual aMW)</t>
  </si>
  <si>
    <t>TRL Forecast 1/</t>
  </si>
  <si>
    <t>Gross Requirements 7/</t>
  </si>
  <si>
    <t>Tier 2 Block Amounts</t>
  </si>
  <si>
    <t>NLSL Resources 2/</t>
  </si>
  <si>
    <t>New Resources 8/</t>
  </si>
  <si>
    <t>Tier 1 Block Amounts 11/</t>
  </si>
  <si>
    <t>Existing Resources 3/</t>
  </si>
  <si>
    <t>Gross Requirements 4/</t>
  </si>
  <si>
    <t>Tier 2 Block Amounts 10/</t>
  </si>
  <si>
    <t>RHWM 5/</t>
  </si>
  <si>
    <t>October</t>
  </si>
  <si>
    <t>November</t>
  </si>
  <si>
    <t>December</t>
  </si>
  <si>
    <t>January</t>
  </si>
  <si>
    <t>February</t>
  </si>
  <si>
    <t>March</t>
  </si>
  <si>
    <t>April</t>
  </si>
  <si>
    <t>May</t>
  </si>
  <si>
    <t>June</t>
  </si>
  <si>
    <t>July</t>
  </si>
  <si>
    <t>August</t>
  </si>
  <si>
    <t>September</t>
  </si>
  <si>
    <t xml:space="preserve">ANNUAL </t>
  </si>
  <si>
    <t>aMW</t>
  </si>
  <si>
    <t>Step 4:   Monthly Tier 1 Block Amount Calculations</t>
  </si>
  <si>
    <t>Monthly Block Shaping Factors</t>
  </si>
  <si>
    <t>Monthly T1 Block Amounts (MWh)</t>
  </si>
  <si>
    <t>Monthly T2 Block Amounts (MWh)</t>
  </si>
  <si>
    <t>Step 5:  Net Requirement Calculations (and Unspecified Resources Amounts)</t>
  </si>
  <si>
    <t>TRL Forecast Energy (MWh)</t>
  </si>
  <si>
    <t>TRL Forecast Peak (MW)</t>
  </si>
  <si>
    <t>NLSL Resources (MWh)</t>
  </si>
  <si>
    <t>Existing Resources (MWh)</t>
  </si>
  <si>
    <t>Monthly Gross Requirements (MWh)</t>
  </si>
  <si>
    <t>New Specified Resources (MWh)</t>
  </si>
  <si>
    <t>Net Requirement Forecast (MWh)</t>
  </si>
  <si>
    <t>Hours in month when Gross Req &gt; 0</t>
  </si>
  <si>
    <t>Removal of Existing Resources in Second Year of Rate Period (if applicable)</t>
  </si>
  <si>
    <t>1st Year = 0, Second Year = 1</t>
  </si>
  <si>
    <t xml:space="preserve">Step 1:  Preliminary Net Requirement Calculation </t>
  </si>
  <si>
    <t>Step 2:  Extent of Existing Resource Removal</t>
  </si>
  <si>
    <t>Step 3:  Existing Resource Removal Calculation</t>
  </si>
  <si>
    <t>TRL</t>
  </si>
  <si>
    <t>Existing Resources</t>
  </si>
  <si>
    <t>(D) Extent of Existing Resource Removal:</t>
  </si>
  <si>
    <t>New Resources</t>
  </si>
  <si>
    <t>Extent of Existing Res Removal (Lessor of (A) or (B)):</t>
  </si>
  <si>
    <t xml:space="preserve">Existing Resource Removal Amt (Lessor of (C) or (D)):  </t>
  </si>
  <si>
    <t>NLSL</t>
  </si>
  <si>
    <t>Preliminary Net Req</t>
  </si>
  <si>
    <t>RHWM</t>
  </si>
  <si>
    <t>Step 4:  Existing Resource Removal Monthly Amounts</t>
  </si>
  <si>
    <t>Existing Resource Removal Amts (MWh)</t>
  </si>
  <si>
    <t>29/  Existing Resource Removal for Subsequent Fiscal Years of Each Rate Period (section 10.5 of the Slice/Block Contracts) is applicable for customers that have Existing Resources and have a Preliminary Net Requirement in the second year of a Rate Period</t>
  </si>
  <si>
    <t>that is less than the preliminary Net Requirement in the first year of a rate period.  Preliminary Net Requirement means BPA's forecast of Customer's Net Requirement for each Fiscal Year prior to the removal of any resources in accordance with section 10.</t>
  </si>
  <si>
    <t>Annual</t>
  </si>
  <si>
    <t>TRL Forecast - Energy (MWh)</t>
  </si>
  <si>
    <t>MWh</t>
  </si>
  <si>
    <t>HWM</t>
  </si>
  <si>
    <t>Month Hours</t>
  </si>
  <si>
    <t>Month</t>
  </si>
  <si>
    <t>New Resources (MWh)</t>
  </si>
  <si>
    <t>Calculation of Flat Block Amount</t>
  </si>
  <si>
    <t>Monthly Shaping Capacity Available (MW)</t>
  </si>
  <si>
    <t>Annual Net Requirement MWh</t>
  </si>
  <si>
    <t>Calendar Year</t>
  </si>
  <si>
    <t>FY2023</t>
  </si>
  <si>
    <t>FY2024</t>
  </si>
  <si>
    <t>(A) RHWM less FY2023 Pre Net Req and &gt;0</t>
  </si>
  <si>
    <t>(B) FY2023 Pre Net Req less FY2024 Pre Net Req and &gt;0</t>
  </si>
  <si>
    <t>(C) FY2024 Original Existing Resource Amounts:</t>
  </si>
  <si>
    <t>Monthly T1 Block Amounts (MW/hr)</t>
  </si>
  <si>
    <t>BPA Tier 2 or New Resource</t>
  </si>
  <si>
    <t xml:space="preserve">BPA Tier 2 </t>
  </si>
  <si>
    <t>New Resource</t>
  </si>
  <si>
    <t>Above or Below HWM</t>
  </si>
  <si>
    <t>Select Month</t>
  </si>
  <si>
    <t>Hour</t>
  </si>
  <si>
    <t>Forecasted Load</t>
  </si>
  <si>
    <t>Maximum Hourly Ramp</t>
  </si>
  <si>
    <t>Maximum Hourly Energy Delivery</t>
  </si>
  <si>
    <t>Minimum Hourly Energy Delivery</t>
  </si>
  <si>
    <t>Flat Monthly Block Energy Delivery</t>
  </si>
  <si>
    <t>Max Hourly Energy Violation?</t>
  </si>
  <si>
    <t>Min Hourly Energy Violation?</t>
  </si>
  <si>
    <t>Energy Delivery with Capacity Shaping</t>
  </si>
  <si>
    <t>Yes/No</t>
  </si>
  <si>
    <t>Total Monthly Block Energy Taken</t>
  </si>
  <si>
    <t>Flat Block</t>
  </si>
  <si>
    <t>Flat Resource</t>
  </si>
  <si>
    <t>BPA Power Delivery</t>
  </si>
  <si>
    <t>Maximum Hourly Energy Delivery (MW/h)</t>
  </si>
  <si>
    <t>Minimum Hourly Energy Delivery (MW/h</t>
  </si>
  <si>
    <t>Tier 2 Block Amounts (MWh)</t>
  </si>
  <si>
    <t>Tier 2 Blocks Amount (MW/hr)</t>
  </si>
  <si>
    <t>Calculation of Monthly Capacity Amounts</t>
  </si>
  <si>
    <t>Additonal Tier 2 New Resources (MWh)</t>
  </si>
  <si>
    <t>New Additional Tier 2 Resources (MWh)</t>
  </si>
  <si>
    <t>Monthly Ramp Rate (MW)</t>
  </si>
  <si>
    <t xml:space="preserve">Step 3:  Block Amounts </t>
  </si>
  <si>
    <t>TRL Forecast</t>
  </si>
  <si>
    <t>Gross Annual Net Requirement</t>
  </si>
  <si>
    <t>Additional New Resources</t>
  </si>
  <si>
    <t>Tier 1 Block Amounts</t>
  </si>
  <si>
    <t>Net Requirement</t>
  </si>
  <si>
    <t>Shaping Capacity Used</t>
  </si>
  <si>
    <t>Resource Type</t>
  </si>
  <si>
    <t>Thermal</t>
  </si>
  <si>
    <t>Dedicated Resource Peak (MW)</t>
  </si>
  <si>
    <t>Peak Net Requirement</t>
  </si>
  <si>
    <t>Storage Hydro</t>
  </si>
  <si>
    <t>Wind Zone 1</t>
  </si>
  <si>
    <t>Existing Resource Type</t>
  </si>
  <si>
    <t>Existing Resource Nameplate (MW)</t>
  </si>
  <si>
    <t>New Resource Type</t>
  </si>
  <si>
    <t>New Resource Nameplate (MW)</t>
  </si>
  <si>
    <t>Solar Zone</t>
  </si>
  <si>
    <t>Wind Zone</t>
  </si>
  <si>
    <t>Oct</t>
  </si>
  <si>
    <t>Nov</t>
  </si>
  <si>
    <t>Dec</t>
  </si>
  <si>
    <t>Jan</t>
  </si>
  <si>
    <t>Feb</t>
  </si>
  <si>
    <t>Mar</t>
  </si>
  <si>
    <t>Apr</t>
  </si>
  <si>
    <t>Jun</t>
  </si>
  <si>
    <t>Jul</t>
  </si>
  <si>
    <t>Aug</t>
  </si>
  <si>
    <t>Sep</t>
  </si>
  <si>
    <t>Run of River</t>
  </si>
  <si>
    <t>Wind Zone 2</t>
  </si>
  <si>
    <t>Wind Zone 3</t>
  </si>
  <si>
    <t>Wind Zone 4</t>
  </si>
  <si>
    <t>Solar Zone 1</t>
  </si>
  <si>
    <t>Solar Zone 1A</t>
  </si>
  <si>
    <t>Solar Zone 2</t>
  </si>
  <si>
    <t>Select a resource type from the drop down menu</t>
  </si>
  <si>
    <t>Sum of QCC MW</t>
  </si>
  <si>
    <t>Sum of Nameplate MW</t>
  </si>
  <si>
    <t>total</t>
  </si>
  <si>
    <t>Load Factor</t>
  </si>
  <si>
    <t>Total BPA Block Amount (MW/hr)</t>
  </si>
  <si>
    <t>&lt;---- Toggle button</t>
  </si>
  <si>
    <t>Days</t>
  </si>
  <si>
    <t>Additional Resource Needed</t>
  </si>
  <si>
    <t>Block w/Shaping Capacity</t>
  </si>
  <si>
    <t>Resources</t>
  </si>
  <si>
    <t>Energy Delta</t>
  </si>
  <si>
    <t>Energy Taken in First 14 Days</t>
  </si>
  <si>
    <t>Calculated Total Monthly Block Energy</t>
  </si>
  <si>
    <t>Daily Energy Delivery w/Shaping Capacity</t>
  </si>
  <si>
    <t>Select Capacity Option</t>
  </si>
  <si>
    <t>Shaping Capacity Using PNR</t>
  </si>
  <si>
    <t>Shaping Capacity as XX% of Monthly Block</t>
  </si>
  <si>
    <t>Block with Shaping Capacity Model</t>
  </si>
  <si>
    <t xml:space="preserve">Contact Information: </t>
  </si>
  <si>
    <t>post2028@bpa.gov</t>
  </si>
  <si>
    <t>Context:</t>
  </si>
  <si>
    <t>Table of Contents</t>
  </si>
  <si>
    <t xml:space="preserve">Tab </t>
  </si>
  <si>
    <t>Description</t>
  </si>
  <si>
    <t>Shaping Capacity using PNR</t>
  </si>
  <si>
    <t>Load Data</t>
  </si>
  <si>
    <t>Customer Specific Resources</t>
  </si>
  <si>
    <t>Hourly Load Chart</t>
  </si>
  <si>
    <t>Daily Load Chart</t>
  </si>
  <si>
    <t>Net Req Block Only</t>
  </si>
  <si>
    <t>Enter resource nameplate MW</t>
  </si>
  <si>
    <t>Assumed WRAP QCC values</t>
  </si>
  <si>
    <t>Shaping Capacity XX% of Block</t>
  </si>
  <si>
    <t>This tab shows the calculation for Block with Shaping Capacity above XX% up to P50.  This option is tied directly to a customer's forecast monthly P50 peak amount.  BPA will use Peak Net Requirement calculation to determine the amount of additional capacity a customer can access up to its P50.</t>
  </si>
  <si>
    <t>Instructions</t>
  </si>
  <si>
    <t>Performs background calculation and feeds into other tabs</t>
  </si>
  <si>
    <t>Customer Data</t>
  </si>
  <si>
    <t>Between 45-55% Taken in First 14 days of Month</t>
  </si>
  <si>
    <t xml:space="preserve">Visual of customer's hourly load during one month as entered into the 'Load Data' tab.   </t>
  </si>
  <si>
    <t>Other 1</t>
  </si>
  <si>
    <t>Other 2</t>
  </si>
  <si>
    <t>Other 3</t>
  </si>
  <si>
    <t>Other 4</t>
  </si>
  <si>
    <t>Other 5</t>
  </si>
  <si>
    <t>Other 6</t>
  </si>
  <si>
    <t>Other 7</t>
  </si>
  <si>
    <t>Other 8</t>
  </si>
  <si>
    <t>Other 9</t>
  </si>
  <si>
    <t>Other 10</t>
  </si>
  <si>
    <t xml:space="preserve">Select a resource type from the drop down menu. </t>
  </si>
  <si>
    <t xml:space="preserve">Visual of customer's daily load during one month as entered into the 'Load Data' tab.   </t>
  </si>
  <si>
    <t>Data and Calculations</t>
  </si>
  <si>
    <t>BPA Tier 2</t>
  </si>
  <si>
    <t>HWM aMW</t>
  </si>
  <si>
    <t xml:space="preserve">TRL Forecast aMW </t>
  </si>
  <si>
    <t>Above HWM Load Service</t>
  </si>
  <si>
    <t>Diurnal Shaping Factors</t>
  </si>
  <si>
    <t>Monthly Block HLH Shaping Factors</t>
  </si>
  <si>
    <t>Monthly Block LLH Shaping Factors</t>
  </si>
  <si>
    <t>Total - T1 Block Amounts (MW/hr)</t>
  </si>
  <si>
    <t>HLH - T1 Block Amounts (MW/hr)</t>
  </si>
  <si>
    <t>LLH - T1 Block Amounts (MW/hr)</t>
  </si>
  <si>
    <t>HLH by Month</t>
  </si>
  <si>
    <t>LLH by Month</t>
  </si>
  <si>
    <t>Total BPA Block HLH Amounts (MW/hr)</t>
  </si>
  <si>
    <t>Total BPA Block LLH Amounts (MW/hr)</t>
  </si>
  <si>
    <t>Calculation of Diurnal Shaped Block*</t>
  </si>
  <si>
    <t>Data for Charts</t>
  </si>
  <si>
    <t>This tab calculates specified resources' QCC values based on generic assumed QCC percentages or customer specific inputted QCC percentages.</t>
  </si>
  <si>
    <t>Data in orange are formula-based, either on energy Net Requirement calculations as they exist under Regional Dialogue, Provider of Choice slide material presented on November 14th 2023, or a combination of the two.</t>
  </si>
  <si>
    <t>*Calculation of Diurnal Shaped Block for illustrative purposes only. Block with Shaping Capacity only applies to a Flat Block.</t>
  </si>
  <si>
    <t>Additional Tier 2 New Resources (MWh)</t>
  </si>
  <si>
    <t xml:space="preserve">If you would like to enter your own QCC values, please use the "Other" options in the drop down menu for column B/D and add QCC values to applicable line in table above. </t>
  </si>
  <si>
    <t>TRL P50 Forecast Peak (MW)</t>
  </si>
  <si>
    <t xml:space="preserve">Enter Specified Resource data in the 'Customer Specific Resources' tab.  Use the drop-down list in the Existing and New resource columns and associated maps if necessary to select the resource type.  Enter the resource nameplate MW for each resource.  If you would like to enter your own QCC values, please use the "Other" options in the drop down menu for column B/D and add QCC values to applicable line in table T14:AF23. </t>
  </si>
  <si>
    <t xml:space="preserve">In the 'Load Data' tab, select appropriate month in cell C1 and desired Capacity Scenario in cell C2. Enter forecasted hourly load data in Column C.  Calculate hourly energy delivery with capacity shaping outside of this tool and enter data into column E.  </t>
  </si>
  <si>
    <t xml:space="preserve">See blue 'Shaping Capacity XX% of Block' and 'Shaping Capacity using PNR' for numerical outcomes.  </t>
  </si>
  <si>
    <t>See pink 'Hourly Load Chart' and 'Daily Load Chart' for visual representation of the 'Load Data' tab.</t>
  </si>
  <si>
    <t xml:space="preserve">WRAP QCC percentages are assumed for run of river, thermal, wind, solar, and storage hydro.  If a customer knows their own WRAP QCC values, they may be entered under 'Other" in the table on the top right of the sheet. </t>
  </si>
  <si>
    <t xml:space="preserve">A customer must input their own hourly load forecast and projected energy delivery amounts. The formulas in this sheet calculate if any hour fails one of BPA's proposed criteria. </t>
  </si>
  <si>
    <t>These data are fed from customer data input into the 'Load Data' tab</t>
  </si>
  <si>
    <t>These data are fed directly from the 'Customer Data' tab and perform monthly block amounts as the calculation exists under Regional Dialogue.</t>
  </si>
  <si>
    <t>This tab contains customer specific data and informs other tabs in the workbook.  The calculation of a customer's annual net requirement, flat block, and diurnal shaped block, are shown on this tab.  Percentages listed for % for Shaped Capacity as % of Block, Monthly Ramp Rate, and Max/Min Energy Delivery are BPA's proposed percentages.</t>
  </si>
  <si>
    <t xml:space="preserve">In this tab, customers may enter a given month's hourly forecast load and projected energy delivery amounts.  Displayed at the top of the page are calculations that show if the energy delivery with capacity entered by the customer meets BPA's proposed criteria; maximum hourly ramp rate, minimum and maximum hourly energy delivery, monthly block energy taken, and whether 45% to 55% of the monthly block was taken in the first 14 calendar days of the month.  This tab also feeds the Hourly and Daily Load Chart tabs. </t>
  </si>
  <si>
    <t xml:space="preserve">This tab shows the calculation for the Block with Shaping Capacity up to XX % option.  This option allows a customer to shape its block up to XX% in any given month.  Block amounts will continue to be set based on Dedicated Resource energy amounts.  No Peak Net Requirement implication.  </t>
  </si>
  <si>
    <t>BPA has developed a tool to model the Block with Shaping Capacity product.  This tool is for illustrative purposes and any data provided by BPA is subject to change.</t>
  </si>
  <si>
    <t>Min Energy Delivery</t>
  </si>
  <si>
    <t xml:space="preserve">DateUpdated </t>
  </si>
  <si>
    <t>Ramp Rate Options</t>
  </si>
  <si>
    <t>Flat Ramp Rate</t>
  </si>
  <si>
    <t>Seasonal Ramp Rates</t>
  </si>
  <si>
    <t>Different Up/Down Ramp Rates</t>
  </si>
  <si>
    <t>Up Ramp Rate</t>
  </si>
  <si>
    <t>Down Ramp Rate</t>
  </si>
  <si>
    <t>Monthly Up Ramp Rate (MW)</t>
  </si>
  <si>
    <t>Monthly Down Ramp Rate (MW)</t>
  </si>
  <si>
    <t>Max Up Ramp Rate</t>
  </si>
  <si>
    <t>Max Down Ramp Rate</t>
  </si>
  <si>
    <t>Up Ramp Violation?</t>
  </si>
  <si>
    <t>Down Ramp Violation?</t>
  </si>
  <si>
    <t xml:space="preserve">Enter your data in the 'Customer Data' tab.  Fields in green are customer specific data.  Fields in orange perform calculations.  Enter assumed HWM, Tier 2 service option if applicable. Select  Ramp Rate option and enter ramp rate percentages. Enter monthly TRL load and P50 peak forecast data and monthly Existing, New and NLSL resource amounts.  Enter diurnal monthly block shaping factors.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</si>
</sst>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43" formatCode="_(* #,##0.00_);_(* \(#,##0.00\);_(* &quot;-&quot;??_);_(@_)"/>
    <numFmt numFmtId="164" formatCode="0.000"/>
    <numFmt numFmtId="165" formatCode="0.00000%"/>
    <numFmt numFmtId="166" formatCode="0.000_);[Red]\(0.000\)"/>
    <numFmt numFmtId="167" formatCode="#,##0.000_);[Red]\(#,##0.000\)"/>
    <numFmt numFmtId="168" formatCode="#,##0.000"/>
    <numFmt numFmtId="169" formatCode="_(* #,##0_);_(* \(#,##0\);_(* &quot;-&quot;??_);_(@_)"/>
    <numFmt numFmtId="170" formatCode="_(* #,##0.000_);_(* \(#,##0.000\);_(* &quot;-&quot;??_);_(@_)"/>
    <numFmt numFmtId="171" formatCode="_(* #,##0.0_);_(* \(#,##0.0\);_(* &quot;-&quot;??_);_(@_)"/>
    <numFmt numFmtId="172" formatCode="0.0%"/>
    <numFmt numFmtId="173" formatCode="0.0"/>
    <numFmt numFmtId="174" formatCode="_(* #,##0.0_);_(* \(#,##0.0\);_(* &quot;-&quot;?_);_(@_)"/>
    <numFmt numFmtId="179" formatCode="0_);\(0\)"/>
  </numFmts>
  <fonts count="45" x14ac:knownFonts="1">
    <font>
      <sz val="10"/>
      <name val="Arial"/>
      <family val="2"/>
    </font>
    <font>
      <sz val="12"/>
      <name val="Calibri"/>
      <family val="2"/>
    </font>
    <font>
      <sz val="10"/>
      <name val="Times New Roman"/>
      <family val="1"/>
    </font>
    <font>
      <b/>
      <sz val="12"/>
      <color indexed="12"/>
      <name val="Calibri"/>
      <family val="2"/>
    </font>
    <font>
      <sz val="10"/>
      <name val="Calibri"/>
      <family val="2"/>
    </font>
    <font>
      <sz val="10"/>
      <name val="Arial"/>
      <family val="2"/>
    </font>
    <font>
      <sz val="10"/>
      <color indexed="55"/>
      <name val="Calibri"/>
      <family val="2"/>
    </font>
    <font>
      <b/>
      <sz val="10"/>
      <name val="Calibri"/>
      <family val="2"/>
    </font>
    <font>
      <sz val="10"/>
      <color indexed="12"/>
      <name val="Calibri"/>
      <family val="2"/>
    </font>
    <font>
      <sz val="10"/>
      <color indexed="17"/>
      <name val="Calibri"/>
      <family val="2"/>
    </font>
    <font>
      <i/>
      <sz val="10"/>
      <name val="Calibri"/>
      <family val="2"/>
    </font>
    <font>
      <sz val="9"/>
      <name val="Arial"/>
      <family val="2"/>
    </font>
    <font>
      <sz val="9"/>
      <color indexed="63"/>
      <name val="Calibri"/>
      <family val="2"/>
    </font>
    <font>
      <sz val="10"/>
      <color indexed="9"/>
      <name val="Calibri"/>
      <family val="2"/>
    </font>
    <font>
      <b/>
      <sz val="10"/>
      <color indexed="12"/>
      <name val="Calibri"/>
      <family val="2"/>
    </font>
    <font>
      <sz val="9"/>
      <name val="Calibri"/>
      <family val="2"/>
    </font>
    <font>
      <i/>
      <sz val="9"/>
      <color theme="0"/>
      <name val="Calibri"/>
      <family val="2"/>
    </font>
    <font>
      <i/>
      <sz val="10"/>
      <color theme="0"/>
      <name val="Calibri"/>
      <family val="2"/>
    </font>
    <font>
      <i/>
      <sz val="9"/>
      <name val="Calibri"/>
      <family val="2"/>
    </font>
    <font>
      <u/>
      <sz val="10"/>
      <name val="Calibri"/>
      <family val="2"/>
    </font>
    <font>
      <sz val="11"/>
      <color theme="1"/>
      <name val="Calibri"/>
      <family val="2"/>
      <scheme val="minor"/>
    </font>
    <font>
      <sz val="8"/>
      <name val="Arial"/>
      <family val="2"/>
    </font>
    <font>
      <sz val="12"/>
      <name val="Calibri"/>
      <family val="2"/>
      <scheme val="minor"/>
    </font>
    <font>
      <b/>
      <sz val="12"/>
      <name val="Calibri"/>
      <family val="2"/>
      <scheme val="minor"/>
    </font>
    <font>
      <b/>
      <sz val="12"/>
      <color rgb="FF333333"/>
      <name val="Calibri"/>
      <family val="2"/>
      <scheme val="minor"/>
    </font>
    <font>
      <sz val="12"/>
      <color rgb="FF000000"/>
      <name val="Calibri"/>
      <family val="2"/>
      <scheme val="minor"/>
    </font>
    <font>
      <sz val="10"/>
      <color rgb="FFFF33CC"/>
      <name val="Calibri"/>
      <family val="2"/>
    </font>
    <font>
      <b/>
      <sz val="10"/>
      <color rgb="FFFF33CC"/>
      <name val="Calibri"/>
      <family val="2"/>
    </font>
    <font>
      <sz val="10"/>
      <color indexed="61"/>
      <name val="Arial"/>
      <family val="2"/>
    </font>
    <font>
      <sz val="12"/>
      <name val="Calibri"/>
      <family val="2"/>
    </font>
    <font>
      <sz val="12"/>
      <color theme="0"/>
      <name val="Calibri"/>
      <family val="2"/>
      <scheme val="minor"/>
    </font>
    <font>
      <sz val="11"/>
      <color rgb="FF000000"/>
      <name val="Calibri"/>
      <family val="2"/>
    </font>
    <font>
      <sz val="11"/>
      <color theme="1"/>
      <name val="Calibri"/>
      <family val="2"/>
    </font>
    <font>
      <b/>
      <sz val="12"/>
      <name val="Arial"/>
      <family val="2"/>
    </font>
    <font>
      <sz val="12"/>
      <name val="Arial"/>
      <family val="2"/>
    </font>
    <font>
      <b/>
      <sz val="11"/>
      <color rgb="FFFFFFFF"/>
      <name val="Calibri"/>
      <family val="2"/>
    </font>
    <font>
      <sz val="11"/>
      <name val="Calibri"/>
      <family val="2"/>
    </font>
    <font>
      <u/>
      <sz val="10"/>
      <color theme="10"/>
      <name val="Arial"/>
      <family val="2"/>
    </font>
    <font>
      <b/>
      <sz val="10"/>
      <name val="Arial"/>
      <family val="2"/>
    </font>
    <font>
      <b/>
      <sz val="11"/>
      <name val="Arial"/>
      <family val="2"/>
    </font>
    <font>
      <b/>
      <sz val="10"/>
      <color theme="0"/>
      <name val="Arial"/>
      <family val="2"/>
    </font>
    <font>
      <b/>
      <sz val="14"/>
      <name val="Calibri"/>
      <family val="2"/>
      <scheme val="minor"/>
    </font>
    <font>
      <sz val="12"/>
      <color theme="8"/>
      <name val="Calibri"/>
      <family val="2"/>
      <scheme val="minor"/>
    </font>
    <font>
      <sz val="10"/>
      <color rgb="FF993366"/>
      <name val="Arial"/>
      <family val="2"/>
    </font>
    <font>
      <sz val="12"/>
      <color theme="1"/>
      <name val="Calibri"/>
      <family val="2"/>
      <scheme val="minor"/>
    </font>
  </fonts>
  <fills count="26">
    <fill>
      <patternFill patternType="none"/>
    </fill>
    <fill>
      <patternFill patternType="gray125"/>
    </fill>
    <fill>
      <patternFill patternType="solid">
        <fgColor indexed="43"/>
        <bgColor indexed="64"/>
      </patternFill>
    </fill>
    <fill>
      <patternFill patternType="mediumGray">
        <fgColor indexed="9"/>
        <bgColor indexed="44"/>
      </patternFill>
    </fill>
    <fill>
      <patternFill patternType="solid">
        <fgColor rgb="FFFF66CC"/>
        <bgColor indexed="64"/>
      </patternFill>
    </fill>
    <fill>
      <patternFill patternType="solid">
        <fgColor theme="4" tint="0.79995117038483843"/>
        <bgColor indexed="65"/>
      </patternFill>
    </fill>
    <fill>
      <patternFill patternType="solid">
        <fgColor theme="5" tint="0.79995117038483843"/>
        <bgColor indexed="65"/>
      </patternFill>
    </fill>
    <fill>
      <patternFill patternType="solid">
        <fgColor theme="6" tint="0.79995117038483843"/>
        <bgColor indexed="65"/>
      </patternFill>
    </fill>
    <fill>
      <patternFill patternType="solid">
        <fgColor theme="7" tint="0.79995117038483843"/>
        <bgColor indexed="65"/>
      </patternFill>
    </fill>
    <fill>
      <patternFill patternType="solid">
        <fgColor theme="8" tint="0.79995117038483843"/>
        <bgColor indexed="65"/>
      </patternFill>
    </fill>
    <fill>
      <patternFill patternType="solid">
        <fgColor rgb="FF92D050"/>
        <bgColor indexed="64"/>
      </patternFill>
    </fill>
    <fill>
      <patternFill patternType="solid">
        <fgColor theme="9" tint="0.79998168889431442"/>
        <bgColor indexed="64"/>
      </patternFill>
    </fill>
    <fill>
      <patternFill patternType="solid">
        <fgColor rgb="FFFFC000"/>
        <bgColor indexed="64"/>
      </patternFill>
    </fill>
    <fill>
      <patternFill patternType="solid">
        <fgColor theme="5" tint="0.59999389629810485"/>
        <bgColor indexed="64"/>
      </patternFill>
    </fill>
    <fill>
      <patternFill patternType="solid">
        <fgColor theme="8" tint="0.79998168889431442"/>
        <bgColor indexed="64"/>
      </patternFill>
    </fill>
    <fill>
      <patternFill patternType="solid">
        <fgColor rgb="FFDBDBDB"/>
        <bgColor indexed="64"/>
      </patternFill>
    </fill>
    <fill>
      <patternFill patternType="solid">
        <fgColor rgb="FFEDEDED"/>
        <bgColor indexed="64"/>
      </patternFill>
    </fill>
    <fill>
      <patternFill patternType="solid">
        <fgColor rgb="FFA5A5A5"/>
        <bgColor indexed="64"/>
      </patternFill>
    </fill>
    <fill>
      <patternFill patternType="solid">
        <fgColor theme="9" tint="0.59999389629810485"/>
        <bgColor indexed="64"/>
      </patternFill>
    </fill>
    <fill>
      <patternFill patternType="solid">
        <fgColor theme="4" tint="-0.249977111117893"/>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0"/>
        <bgColor indexed="64"/>
      </patternFill>
    </fill>
    <fill>
      <patternFill patternType="solid">
        <fgColor theme="9" tint="-0.499984740745262"/>
        <bgColor indexed="64"/>
      </patternFill>
    </fill>
    <fill>
      <patternFill patternType="solid">
        <fgColor theme="1" tint="0.34998626667073579"/>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medium">
        <color indexed="64"/>
      </right>
      <top style="medium">
        <color indexed="64"/>
      </top>
      <bottom style="medium">
        <color indexed="64"/>
      </bottom>
      <diagonal/>
    </border>
    <border>
      <left style="thin">
        <color rgb="FFD3D3D3"/>
      </left>
      <right style="thin">
        <color rgb="FFD3D3D3"/>
      </right>
      <top style="thin">
        <color rgb="FFD3D3D3"/>
      </top>
      <bottom style="thin">
        <color rgb="FFD3D3D3"/>
      </bottom>
      <diagonal/>
    </border>
    <border>
      <left style="medium">
        <color indexed="64"/>
      </left>
      <right style="medium">
        <color indexed="64"/>
      </right>
      <top style="medium">
        <color indexed="64"/>
      </top>
      <bottom/>
      <diagonal/>
    </border>
    <border>
      <left/>
      <right/>
      <top/>
      <bottom style="thin">
        <color indexed="64"/>
      </bottom>
      <diagonal/>
    </border>
    <border>
      <left/>
      <right style="medium">
        <color indexed="64"/>
      </right>
      <top/>
      <bottom style="thin">
        <color indexed="64"/>
      </bottom>
      <diagonal/>
    </border>
    <border>
      <left/>
      <right/>
      <top/>
      <bottom style="double">
        <color indexed="64"/>
      </bottom>
      <diagonal/>
    </border>
    <border>
      <left/>
      <right style="medium">
        <color rgb="FFFFFFFF"/>
      </right>
      <top/>
      <bottom style="medium">
        <color rgb="FFFFFFFF"/>
      </bottom>
      <diagonal/>
    </border>
    <border>
      <left/>
      <right style="medium">
        <color rgb="FFFFFFFF"/>
      </right>
      <top style="medium">
        <color rgb="FFFFFFFF"/>
      </top>
      <bottom style="medium">
        <color rgb="FFFFFFF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D3D3D3"/>
      </left>
      <right style="thin">
        <color rgb="FFD3D3D3"/>
      </right>
      <top/>
      <bottom style="thin">
        <color rgb="FFD3D3D3"/>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s>
  <cellStyleXfs count="71">
    <xf numFmtId="0" fontId="0" fillId="0" borderId="0"/>
    <xf numFmtId="43" fontId="5" fillId="0" borderId="0" applyFont="0" applyFill="0" applyBorder="0" applyAlignment="0" applyProtection="0"/>
    <xf numFmtId="0" fontId="2" fillId="0" borderId="0"/>
    <xf numFmtId="43" fontId="5" fillId="0" borderId="0" applyFont="0" applyFill="0" applyBorder="0" applyAlignment="0" applyProtection="0"/>
    <xf numFmtId="43" fontId="5"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3" fontId="20" fillId="0" borderId="0" applyFont="0" applyFill="0" applyBorder="0" applyAlignment="0" applyProtection="0"/>
    <xf numFmtId="0" fontId="20" fillId="0" borderId="0"/>
    <xf numFmtId="43" fontId="5"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5" fillId="0" borderId="0" applyFont="0" applyFill="0" applyBorder="0" applyAlignment="0" applyProtection="0"/>
    <xf numFmtId="0" fontId="5" fillId="0" borderId="0" applyFont="0" applyFill="0" applyBorder="0" applyAlignment="0" applyProtection="0"/>
    <xf numFmtId="0" fontId="20" fillId="5" borderId="0" applyNumberFormat="0" applyBorder="0" applyAlignment="0" applyProtection="0"/>
    <xf numFmtId="0" fontId="20" fillId="6" borderId="0" applyNumberFormat="0" applyBorder="0" applyAlignment="0" applyProtection="0"/>
    <xf numFmtId="0" fontId="20" fillId="7" borderId="0" applyNumberFormat="0" applyBorder="0" applyAlignment="0" applyProtection="0"/>
    <xf numFmtId="0" fontId="20" fillId="8" borderId="0" applyNumberFormat="0" applyBorder="0" applyAlignment="0" applyProtection="0"/>
    <xf numFmtId="0" fontId="20" fillId="9"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Border="0" applyAlignment="0" applyProtection="0"/>
    <xf numFmtId="0" fontId="5" fillId="0" borderId="0" applyNumberFormat="0" applyAlignment="0" applyProtection="0"/>
    <xf numFmtId="0" fontId="5" fillId="0" borderId="0" applyNumberFormat="0" applyAlignment="0" applyProtection="0"/>
    <xf numFmtId="0" fontId="5" fillId="0" borderId="0" applyNumberFormat="0" applyFill="0" applyBorder="0" applyAlignment="0" applyProtection="0"/>
    <xf numFmtId="0" fontId="5" fillId="0" borderId="0" applyNumberFormat="0" applyBorder="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Alignment="0" applyProtection="0"/>
    <xf numFmtId="0" fontId="5" fillId="0" borderId="0" applyNumberFormat="0" applyFill="0" applyBorder="0" applyAlignment="0" applyProtection="0"/>
    <xf numFmtId="0" fontId="5" fillId="0" borderId="0" applyNumberFormat="0" applyAlignment="0" applyProtection="0"/>
    <xf numFmtId="0" fontId="5" fillId="0" borderId="0" applyNumberFormat="0" applyFill="0" applyAlignment="0" applyProtection="0"/>
    <xf numFmtId="0" fontId="5" fillId="0" borderId="0" applyNumberFormat="0" applyBorder="0" applyAlignment="0" applyProtection="0"/>
    <xf numFmtId="0" fontId="5" fillId="0" borderId="0" applyNumberFormat="0" applyFont="0" applyAlignment="0" applyProtection="0"/>
    <xf numFmtId="0" fontId="5" fillId="0" borderId="0" applyNumberFormat="0" applyAlignment="0" applyProtection="0"/>
    <xf numFmtId="0" fontId="5" fillId="0" borderId="0" applyNumberFormat="0" applyFill="0" applyBorder="0" applyAlignment="0" applyProtection="0"/>
    <xf numFmtId="0" fontId="5" fillId="0" borderId="0" applyNumberFormat="0" applyFill="0" applyAlignment="0" applyProtection="0"/>
    <xf numFmtId="0" fontId="5" fillId="0" borderId="0" applyNumberFormat="0" applyFill="0" applyBorder="0" applyAlignment="0" applyProtection="0"/>
    <xf numFmtId="9" fontId="20" fillId="0" borderId="0" applyFont="0" applyFill="0" applyBorder="0" applyAlignment="0" applyProtection="0"/>
    <xf numFmtId="0" fontId="37" fillId="0" borderId="0" applyNumberFormat="0" applyFill="0" applyBorder="0" applyAlignment="0" applyProtection="0"/>
  </cellStyleXfs>
  <cellXfs count="367">
    <xf numFmtId="0" fontId="0" fillId="0" borderId="0" xfId="0"/>
    <xf numFmtId="0" fontId="3" fillId="0" borderId="0" xfId="2" applyFont="1" applyAlignment="1">
      <alignment vertical="center"/>
    </xf>
    <xf numFmtId="0" fontId="4" fillId="0" borderId="0" xfId="2" applyFont="1" applyAlignment="1">
      <alignment vertical="center"/>
    </xf>
    <xf numFmtId="0" fontId="4" fillId="0" borderId="0" xfId="0" applyFont="1" applyAlignment="1">
      <alignment vertical="center"/>
    </xf>
    <xf numFmtId="0" fontId="6" fillId="0" borderId="0" xfId="0" applyFont="1" applyAlignment="1">
      <alignment vertical="center"/>
    </xf>
    <xf numFmtId="0" fontId="4" fillId="0" borderId="0" xfId="0" applyFont="1" applyAlignment="1">
      <alignment horizontal="center" vertical="center"/>
    </xf>
    <xf numFmtId="0" fontId="4" fillId="0" borderId="0" xfId="2" applyFont="1" applyAlignment="1">
      <alignment horizontal="center" vertical="center"/>
    </xf>
    <xf numFmtId="0" fontId="4" fillId="0" borderId="1" xfId="0" applyFont="1" applyBorder="1" applyAlignment="1">
      <alignment vertical="center"/>
    </xf>
    <xf numFmtId="0" fontId="4" fillId="0" borderId="0" xfId="2" applyFont="1"/>
    <xf numFmtId="0" fontId="8" fillId="0" borderId="0" xfId="2" applyFont="1"/>
    <xf numFmtId="0" fontId="8" fillId="0" borderId="0" xfId="2" applyFont="1" applyAlignment="1">
      <alignment horizontal="center"/>
    </xf>
    <xf numFmtId="0" fontId="8" fillId="0" borderId="0" xfId="0" applyFont="1" applyAlignment="1">
      <alignment vertical="center"/>
    </xf>
    <xf numFmtId="0" fontId="4" fillId="0" borderId="4" xfId="0" applyFont="1" applyBorder="1" applyAlignment="1">
      <alignment vertical="center"/>
    </xf>
    <xf numFmtId="1" fontId="4" fillId="0" borderId="0" xfId="0" applyNumberFormat="1" applyFont="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3" fontId="4" fillId="0" borderId="7" xfId="0" applyNumberFormat="1"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9"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2" xfId="0" applyFont="1" applyBorder="1" applyAlignment="1">
      <alignment horizontal="center" vertical="center"/>
    </xf>
    <xf numFmtId="0" fontId="0" fillId="0" borderId="3" xfId="0" applyBorder="1"/>
    <xf numFmtId="0" fontId="10" fillId="0" borderId="4" xfId="0" applyFont="1" applyBorder="1" applyAlignment="1">
      <alignment vertical="center"/>
    </xf>
    <xf numFmtId="0" fontId="0" fillId="0" borderId="5" xfId="0" applyBorder="1"/>
    <xf numFmtId="164" fontId="4" fillId="0" borderId="0" xfId="0" applyNumberFormat="1" applyFont="1" applyAlignment="1">
      <alignment horizontal="center" vertical="center"/>
    </xf>
    <xf numFmtId="164" fontId="4" fillId="0" borderId="0" xfId="0" applyNumberFormat="1" applyFont="1" applyAlignment="1">
      <alignment vertical="center"/>
    </xf>
    <xf numFmtId="164" fontId="4" fillId="3" borderId="0" xfId="0" applyNumberFormat="1" applyFont="1" applyFill="1" applyAlignment="1">
      <alignment horizontal="center" vertical="center"/>
    </xf>
    <xf numFmtId="164" fontId="4" fillId="0" borderId="5" xfId="0" applyNumberFormat="1" applyFont="1" applyBorder="1" applyAlignment="1">
      <alignment vertical="center"/>
    </xf>
    <xf numFmtId="164" fontId="4" fillId="0" borderId="9" xfId="0" applyNumberFormat="1" applyFont="1" applyBorder="1" applyAlignment="1">
      <alignment horizontal="center" vertical="center"/>
    </xf>
    <xf numFmtId="0" fontId="9" fillId="0" borderId="4" xfId="0" applyFont="1" applyBorder="1" applyAlignment="1">
      <alignment vertical="center"/>
    </xf>
    <xf numFmtId="3" fontId="4" fillId="0" borderId="0" xfId="0" applyNumberFormat="1" applyFont="1" applyAlignment="1">
      <alignment horizontal="center" vertical="center"/>
    </xf>
    <xf numFmtId="0" fontId="11" fillId="0" borderId="5" xfId="0" applyFont="1" applyBorder="1" applyAlignment="1">
      <alignment vertical="center"/>
    </xf>
    <xf numFmtId="0" fontId="12" fillId="0" borderId="4" xfId="0" applyFont="1" applyBorder="1" applyAlignment="1">
      <alignment vertical="center"/>
    </xf>
    <xf numFmtId="164" fontId="13" fillId="0" borderId="0" xfId="0" applyNumberFormat="1" applyFont="1" applyAlignment="1">
      <alignment horizontal="center" vertical="center"/>
    </xf>
    <xf numFmtId="0" fontId="4" fillId="0" borderId="4" xfId="2" applyFont="1" applyBorder="1"/>
    <xf numFmtId="165" fontId="4" fillId="0" borderId="0" xfId="0" applyNumberFormat="1" applyFont="1" applyAlignment="1">
      <alignment horizontal="center" vertical="center"/>
    </xf>
    <xf numFmtId="0" fontId="0" fillId="0" borderId="0" xfId="0" applyAlignment="1">
      <alignment vertical="center"/>
    </xf>
    <xf numFmtId="0" fontId="12" fillId="0" borderId="0" xfId="0" applyFont="1" applyAlignment="1">
      <alignment vertical="center"/>
    </xf>
    <xf numFmtId="0" fontId="12" fillId="0" borderId="6" xfId="0" applyFont="1" applyBorder="1" applyAlignment="1">
      <alignment vertical="center"/>
    </xf>
    <xf numFmtId="3" fontId="4" fillId="0" borderId="7" xfId="0" applyNumberFormat="1" applyFont="1" applyBorder="1" applyAlignment="1">
      <alignment horizontal="center" vertical="center"/>
    </xf>
    <xf numFmtId="0" fontId="4" fillId="0" borderId="7" xfId="0" applyFont="1" applyBorder="1" applyAlignment="1">
      <alignment horizontal="center" vertical="center"/>
    </xf>
    <xf numFmtId="0" fontId="0" fillId="0" borderId="8" xfId="0" applyBorder="1"/>
    <xf numFmtId="0" fontId="14" fillId="0" borderId="0" xfId="2" applyFont="1" applyAlignment="1">
      <alignment vertical="center"/>
    </xf>
    <xf numFmtId="0" fontId="10" fillId="0" borderId="0" xfId="0" applyFont="1" applyAlignment="1">
      <alignment horizontal="center" vertical="center"/>
    </xf>
    <xf numFmtId="3" fontId="8" fillId="0" borderId="0" xfId="0" applyNumberFormat="1" applyFont="1" applyAlignment="1">
      <alignment horizontal="center" vertical="center"/>
    </xf>
    <xf numFmtId="3" fontId="8" fillId="0" borderId="2" xfId="0" applyNumberFormat="1"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164" fontId="10" fillId="0" borderId="5" xfId="0" applyNumberFormat="1" applyFont="1" applyBorder="1" applyAlignment="1">
      <alignment horizontal="center" vertical="center"/>
    </xf>
    <xf numFmtId="0" fontId="12" fillId="0" borderId="0" xfId="0" applyFont="1" applyAlignment="1">
      <alignment horizontal="left" vertical="center"/>
    </xf>
    <xf numFmtId="164" fontId="10" fillId="0" borderId="8" xfId="0" applyNumberFormat="1" applyFont="1" applyBorder="1" applyAlignment="1">
      <alignment horizontal="center" vertical="center"/>
    </xf>
    <xf numFmtId="3" fontId="4" fillId="3" borderId="0" xfId="0" applyNumberFormat="1" applyFont="1" applyFill="1" applyAlignment="1">
      <alignment horizontal="center" vertical="center"/>
    </xf>
    <xf numFmtId="164" fontId="10" fillId="3" borderId="5" xfId="0" applyNumberFormat="1" applyFont="1" applyFill="1" applyBorder="1" applyAlignment="1">
      <alignment horizontal="center" vertical="center"/>
    </xf>
    <xf numFmtId="0" fontId="15" fillId="0" borderId="0" xfId="0" applyFont="1" applyAlignment="1">
      <alignment horizontal="center" vertical="center"/>
    </xf>
    <xf numFmtId="38" fontId="4" fillId="0" borderId="0" xfId="0" applyNumberFormat="1" applyFont="1" applyAlignment="1">
      <alignment horizontal="center" vertical="center"/>
    </xf>
    <xf numFmtId="38" fontId="4" fillId="3" borderId="0" xfId="0" applyNumberFormat="1" applyFont="1" applyFill="1" applyAlignment="1">
      <alignment horizontal="center" vertical="center"/>
    </xf>
    <xf numFmtId="0" fontId="4" fillId="0" borderId="8" xfId="0" applyFont="1" applyBorder="1" applyAlignment="1">
      <alignment horizontal="center" vertical="center"/>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horizontal="center" vertical="center"/>
    </xf>
    <xf numFmtId="0" fontId="4" fillId="0" borderId="5" xfId="0" applyFont="1" applyBorder="1" applyAlignment="1">
      <alignment horizontal="center" vertical="center"/>
    </xf>
    <xf numFmtId="168" fontId="4" fillId="0" borderId="0" xfId="0" applyNumberFormat="1" applyFont="1" applyAlignment="1">
      <alignment horizontal="center" vertical="center"/>
    </xf>
    <xf numFmtId="0" fontId="15" fillId="4" borderId="0" xfId="0" applyFont="1" applyFill="1" applyAlignment="1">
      <alignment vertical="center"/>
    </xf>
    <xf numFmtId="0" fontId="10" fillId="0" borderId="4" xfId="2" applyFont="1" applyBorder="1" applyAlignment="1">
      <alignment vertical="center"/>
    </xf>
    <xf numFmtId="0" fontId="15" fillId="0" borderId="0" xfId="0" applyFont="1" applyAlignment="1">
      <alignment vertical="center"/>
    </xf>
    <xf numFmtId="0" fontId="10" fillId="0" borderId="4" xfId="0" applyFont="1" applyBorder="1" applyAlignment="1">
      <alignment horizontal="center" vertical="center"/>
    </xf>
    <xf numFmtId="0" fontId="19" fillId="0" borderId="0" xfId="0" applyFont="1" applyAlignment="1">
      <alignment horizontal="center" vertical="center"/>
    </xf>
    <xf numFmtId="0" fontId="4" fillId="0" borderId="0" xfId="0" quotePrefix="1" applyFont="1" applyAlignment="1">
      <alignment vertical="center"/>
    </xf>
    <xf numFmtId="164" fontId="4" fillId="0" borderId="5" xfId="0" applyNumberFormat="1" applyFont="1" applyBorder="1" applyAlignment="1">
      <alignment horizontal="center" vertical="center"/>
    </xf>
    <xf numFmtId="164" fontId="4" fillId="0" borderId="10" xfId="0" applyNumberFormat="1" applyFont="1" applyBorder="1" applyAlignment="1">
      <alignment horizontal="center" vertical="center"/>
    </xf>
    <xf numFmtId="0" fontId="15" fillId="0" borderId="4" xfId="0" applyFont="1" applyBorder="1" applyAlignment="1">
      <alignment horizontal="left" vertical="center"/>
    </xf>
    <xf numFmtId="0" fontId="15" fillId="0" borderId="6" xfId="0" applyFont="1" applyBorder="1" applyAlignment="1">
      <alignment vertical="center"/>
    </xf>
    <xf numFmtId="3" fontId="4" fillId="0" borderId="0" xfId="0" applyNumberFormat="1" applyFont="1" applyAlignment="1">
      <alignment vertical="center"/>
    </xf>
    <xf numFmtId="6" fontId="4" fillId="0" borderId="0" xfId="0" applyNumberFormat="1" applyFont="1" applyAlignment="1">
      <alignment vertical="center"/>
    </xf>
    <xf numFmtId="167" fontId="4" fillId="0" borderId="0" xfId="0" applyNumberFormat="1" applyFont="1" applyAlignment="1">
      <alignment vertical="center"/>
    </xf>
    <xf numFmtId="0" fontId="22" fillId="0" borderId="0" xfId="0" applyFont="1"/>
    <xf numFmtId="0" fontId="22" fillId="0" borderId="0" xfId="0" applyFont="1" applyAlignment="1">
      <alignment horizontal="right"/>
    </xf>
    <xf numFmtId="0" fontId="22" fillId="0" borderId="0" xfId="0" applyFont="1" applyAlignment="1">
      <alignment horizontal="center"/>
    </xf>
    <xf numFmtId="0" fontId="23" fillId="0" borderId="0" xfId="0" applyFont="1" applyAlignment="1">
      <alignment horizontal="center"/>
    </xf>
    <xf numFmtId="0" fontId="24" fillId="0" borderId="12" xfId="0" applyFont="1" applyBorder="1" applyAlignment="1">
      <alignment horizontal="left" vertical="center" wrapText="1" readingOrder="1"/>
    </xf>
    <xf numFmtId="0" fontId="7" fillId="0" borderId="4" xfId="2" applyFont="1" applyBorder="1" applyAlignment="1">
      <alignment vertical="center"/>
    </xf>
    <xf numFmtId="0" fontId="6" fillId="0" borderId="0" xfId="0" applyFont="1" applyAlignment="1">
      <alignment horizontal="left" vertical="center"/>
    </xf>
    <xf numFmtId="164" fontId="10" fillId="0" borderId="0" xfId="0" applyNumberFormat="1" applyFont="1" applyAlignment="1">
      <alignment horizontal="center" vertical="center"/>
    </xf>
    <xf numFmtId="0" fontId="26" fillId="0" borderId="0" xfId="0" applyFont="1" applyAlignment="1">
      <alignment vertical="center" wrapText="1"/>
    </xf>
    <xf numFmtId="0" fontId="23" fillId="0" borderId="0" xfId="0" applyFont="1" applyAlignment="1">
      <alignment horizontal="center" wrapText="1"/>
    </xf>
    <xf numFmtId="0" fontId="23" fillId="0" borderId="0" xfId="0" applyFont="1" applyAlignment="1">
      <alignment wrapText="1"/>
    </xf>
    <xf numFmtId="0" fontId="22" fillId="10" borderId="13" xfId="0" applyFont="1" applyFill="1" applyBorder="1"/>
    <xf numFmtId="0" fontId="29" fillId="0" borderId="0" xfId="0" applyFont="1" applyAlignment="1">
      <alignment vertical="center"/>
    </xf>
    <xf numFmtId="166" fontId="10" fillId="0" borderId="5" xfId="0" applyNumberFormat="1" applyFont="1" applyBorder="1" applyAlignment="1">
      <alignment horizontal="center" vertical="center"/>
    </xf>
    <xf numFmtId="1" fontId="4" fillId="0" borderId="0" xfId="0" applyNumberFormat="1" applyFont="1" applyAlignment="1">
      <alignment horizontal="center" vertical="center"/>
    </xf>
    <xf numFmtId="164" fontId="22" fillId="10" borderId="11" xfId="0" applyNumberFormat="1" applyFont="1" applyFill="1" applyBorder="1" applyAlignment="1">
      <alignment horizontal="right"/>
    </xf>
    <xf numFmtId="169" fontId="25" fillId="0" borderId="12" xfId="1" applyNumberFormat="1" applyFont="1" applyBorder="1" applyAlignment="1">
      <alignment horizontal="left" vertical="center" wrapText="1" readingOrder="1"/>
    </xf>
    <xf numFmtId="0" fontId="22" fillId="11" borderId="0" xfId="0" applyFont="1" applyFill="1" applyAlignment="1">
      <alignment horizontal="center"/>
    </xf>
    <xf numFmtId="0" fontId="22" fillId="0" borderId="13" xfId="0" applyFont="1" applyBorder="1" applyAlignment="1">
      <alignment horizontal="center"/>
    </xf>
    <xf numFmtId="3" fontId="4" fillId="14" borderId="0" xfId="0" applyNumberFormat="1" applyFont="1" applyFill="1" applyAlignment="1">
      <alignment horizontal="center" vertical="center"/>
    </xf>
    <xf numFmtId="164" fontId="10" fillId="14" borderId="5" xfId="0" applyNumberFormat="1" applyFont="1" applyFill="1" applyBorder="1" applyAlignment="1">
      <alignment horizontal="center" vertical="center"/>
    </xf>
    <xf numFmtId="168" fontId="22" fillId="11" borderId="0" xfId="0" applyNumberFormat="1" applyFont="1" applyFill="1" applyAlignment="1">
      <alignment horizontal="center"/>
    </xf>
    <xf numFmtId="0" fontId="27" fillId="0" borderId="5" xfId="0" applyFont="1" applyBorder="1" applyAlignment="1">
      <alignment vertical="center" wrapText="1"/>
    </xf>
    <xf numFmtId="164" fontId="4" fillId="0" borderId="16" xfId="0" applyNumberFormat="1" applyFont="1" applyBorder="1" applyAlignment="1">
      <alignment horizontal="center" vertical="center"/>
    </xf>
    <xf numFmtId="0" fontId="0" fillId="0" borderId="2" xfId="0" applyBorder="1"/>
    <xf numFmtId="0" fontId="0" fillId="0" borderId="4" xfId="0" applyBorder="1"/>
    <xf numFmtId="0" fontId="0" fillId="0" borderId="6" xfId="0" applyBorder="1"/>
    <xf numFmtId="0" fontId="0" fillId="0" borderId="7" xfId="0" applyBorder="1"/>
    <xf numFmtId="0" fontId="34" fillId="0" borderId="4" xfId="0" applyFont="1" applyBorder="1"/>
    <xf numFmtId="0" fontId="4" fillId="0" borderId="0" xfId="0" applyFont="1"/>
    <xf numFmtId="0" fontId="0" fillId="0" borderId="20" xfId="0" applyBorder="1"/>
    <xf numFmtId="0" fontId="36" fillId="0" borderId="11" xfId="0" applyFont="1" applyBorder="1"/>
    <xf numFmtId="0" fontId="36" fillId="0" borderId="13" xfId="0" applyFont="1" applyBorder="1"/>
    <xf numFmtId="0" fontId="36" fillId="0" borderId="22" xfId="0" applyFont="1" applyBorder="1"/>
    <xf numFmtId="0" fontId="36" fillId="0" borderId="23" xfId="0" applyFont="1" applyBorder="1"/>
    <xf numFmtId="0" fontId="35" fillId="0" borderId="18" xfId="20" applyFont="1" applyBorder="1" applyAlignment="1">
      <alignment vertical="center" wrapText="1"/>
    </xf>
    <xf numFmtId="172" fontId="32" fillId="0" borderId="17" xfId="69" applyNumberFormat="1" applyFont="1" applyFill="1" applyBorder="1" applyAlignment="1">
      <alignment vertical="center" wrapText="1"/>
    </xf>
    <xf numFmtId="0" fontId="29" fillId="0" borderId="13" xfId="0" applyFont="1" applyBorder="1" applyAlignment="1">
      <alignment vertical="center"/>
    </xf>
    <xf numFmtId="168" fontId="22" fillId="0" borderId="0" xfId="0" applyNumberFormat="1" applyFont="1"/>
    <xf numFmtId="0" fontId="22" fillId="10" borderId="22" xfId="0" applyFont="1" applyFill="1" applyBorder="1"/>
    <xf numFmtId="0" fontId="22" fillId="13" borderId="22" xfId="0" applyFont="1" applyFill="1" applyBorder="1"/>
    <xf numFmtId="0" fontId="22" fillId="10" borderId="23" xfId="0" applyFont="1" applyFill="1" applyBorder="1"/>
    <xf numFmtId="0" fontId="29" fillId="13" borderId="22" xfId="0" applyFont="1" applyFill="1" applyBorder="1" applyAlignment="1">
      <alignment vertical="center"/>
    </xf>
    <xf numFmtId="0" fontId="1" fillId="13" borderId="23" xfId="0" applyFont="1" applyFill="1" applyBorder="1" applyAlignment="1">
      <alignment vertical="center"/>
    </xf>
    <xf numFmtId="0" fontId="29" fillId="13" borderId="13" xfId="0" applyFont="1" applyFill="1" applyBorder="1" applyAlignment="1">
      <alignment vertical="center"/>
    </xf>
    <xf numFmtId="0" fontId="23" fillId="0" borderId="19" xfId="0" applyFont="1" applyBorder="1" applyAlignment="1">
      <alignment horizontal="center" vertical="center" wrapText="1"/>
    </xf>
    <xf numFmtId="0" fontId="23" fillId="0" borderId="11" xfId="0" applyFont="1" applyBorder="1" applyAlignment="1">
      <alignment horizontal="center" vertical="center" wrapText="1"/>
    </xf>
    <xf numFmtId="169" fontId="25" fillId="0" borderId="24" xfId="1" applyNumberFormat="1" applyFont="1" applyBorder="1" applyAlignment="1">
      <alignment horizontal="left" vertical="center" wrapText="1" readingOrder="1"/>
    </xf>
    <xf numFmtId="0" fontId="22" fillId="0" borderId="6" xfId="0" applyFont="1" applyBorder="1"/>
    <xf numFmtId="0" fontId="22" fillId="0" borderId="7" xfId="0" applyFont="1" applyBorder="1"/>
    <xf numFmtId="0" fontId="22" fillId="0" borderId="8" xfId="0" applyFont="1" applyBorder="1"/>
    <xf numFmtId="0" fontId="22" fillId="0" borderId="7" xfId="0" applyFont="1" applyBorder="1" applyAlignment="1">
      <alignment wrapText="1"/>
    </xf>
    <xf numFmtId="3" fontId="22" fillId="0" borderId="0" xfId="0" applyNumberFormat="1" applyFont="1"/>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12" borderId="11" xfId="0" applyFont="1" applyFill="1" applyBorder="1" applyAlignment="1">
      <alignment horizontal="center" vertical="center" wrapText="1"/>
    </xf>
    <xf numFmtId="3" fontId="23" fillId="12" borderId="11" xfId="0" applyNumberFormat="1" applyFont="1" applyFill="1" applyBorder="1" applyAlignment="1">
      <alignment horizontal="center" vertical="center"/>
    </xf>
    <xf numFmtId="3" fontId="23" fillId="12" borderId="19" xfId="0" applyNumberFormat="1" applyFont="1" applyFill="1" applyBorder="1" applyAlignment="1">
      <alignment horizontal="center" vertical="center" wrapText="1"/>
    </xf>
    <xf numFmtId="9" fontId="23" fillId="12" borderId="11" xfId="26" applyFont="1" applyFill="1" applyBorder="1" applyAlignment="1">
      <alignment horizontal="center" vertical="center"/>
    </xf>
    <xf numFmtId="0" fontId="23" fillId="0" borderId="7" xfId="0" applyFont="1" applyBorder="1" applyAlignment="1">
      <alignment horizontal="center"/>
    </xf>
    <xf numFmtId="0" fontId="23" fillId="0" borderId="7" xfId="0" applyFont="1" applyBorder="1" applyAlignment="1">
      <alignment horizontal="center" wrapText="1"/>
    </xf>
    <xf numFmtId="0" fontId="22" fillId="11" borderId="23" xfId="0" applyFont="1" applyFill="1" applyBorder="1" applyAlignment="1">
      <alignment horizontal="center" wrapText="1"/>
    </xf>
    <xf numFmtId="0" fontId="22" fillId="0" borderId="23" xfId="0" applyFont="1" applyBorder="1" applyAlignment="1">
      <alignment wrapText="1"/>
    </xf>
    <xf numFmtId="0" fontId="22" fillId="0" borderId="11" xfId="0" applyFont="1" applyBorder="1" applyAlignment="1">
      <alignment wrapText="1"/>
    </xf>
    <xf numFmtId="0" fontId="0" fillId="18" borderId="25" xfId="0" applyFill="1" applyBorder="1" applyAlignment="1">
      <alignment horizontal="center" wrapText="1"/>
    </xf>
    <xf numFmtId="0" fontId="37" fillId="0" borderId="0" xfId="70"/>
    <xf numFmtId="0" fontId="33" fillId="0" borderId="0" xfId="0" applyFont="1"/>
    <xf numFmtId="0" fontId="38" fillId="0" borderId="0" xfId="0" applyFont="1"/>
    <xf numFmtId="0" fontId="35" fillId="17" borderId="0" xfId="20" applyFont="1" applyFill="1" applyAlignment="1">
      <alignment vertical="center" wrapText="1"/>
    </xf>
    <xf numFmtId="172" fontId="31" fillId="15" borderId="0" xfId="69" applyNumberFormat="1" applyFont="1" applyFill="1" applyBorder="1" applyAlignment="1">
      <alignment vertical="center" wrapText="1"/>
    </xf>
    <xf numFmtId="172" fontId="32" fillId="15" borderId="0" xfId="69" applyNumberFormat="1" applyFont="1" applyFill="1" applyBorder="1" applyAlignment="1">
      <alignment vertical="center" wrapText="1"/>
    </xf>
    <xf numFmtId="172" fontId="31" fillId="16" borderId="0" xfId="69" applyNumberFormat="1" applyFont="1" applyFill="1" applyBorder="1" applyAlignment="1">
      <alignment vertical="center" wrapText="1"/>
    </xf>
    <xf numFmtId="172" fontId="32" fillId="16" borderId="0" xfId="69" applyNumberFormat="1" applyFont="1" applyFill="1" applyBorder="1" applyAlignment="1">
      <alignment vertical="center" wrapText="1"/>
    </xf>
    <xf numFmtId="0" fontId="35" fillId="17" borderId="26" xfId="20" applyFont="1" applyFill="1" applyBorder="1" applyAlignment="1">
      <alignment vertical="center" wrapText="1"/>
    </xf>
    <xf numFmtId="0" fontId="35" fillId="17" borderId="27" xfId="20" applyFont="1" applyFill="1" applyBorder="1" applyAlignment="1">
      <alignment vertical="center" wrapText="1"/>
    </xf>
    <xf numFmtId="0" fontId="35" fillId="17" borderId="26" xfId="20" applyFont="1" applyFill="1" applyBorder="1" applyAlignment="1">
      <alignment horizontal="right" vertical="center" wrapText="1"/>
    </xf>
    <xf numFmtId="172" fontId="32" fillId="15" borderId="27" xfId="69" applyNumberFormat="1" applyFont="1" applyFill="1" applyBorder="1" applyAlignment="1">
      <alignment vertical="center" wrapText="1"/>
    </xf>
    <xf numFmtId="172" fontId="31" fillId="16" borderId="27" xfId="69" applyNumberFormat="1" applyFont="1" applyFill="1" applyBorder="1" applyAlignment="1">
      <alignment vertical="center" wrapText="1"/>
    </xf>
    <xf numFmtId="172" fontId="32" fillId="16" borderId="27" xfId="69" applyNumberFormat="1" applyFont="1" applyFill="1" applyBorder="1" applyAlignment="1">
      <alignment vertical="center" wrapText="1"/>
    </xf>
    <xf numFmtId="0" fontId="35" fillId="17" borderId="28" xfId="20" applyFont="1" applyFill="1" applyBorder="1" applyAlignment="1">
      <alignment horizontal="right" vertical="center" wrapText="1"/>
    </xf>
    <xf numFmtId="169" fontId="22" fillId="0" borderId="11" xfId="0" applyNumberFormat="1" applyFont="1" applyBorder="1"/>
    <xf numFmtId="0" fontId="22" fillId="11" borderId="13" xfId="0" applyFont="1" applyFill="1" applyBorder="1"/>
    <xf numFmtId="0" fontId="22" fillId="11" borderId="22" xfId="0" applyFont="1" applyFill="1" applyBorder="1"/>
    <xf numFmtId="0" fontId="22" fillId="11" borderId="23" xfId="0" applyFont="1" applyFill="1" applyBorder="1"/>
    <xf numFmtId="164" fontId="22" fillId="11" borderId="22" xfId="0" applyNumberFormat="1" applyFont="1" applyFill="1" applyBorder="1"/>
    <xf numFmtId="0" fontId="22" fillId="13" borderId="13" xfId="0" applyFont="1" applyFill="1" applyBorder="1" applyAlignment="1">
      <alignment horizontal="left"/>
    </xf>
    <xf numFmtId="164" fontId="22" fillId="18" borderId="22" xfId="0" applyNumberFormat="1" applyFont="1" applyFill="1" applyBorder="1"/>
    <xf numFmtId="0" fontId="23" fillId="0" borderId="3" xfId="0" applyFont="1" applyBorder="1" applyAlignment="1">
      <alignment horizontal="center"/>
    </xf>
    <xf numFmtId="170" fontId="22" fillId="13" borderId="5" xfId="0" applyNumberFormat="1" applyFont="1" applyFill="1" applyBorder="1" applyAlignment="1">
      <alignment horizontal="right"/>
    </xf>
    <xf numFmtId="164" fontId="22" fillId="10" borderId="5" xfId="0" applyNumberFormat="1" applyFont="1" applyFill="1" applyBorder="1"/>
    <xf numFmtId="164" fontId="22" fillId="13" borderId="5" xfId="0" applyNumberFormat="1" applyFont="1" applyFill="1" applyBorder="1"/>
    <xf numFmtId="169" fontId="22" fillId="13" borderId="5" xfId="0" applyNumberFormat="1" applyFont="1" applyFill="1" applyBorder="1"/>
    <xf numFmtId="169" fontId="22" fillId="13" borderId="8" xfId="0" applyNumberFormat="1" applyFont="1" applyFill="1" applyBorder="1" applyAlignment="1">
      <alignment horizontal="right"/>
    </xf>
    <xf numFmtId="164" fontId="22" fillId="10" borderId="21" xfId="0" applyNumberFormat="1" applyFont="1" applyFill="1" applyBorder="1" applyAlignment="1">
      <alignment horizontal="right"/>
    </xf>
    <xf numFmtId="0" fontId="23" fillId="0" borderId="33" xfId="0" applyFont="1" applyBorder="1" applyAlignment="1">
      <alignment horizontal="right"/>
    </xf>
    <xf numFmtId="0" fontId="23" fillId="0" borderId="34" xfId="0" applyFont="1" applyBorder="1" applyAlignment="1">
      <alignment horizontal="right"/>
    </xf>
    <xf numFmtId="0" fontId="22" fillId="20" borderId="2" xfId="0" applyFont="1" applyFill="1" applyBorder="1"/>
    <xf numFmtId="169" fontId="22" fillId="20" borderId="0" xfId="1" applyNumberFormat="1" applyFont="1" applyFill="1" applyBorder="1"/>
    <xf numFmtId="169" fontId="22" fillId="20" borderId="7" xfId="1" applyNumberFormat="1" applyFont="1" applyFill="1" applyBorder="1"/>
    <xf numFmtId="169" fontId="22" fillId="20" borderId="2" xfId="1" applyNumberFormat="1" applyFont="1" applyFill="1" applyBorder="1"/>
    <xf numFmtId="169" fontId="22" fillId="20" borderId="0" xfId="27" applyNumberFormat="1" applyFont="1" applyFill="1" applyBorder="1"/>
    <xf numFmtId="169" fontId="22" fillId="20" borderId="7" xfId="27" applyNumberFormat="1" applyFont="1" applyFill="1" applyBorder="1"/>
    <xf numFmtId="170" fontId="22" fillId="20" borderId="22" xfId="0" applyNumberFormat="1" applyFont="1" applyFill="1" applyBorder="1" applyAlignment="1">
      <alignment horizontal="right"/>
    </xf>
    <xf numFmtId="164" fontId="22" fillId="20" borderId="22" xfId="0" applyNumberFormat="1" applyFont="1" applyFill="1" applyBorder="1"/>
    <xf numFmtId="169" fontId="22" fillId="20" borderId="22" xfId="0" applyNumberFormat="1" applyFont="1" applyFill="1" applyBorder="1"/>
    <xf numFmtId="169" fontId="22" fillId="20" borderId="23" xfId="0" applyNumberFormat="1" applyFont="1" applyFill="1" applyBorder="1" applyAlignment="1">
      <alignment horizontal="right"/>
    </xf>
    <xf numFmtId="9" fontId="22" fillId="20" borderId="0" xfId="26" applyFont="1" applyFill="1" applyBorder="1"/>
    <xf numFmtId="9" fontId="22" fillId="20" borderId="5" xfId="26" applyFont="1" applyFill="1" applyBorder="1"/>
    <xf numFmtId="1" fontId="22" fillId="20" borderId="0" xfId="0" applyNumberFormat="1" applyFont="1" applyFill="1"/>
    <xf numFmtId="1" fontId="22" fillId="20" borderId="5" xfId="0" applyNumberFormat="1" applyFont="1" applyFill="1" applyBorder="1"/>
    <xf numFmtId="0" fontId="1" fillId="13" borderId="22" xfId="0" applyFont="1" applyFill="1" applyBorder="1" applyAlignment="1">
      <alignment vertical="center"/>
    </xf>
    <xf numFmtId="0" fontId="23" fillId="0" borderId="35" xfId="0" applyFont="1" applyBorder="1" applyAlignment="1">
      <alignment horizontal="right"/>
    </xf>
    <xf numFmtId="14" fontId="0" fillId="0" borderId="0" xfId="0" applyNumberFormat="1"/>
    <xf numFmtId="172" fontId="31" fillId="21" borderId="14" xfId="69" applyNumberFormat="1" applyFont="1" applyFill="1" applyBorder="1" applyAlignment="1">
      <alignment vertical="center" wrapText="1"/>
    </xf>
    <xf numFmtId="172" fontId="32" fillId="21" borderId="14" xfId="69" applyNumberFormat="1" applyFont="1" applyFill="1" applyBorder="1" applyAlignment="1">
      <alignment vertical="center" wrapText="1"/>
    </xf>
    <xf numFmtId="172" fontId="32" fillId="21" borderId="29" xfId="69" applyNumberFormat="1" applyFont="1" applyFill="1" applyBorder="1" applyAlignment="1">
      <alignment vertical="center" wrapText="1"/>
    </xf>
    <xf numFmtId="172" fontId="31" fillId="21" borderId="0" xfId="69" applyNumberFormat="1" applyFont="1" applyFill="1" applyBorder="1" applyAlignment="1">
      <alignment vertical="center" wrapText="1"/>
    </xf>
    <xf numFmtId="172" fontId="32" fillId="21" borderId="0" xfId="69" applyNumberFormat="1" applyFont="1" applyFill="1" applyBorder="1" applyAlignment="1">
      <alignment vertical="center" wrapText="1"/>
    </xf>
    <xf numFmtId="0" fontId="35" fillId="22" borderId="26" xfId="20" applyFont="1" applyFill="1" applyBorder="1" applyAlignment="1">
      <alignment horizontal="right" vertical="center" wrapText="1"/>
    </xf>
    <xf numFmtId="0" fontId="35" fillId="22" borderId="36" xfId="20" applyFont="1" applyFill="1" applyBorder="1" applyAlignment="1">
      <alignment horizontal="right" vertical="center" wrapText="1"/>
    </xf>
    <xf numFmtId="0" fontId="35" fillId="22" borderId="28" xfId="20" applyFont="1" applyFill="1" applyBorder="1" applyAlignment="1">
      <alignment horizontal="right" vertical="center" wrapText="1"/>
    </xf>
    <xf numFmtId="0" fontId="36" fillId="0" borderId="0" xfId="0" applyFont="1"/>
    <xf numFmtId="0" fontId="40" fillId="19" borderId="39" xfId="0" applyFont="1" applyFill="1" applyBorder="1"/>
    <xf numFmtId="0" fontId="0" fillId="0" borderId="44" xfId="0" applyBorder="1" applyAlignment="1">
      <alignment horizontal="center" vertical="center"/>
    </xf>
    <xf numFmtId="0" fontId="0" fillId="0" borderId="47" xfId="0" applyBorder="1" applyAlignment="1">
      <alignment horizontal="center" vertical="center"/>
    </xf>
    <xf numFmtId="0" fontId="0" fillId="0" borderId="44" xfId="0" applyBorder="1"/>
    <xf numFmtId="169" fontId="22" fillId="18" borderId="2" xfId="1" applyNumberFormat="1" applyFont="1" applyFill="1" applyBorder="1"/>
    <xf numFmtId="169" fontId="22" fillId="18" borderId="0" xfId="27" applyNumberFormat="1" applyFont="1" applyFill="1" applyBorder="1"/>
    <xf numFmtId="169" fontId="22" fillId="18" borderId="0" xfId="1" applyNumberFormat="1" applyFont="1" applyFill="1" applyBorder="1"/>
    <xf numFmtId="169" fontId="22" fillId="18" borderId="5" xfId="1" applyNumberFormat="1" applyFont="1" applyFill="1" applyBorder="1"/>
    <xf numFmtId="3" fontId="22" fillId="18" borderId="7" xfId="0" applyNumberFormat="1" applyFont="1" applyFill="1" applyBorder="1"/>
    <xf numFmtId="3" fontId="22" fillId="18" borderId="8" xfId="0" applyNumberFormat="1" applyFont="1" applyFill="1" applyBorder="1"/>
    <xf numFmtId="0" fontId="1" fillId="0" borderId="0" xfId="0" applyFont="1" applyAlignment="1">
      <alignment vertical="center"/>
    </xf>
    <xf numFmtId="0" fontId="22" fillId="11" borderId="13" xfId="0" applyFont="1" applyFill="1" applyBorder="1" applyAlignment="1">
      <alignment horizontal="left"/>
    </xf>
    <xf numFmtId="0" fontId="22" fillId="10" borderId="22" xfId="0" applyFont="1" applyFill="1" applyBorder="1" applyAlignment="1">
      <alignment horizontal="left"/>
    </xf>
    <xf numFmtId="0" fontId="22" fillId="18" borderId="0" xfId="0" applyFont="1" applyFill="1"/>
    <xf numFmtId="173" fontId="4" fillId="0" borderId="0" xfId="0" applyNumberFormat="1" applyFont="1" applyAlignment="1">
      <alignment horizontal="center" vertical="center"/>
    </xf>
    <xf numFmtId="173" fontId="4" fillId="3" borderId="0" xfId="0" applyNumberFormat="1" applyFont="1" applyFill="1" applyAlignment="1">
      <alignment horizontal="center" vertical="center"/>
    </xf>
    <xf numFmtId="0" fontId="22" fillId="23" borderId="0" xfId="0" applyFont="1" applyFill="1"/>
    <xf numFmtId="0" fontId="23" fillId="23" borderId="0" xfId="0" applyFont="1" applyFill="1" applyAlignment="1">
      <alignment horizontal="right"/>
    </xf>
    <xf numFmtId="9" fontId="22" fillId="23" borderId="0" xfId="26" applyFont="1" applyFill="1"/>
    <xf numFmtId="0" fontId="22" fillId="23" borderId="0" xfId="0" applyFont="1" applyFill="1" applyAlignment="1">
      <alignment horizontal="right"/>
    </xf>
    <xf numFmtId="0" fontId="23" fillId="23" borderId="0" xfId="0" applyFont="1" applyFill="1" applyAlignment="1">
      <alignment horizontal="center"/>
    </xf>
    <xf numFmtId="0" fontId="22" fillId="23" borderId="0" xfId="0" applyFont="1" applyFill="1" applyAlignment="1">
      <alignment horizontal="center"/>
    </xf>
    <xf numFmtId="3" fontId="22" fillId="23" borderId="0" xfId="0" applyNumberFormat="1" applyFont="1" applyFill="1" applyAlignment="1">
      <alignment horizontal="right"/>
    </xf>
    <xf numFmtId="0" fontId="30" fillId="23" borderId="0" xfId="0" applyFont="1" applyFill="1"/>
    <xf numFmtId="170" fontId="22" fillId="23" borderId="0" xfId="0" applyNumberFormat="1" applyFont="1" applyFill="1"/>
    <xf numFmtId="169" fontId="22" fillId="23" borderId="0" xfId="0" applyNumberFormat="1" applyFont="1" applyFill="1"/>
    <xf numFmtId="170" fontId="22" fillId="23" borderId="3" xfId="0" applyNumberFormat="1" applyFont="1" applyFill="1" applyBorder="1" applyAlignment="1">
      <alignment horizontal="right"/>
    </xf>
    <xf numFmtId="0" fontId="22" fillId="23" borderId="15" xfId="0" applyFont="1" applyFill="1" applyBorder="1" applyAlignment="1">
      <alignment horizontal="right"/>
    </xf>
    <xf numFmtId="0" fontId="22" fillId="23" borderId="5" xfId="0" applyFont="1" applyFill="1" applyBorder="1" applyAlignment="1">
      <alignment horizontal="right"/>
    </xf>
    <xf numFmtId="170" fontId="22" fillId="23" borderId="5" xfId="0" applyNumberFormat="1" applyFont="1" applyFill="1" applyBorder="1" applyAlignment="1">
      <alignment horizontal="right"/>
    </xf>
    <xf numFmtId="170" fontId="22" fillId="23" borderId="8" xfId="0" applyNumberFormat="1" applyFont="1" applyFill="1" applyBorder="1" applyAlignment="1">
      <alignment horizontal="right"/>
    </xf>
    <xf numFmtId="0" fontId="22" fillId="23" borderId="13" xfId="0" applyFont="1" applyFill="1" applyBorder="1" applyAlignment="1">
      <alignment horizontal="right"/>
    </xf>
    <xf numFmtId="0" fontId="22" fillId="23" borderId="3" xfId="0" applyFont="1" applyFill="1" applyBorder="1" applyAlignment="1">
      <alignment horizontal="right"/>
    </xf>
    <xf numFmtId="169" fontId="22" fillId="23" borderId="22" xfId="1" applyNumberFormat="1" applyFont="1" applyFill="1" applyBorder="1" applyAlignment="1">
      <alignment horizontal="right"/>
    </xf>
    <xf numFmtId="170" fontId="22" fillId="23" borderId="5" xfId="1" applyNumberFormat="1" applyFont="1" applyFill="1" applyBorder="1" applyAlignment="1">
      <alignment horizontal="right"/>
    </xf>
    <xf numFmtId="169" fontId="22" fillId="23" borderId="23" xfId="1" applyNumberFormat="1" applyFont="1" applyFill="1" applyBorder="1" applyAlignment="1">
      <alignment horizontal="right"/>
    </xf>
    <xf numFmtId="170" fontId="22" fillId="23" borderId="8" xfId="1" applyNumberFormat="1" applyFont="1" applyFill="1" applyBorder="1" applyAlignment="1">
      <alignment horizontal="right"/>
    </xf>
    <xf numFmtId="169" fontId="22" fillId="23" borderId="0" xfId="1" applyNumberFormat="1" applyFont="1" applyFill="1" applyBorder="1" applyAlignment="1">
      <alignment horizontal="right"/>
    </xf>
    <xf numFmtId="170" fontId="22" fillId="23" borderId="0" xfId="1" applyNumberFormat="1" applyFont="1" applyFill="1" applyBorder="1" applyAlignment="1">
      <alignment horizontal="right"/>
    </xf>
    <xf numFmtId="0" fontId="22" fillId="23" borderId="22" xfId="0" applyFont="1" applyFill="1" applyBorder="1" applyAlignment="1">
      <alignment horizontal="right"/>
    </xf>
    <xf numFmtId="169" fontId="22" fillId="23" borderId="4" xfId="1" applyNumberFormat="1" applyFont="1" applyFill="1" applyBorder="1" applyAlignment="1">
      <alignment horizontal="right"/>
    </xf>
    <xf numFmtId="0" fontId="22" fillId="23" borderId="4" xfId="0" applyFont="1" applyFill="1" applyBorder="1" applyAlignment="1">
      <alignment horizontal="right"/>
    </xf>
    <xf numFmtId="0" fontId="1" fillId="23" borderId="0" xfId="0" applyFont="1" applyFill="1" applyAlignment="1">
      <alignment vertical="center"/>
    </xf>
    <xf numFmtId="169" fontId="22" fillId="23" borderId="0" xfId="1" applyNumberFormat="1" applyFont="1" applyFill="1" applyBorder="1"/>
    <xf numFmtId="169" fontId="22" fillId="23" borderId="0" xfId="1" applyNumberFormat="1" applyFont="1" applyFill="1" applyAlignment="1">
      <alignment horizontal="center"/>
    </xf>
    <xf numFmtId="171" fontId="28" fillId="23" borderId="0" xfId="27" applyNumberFormat="1" applyFont="1" applyFill="1" applyBorder="1"/>
    <xf numFmtId="43" fontId="28" fillId="23" borderId="0" xfId="27" applyNumberFormat="1" applyFont="1" applyFill="1" applyBorder="1"/>
    <xf numFmtId="43" fontId="22" fillId="23" borderId="0" xfId="0" applyNumberFormat="1" applyFont="1" applyFill="1"/>
    <xf numFmtId="171" fontId="28" fillId="23" borderId="0" xfId="27" applyNumberFormat="1" applyFont="1" applyFill="1"/>
    <xf numFmtId="43" fontId="28" fillId="23" borderId="0" xfId="27" applyNumberFormat="1" applyFont="1" applyFill="1"/>
    <xf numFmtId="169" fontId="22" fillId="23" borderId="13" xfId="0" applyNumberFormat="1" applyFont="1" applyFill="1" applyBorder="1" applyAlignment="1">
      <alignment horizontal="right"/>
    </xf>
    <xf numFmtId="0" fontId="22" fillId="23" borderId="53" xfId="0" applyFont="1" applyFill="1" applyBorder="1" applyAlignment="1">
      <alignment horizontal="right"/>
    </xf>
    <xf numFmtId="169" fontId="22" fillId="23" borderId="22" xfId="0" applyNumberFormat="1" applyFont="1" applyFill="1" applyBorder="1" applyAlignment="1">
      <alignment horizontal="right"/>
    </xf>
    <xf numFmtId="0" fontId="23" fillId="0" borderId="54" xfId="0" applyFont="1" applyBorder="1" applyAlignment="1">
      <alignment horizontal="right"/>
    </xf>
    <xf numFmtId="0" fontId="23" fillId="0" borderId="53" xfId="0" applyFont="1" applyBorder="1" applyAlignment="1">
      <alignment horizontal="right"/>
    </xf>
    <xf numFmtId="0" fontId="22" fillId="11" borderId="2" xfId="0" applyFont="1" applyFill="1" applyBorder="1"/>
    <xf numFmtId="169" fontId="22" fillId="11" borderId="1" xfId="1" applyNumberFormat="1" applyFont="1" applyFill="1" applyBorder="1"/>
    <xf numFmtId="169" fontId="22" fillId="11" borderId="2" xfId="1" applyNumberFormat="1" applyFont="1" applyFill="1" applyBorder="1"/>
    <xf numFmtId="169" fontId="22" fillId="11" borderId="4" xfId="1" applyNumberFormat="1" applyFont="1" applyFill="1" applyBorder="1"/>
    <xf numFmtId="169" fontId="22" fillId="11" borderId="0" xfId="1" applyNumberFormat="1" applyFont="1" applyFill="1" applyBorder="1"/>
    <xf numFmtId="169" fontId="22" fillId="11" borderId="6" xfId="1" applyNumberFormat="1" applyFont="1" applyFill="1" applyBorder="1"/>
    <xf numFmtId="169" fontId="22" fillId="11" borderId="7" xfId="1" applyNumberFormat="1" applyFont="1" applyFill="1" applyBorder="1"/>
    <xf numFmtId="9" fontId="22" fillId="20" borderId="4" xfId="26" applyFont="1" applyFill="1" applyBorder="1"/>
    <xf numFmtId="0" fontId="30" fillId="23" borderId="0" xfId="0" applyFont="1" applyFill="1" applyProtection="1">
      <protection locked="0"/>
    </xf>
    <xf numFmtId="169" fontId="23" fillId="23" borderId="0" xfId="1" applyNumberFormat="1" applyFont="1" applyFill="1" applyBorder="1"/>
    <xf numFmtId="169" fontId="22" fillId="23" borderId="0" xfId="0" applyNumberFormat="1" applyFont="1" applyFill="1" applyAlignment="1">
      <alignment horizontal="right"/>
    </xf>
    <xf numFmtId="170" fontId="22" fillId="23" borderId="13" xfId="0" applyNumberFormat="1" applyFont="1" applyFill="1" applyBorder="1" applyAlignment="1">
      <alignment horizontal="right"/>
    </xf>
    <xf numFmtId="170" fontId="22" fillId="23" borderId="22" xfId="0" applyNumberFormat="1" applyFont="1" applyFill="1" applyBorder="1" applyAlignment="1">
      <alignment horizontal="right"/>
    </xf>
    <xf numFmtId="3" fontId="22" fillId="23" borderId="23" xfId="0" applyNumberFormat="1" applyFont="1" applyFill="1" applyBorder="1" applyAlignment="1">
      <alignment horizontal="right"/>
    </xf>
    <xf numFmtId="170" fontId="22" fillId="23" borderId="23" xfId="0" applyNumberFormat="1" applyFont="1" applyFill="1" applyBorder="1" applyAlignment="1">
      <alignment horizontal="right"/>
    </xf>
    <xf numFmtId="0" fontId="22" fillId="23" borderId="1" xfId="0" applyFont="1" applyFill="1" applyBorder="1" applyAlignment="1">
      <alignment horizontal="right"/>
    </xf>
    <xf numFmtId="169" fontId="22" fillId="23" borderId="6" xfId="1" applyNumberFormat="1" applyFont="1" applyFill="1" applyBorder="1" applyAlignment="1">
      <alignment horizontal="right"/>
    </xf>
    <xf numFmtId="0" fontId="23" fillId="23" borderId="13" xfId="0" applyFont="1" applyFill="1" applyBorder="1" applyAlignment="1">
      <alignment horizontal="center"/>
    </xf>
    <xf numFmtId="0" fontId="23" fillId="23" borderId="23" xfId="0" applyFont="1" applyFill="1" applyBorder="1" applyAlignment="1">
      <alignment horizontal="center"/>
    </xf>
    <xf numFmtId="170" fontId="22" fillId="23" borderId="4" xfId="0" applyNumberFormat="1" applyFont="1" applyFill="1" applyBorder="1"/>
    <xf numFmtId="169" fontId="22" fillId="23" borderId="4" xfId="0" applyNumberFormat="1" applyFont="1" applyFill="1" applyBorder="1"/>
    <xf numFmtId="169" fontId="42" fillId="23" borderId="0" xfId="1" applyNumberFormat="1" applyFont="1" applyFill="1" applyBorder="1" applyAlignment="1">
      <alignment horizontal="center" wrapText="1"/>
    </xf>
    <xf numFmtId="0" fontId="0" fillId="0" borderId="1" xfId="0" applyBorder="1"/>
    <xf numFmtId="10" fontId="0" fillId="11" borderId="37" xfId="0" applyNumberFormat="1" applyFill="1" applyBorder="1"/>
    <xf numFmtId="10" fontId="0" fillId="11" borderId="38" xfId="0" applyNumberFormat="1" applyFill="1" applyBorder="1"/>
    <xf numFmtId="10" fontId="0" fillId="21" borderId="0" xfId="0" applyNumberFormat="1" applyFill="1"/>
    <xf numFmtId="10" fontId="0" fillId="21" borderId="27" xfId="0" applyNumberFormat="1" applyFill="1" applyBorder="1"/>
    <xf numFmtId="10" fontId="0" fillId="11" borderId="0" xfId="0" applyNumberFormat="1" applyFill="1"/>
    <xf numFmtId="10" fontId="0" fillId="11" borderId="27" xfId="0" applyNumberFormat="1" applyFill="1" applyBorder="1"/>
    <xf numFmtId="10" fontId="0" fillId="21" borderId="14" xfId="0" applyNumberFormat="1" applyFill="1" applyBorder="1"/>
    <xf numFmtId="10" fontId="0" fillId="21" borderId="29" xfId="0" applyNumberFormat="1" applyFill="1" applyBorder="1"/>
    <xf numFmtId="169" fontId="22" fillId="20" borderId="22" xfId="0" applyNumberFormat="1" applyFont="1" applyFill="1" applyBorder="1" applyAlignment="1">
      <alignment horizontal="right"/>
    </xf>
    <xf numFmtId="169" fontId="22" fillId="0" borderId="0" xfId="1" applyNumberFormat="1" applyFont="1" applyFill="1" applyBorder="1" applyAlignment="1">
      <alignment horizontal="right"/>
    </xf>
    <xf numFmtId="0" fontId="0" fillId="0" borderId="44" xfId="0" applyBorder="1" applyAlignment="1">
      <alignment horizontal="right"/>
    </xf>
    <xf numFmtId="0" fontId="0" fillId="0" borderId="47" xfId="0" applyBorder="1"/>
    <xf numFmtId="164" fontId="0" fillId="0" borderId="0" xfId="0" applyNumberFormat="1"/>
    <xf numFmtId="169" fontId="22" fillId="20" borderId="4" xfId="27" applyNumberFormat="1" applyFont="1" applyFill="1" applyBorder="1"/>
    <xf numFmtId="169" fontId="22" fillId="20" borderId="5" xfId="27" applyNumberFormat="1" applyFont="1" applyFill="1" applyBorder="1"/>
    <xf numFmtId="169" fontId="22" fillId="20" borderId="6" xfId="27" applyNumberFormat="1" applyFont="1" applyFill="1" applyBorder="1"/>
    <xf numFmtId="169" fontId="22" fillId="20" borderId="8" xfId="27" applyNumberFormat="1" applyFont="1" applyFill="1" applyBorder="1"/>
    <xf numFmtId="0" fontId="22" fillId="23" borderId="0" xfId="0" applyFont="1" applyFill="1" applyAlignment="1">
      <alignment horizontal="center" vertical="center" wrapText="1"/>
    </xf>
    <xf numFmtId="9" fontId="22" fillId="24" borderId="13" xfId="26" applyFont="1" applyFill="1" applyBorder="1"/>
    <xf numFmtId="9" fontId="22" fillId="24" borderId="23" xfId="26" applyFont="1" applyFill="1" applyBorder="1"/>
    <xf numFmtId="169" fontId="22" fillId="23" borderId="0" xfId="1" applyNumberFormat="1" applyFont="1" applyFill="1" applyBorder="1" applyAlignment="1">
      <alignment horizontal="center"/>
    </xf>
    <xf numFmtId="9" fontId="22" fillId="25" borderId="22" xfId="26" applyFont="1" applyFill="1" applyBorder="1"/>
    <xf numFmtId="0" fontId="23" fillId="0" borderId="11" xfId="0" applyFont="1" applyBorder="1" applyAlignment="1">
      <alignment horizontal="center" wrapText="1"/>
    </xf>
    <xf numFmtId="9" fontId="22" fillId="25" borderId="25" xfId="26" applyFont="1" applyFill="1" applyBorder="1"/>
    <xf numFmtId="9" fontId="5" fillId="25" borderId="25" xfId="26" applyFont="1" applyFill="1" applyBorder="1"/>
    <xf numFmtId="174" fontId="22" fillId="23" borderId="0" xfId="0" applyNumberFormat="1" applyFont="1" applyFill="1"/>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25" xfId="0" applyBorder="1" applyAlignment="1">
      <alignment horizontal="left" wrapText="1"/>
    </xf>
    <xf numFmtId="0" fontId="40" fillId="19" borderId="40" xfId="0" applyFont="1" applyFill="1" applyBorder="1" applyAlignment="1">
      <alignment horizontal="left"/>
    </xf>
    <xf numFmtId="0" fontId="40" fillId="19" borderId="41" xfId="0" applyFont="1" applyFill="1" applyBorder="1" applyAlignment="1">
      <alignment horizontal="left"/>
    </xf>
    <xf numFmtId="0" fontId="40" fillId="19" borderId="42" xfId="0" applyFont="1" applyFill="1" applyBorder="1" applyAlignment="1">
      <alignment horizontal="left"/>
    </xf>
    <xf numFmtId="0" fontId="0" fillId="0" borderId="30" xfId="0" applyBorder="1" applyAlignment="1">
      <alignment horizontal="left" wrapText="1"/>
    </xf>
    <xf numFmtId="0" fontId="0" fillId="0" borderId="31" xfId="0" applyBorder="1" applyAlignment="1">
      <alignment horizontal="left" wrapText="1"/>
    </xf>
    <xf numFmtId="0" fontId="0" fillId="0" borderId="32" xfId="0" applyBorder="1" applyAlignment="1">
      <alignment horizontal="left" wrapText="1"/>
    </xf>
    <xf numFmtId="0" fontId="38" fillId="0" borderId="31" xfId="0" applyFont="1" applyBorder="1" applyAlignment="1">
      <alignment horizontal="left" wrapText="1"/>
    </xf>
    <xf numFmtId="0" fontId="38" fillId="0" borderId="32" xfId="0" applyFont="1" applyBorder="1" applyAlignment="1">
      <alignment horizontal="left" wrapText="1"/>
    </xf>
    <xf numFmtId="0" fontId="40" fillId="19" borderId="43" xfId="0" applyFont="1" applyFill="1" applyBorder="1" applyAlignment="1">
      <alignment horizontal="left" wrapText="1"/>
    </xf>
    <xf numFmtId="0" fontId="40" fillId="19" borderId="2" xfId="0" applyFont="1" applyFill="1" applyBorder="1" applyAlignment="1">
      <alignment horizontal="left" wrapText="1"/>
    </xf>
    <xf numFmtId="0" fontId="40" fillId="19" borderId="3" xfId="0" applyFont="1" applyFill="1" applyBorder="1" applyAlignment="1">
      <alignment horizontal="left" wrapText="1"/>
    </xf>
    <xf numFmtId="0" fontId="0" fillId="0" borderId="45" xfId="0" applyBorder="1" applyAlignment="1">
      <alignment horizontal="left" wrapText="1"/>
    </xf>
    <xf numFmtId="0" fontId="0" fillId="0" borderId="51" xfId="0" applyBorder="1" applyAlignment="1">
      <alignment horizontal="left" wrapText="1"/>
    </xf>
    <xf numFmtId="0" fontId="0" fillId="0" borderId="52" xfId="0" applyBorder="1" applyAlignment="1">
      <alignment horizontal="left" wrapText="1"/>
    </xf>
    <xf numFmtId="0" fontId="0" fillId="0" borderId="30" xfId="0" applyBorder="1" applyAlignment="1">
      <alignment horizontal="center"/>
    </xf>
    <xf numFmtId="0" fontId="0" fillId="0" borderId="31" xfId="0" applyBorder="1" applyAlignment="1">
      <alignment horizontal="center"/>
    </xf>
    <xf numFmtId="0" fontId="0" fillId="0" borderId="46" xfId="0" applyBorder="1" applyAlignment="1">
      <alignment horizontal="center"/>
    </xf>
    <xf numFmtId="0" fontId="0" fillId="0" borderId="30" xfId="0" applyBorder="1" applyAlignment="1">
      <alignment horizontal="left"/>
    </xf>
    <xf numFmtId="0" fontId="0" fillId="0" borderId="31" xfId="0" applyBorder="1" applyAlignment="1">
      <alignment horizontal="left"/>
    </xf>
    <xf numFmtId="0" fontId="0" fillId="0" borderId="46" xfId="0" applyBorder="1" applyAlignment="1">
      <alignment horizontal="left"/>
    </xf>
    <xf numFmtId="0" fontId="38" fillId="22" borderId="1" xfId="0" applyFont="1" applyFill="1" applyBorder="1" applyAlignment="1">
      <alignment horizontal="left"/>
    </xf>
    <xf numFmtId="0" fontId="38" fillId="22" borderId="2" xfId="0" applyFont="1" applyFill="1" applyBorder="1" applyAlignment="1">
      <alignment horizontal="left"/>
    </xf>
    <xf numFmtId="0" fontId="38" fillId="22" borderId="3" xfId="0" applyFont="1" applyFill="1" applyBorder="1" applyAlignment="1">
      <alignment horizontal="left"/>
    </xf>
    <xf numFmtId="0" fontId="0" fillId="0" borderId="48" xfId="0" applyBorder="1" applyAlignment="1">
      <alignment horizontal="left" wrapText="1"/>
    </xf>
    <xf numFmtId="0" fontId="0" fillId="0" borderId="49" xfId="0" applyBorder="1" applyAlignment="1">
      <alignment horizontal="left" wrapText="1"/>
    </xf>
    <xf numFmtId="0" fontId="0" fillId="0" borderId="50" xfId="0" applyBorder="1" applyAlignment="1">
      <alignment horizontal="left" wrapText="1"/>
    </xf>
    <xf numFmtId="0" fontId="0" fillId="0" borderId="25" xfId="0" applyBorder="1" applyAlignment="1">
      <alignment horizontal="left"/>
    </xf>
    <xf numFmtId="0" fontId="0" fillId="0" borderId="45" xfId="0" applyBorder="1" applyAlignment="1">
      <alignment horizontal="left"/>
    </xf>
    <xf numFmtId="0" fontId="22" fillId="23" borderId="0" xfId="0" applyFont="1" applyFill="1" applyAlignment="1">
      <alignment horizontal="center" vertical="center" wrapText="1"/>
    </xf>
    <xf numFmtId="0" fontId="41" fillId="23" borderId="0" xfId="0" applyFont="1" applyFill="1" applyAlignment="1">
      <alignment horizontal="center"/>
    </xf>
    <xf numFmtId="169" fontId="43" fillId="23" borderId="2" xfId="1" applyNumberFormat="1" applyFont="1" applyFill="1" applyBorder="1" applyAlignment="1">
      <alignment horizontal="left" wrapText="1"/>
    </xf>
    <xf numFmtId="0" fontId="22" fillId="23" borderId="19" xfId="0" applyFont="1" applyFill="1" applyBorder="1" applyAlignment="1">
      <alignment horizontal="center"/>
    </xf>
    <xf numFmtId="0" fontId="22" fillId="23" borderId="20" xfId="0" applyFont="1" applyFill="1" applyBorder="1" applyAlignment="1">
      <alignment horizontal="center"/>
    </xf>
    <xf numFmtId="0" fontId="22" fillId="23" borderId="21" xfId="0" applyFont="1" applyFill="1" applyBorder="1" applyAlignment="1">
      <alignment horizontal="center"/>
    </xf>
    <xf numFmtId="169" fontId="22" fillId="0" borderId="4" xfId="0" applyNumberFormat="1" applyFont="1" applyBorder="1" applyAlignment="1">
      <alignment horizontal="left"/>
    </xf>
    <xf numFmtId="169" fontId="22" fillId="0" borderId="0" xfId="0" applyNumberFormat="1" applyFont="1" applyAlignment="1">
      <alignment horizontal="left"/>
    </xf>
    <xf numFmtId="0" fontId="33" fillId="0" borderId="1"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3" xfId="0" applyFont="1" applyBorder="1" applyAlignment="1">
      <alignment horizontal="center" vertical="center" wrapText="1"/>
    </xf>
    <xf numFmtId="0" fontId="39" fillId="0" borderId="30" xfId="0" applyFont="1" applyBorder="1" applyAlignment="1">
      <alignment horizontal="center" wrapText="1"/>
    </xf>
    <xf numFmtId="0" fontId="39" fillId="0" borderId="31" xfId="0" applyFont="1" applyBorder="1" applyAlignment="1">
      <alignment horizontal="center" wrapText="1"/>
    </xf>
    <xf numFmtId="0" fontId="39" fillId="0" borderId="32" xfId="0" applyFont="1" applyBorder="1" applyAlignment="1">
      <alignment horizontal="center" wrapText="1"/>
    </xf>
    <xf numFmtId="0" fontId="0" fillId="0" borderId="37" xfId="0" applyBorder="1" applyAlignment="1">
      <alignment horizontal="left" wrapText="1"/>
    </xf>
    <xf numFmtId="0" fontId="0" fillId="0" borderId="0" xfId="0" applyAlignment="1">
      <alignment horizontal="left" wrapText="1"/>
    </xf>
    <xf numFmtId="0" fontId="23" fillId="0" borderId="1" xfId="0" applyFont="1" applyBorder="1" applyAlignment="1">
      <alignment horizontal="center" wrapText="1"/>
    </xf>
    <xf numFmtId="0" fontId="23" fillId="0" borderId="2" xfId="0" applyFont="1" applyBorder="1" applyAlignment="1">
      <alignment horizontal="center" wrapText="1"/>
    </xf>
    <xf numFmtId="0" fontId="23" fillId="0" borderId="3" xfId="0" applyFont="1" applyBorder="1" applyAlignment="1">
      <alignment horizontal="center" wrapText="1"/>
    </xf>
    <xf numFmtId="0" fontId="22" fillId="23" borderId="4" xfId="0" applyFont="1" applyFill="1" applyBorder="1" applyAlignment="1">
      <alignment horizontal="center" vertical="center" wrapText="1"/>
    </xf>
    <xf numFmtId="0" fontId="7" fillId="2" borderId="2" xfId="0" applyFont="1" applyFill="1" applyBorder="1" applyAlignment="1">
      <alignment vertical="center"/>
    </xf>
    <xf numFmtId="0" fontId="7" fillId="2" borderId="3" xfId="0" applyFont="1" applyFill="1" applyBorder="1" applyAlignment="1">
      <alignment vertical="center"/>
    </xf>
    <xf numFmtId="0" fontId="44" fillId="23" borderId="0" xfId="0" applyFont="1" applyFill="1"/>
    <xf numFmtId="0" fontId="44" fillId="23" borderId="0" xfId="0" applyFont="1" applyFill="1" applyAlignment="1">
      <alignment horizontal="right"/>
    </xf>
    <xf numFmtId="3" fontId="22" fillId="11" borderId="11" xfId="0" applyNumberFormat="1" applyFont="1" applyFill="1" applyBorder="1" applyAlignment="1">
      <alignment horizontal="center"/>
    </xf>
    <xf numFmtId="179" fontId="22" fillId="23" borderId="0" xfId="1" applyNumberFormat="1" applyFont="1" applyFill="1" applyAlignment="1">
      <alignment horizontal="center"/>
    </xf>
  </cellXfs>
  <cellStyles count="71">
    <cellStyle name="20% - Accent1 2" xfId="28" xr:uid="{00000000-0005-0000-0000-000000000000}"/>
    <cellStyle name="20% - Accent2 2" xfId="29" xr:uid="{00000000-0005-0000-0000-000001000000}"/>
    <cellStyle name="20% - Accent3 2" xfId="30" xr:uid="{00000000-0005-0000-0000-000002000000}"/>
    <cellStyle name="20% - Accent4 2" xfId="31" xr:uid="{00000000-0005-0000-0000-000003000000}"/>
    <cellStyle name="20% - Accent5 2" xfId="32" xr:uid="{00000000-0005-0000-0000-000004000000}"/>
    <cellStyle name="20% - Accent6 2" xfId="33" xr:uid="{00000000-0005-0000-0000-000005000000}"/>
    <cellStyle name="40% - Accent1 2" xfId="34" xr:uid="{00000000-0005-0000-0000-000006000000}"/>
    <cellStyle name="40% - Accent2 2" xfId="35" xr:uid="{00000000-0005-0000-0000-000007000000}"/>
    <cellStyle name="40% - Accent3 2" xfId="36" xr:uid="{00000000-0005-0000-0000-000008000000}"/>
    <cellStyle name="40% - Accent4 2" xfId="37" xr:uid="{00000000-0005-0000-0000-000009000000}"/>
    <cellStyle name="40% - Accent5 2" xfId="38" xr:uid="{00000000-0005-0000-0000-00000A000000}"/>
    <cellStyle name="40% - Accent6 2" xfId="39" xr:uid="{00000000-0005-0000-0000-00000B000000}"/>
    <cellStyle name="60% - Accent1 2" xfId="40" xr:uid="{00000000-0005-0000-0000-00000C000000}"/>
    <cellStyle name="60% - Accent2 2" xfId="41" xr:uid="{00000000-0005-0000-0000-00000D000000}"/>
    <cellStyle name="60% - Accent3 2" xfId="42" xr:uid="{00000000-0005-0000-0000-00000E000000}"/>
    <cellStyle name="60% - Accent4 2" xfId="43" xr:uid="{00000000-0005-0000-0000-00000F000000}"/>
    <cellStyle name="60% - Accent5 2" xfId="44" xr:uid="{00000000-0005-0000-0000-000010000000}"/>
    <cellStyle name="60% - Accent6 2" xfId="45" xr:uid="{00000000-0005-0000-0000-000011000000}"/>
    <cellStyle name="Accent1 2" xfId="46" xr:uid="{00000000-0005-0000-0000-000012000000}"/>
    <cellStyle name="Accent2 2" xfId="47" xr:uid="{00000000-0005-0000-0000-000013000000}"/>
    <cellStyle name="Accent3 2" xfId="48" xr:uid="{00000000-0005-0000-0000-000014000000}"/>
    <cellStyle name="Accent4 2" xfId="49" xr:uid="{00000000-0005-0000-0000-000015000000}"/>
    <cellStyle name="Accent5 2" xfId="50" xr:uid="{00000000-0005-0000-0000-000016000000}"/>
    <cellStyle name="Accent6 2" xfId="51" xr:uid="{00000000-0005-0000-0000-000017000000}"/>
    <cellStyle name="Bad 2" xfId="52" xr:uid="{00000000-0005-0000-0000-000018000000}"/>
    <cellStyle name="Calculation 2" xfId="53" xr:uid="{00000000-0005-0000-0000-000019000000}"/>
    <cellStyle name="Check Cell 2" xfId="54" xr:uid="{00000000-0005-0000-0000-00001A000000}"/>
    <cellStyle name="Comma" xfId="1" builtinId="3"/>
    <cellStyle name="Comma 10 4" xfId="3" xr:uid="{00000000-0005-0000-0000-00001C000000}"/>
    <cellStyle name="Comma 2" xfId="17" xr:uid="{00000000-0005-0000-0000-00001D000000}"/>
    <cellStyle name="Comma 3" xfId="27" xr:uid="{00000000-0005-0000-0000-00001E000000}"/>
    <cellStyle name="Comma 31" xfId="15" xr:uid="{00000000-0005-0000-0000-00001F000000}"/>
    <cellStyle name="Comma 4" xfId="4" xr:uid="{00000000-0005-0000-0000-000020000000}"/>
    <cellStyle name="Explanatory Text 2" xfId="55" xr:uid="{00000000-0005-0000-0000-000021000000}"/>
    <cellStyle name="Good 2" xfId="56" xr:uid="{00000000-0005-0000-0000-000022000000}"/>
    <cellStyle name="Heading 1 2" xfId="57" xr:uid="{00000000-0005-0000-0000-000023000000}"/>
    <cellStyle name="Heading 2 2" xfId="58" xr:uid="{00000000-0005-0000-0000-000024000000}"/>
    <cellStyle name="Heading 3 2" xfId="59" xr:uid="{00000000-0005-0000-0000-000025000000}"/>
    <cellStyle name="Heading 4 2" xfId="60" xr:uid="{00000000-0005-0000-0000-000026000000}"/>
    <cellStyle name="Hyperlink" xfId="70" builtinId="8"/>
    <cellStyle name="Input 2" xfId="61" xr:uid="{00000000-0005-0000-0000-000028000000}"/>
    <cellStyle name="Linked Cell 2" xfId="62" xr:uid="{00000000-0005-0000-0000-000029000000}"/>
    <cellStyle name="Neutral 2" xfId="63" xr:uid="{00000000-0005-0000-0000-00002A000000}"/>
    <cellStyle name="Normal" xfId="0" builtinId="0"/>
    <cellStyle name="Normal 100" xfId="20" xr:uid="{00000000-0005-0000-0000-00002C000000}"/>
    <cellStyle name="Normal 101" xfId="10" xr:uid="{00000000-0005-0000-0000-00002D000000}"/>
    <cellStyle name="Normal 102" xfId="11" xr:uid="{00000000-0005-0000-0000-00002E000000}"/>
    <cellStyle name="Normal 103" xfId="12" xr:uid="{00000000-0005-0000-0000-00002F000000}"/>
    <cellStyle name="Normal 104" xfId="13" xr:uid="{00000000-0005-0000-0000-000030000000}"/>
    <cellStyle name="Normal 105" xfId="21" xr:uid="{00000000-0005-0000-0000-000031000000}"/>
    <cellStyle name="Normal 106" xfId="14" xr:uid="{00000000-0005-0000-0000-000032000000}"/>
    <cellStyle name="Normal 107" xfId="22" xr:uid="{00000000-0005-0000-0000-000033000000}"/>
    <cellStyle name="Normal 108" xfId="23" xr:uid="{00000000-0005-0000-0000-000034000000}"/>
    <cellStyle name="Normal 109" xfId="24" xr:uid="{00000000-0005-0000-0000-000035000000}"/>
    <cellStyle name="Normal 110" xfId="25" xr:uid="{00000000-0005-0000-0000-000036000000}"/>
    <cellStyle name="Normal 114" xfId="18" xr:uid="{00000000-0005-0000-0000-000037000000}"/>
    <cellStyle name="Normal 214" xfId="16" xr:uid="{00000000-0005-0000-0000-000038000000}"/>
    <cellStyle name="Normal 219" xfId="8" xr:uid="{00000000-0005-0000-0000-000039000000}"/>
    <cellStyle name="Normal 95" xfId="5" xr:uid="{00000000-0005-0000-0000-00003A000000}"/>
    <cellStyle name="Normal 96" xfId="6" xr:uid="{00000000-0005-0000-0000-00003B000000}"/>
    <cellStyle name="Normal 97" xfId="19" xr:uid="{00000000-0005-0000-0000-00003C000000}"/>
    <cellStyle name="Normal 98" xfId="7" xr:uid="{00000000-0005-0000-0000-00003D000000}"/>
    <cellStyle name="Normal 99" xfId="9" xr:uid="{00000000-0005-0000-0000-00003E000000}"/>
    <cellStyle name="Normal_CHWM_Updated02222011" xfId="2" xr:uid="{00000000-0005-0000-0000-00003F000000}"/>
    <cellStyle name="Note 2" xfId="64" xr:uid="{00000000-0005-0000-0000-000040000000}"/>
    <cellStyle name="Output 2" xfId="65" xr:uid="{00000000-0005-0000-0000-000041000000}"/>
    <cellStyle name="Percent" xfId="26" builtinId="5"/>
    <cellStyle name="Percent 2" xfId="69" xr:uid="{00000000-0005-0000-0000-000043000000}"/>
    <cellStyle name="Title 2" xfId="66" xr:uid="{00000000-0005-0000-0000-000044000000}"/>
    <cellStyle name="Total 2" xfId="67" xr:uid="{00000000-0005-0000-0000-000045000000}"/>
    <cellStyle name="Warning Text 2" xfId="68" xr:uid="{00000000-0005-0000-0000-000046000000}"/>
  </cellStyles>
  <dxfs count="7">
    <dxf>
      <fill>
        <patternFill patternType="none">
          <bgColor auto="1"/>
        </patternFill>
      </fill>
    </dxf>
    <dxf>
      <fill>
        <patternFill>
          <bgColor rgb="FFFF0000"/>
        </patternFill>
      </fill>
    </dxf>
    <dxf>
      <font>
        <color auto="1"/>
      </font>
      <fill>
        <patternFill>
          <bgColor rgb="FF92D050"/>
        </patternFill>
      </fill>
    </dxf>
    <dxf>
      <font>
        <color rgb="FFFF0000"/>
      </font>
      <fill>
        <patternFill>
          <bgColor rgb="FFFFFF00"/>
        </patternFill>
      </fill>
    </dxf>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colors>
    <mruColors>
      <color rgb="FF993366"/>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2.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hartsheet" Target="chartsheets/sheet1.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solidFill>
                  <a:sysClr val="windowText" lastClr="000000"/>
                </a:solidFill>
              </a:rPr>
              <a:t>Hourly Load </a:t>
            </a:r>
          </a:p>
        </c:rich>
      </c:tx>
      <c:layout>
        <c:manualLayout>
          <c:xMode val="edge"/>
          <c:yMode val="edge"/>
          <c:x val="0.45079938398001979"/>
          <c:y val="1.413061809294513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9377865963742497E-2"/>
          <c:y val="8.8542548340145119E-2"/>
          <c:w val="0.93235200812131214"/>
          <c:h val="0.73846228674727632"/>
        </c:manualLayout>
      </c:layout>
      <c:lineChart>
        <c:grouping val="standard"/>
        <c:varyColors val="0"/>
        <c:ser>
          <c:idx val="1"/>
          <c:order val="0"/>
          <c:tx>
            <c:v>Actuals</c:v>
          </c:tx>
          <c:spPr>
            <a:ln w="28575" cap="rnd">
              <a:solidFill>
                <a:schemeClr val="accent1"/>
              </a:solidFill>
              <a:round/>
            </a:ln>
            <a:effectLst/>
          </c:spPr>
          <c:marker>
            <c:symbol val="none"/>
          </c:marker>
          <c:dPt>
            <c:idx val="203"/>
            <c:marker>
              <c:symbol val="none"/>
            </c:marker>
            <c:bubble3D val="0"/>
            <c:extLst>
              <c:ext xmlns:c16="http://schemas.microsoft.com/office/drawing/2014/chart" uri="{C3380CC4-5D6E-409C-BE32-E72D297353CC}">
                <c16:uniqueId val="{00000000-6715-485B-8ADC-DD5045BBD5F1}"/>
              </c:ext>
            </c:extLst>
          </c:dPt>
          <c:cat>
            <c:strRef>
              <c:f>'Load Data'!$B$5:$B$749</c:f>
              <c:strCache>
                <c:ptCount val="745"/>
                <c:pt idx="0">
                  <c:v>Hour</c:v>
                </c:pt>
                <c:pt idx="1">
                  <c:v> 1 </c:v>
                </c:pt>
                <c:pt idx="2">
                  <c:v> 2 </c:v>
                </c:pt>
                <c:pt idx="3">
                  <c:v> 3 </c:v>
                </c:pt>
                <c:pt idx="4">
                  <c:v> 4 </c:v>
                </c:pt>
                <c:pt idx="5">
                  <c:v> 5 </c:v>
                </c:pt>
                <c:pt idx="6">
                  <c:v> 6 </c:v>
                </c:pt>
                <c:pt idx="7">
                  <c:v> 7 </c:v>
                </c:pt>
                <c:pt idx="8">
                  <c:v> 8 </c:v>
                </c:pt>
                <c:pt idx="9">
                  <c:v> 9 </c:v>
                </c:pt>
                <c:pt idx="10">
                  <c:v> 10 </c:v>
                </c:pt>
                <c:pt idx="11">
                  <c:v> 11 </c:v>
                </c:pt>
                <c:pt idx="12">
                  <c:v> 12 </c:v>
                </c:pt>
                <c:pt idx="13">
                  <c:v> 13 </c:v>
                </c:pt>
                <c:pt idx="14">
                  <c:v> 14 </c:v>
                </c:pt>
                <c:pt idx="15">
                  <c:v> 15 </c:v>
                </c:pt>
                <c:pt idx="16">
                  <c:v> 16 </c:v>
                </c:pt>
                <c:pt idx="17">
                  <c:v> 17 </c:v>
                </c:pt>
                <c:pt idx="18">
                  <c:v> 18 </c:v>
                </c:pt>
                <c:pt idx="19">
                  <c:v> 19 </c:v>
                </c:pt>
                <c:pt idx="20">
                  <c:v> 20 </c:v>
                </c:pt>
                <c:pt idx="21">
                  <c:v> 21 </c:v>
                </c:pt>
                <c:pt idx="22">
                  <c:v> 22 </c:v>
                </c:pt>
                <c:pt idx="23">
                  <c:v> 23 </c:v>
                </c:pt>
                <c:pt idx="24">
                  <c:v> 24 </c:v>
                </c:pt>
                <c:pt idx="25">
                  <c:v> 25 </c:v>
                </c:pt>
                <c:pt idx="26">
                  <c:v> 26 </c:v>
                </c:pt>
                <c:pt idx="27">
                  <c:v> 27 </c:v>
                </c:pt>
                <c:pt idx="28">
                  <c:v> 28 </c:v>
                </c:pt>
                <c:pt idx="29">
                  <c:v> 29 </c:v>
                </c:pt>
                <c:pt idx="30">
                  <c:v> 30 </c:v>
                </c:pt>
                <c:pt idx="31">
                  <c:v> 31 </c:v>
                </c:pt>
                <c:pt idx="32">
                  <c:v> 32 </c:v>
                </c:pt>
                <c:pt idx="33">
                  <c:v> 33 </c:v>
                </c:pt>
                <c:pt idx="34">
                  <c:v> 34 </c:v>
                </c:pt>
                <c:pt idx="35">
                  <c:v> 35 </c:v>
                </c:pt>
                <c:pt idx="36">
                  <c:v> 36 </c:v>
                </c:pt>
                <c:pt idx="37">
                  <c:v> 37 </c:v>
                </c:pt>
                <c:pt idx="38">
                  <c:v> 38 </c:v>
                </c:pt>
                <c:pt idx="39">
                  <c:v> 39 </c:v>
                </c:pt>
                <c:pt idx="40">
                  <c:v> 40 </c:v>
                </c:pt>
                <c:pt idx="41">
                  <c:v> 41 </c:v>
                </c:pt>
                <c:pt idx="42">
                  <c:v> 42 </c:v>
                </c:pt>
                <c:pt idx="43">
                  <c:v> 43 </c:v>
                </c:pt>
                <c:pt idx="44">
                  <c:v> 44 </c:v>
                </c:pt>
                <c:pt idx="45">
                  <c:v> 45 </c:v>
                </c:pt>
                <c:pt idx="46">
                  <c:v> 46 </c:v>
                </c:pt>
                <c:pt idx="47">
                  <c:v> 47 </c:v>
                </c:pt>
                <c:pt idx="48">
                  <c:v> 48 </c:v>
                </c:pt>
                <c:pt idx="49">
                  <c:v> 49 </c:v>
                </c:pt>
                <c:pt idx="50">
                  <c:v> 50 </c:v>
                </c:pt>
                <c:pt idx="51">
                  <c:v> 51 </c:v>
                </c:pt>
                <c:pt idx="52">
                  <c:v> 52 </c:v>
                </c:pt>
                <c:pt idx="53">
                  <c:v> 53 </c:v>
                </c:pt>
                <c:pt idx="54">
                  <c:v> 54 </c:v>
                </c:pt>
                <c:pt idx="55">
                  <c:v> 55 </c:v>
                </c:pt>
                <c:pt idx="56">
                  <c:v> 56 </c:v>
                </c:pt>
                <c:pt idx="57">
                  <c:v> 57 </c:v>
                </c:pt>
                <c:pt idx="58">
                  <c:v> 58 </c:v>
                </c:pt>
                <c:pt idx="59">
                  <c:v> 59 </c:v>
                </c:pt>
                <c:pt idx="60">
                  <c:v> 60 </c:v>
                </c:pt>
                <c:pt idx="61">
                  <c:v> 61 </c:v>
                </c:pt>
                <c:pt idx="62">
                  <c:v> 62 </c:v>
                </c:pt>
                <c:pt idx="63">
                  <c:v> 63 </c:v>
                </c:pt>
                <c:pt idx="64">
                  <c:v> 64 </c:v>
                </c:pt>
                <c:pt idx="65">
                  <c:v> 65 </c:v>
                </c:pt>
                <c:pt idx="66">
                  <c:v> 66 </c:v>
                </c:pt>
                <c:pt idx="67">
                  <c:v> 67 </c:v>
                </c:pt>
                <c:pt idx="68">
                  <c:v> 68 </c:v>
                </c:pt>
                <c:pt idx="69">
                  <c:v> 69 </c:v>
                </c:pt>
                <c:pt idx="70">
                  <c:v> 70 </c:v>
                </c:pt>
                <c:pt idx="71">
                  <c:v> 71 </c:v>
                </c:pt>
                <c:pt idx="72">
                  <c:v> 72 </c:v>
                </c:pt>
                <c:pt idx="73">
                  <c:v> 73 </c:v>
                </c:pt>
                <c:pt idx="74">
                  <c:v> 74 </c:v>
                </c:pt>
                <c:pt idx="75">
                  <c:v> 75 </c:v>
                </c:pt>
                <c:pt idx="76">
                  <c:v> 76 </c:v>
                </c:pt>
                <c:pt idx="77">
                  <c:v> 77 </c:v>
                </c:pt>
                <c:pt idx="78">
                  <c:v> 78 </c:v>
                </c:pt>
                <c:pt idx="79">
                  <c:v> 79 </c:v>
                </c:pt>
                <c:pt idx="80">
                  <c:v> 80 </c:v>
                </c:pt>
                <c:pt idx="81">
                  <c:v> 81 </c:v>
                </c:pt>
                <c:pt idx="82">
                  <c:v> 82 </c:v>
                </c:pt>
                <c:pt idx="83">
                  <c:v> 83 </c:v>
                </c:pt>
                <c:pt idx="84">
                  <c:v> 84 </c:v>
                </c:pt>
                <c:pt idx="85">
                  <c:v> 85 </c:v>
                </c:pt>
                <c:pt idx="86">
                  <c:v> 86 </c:v>
                </c:pt>
                <c:pt idx="87">
                  <c:v> 87 </c:v>
                </c:pt>
                <c:pt idx="88">
                  <c:v> 88 </c:v>
                </c:pt>
                <c:pt idx="89">
                  <c:v> 89 </c:v>
                </c:pt>
                <c:pt idx="90">
                  <c:v> 90 </c:v>
                </c:pt>
                <c:pt idx="91">
                  <c:v> 91 </c:v>
                </c:pt>
                <c:pt idx="92">
                  <c:v> 92 </c:v>
                </c:pt>
                <c:pt idx="93">
                  <c:v> 93 </c:v>
                </c:pt>
                <c:pt idx="94">
                  <c:v> 94 </c:v>
                </c:pt>
                <c:pt idx="95">
                  <c:v> 95 </c:v>
                </c:pt>
                <c:pt idx="96">
                  <c:v> 96 </c:v>
                </c:pt>
                <c:pt idx="97">
                  <c:v> 97 </c:v>
                </c:pt>
                <c:pt idx="98">
                  <c:v> 98 </c:v>
                </c:pt>
                <c:pt idx="99">
                  <c:v> 99 </c:v>
                </c:pt>
                <c:pt idx="100">
                  <c:v> 100 </c:v>
                </c:pt>
                <c:pt idx="101">
                  <c:v> 101 </c:v>
                </c:pt>
                <c:pt idx="102">
                  <c:v> 102 </c:v>
                </c:pt>
                <c:pt idx="103">
                  <c:v> 103 </c:v>
                </c:pt>
                <c:pt idx="104">
                  <c:v> 104 </c:v>
                </c:pt>
                <c:pt idx="105">
                  <c:v> 105 </c:v>
                </c:pt>
                <c:pt idx="106">
                  <c:v> 106 </c:v>
                </c:pt>
                <c:pt idx="107">
                  <c:v> 107 </c:v>
                </c:pt>
                <c:pt idx="108">
                  <c:v> 108 </c:v>
                </c:pt>
                <c:pt idx="109">
                  <c:v> 109 </c:v>
                </c:pt>
                <c:pt idx="110">
                  <c:v> 110 </c:v>
                </c:pt>
                <c:pt idx="111">
                  <c:v> 111 </c:v>
                </c:pt>
                <c:pt idx="112">
                  <c:v> 112 </c:v>
                </c:pt>
                <c:pt idx="113">
                  <c:v> 113 </c:v>
                </c:pt>
                <c:pt idx="114">
                  <c:v> 114 </c:v>
                </c:pt>
                <c:pt idx="115">
                  <c:v> 115 </c:v>
                </c:pt>
                <c:pt idx="116">
                  <c:v> 116 </c:v>
                </c:pt>
                <c:pt idx="117">
                  <c:v> 117 </c:v>
                </c:pt>
                <c:pt idx="118">
                  <c:v> 118 </c:v>
                </c:pt>
                <c:pt idx="119">
                  <c:v> 119 </c:v>
                </c:pt>
                <c:pt idx="120">
                  <c:v> 120 </c:v>
                </c:pt>
                <c:pt idx="121">
                  <c:v> 121 </c:v>
                </c:pt>
                <c:pt idx="122">
                  <c:v> 122 </c:v>
                </c:pt>
                <c:pt idx="123">
                  <c:v> 123 </c:v>
                </c:pt>
                <c:pt idx="124">
                  <c:v> 124 </c:v>
                </c:pt>
                <c:pt idx="125">
                  <c:v> 125 </c:v>
                </c:pt>
                <c:pt idx="126">
                  <c:v> 126 </c:v>
                </c:pt>
                <c:pt idx="127">
                  <c:v> 127 </c:v>
                </c:pt>
                <c:pt idx="128">
                  <c:v> 128 </c:v>
                </c:pt>
                <c:pt idx="129">
                  <c:v> 129 </c:v>
                </c:pt>
                <c:pt idx="130">
                  <c:v> 130 </c:v>
                </c:pt>
                <c:pt idx="131">
                  <c:v> 131 </c:v>
                </c:pt>
                <c:pt idx="132">
                  <c:v> 132 </c:v>
                </c:pt>
                <c:pt idx="133">
                  <c:v> 133 </c:v>
                </c:pt>
                <c:pt idx="134">
                  <c:v> 134 </c:v>
                </c:pt>
                <c:pt idx="135">
                  <c:v> 135 </c:v>
                </c:pt>
                <c:pt idx="136">
                  <c:v> 136 </c:v>
                </c:pt>
                <c:pt idx="137">
                  <c:v> 137 </c:v>
                </c:pt>
                <c:pt idx="138">
                  <c:v> 138 </c:v>
                </c:pt>
                <c:pt idx="139">
                  <c:v> 139 </c:v>
                </c:pt>
                <c:pt idx="140">
                  <c:v> 140 </c:v>
                </c:pt>
                <c:pt idx="141">
                  <c:v> 141 </c:v>
                </c:pt>
                <c:pt idx="142">
                  <c:v> 142 </c:v>
                </c:pt>
                <c:pt idx="143">
                  <c:v> 143 </c:v>
                </c:pt>
                <c:pt idx="144">
                  <c:v> 144 </c:v>
                </c:pt>
                <c:pt idx="145">
                  <c:v> 145 </c:v>
                </c:pt>
                <c:pt idx="146">
                  <c:v> 146 </c:v>
                </c:pt>
                <c:pt idx="147">
                  <c:v> 147 </c:v>
                </c:pt>
                <c:pt idx="148">
                  <c:v> 148 </c:v>
                </c:pt>
                <c:pt idx="149">
                  <c:v> 149 </c:v>
                </c:pt>
                <c:pt idx="150">
                  <c:v> 150 </c:v>
                </c:pt>
                <c:pt idx="151">
                  <c:v> 151 </c:v>
                </c:pt>
                <c:pt idx="152">
                  <c:v> 152 </c:v>
                </c:pt>
                <c:pt idx="153">
                  <c:v> 153 </c:v>
                </c:pt>
                <c:pt idx="154">
                  <c:v> 154 </c:v>
                </c:pt>
                <c:pt idx="155">
                  <c:v> 155 </c:v>
                </c:pt>
                <c:pt idx="156">
                  <c:v> 156 </c:v>
                </c:pt>
                <c:pt idx="157">
                  <c:v> 157 </c:v>
                </c:pt>
                <c:pt idx="158">
                  <c:v> 158 </c:v>
                </c:pt>
                <c:pt idx="159">
                  <c:v> 159 </c:v>
                </c:pt>
                <c:pt idx="160">
                  <c:v> 160 </c:v>
                </c:pt>
                <c:pt idx="161">
                  <c:v> 161 </c:v>
                </c:pt>
                <c:pt idx="162">
                  <c:v> 162 </c:v>
                </c:pt>
                <c:pt idx="163">
                  <c:v> 163 </c:v>
                </c:pt>
                <c:pt idx="164">
                  <c:v> 164 </c:v>
                </c:pt>
                <c:pt idx="165">
                  <c:v> 165 </c:v>
                </c:pt>
                <c:pt idx="166">
                  <c:v> 166 </c:v>
                </c:pt>
                <c:pt idx="167">
                  <c:v> 167 </c:v>
                </c:pt>
                <c:pt idx="168">
                  <c:v> 168 </c:v>
                </c:pt>
                <c:pt idx="169">
                  <c:v> 169 </c:v>
                </c:pt>
                <c:pt idx="170">
                  <c:v> 170 </c:v>
                </c:pt>
                <c:pt idx="171">
                  <c:v> 171 </c:v>
                </c:pt>
                <c:pt idx="172">
                  <c:v> 172 </c:v>
                </c:pt>
                <c:pt idx="173">
                  <c:v> 173 </c:v>
                </c:pt>
                <c:pt idx="174">
                  <c:v> 174 </c:v>
                </c:pt>
                <c:pt idx="175">
                  <c:v> 175 </c:v>
                </c:pt>
                <c:pt idx="176">
                  <c:v> 176 </c:v>
                </c:pt>
                <c:pt idx="177">
                  <c:v> 177 </c:v>
                </c:pt>
                <c:pt idx="178">
                  <c:v> 178 </c:v>
                </c:pt>
                <c:pt idx="179">
                  <c:v> 179 </c:v>
                </c:pt>
                <c:pt idx="180">
                  <c:v> 180 </c:v>
                </c:pt>
                <c:pt idx="181">
                  <c:v> 181 </c:v>
                </c:pt>
                <c:pt idx="182">
                  <c:v> 182 </c:v>
                </c:pt>
                <c:pt idx="183">
                  <c:v> 183 </c:v>
                </c:pt>
                <c:pt idx="184">
                  <c:v> 184 </c:v>
                </c:pt>
                <c:pt idx="185">
                  <c:v> 185 </c:v>
                </c:pt>
                <c:pt idx="186">
                  <c:v> 186 </c:v>
                </c:pt>
                <c:pt idx="187">
                  <c:v> 187 </c:v>
                </c:pt>
                <c:pt idx="188">
                  <c:v> 188 </c:v>
                </c:pt>
                <c:pt idx="189">
                  <c:v> 189 </c:v>
                </c:pt>
                <c:pt idx="190">
                  <c:v> 190 </c:v>
                </c:pt>
                <c:pt idx="191">
                  <c:v> 191 </c:v>
                </c:pt>
                <c:pt idx="192">
                  <c:v> 192 </c:v>
                </c:pt>
                <c:pt idx="193">
                  <c:v> 193 </c:v>
                </c:pt>
                <c:pt idx="194">
                  <c:v> 194 </c:v>
                </c:pt>
                <c:pt idx="195">
                  <c:v> 195 </c:v>
                </c:pt>
                <c:pt idx="196">
                  <c:v> 196 </c:v>
                </c:pt>
                <c:pt idx="197">
                  <c:v> 197 </c:v>
                </c:pt>
                <c:pt idx="198">
                  <c:v> 198 </c:v>
                </c:pt>
                <c:pt idx="199">
                  <c:v> 199 </c:v>
                </c:pt>
                <c:pt idx="200">
                  <c:v> 200 </c:v>
                </c:pt>
                <c:pt idx="201">
                  <c:v> 201 </c:v>
                </c:pt>
                <c:pt idx="202">
                  <c:v> 202 </c:v>
                </c:pt>
                <c:pt idx="203">
                  <c:v> 203 </c:v>
                </c:pt>
                <c:pt idx="204">
                  <c:v> 204 </c:v>
                </c:pt>
                <c:pt idx="205">
                  <c:v> 205 </c:v>
                </c:pt>
                <c:pt idx="206">
                  <c:v> 206 </c:v>
                </c:pt>
                <c:pt idx="207">
                  <c:v> 207 </c:v>
                </c:pt>
                <c:pt idx="208">
                  <c:v> 208 </c:v>
                </c:pt>
                <c:pt idx="209">
                  <c:v> 209 </c:v>
                </c:pt>
                <c:pt idx="210">
                  <c:v> 210 </c:v>
                </c:pt>
                <c:pt idx="211">
                  <c:v> 211 </c:v>
                </c:pt>
                <c:pt idx="212">
                  <c:v> 212 </c:v>
                </c:pt>
                <c:pt idx="213">
                  <c:v> 213 </c:v>
                </c:pt>
                <c:pt idx="214">
                  <c:v> 214 </c:v>
                </c:pt>
                <c:pt idx="215">
                  <c:v> 215 </c:v>
                </c:pt>
                <c:pt idx="216">
                  <c:v> 216 </c:v>
                </c:pt>
                <c:pt idx="217">
                  <c:v> 217 </c:v>
                </c:pt>
                <c:pt idx="218">
                  <c:v> 218 </c:v>
                </c:pt>
                <c:pt idx="219">
                  <c:v> 219 </c:v>
                </c:pt>
                <c:pt idx="220">
                  <c:v> 220 </c:v>
                </c:pt>
                <c:pt idx="221">
                  <c:v> 221 </c:v>
                </c:pt>
                <c:pt idx="222">
                  <c:v> 222 </c:v>
                </c:pt>
                <c:pt idx="223">
                  <c:v> 223 </c:v>
                </c:pt>
                <c:pt idx="224">
                  <c:v> 224 </c:v>
                </c:pt>
                <c:pt idx="225">
                  <c:v> 225 </c:v>
                </c:pt>
                <c:pt idx="226">
                  <c:v> 226 </c:v>
                </c:pt>
                <c:pt idx="227">
                  <c:v> 227 </c:v>
                </c:pt>
                <c:pt idx="228">
                  <c:v> 228 </c:v>
                </c:pt>
                <c:pt idx="229">
                  <c:v> 229 </c:v>
                </c:pt>
                <c:pt idx="230">
                  <c:v> 230 </c:v>
                </c:pt>
                <c:pt idx="231">
                  <c:v> 231 </c:v>
                </c:pt>
                <c:pt idx="232">
                  <c:v> 232 </c:v>
                </c:pt>
                <c:pt idx="233">
                  <c:v> 233 </c:v>
                </c:pt>
                <c:pt idx="234">
                  <c:v> 234 </c:v>
                </c:pt>
                <c:pt idx="235">
                  <c:v> 235 </c:v>
                </c:pt>
                <c:pt idx="236">
                  <c:v> 236 </c:v>
                </c:pt>
                <c:pt idx="237">
                  <c:v> 237 </c:v>
                </c:pt>
                <c:pt idx="238">
                  <c:v> 238 </c:v>
                </c:pt>
                <c:pt idx="239">
                  <c:v> 239 </c:v>
                </c:pt>
                <c:pt idx="240">
                  <c:v> 240 </c:v>
                </c:pt>
                <c:pt idx="241">
                  <c:v> 241 </c:v>
                </c:pt>
                <c:pt idx="242">
                  <c:v> 242 </c:v>
                </c:pt>
                <c:pt idx="243">
                  <c:v> 243 </c:v>
                </c:pt>
                <c:pt idx="244">
                  <c:v> 244 </c:v>
                </c:pt>
                <c:pt idx="245">
                  <c:v> 245 </c:v>
                </c:pt>
                <c:pt idx="246">
                  <c:v> 246 </c:v>
                </c:pt>
                <c:pt idx="247">
                  <c:v> 247 </c:v>
                </c:pt>
                <c:pt idx="248">
                  <c:v> 248 </c:v>
                </c:pt>
                <c:pt idx="249">
                  <c:v> 249 </c:v>
                </c:pt>
                <c:pt idx="250">
                  <c:v> 250 </c:v>
                </c:pt>
                <c:pt idx="251">
                  <c:v> 251 </c:v>
                </c:pt>
                <c:pt idx="252">
                  <c:v> 252 </c:v>
                </c:pt>
                <c:pt idx="253">
                  <c:v> 253 </c:v>
                </c:pt>
                <c:pt idx="254">
                  <c:v> 254 </c:v>
                </c:pt>
                <c:pt idx="255">
                  <c:v> 255 </c:v>
                </c:pt>
                <c:pt idx="256">
                  <c:v> 256 </c:v>
                </c:pt>
                <c:pt idx="257">
                  <c:v> 257 </c:v>
                </c:pt>
                <c:pt idx="258">
                  <c:v> 258 </c:v>
                </c:pt>
                <c:pt idx="259">
                  <c:v> 259 </c:v>
                </c:pt>
                <c:pt idx="260">
                  <c:v> 260 </c:v>
                </c:pt>
                <c:pt idx="261">
                  <c:v> 261 </c:v>
                </c:pt>
                <c:pt idx="262">
                  <c:v> 262 </c:v>
                </c:pt>
                <c:pt idx="263">
                  <c:v> 263 </c:v>
                </c:pt>
                <c:pt idx="264">
                  <c:v> 264 </c:v>
                </c:pt>
                <c:pt idx="265">
                  <c:v> 265 </c:v>
                </c:pt>
                <c:pt idx="266">
                  <c:v> 266 </c:v>
                </c:pt>
                <c:pt idx="267">
                  <c:v> 267 </c:v>
                </c:pt>
                <c:pt idx="268">
                  <c:v> 268 </c:v>
                </c:pt>
                <c:pt idx="269">
                  <c:v> 269 </c:v>
                </c:pt>
                <c:pt idx="270">
                  <c:v> 270 </c:v>
                </c:pt>
                <c:pt idx="271">
                  <c:v> 271 </c:v>
                </c:pt>
                <c:pt idx="272">
                  <c:v> 272 </c:v>
                </c:pt>
                <c:pt idx="273">
                  <c:v> 273 </c:v>
                </c:pt>
                <c:pt idx="274">
                  <c:v> 274 </c:v>
                </c:pt>
                <c:pt idx="275">
                  <c:v> 275 </c:v>
                </c:pt>
                <c:pt idx="276">
                  <c:v> 276 </c:v>
                </c:pt>
                <c:pt idx="277">
                  <c:v> 277 </c:v>
                </c:pt>
                <c:pt idx="278">
                  <c:v> 278 </c:v>
                </c:pt>
                <c:pt idx="279">
                  <c:v> 279 </c:v>
                </c:pt>
                <c:pt idx="280">
                  <c:v> 280 </c:v>
                </c:pt>
                <c:pt idx="281">
                  <c:v> 281 </c:v>
                </c:pt>
                <c:pt idx="282">
                  <c:v> 282 </c:v>
                </c:pt>
                <c:pt idx="283">
                  <c:v> 283 </c:v>
                </c:pt>
                <c:pt idx="284">
                  <c:v> 284 </c:v>
                </c:pt>
                <c:pt idx="285">
                  <c:v> 285 </c:v>
                </c:pt>
                <c:pt idx="286">
                  <c:v> 286 </c:v>
                </c:pt>
                <c:pt idx="287">
                  <c:v> 287 </c:v>
                </c:pt>
                <c:pt idx="288">
                  <c:v> 288 </c:v>
                </c:pt>
                <c:pt idx="289">
                  <c:v> 289 </c:v>
                </c:pt>
                <c:pt idx="290">
                  <c:v> 290 </c:v>
                </c:pt>
                <c:pt idx="291">
                  <c:v> 291 </c:v>
                </c:pt>
                <c:pt idx="292">
                  <c:v> 292 </c:v>
                </c:pt>
                <c:pt idx="293">
                  <c:v> 293 </c:v>
                </c:pt>
                <c:pt idx="294">
                  <c:v> 294 </c:v>
                </c:pt>
                <c:pt idx="295">
                  <c:v> 295 </c:v>
                </c:pt>
                <c:pt idx="296">
                  <c:v> 296 </c:v>
                </c:pt>
                <c:pt idx="297">
                  <c:v> 297 </c:v>
                </c:pt>
                <c:pt idx="298">
                  <c:v> 298 </c:v>
                </c:pt>
                <c:pt idx="299">
                  <c:v> 299 </c:v>
                </c:pt>
                <c:pt idx="300">
                  <c:v> 300 </c:v>
                </c:pt>
                <c:pt idx="301">
                  <c:v> 301 </c:v>
                </c:pt>
                <c:pt idx="302">
                  <c:v> 302 </c:v>
                </c:pt>
                <c:pt idx="303">
                  <c:v> 303 </c:v>
                </c:pt>
                <c:pt idx="304">
                  <c:v> 304 </c:v>
                </c:pt>
                <c:pt idx="305">
                  <c:v> 305 </c:v>
                </c:pt>
                <c:pt idx="306">
                  <c:v> 306 </c:v>
                </c:pt>
                <c:pt idx="307">
                  <c:v> 307 </c:v>
                </c:pt>
                <c:pt idx="308">
                  <c:v> 308 </c:v>
                </c:pt>
                <c:pt idx="309">
                  <c:v> 309 </c:v>
                </c:pt>
                <c:pt idx="310">
                  <c:v> 310 </c:v>
                </c:pt>
                <c:pt idx="311">
                  <c:v> 311 </c:v>
                </c:pt>
                <c:pt idx="312">
                  <c:v> 312 </c:v>
                </c:pt>
                <c:pt idx="313">
                  <c:v> 313 </c:v>
                </c:pt>
                <c:pt idx="314">
                  <c:v> 314 </c:v>
                </c:pt>
                <c:pt idx="315">
                  <c:v> 315 </c:v>
                </c:pt>
                <c:pt idx="316">
                  <c:v> 316 </c:v>
                </c:pt>
                <c:pt idx="317">
                  <c:v> 317 </c:v>
                </c:pt>
                <c:pt idx="318">
                  <c:v> 318 </c:v>
                </c:pt>
                <c:pt idx="319">
                  <c:v> 319 </c:v>
                </c:pt>
                <c:pt idx="320">
                  <c:v> 320 </c:v>
                </c:pt>
                <c:pt idx="321">
                  <c:v> 321 </c:v>
                </c:pt>
                <c:pt idx="322">
                  <c:v> 322 </c:v>
                </c:pt>
                <c:pt idx="323">
                  <c:v> 323 </c:v>
                </c:pt>
                <c:pt idx="324">
                  <c:v> 324 </c:v>
                </c:pt>
                <c:pt idx="325">
                  <c:v> 325 </c:v>
                </c:pt>
                <c:pt idx="326">
                  <c:v> 326 </c:v>
                </c:pt>
                <c:pt idx="327">
                  <c:v> 327 </c:v>
                </c:pt>
                <c:pt idx="328">
                  <c:v> 328 </c:v>
                </c:pt>
                <c:pt idx="329">
                  <c:v> 329 </c:v>
                </c:pt>
                <c:pt idx="330">
                  <c:v> 330 </c:v>
                </c:pt>
                <c:pt idx="331">
                  <c:v> 331 </c:v>
                </c:pt>
                <c:pt idx="332">
                  <c:v> 332 </c:v>
                </c:pt>
                <c:pt idx="333">
                  <c:v> 333 </c:v>
                </c:pt>
                <c:pt idx="334">
                  <c:v> 334 </c:v>
                </c:pt>
                <c:pt idx="335">
                  <c:v> 335 </c:v>
                </c:pt>
                <c:pt idx="336">
                  <c:v> 336 </c:v>
                </c:pt>
                <c:pt idx="337">
                  <c:v> 337 </c:v>
                </c:pt>
                <c:pt idx="338">
                  <c:v> 338 </c:v>
                </c:pt>
                <c:pt idx="339">
                  <c:v> 339 </c:v>
                </c:pt>
                <c:pt idx="340">
                  <c:v> 340 </c:v>
                </c:pt>
                <c:pt idx="341">
                  <c:v> 341 </c:v>
                </c:pt>
                <c:pt idx="342">
                  <c:v> 342 </c:v>
                </c:pt>
                <c:pt idx="343">
                  <c:v> 343 </c:v>
                </c:pt>
                <c:pt idx="344">
                  <c:v> 344 </c:v>
                </c:pt>
                <c:pt idx="345">
                  <c:v> 345 </c:v>
                </c:pt>
                <c:pt idx="346">
                  <c:v> 346 </c:v>
                </c:pt>
                <c:pt idx="347">
                  <c:v> 347 </c:v>
                </c:pt>
                <c:pt idx="348">
                  <c:v> 348 </c:v>
                </c:pt>
                <c:pt idx="349">
                  <c:v> 349 </c:v>
                </c:pt>
                <c:pt idx="350">
                  <c:v> 350 </c:v>
                </c:pt>
                <c:pt idx="351">
                  <c:v> 351 </c:v>
                </c:pt>
                <c:pt idx="352">
                  <c:v> 352 </c:v>
                </c:pt>
                <c:pt idx="353">
                  <c:v> 353 </c:v>
                </c:pt>
                <c:pt idx="354">
                  <c:v> 354 </c:v>
                </c:pt>
                <c:pt idx="355">
                  <c:v> 355 </c:v>
                </c:pt>
                <c:pt idx="356">
                  <c:v> 356 </c:v>
                </c:pt>
                <c:pt idx="357">
                  <c:v> 357 </c:v>
                </c:pt>
                <c:pt idx="358">
                  <c:v> 358 </c:v>
                </c:pt>
                <c:pt idx="359">
                  <c:v> 359 </c:v>
                </c:pt>
                <c:pt idx="360">
                  <c:v> 360 </c:v>
                </c:pt>
                <c:pt idx="361">
                  <c:v> 361 </c:v>
                </c:pt>
                <c:pt idx="362">
                  <c:v> 362 </c:v>
                </c:pt>
                <c:pt idx="363">
                  <c:v> 363 </c:v>
                </c:pt>
                <c:pt idx="364">
                  <c:v> 364 </c:v>
                </c:pt>
                <c:pt idx="365">
                  <c:v> 365 </c:v>
                </c:pt>
                <c:pt idx="366">
                  <c:v> 366 </c:v>
                </c:pt>
                <c:pt idx="367">
                  <c:v> 367 </c:v>
                </c:pt>
                <c:pt idx="368">
                  <c:v> 368 </c:v>
                </c:pt>
                <c:pt idx="369">
                  <c:v> 369 </c:v>
                </c:pt>
                <c:pt idx="370">
                  <c:v> 370 </c:v>
                </c:pt>
                <c:pt idx="371">
                  <c:v> 371 </c:v>
                </c:pt>
                <c:pt idx="372">
                  <c:v> 372 </c:v>
                </c:pt>
                <c:pt idx="373">
                  <c:v> 373 </c:v>
                </c:pt>
                <c:pt idx="374">
                  <c:v> 374 </c:v>
                </c:pt>
                <c:pt idx="375">
                  <c:v> 375 </c:v>
                </c:pt>
                <c:pt idx="376">
                  <c:v> 376 </c:v>
                </c:pt>
                <c:pt idx="377">
                  <c:v> 377 </c:v>
                </c:pt>
                <c:pt idx="378">
                  <c:v> 378 </c:v>
                </c:pt>
                <c:pt idx="379">
                  <c:v> 379 </c:v>
                </c:pt>
                <c:pt idx="380">
                  <c:v> 380 </c:v>
                </c:pt>
                <c:pt idx="381">
                  <c:v> 381 </c:v>
                </c:pt>
                <c:pt idx="382">
                  <c:v> 382 </c:v>
                </c:pt>
                <c:pt idx="383">
                  <c:v> 383 </c:v>
                </c:pt>
                <c:pt idx="384">
                  <c:v> 384 </c:v>
                </c:pt>
                <c:pt idx="385">
                  <c:v> 385 </c:v>
                </c:pt>
                <c:pt idx="386">
                  <c:v> 386 </c:v>
                </c:pt>
                <c:pt idx="387">
                  <c:v> 387 </c:v>
                </c:pt>
                <c:pt idx="388">
                  <c:v> 388 </c:v>
                </c:pt>
                <c:pt idx="389">
                  <c:v> 389 </c:v>
                </c:pt>
                <c:pt idx="390">
                  <c:v> 390 </c:v>
                </c:pt>
                <c:pt idx="391">
                  <c:v> 391 </c:v>
                </c:pt>
                <c:pt idx="392">
                  <c:v> 392 </c:v>
                </c:pt>
                <c:pt idx="393">
                  <c:v> 393 </c:v>
                </c:pt>
                <c:pt idx="394">
                  <c:v> 394 </c:v>
                </c:pt>
                <c:pt idx="395">
                  <c:v> 395 </c:v>
                </c:pt>
                <c:pt idx="396">
                  <c:v> 396 </c:v>
                </c:pt>
                <c:pt idx="397">
                  <c:v> 397 </c:v>
                </c:pt>
                <c:pt idx="398">
                  <c:v> 398 </c:v>
                </c:pt>
                <c:pt idx="399">
                  <c:v> 399 </c:v>
                </c:pt>
                <c:pt idx="400">
                  <c:v> 400 </c:v>
                </c:pt>
                <c:pt idx="401">
                  <c:v> 401 </c:v>
                </c:pt>
                <c:pt idx="402">
                  <c:v> 402 </c:v>
                </c:pt>
                <c:pt idx="403">
                  <c:v> 403 </c:v>
                </c:pt>
                <c:pt idx="404">
                  <c:v> 404 </c:v>
                </c:pt>
                <c:pt idx="405">
                  <c:v> 405 </c:v>
                </c:pt>
                <c:pt idx="406">
                  <c:v> 406 </c:v>
                </c:pt>
                <c:pt idx="407">
                  <c:v> 407 </c:v>
                </c:pt>
                <c:pt idx="408">
                  <c:v> 408 </c:v>
                </c:pt>
                <c:pt idx="409">
                  <c:v> 409 </c:v>
                </c:pt>
                <c:pt idx="410">
                  <c:v> 410 </c:v>
                </c:pt>
                <c:pt idx="411">
                  <c:v> 411 </c:v>
                </c:pt>
                <c:pt idx="412">
                  <c:v> 412 </c:v>
                </c:pt>
                <c:pt idx="413">
                  <c:v> 413 </c:v>
                </c:pt>
                <c:pt idx="414">
                  <c:v> 414 </c:v>
                </c:pt>
                <c:pt idx="415">
                  <c:v> 415 </c:v>
                </c:pt>
                <c:pt idx="416">
                  <c:v> 416 </c:v>
                </c:pt>
                <c:pt idx="417">
                  <c:v> 417 </c:v>
                </c:pt>
                <c:pt idx="418">
                  <c:v> 418 </c:v>
                </c:pt>
                <c:pt idx="419">
                  <c:v> 419 </c:v>
                </c:pt>
                <c:pt idx="420">
                  <c:v> 420 </c:v>
                </c:pt>
                <c:pt idx="421">
                  <c:v> 421 </c:v>
                </c:pt>
                <c:pt idx="422">
                  <c:v> 422 </c:v>
                </c:pt>
                <c:pt idx="423">
                  <c:v> 423 </c:v>
                </c:pt>
                <c:pt idx="424">
                  <c:v> 424 </c:v>
                </c:pt>
                <c:pt idx="425">
                  <c:v> 425 </c:v>
                </c:pt>
                <c:pt idx="426">
                  <c:v> 426 </c:v>
                </c:pt>
                <c:pt idx="427">
                  <c:v> 427 </c:v>
                </c:pt>
                <c:pt idx="428">
                  <c:v> 428 </c:v>
                </c:pt>
                <c:pt idx="429">
                  <c:v> 429 </c:v>
                </c:pt>
                <c:pt idx="430">
                  <c:v> 430 </c:v>
                </c:pt>
                <c:pt idx="431">
                  <c:v> 431 </c:v>
                </c:pt>
                <c:pt idx="432">
                  <c:v> 432 </c:v>
                </c:pt>
                <c:pt idx="433">
                  <c:v> 433 </c:v>
                </c:pt>
                <c:pt idx="434">
                  <c:v> 434 </c:v>
                </c:pt>
                <c:pt idx="435">
                  <c:v> 435 </c:v>
                </c:pt>
                <c:pt idx="436">
                  <c:v> 436 </c:v>
                </c:pt>
                <c:pt idx="437">
                  <c:v> 437 </c:v>
                </c:pt>
                <c:pt idx="438">
                  <c:v> 438 </c:v>
                </c:pt>
                <c:pt idx="439">
                  <c:v> 439 </c:v>
                </c:pt>
                <c:pt idx="440">
                  <c:v> 440 </c:v>
                </c:pt>
                <c:pt idx="441">
                  <c:v> 441 </c:v>
                </c:pt>
                <c:pt idx="442">
                  <c:v> 442 </c:v>
                </c:pt>
                <c:pt idx="443">
                  <c:v> 443 </c:v>
                </c:pt>
                <c:pt idx="444">
                  <c:v> 444 </c:v>
                </c:pt>
                <c:pt idx="445">
                  <c:v> 445 </c:v>
                </c:pt>
                <c:pt idx="446">
                  <c:v> 446 </c:v>
                </c:pt>
                <c:pt idx="447">
                  <c:v> 447 </c:v>
                </c:pt>
                <c:pt idx="448">
                  <c:v> 448 </c:v>
                </c:pt>
                <c:pt idx="449">
                  <c:v> 449 </c:v>
                </c:pt>
                <c:pt idx="450">
                  <c:v> 450 </c:v>
                </c:pt>
                <c:pt idx="451">
                  <c:v> 451 </c:v>
                </c:pt>
                <c:pt idx="452">
                  <c:v> 452 </c:v>
                </c:pt>
                <c:pt idx="453">
                  <c:v> 453 </c:v>
                </c:pt>
                <c:pt idx="454">
                  <c:v> 454 </c:v>
                </c:pt>
                <c:pt idx="455">
                  <c:v> 455 </c:v>
                </c:pt>
                <c:pt idx="456">
                  <c:v> 456 </c:v>
                </c:pt>
                <c:pt idx="457">
                  <c:v> 457 </c:v>
                </c:pt>
                <c:pt idx="458">
                  <c:v> 458 </c:v>
                </c:pt>
                <c:pt idx="459">
                  <c:v> 459 </c:v>
                </c:pt>
                <c:pt idx="460">
                  <c:v> 460 </c:v>
                </c:pt>
                <c:pt idx="461">
                  <c:v> 461 </c:v>
                </c:pt>
                <c:pt idx="462">
                  <c:v> 462 </c:v>
                </c:pt>
                <c:pt idx="463">
                  <c:v> 463 </c:v>
                </c:pt>
                <c:pt idx="464">
                  <c:v> 464 </c:v>
                </c:pt>
                <c:pt idx="465">
                  <c:v> 465 </c:v>
                </c:pt>
                <c:pt idx="466">
                  <c:v> 466 </c:v>
                </c:pt>
                <c:pt idx="467">
                  <c:v> 467 </c:v>
                </c:pt>
                <c:pt idx="468">
                  <c:v> 468 </c:v>
                </c:pt>
                <c:pt idx="469">
                  <c:v> 469 </c:v>
                </c:pt>
                <c:pt idx="470">
                  <c:v> 470 </c:v>
                </c:pt>
                <c:pt idx="471">
                  <c:v> 471 </c:v>
                </c:pt>
                <c:pt idx="472">
                  <c:v> 472 </c:v>
                </c:pt>
                <c:pt idx="473">
                  <c:v> 473 </c:v>
                </c:pt>
                <c:pt idx="474">
                  <c:v> 474 </c:v>
                </c:pt>
                <c:pt idx="475">
                  <c:v> 475 </c:v>
                </c:pt>
                <c:pt idx="476">
                  <c:v> 476 </c:v>
                </c:pt>
                <c:pt idx="477">
                  <c:v> 477 </c:v>
                </c:pt>
                <c:pt idx="478">
                  <c:v> 478 </c:v>
                </c:pt>
                <c:pt idx="479">
                  <c:v> 479 </c:v>
                </c:pt>
                <c:pt idx="480">
                  <c:v> 480 </c:v>
                </c:pt>
                <c:pt idx="481">
                  <c:v> 481 </c:v>
                </c:pt>
                <c:pt idx="482">
                  <c:v> 482 </c:v>
                </c:pt>
                <c:pt idx="483">
                  <c:v> 483 </c:v>
                </c:pt>
                <c:pt idx="484">
                  <c:v> 484 </c:v>
                </c:pt>
                <c:pt idx="485">
                  <c:v> 485 </c:v>
                </c:pt>
                <c:pt idx="486">
                  <c:v> 486 </c:v>
                </c:pt>
                <c:pt idx="487">
                  <c:v> 487 </c:v>
                </c:pt>
                <c:pt idx="488">
                  <c:v> 488 </c:v>
                </c:pt>
                <c:pt idx="489">
                  <c:v> 489 </c:v>
                </c:pt>
                <c:pt idx="490">
                  <c:v> 490 </c:v>
                </c:pt>
                <c:pt idx="491">
                  <c:v> 491 </c:v>
                </c:pt>
                <c:pt idx="492">
                  <c:v> 492 </c:v>
                </c:pt>
                <c:pt idx="493">
                  <c:v> 493 </c:v>
                </c:pt>
                <c:pt idx="494">
                  <c:v> 494 </c:v>
                </c:pt>
                <c:pt idx="495">
                  <c:v> 495 </c:v>
                </c:pt>
                <c:pt idx="496">
                  <c:v> 496 </c:v>
                </c:pt>
                <c:pt idx="497">
                  <c:v> 497 </c:v>
                </c:pt>
                <c:pt idx="498">
                  <c:v> 498 </c:v>
                </c:pt>
                <c:pt idx="499">
                  <c:v> 499 </c:v>
                </c:pt>
                <c:pt idx="500">
                  <c:v> 500 </c:v>
                </c:pt>
                <c:pt idx="501">
                  <c:v> 501 </c:v>
                </c:pt>
                <c:pt idx="502">
                  <c:v> 502 </c:v>
                </c:pt>
                <c:pt idx="503">
                  <c:v> 503 </c:v>
                </c:pt>
                <c:pt idx="504">
                  <c:v> 504 </c:v>
                </c:pt>
                <c:pt idx="505">
                  <c:v> 505 </c:v>
                </c:pt>
                <c:pt idx="506">
                  <c:v> 506 </c:v>
                </c:pt>
                <c:pt idx="507">
                  <c:v> 507 </c:v>
                </c:pt>
                <c:pt idx="508">
                  <c:v> 508 </c:v>
                </c:pt>
                <c:pt idx="509">
                  <c:v> 509 </c:v>
                </c:pt>
                <c:pt idx="510">
                  <c:v> 510 </c:v>
                </c:pt>
                <c:pt idx="511">
                  <c:v> 511 </c:v>
                </c:pt>
                <c:pt idx="512">
                  <c:v> 512 </c:v>
                </c:pt>
                <c:pt idx="513">
                  <c:v> 513 </c:v>
                </c:pt>
                <c:pt idx="514">
                  <c:v> 514 </c:v>
                </c:pt>
                <c:pt idx="515">
                  <c:v> 515 </c:v>
                </c:pt>
                <c:pt idx="516">
                  <c:v> 516 </c:v>
                </c:pt>
                <c:pt idx="517">
                  <c:v> 517 </c:v>
                </c:pt>
                <c:pt idx="518">
                  <c:v> 518 </c:v>
                </c:pt>
                <c:pt idx="519">
                  <c:v> 519 </c:v>
                </c:pt>
                <c:pt idx="520">
                  <c:v> 520 </c:v>
                </c:pt>
                <c:pt idx="521">
                  <c:v> 521 </c:v>
                </c:pt>
                <c:pt idx="522">
                  <c:v> 522 </c:v>
                </c:pt>
                <c:pt idx="523">
                  <c:v> 523 </c:v>
                </c:pt>
                <c:pt idx="524">
                  <c:v> 524 </c:v>
                </c:pt>
                <c:pt idx="525">
                  <c:v> 525 </c:v>
                </c:pt>
                <c:pt idx="526">
                  <c:v> 526 </c:v>
                </c:pt>
                <c:pt idx="527">
                  <c:v> 527 </c:v>
                </c:pt>
                <c:pt idx="528">
                  <c:v> 528 </c:v>
                </c:pt>
                <c:pt idx="529">
                  <c:v> 529 </c:v>
                </c:pt>
                <c:pt idx="530">
                  <c:v> 530 </c:v>
                </c:pt>
                <c:pt idx="531">
                  <c:v> 531 </c:v>
                </c:pt>
                <c:pt idx="532">
                  <c:v> 532 </c:v>
                </c:pt>
                <c:pt idx="533">
                  <c:v> 533 </c:v>
                </c:pt>
                <c:pt idx="534">
                  <c:v> 534 </c:v>
                </c:pt>
                <c:pt idx="535">
                  <c:v> 535 </c:v>
                </c:pt>
                <c:pt idx="536">
                  <c:v> 536 </c:v>
                </c:pt>
                <c:pt idx="537">
                  <c:v> 537 </c:v>
                </c:pt>
                <c:pt idx="538">
                  <c:v> 538 </c:v>
                </c:pt>
                <c:pt idx="539">
                  <c:v> 539 </c:v>
                </c:pt>
                <c:pt idx="540">
                  <c:v> 540 </c:v>
                </c:pt>
                <c:pt idx="541">
                  <c:v> 541 </c:v>
                </c:pt>
                <c:pt idx="542">
                  <c:v> 542 </c:v>
                </c:pt>
                <c:pt idx="543">
                  <c:v> 543 </c:v>
                </c:pt>
                <c:pt idx="544">
                  <c:v> 544 </c:v>
                </c:pt>
                <c:pt idx="545">
                  <c:v> 545 </c:v>
                </c:pt>
                <c:pt idx="546">
                  <c:v> 546 </c:v>
                </c:pt>
                <c:pt idx="547">
                  <c:v> 547 </c:v>
                </c:pt>
                <c:pt idx="548">
                  <c:v> 548 </c:v>
                </c:pt>
                <c:pt idx="549">
                  <c:v> 549 </c:v>
                </c:pt>
                <c:pt idx="550">
                  <c:v> 550 </c:v>
                </c:pt>
                <c:pt idx="551">
                  <c:v> 551 </c:v>
                </c:pt>
                <c:pt idx="552">
                  <c:v> 552 </c:v>
                </c:pt>
                <c:pt idx="553">
                  <c:v> 553 </c:v>
                </c:pt>
                <c:pt idx="554">
                  <c:v> 554 </c:v>
                </c:pt>
                <c:pt idx="555">
                  <c:v> 555 </c:v>
                </c:pt>
                <c:pt idx="556">
                  <c:v> 556 </c:v>
                </c:pt>
                <c:pt idx="557">
                  <c:v> 557 </c:v>
                </c:pt>
                <c:pt idx="558">
                  <c:v> 558 </c:v>
                </c:pt>
                <c:pt idx="559">
                  <c:v> 559 </c:v>
                </c:pt>
                <c:pt idx="560">
                  <c:v> 560 </c:v>
                </c:pt>
                <c:pt idx="561">
                  <c:v> 561 </c:v>
                </c:pt>
                <c:pt idx="562">
                  <c:v> 562 </c:v>
                </c:pt>
                <c:pt idx="563">
                  <c:v> 563 </c:v>
                </c:pt>
                <c:pt idx="564">
                  <c:v> 564 </c:v>
                </c:pt>
                <c:pt idx="565">
                  <c:v> 565 </c:v>
                </c:pt>
                <c:pt idx="566">
                  <c:v> 566 </c:v>
                </c:pt>
                <c:pt idx="567">
                  <c:v> 567 </c:v>
                </c:pt>
                <c:pt idx="568">
                  <c:v> 568 </c:v>
                </c:pt>
                <c:pt idx="569">
                  <c:v> 569 </c:v>
                </c:pt>
                <c:pt idx="570">
                  <c:v> 570 </c:v>
                </c:pt>
                <c:pt idx="571">
                  <c:v> 571 </c:v>
                </c:pt>
                <c:pt idx="572">
                  <c:v> 572 </c:v>
                </c:pt>
                <c:pt idx="573">
                  <c:v> 573 </c:v>
                </c:pt>
                <c:pt idx="574">
                  <c:v> 574 </c:v>
                </c:pt>
                <c:pt idx="575">
                  <c:v> 575 </c:v>
                </c:pt>
                <c:pt idx="576">
                  <c:v> 576 </c:v>
                </c:pt>
                <c:pt idx="577">
                  <c:v> 577 </c:v>
                </c:pt>
                <c:pt idx="578">
                  <c:v> 578 </c:v>
                </c:pt>
                <c:pt idx="579">
                  <c:v> 579 </c:v>
                </c:pt>
                <c:pt idx="580">
                  <c:v> 580 </c:v>
                </c:pt>
                <c:pt idx="581">
                  <c:v> 581 </c:v>
                </c:pt>
                <c:pt idx="582">
                  <c:v> 582 </c:v>
                </c:pt>
                <c:pt idx="583">
                  <c:v> 583 </c:v>
                </c:pt>
                <c:pt idx="584">
                  <c:v> 584 </c:v>
                </c:pt>
                <c:pt idx="585">
                  <c:v> 585 </c:v>
                </c:pt>
                <c:pt idx="586">
                  <c:v> 586 </c:v>
                </c:pt>
                <c:pt idx="587">
                  <c:v> 587 </c:v>
                </c:pt>
                <c:pt idx="588">
                  <c:v> 588 </c:v>
                </c:pt>
                <c:pt idx="589">
                  <c:v> 589 </c:v>
                </c:pt>
                <c:pt idx="590">
                  <c:v> 590 </c:v>
                </c:pt>
                <c:pt idx="591">
                  <c:v> 591 </c:v>
                </c:pt>
                <c:pt idx="592">
                  <c:v> 592 </c:v>
                </c:pt>
                <c:pt idx="593">
                  <c:v> 593 </c:v>
                </c:pt>
                <c:pt idx="594">
                  <c:v> 594 </c:v>
                </c:pt>
                <c:pt idx="595">
                  <c:v> 595 </c:v>
                </c:pt>
                <c:pt idx="596">
                  <c:v> 596 </c:v>
                </c:pt>
                <c:pt idx="597">
                  <c:v> 597 </c:v>
                </c:pt>
                <c:pt idx="598">
                  <c:v> 598 </c:v>
                </c:pt>
                <c:pt idx="599">
                  <c:v> 599 </c:v>
                </c:pt>
                <c:pt idx="600">
                  <c:v> 600 </c:v>
                </c:pt>
                <c:pt idx="601">
                  <c:v> 601 </c:v>
                </c:pt>
                <c:pt idx="602">
                  <c:v> 602 </c:v>
                </c:pt>
                <c:pt idx="603">
                  <c:v> 603 </c:v>
                </c:pt>
                <c:pt idx="604">
                  <c:v> 604 </c:v>
                </c:pt>
                <c:pt idx="605">
                  <c:v> 605 </c:v>
                </c:pt>
                <c:pt idx="606">
                  <c:v> 606 </c:v>
                </c:pt>
                <c:pt idx="607">
                  <c:v> 607 </c:v>
                </c:pt>
                <c:pt idx="608">
                  <c:v> 608 </c:v>
                </c:pt>
                <c:pt idx="609">
                  <c:v> 609 </c:v>
                </c:pt>
                <c:pt idx="610">
                  <c:v> 610 </c:v>
                </c:pt>
                <c:pt idx="611">
                  <c:v> 611 </c:v>
                </c:pt>
                <c:pt idx="612">
                  <c:v> 612 </c:v>
                </c:pt>
                <c:pt idx="613">
                  <c:v> 613 </c:v>
                </c:pt>
                <c:pt idx="614">
                  <c:v> 614 </c:v>
                </c:pt>
                <c:pt idx="615">
                  <c:v> 615 </c:v>
                </c:pt>
                <c:pt idx="616">
                  <c:v> 616 </c:v>
                </c:pt>
                <c:pt idx="617">
                  <c:v> 617 </c:v>
                </c:pt>
                <c:pt idx="618">
                  <c:v> 618 </c:v>
                </c:pt>
                <c:pt idx="619">
                  <c:v> 619 </c:v>
                </c:pt>
                <c:pt idx="620">
                  <c:v> 620 </c:v>
                </c:pt>
                <c:pt idx="621">
                  <c:v> 621 </c:v>
                </c:pt>
                <c:pt idx="622">
                  <c:v> 622 </c:v>
                </c:pt>
                <c:pt idx="623">
                  <c:v> 623 </c:v>
                </c:pt>
                <c:pt idx="624">
                  <c:v> 624 </c:v>
                </c:pt>
                <c:pt idx="625">
                  <c:v> 625 </c:v>
                </c:pt>
                <c:pt idx="626">
                  <c:v> 626 </c:v>
                </c:pt>
                <c:pt idx="627">
                  <c:v> 627 </c:v>
                </c:pt>
                <c:pt idx="628">
                  <c:v> 628 </c:v>
                </c:pt>
                <c:pt idx="629">
                  <c:v> 629 </c:v>
                </c:pt>
                <c:pt idx="630">
                  <c:v> 630 </c:v>
                </c:pt>
                <c:pt idx="631">
                  <c:v> 631 </c:v>
                </c:pt>
                <c:pt idx="632">
                  <c:v> 632 </c:v>
                </c:pt>
                <c:pt idx="633">
                  <c:v> 633 </c:v>
                </c:pt>
                <c:pt idx="634">
                  <c:v> 634 </c:v>
                </c:pt>
                <c:pt idx="635">
                  <c:v> 635 </c:v>
                </c:pt>
                <c:pt idx="636">
                  <c:v> 636 </c:v>
                </c:pt>
                <c:pt idx="637">
                  <c:v> 637 </c:v>
                </c:pt>
                <c:pt idx="638">
                  <c:v> 638 </c:v>
                </c:pt>
                <c:pt idx="639">
                  <c:v> 639 </c:v>
                </c:pt>
                <c:pt idx="640">
                  <c:v> 640 </c:v>
                </c:pt>
                <c:pt idx="641">
                  <c:v> 641 </c:v>
                </c:pt>
                <c:pt idx="642">
                  <c:v> 642 </c:v>
                </c:pt>
                <c:pt idx="643">
                  <c:v> 643 </c:v>
                </c:pt>
                <c:pt idx="644">
                  <c:v> 644 </c:v>
                </c:pt>
                <c:pt idx="645">
                  <c:v> 645 </c:v>
                </c:pt>
                <c:pt idx="646">
                  <c:v> 646 </c:v>
                </c:pt>
                <c:pt idx="647">
                  <c:v> 647 </c:v>
                </c:pt>
                <c:pt idx="648">
                  <c:v> 648 </c:v>
                </c:pt>
                <c:pt idx="649">
                  <c:v> 649 </c:v>
                </c:pt>
                <c:pt idx="650">
                  <c:v> 650 </c:v>
                </c:pt>
                <c:pt idx="651">
                  <c:v> 651 </c:v>
                </c:pt>
                <c:pt idx="652">
                  <c:v> 652 </c:v>
                </c:pt>
                <c:pt idx="653">
                  <c:v> 653 </c:v>
                </c:pt>
                <c:pt idx="654">
                  <c:v> 654 </c:v>
                </c:pt>
                <c:pt idx="655">
                  <c:v> 655 </c:v>
                </c:pt>
                <c:pt idx="656">
                  <c:v> 656 </c:v>
                </c:pt>
                <c:pt idx="657">
                  <c:v> 657 </c:v>
                </c:pt>
                <c:pt idx="658">
                  <c:v> 658 </c:v>
                </c:pt>
                <c:pt idx="659">
                  <c:v> 659 </c:v>
                </c:pt>
                <c:pt idx="660">
                  <c:v> 660 </c:v>
                </c:pt>
                <c:pt idx="661">
                  <c:v> 661 </c:v>
                </c:pt>
                <c:pt idx="662">
                  <c:v> 662 </c:v>
                </c:pt>
                <c:pt idx="663">
                  <c:v> 663 </c:v>
                </c:pt>
                <c:pt idx="664">
                  <c:v> 664 </c:v>
                </c:pt>
                <c:pt idx="665">
                  <c:v> 665 </c:v>
                </c:pt>
                <c:pt idx="666">
                  <c:v> 666 </c:v>
                </c:pt>
                <c:pt idx="667">
                  <c:v> 667 </c:v>
                </c:pt>
                <c:pt idx="668">
                  <c:v> 668 </c:v>
                </c:pt>
                <c:pt idx="669">
                  <c:v> 669 </c:v>
                </c:pt>
                <c:pt idx="670">
                  <c:v> 670 </c:v>
                </c:pt>
                <c:pt idx="671">
                  <c:v> 671 </c:v>
                </c:pt>
                <c:pt idx="672">
                  <c:v> 672 </c:v>
                </c:pt>
                <c:pt idx="673">
                  <c:v> 673 </c:v>
                </c:pt>
                <c:pt idx="674">
                  <c:v> 674 </c:v>
                </c:pt>
                <c:pt idx="675">
                  <c:v> 675 </c:v>
                </c:pt>
                <c:pt idx="676">
                  <c:v> 676 </c:v>
                </c:pt>
                <c:pt idx="677">
                  <c:v> 677 </c:v>
                </c:pt>
                <c:pt idx="678">
                  <c:v> 678 </c:v>
                </c:pt>
                <c:pt idx="679">
                  <c:v> 679 </c:v>
                </c:pt>
                <c:pt idx="680">
                  <c:v> 680 </c:v>
                </c:pt>
                <c:pt idx="681">
                  <c:v> 681 </c:v>
                </c:pt>
                <c:pt idx="682">
                  <c:v> 682 </c:v>
                </c:pt>
                <c:pt idx="683">
                  <c:v> 683 </c:v>
                </c:pt>
                <c:pt idx="684">
                  <c:v> 684 </c:v>
                </c:pt>
                <c:pt idx="685">
                  <c:v> 685 </c:v>
                </c:pt>
                <c:pt idx="686">
                  <c:v> 686 </c:v>
                </c:pt>
                <c:pt idx="687">
                  <c:v> 687 </c:v>
                </c:pt>
                <c:pt idx="688">
                  <c:v> 688 </c:v>
                </c:pt>
                <c:pt idx="689">
                  <c:v> 689 </c:v>
                </c:pt>
                <c:pt idx="690">
                  <c:v> 690 </c:v>
                </c:pt>
                <c:pt idx="691">
                  <c:v> 691 </c:v>
                </c:pt>
                <c:pt idx="692">
                  <c:v> 692 </c:v>
                </c:pt>
                <c:pt idx="693">
                  <c:v> 693 </c:v>
                </c:pt>
                <c:pt idx="694">
                  <c:v> 694 </c:v>
                </c:pt>
                <c:pt idx="695">
                  <c:v> 695 </c:v>
                </c:pt>
                <c:pt idx="696">
                  <c:v> 696 </c:v>
                </c:pt>
                <c:pt idx="697">
                  <c:v> 697 </c:v>
                </c:pt>
                <c:pt idx="698">
                  <c:v> 698 </c:v>
                </c:pt>
                <c:pt idx="699">
                  <c:v> 699 </c:v>
                </c:pt>
                <c:pt idx="700">
                  <c:v> 700 </c:v>
                </c:pt>
                <c:pt idx="701">
                  <c:v> 701 </c:v>
                </c:pt>
                <c:pt idx="702">
                  <c:v> 702 </c:v>
                </c:pt>
                <c:pt idx="703">
                  <c:v> 703 </c:v>
                </c:pt>
                <c:pt idx="704">
                  <c:v> 704 </c:v>
                </c:pt>
                <c:pt idx="705">
                  <c:v> 705 </c:v>
                </c:pt>
                <c:pt idx="706">
                  <c:v> 706 </c:v>
                </c:pt>
                <c:pt idx="707">
                  <c:v> 707 </c:v>
                </c:pt>
                <c:pt idx="708">
                  <c:v> 708 </c:v>
                </c:pt>
                <c:pt idx="709">
                  <c:v> 709 </c:v>
                </c:pt>
                <c:pt idx="710">
                  <c:v> 710 </c:v>
                </c:pt>
                <c:pt idx="711">
                  <c:v> 711 </c:v>
                </c:pt>
                <c:pt idx="712">
                  <c:v> 712 </c:v>
                </c:pt>
                <c:pt idx="713">
                  <c:v> 713 </c:v>
                </c:pt>
                <c:pt idx="714">
                  <c:v> 714 </c:v>
                </c:pt>
                <c:pt idx="715">
                  <c:v> 715 </c:v>
                </c:pt>
                <c:pt idx="716">
                  <c:v> 716 </c:v>
                </c:pt>
                <c:pt idx="717">
                  <c:v> 717 </c:v>
                </c:pt>
                <c:pt idx="718">
                  <c:v> 718 </c:v>
                </c:pt>
                <c:pt idx="719">
                  <c:v> 719 </c:v>
                </c:pt>
                <c:pt idx="720">
                  <c:v> 720 </c:v>
                </c:pt>
                <c:pt idx="721">
                  <c:v> 721 </c:v>
                </c:pt>
                <c:pt idx="722">
                  <c:v> 722 </c:v>
                </c:pt>
                <c:pt idx="723">
                  <c:v> 723 </c:v>
                </c:pt>
                <c:pt idx="724">
                  <c:v> 724 </c:v>
                </c:pt>
                <c:pt idx="725">
                  <c:v> 725 </c:v>
                </c:pt>
                <c:pt idx="726">
                  <c:v> 726 </c:v>
                </c:pt>
                <c:pt idx="727">
                  <c:v> 727 </c:v>
                </c:pt>
                <c:pt idx="728">
                  <c:v> 728 </c:v>
                </c:pt>
                <c:pt idx="729">
                  <c:v> 729 </c:v>
                </c:pt>
                <c:pt idx="730">
                  <c:v> 730 </c:v>
                </c:pt>
                <c:pt idx="731">
                  <c:v> 731 </c:v>
                </c:pt>
                <c:pt idx="732">
                  <c:v> 732 </c:v>
                </c:pt>
                <c:pt idx="733">
                  <c:v> 733 </c:v>
                </c:pt>
                <c:pt idx="734">
                  <c:v> 734 </c:v>
                </c:pt>
                <c:pt idx="735">
                  <c:v> 735 </c:v>
                </c:pt>
                <c:pt idx="736">
                  <c:v> 736 </c:v>
                </c:pt>
                <c:pt idx="737">
                  <c:v> 737 </c:v>
                </c:pt>
                <c:pt idx="738">
                  <c:v> 738 </c:v>
                </c:pt>
                <c:pt idx="739">
                  <c:v> 739 </c:v>
                </c:pt>
                <c:pt idx="740">
                  <c:v> 740 </c:v>
                </c:pt>
                <c:pt idx="741">
                  <c:v> 741 </c:v>
                </c:pt>
                <c:pt idx="742">
                  <c:v> 742 </c:v>
                </c:pt>
                <c:pt idx="743">
                  <c:v> 743 </c:v>
                </c:pt>
                <c:pt idx="744">
                  <c:v> 744 </c:v>
                </c:pt>
              </c:strCache>
            </c:strRef>
          </c:cat>
          <c:val>
            <c:numRef>
              <c:f>'Load Data'!$C$6:$C$749</c:f>
              <c:numCache>
                <c:formatCode>#,##0.000</c:formatCode>
                <c:ptCount val="744"/>
              </c:numCache>
            </c:numRef>
          </c:val>
          <c:smooth val="0"/>
          <c:extLst>
            <c:ext xmlns:c16="http://schemas.microsoft.com/office/drawing/2014/chart" uri="{C3380CC4-5D6E-409C-BE32-E72D297353CC}">
              <c16:uniqueId val="{00000000-AC39-4FE4-887A-6D36FDC281CD}"/>
            </c:ext>
          </c:extLst>
        </c:ser>
        <c:ser>
          <c:idx val="2"/>
          <c:order val="1"/>
          <c:tx>
            <c:v>BPA Block with Shaping</c:v>
          </c:tx>
          <c:spPr>
            <a:ln w="28575" cap="rnd">
              <a:solidFill>
                <a:schemeClr val="accent3"/>
              </a:solidFill>
              <a:round/>
            </a:ln>
            <a:effectLst/>
          </c:spPr>
          <c:marker>
            <c:symbol val="none"/>
          </c:marker>
          <c:val>
            <c:numRef>
              <c:f>'Load Data'!$E$6:$E$749</c:f>
              <c:numCache>
                <c:formatCode>General</c:formatCode>
                <c:ptCount val="744"/>
              </c:numCache>
            </c:numRef>
          </c:val>
          <c:smooth val="0"/>
          <c:extLst>
            <c:ext xmlns:c16="http://schemas.microsoft.com/office/drawing/2014/chart" uri="{C3380CC4-5D6E-409C-BE32-E72D297353CC}">
              <c16:uniqueId val="{00000001-A10A-4505-9D9A-41D7AEAAAB0B}"/>
            </c:ext>
          </c:extLst>
        </c:ser>
        <c:dLbls>
          <c:showLegendKey val="0"/>
          <c:showVal val="0"/>
          <c:showCatName val="0"/>
          <c:showSerName val="0"/>
          <c:showPercent val="0"/>
          <c:showBubbleSize val="0"/>
        </c:dLbls>
        <c:smooth val="0"/>
        <c:axId val="889455672"/>
        <c:axId val="889450992"/>
      </c:lineChart>
      <c:catAx>
        <c:axId val="889455672"/>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9450992"/>
        <c:crosses val="autoZero"/>
        <c:auto val="1"/>
        <c:lblAlgn val="ctr"/>
        <c:lblOffset val="100"/>
        <c:noMultiLvlLbl val="0"/>
      </c:catAx>
      <c:valAx>
        <c:axId val="88945099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solidFill>
                      <a:sysClr val="windowText" lastClr="000000"/>
                    </a:solidFill>
                  </a:rPr>
                  <a:t>MWh</a:t>
                </a:r>
              </a:p>
            </c:rich>
          </c:tx>
          <c:layout>
            <c:manualLayout>
              <c:xMode val="edge"/>
              <c:yMode val="edge"/>
              <c:x val="1.4650662452197888E-3"/>
              <c:y val="0.3188250510267905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9455672"/>
        <c:crosses val="autoZero"/>
        <c:crossBetween val="between"/>
      </c:valAx>
      <c:spPr>
        <a:solidFill>
          <a:schemeClr val="bg1">
            <a:lumMod val="95000"/>
          </a:schemeClr>
        </a:solidFill>
        <a:ln>
          <a:noFill/>
        </a:ln>
        <a:effectLst/>
      </c:spPr>
    </c:plotArea>
    <c:legend>
      <c:legendPos val="b"/>
      <c:layout>
        <c:manualLayout>
          <c:xMode val="edge"/>
          <c:yMode val="edge"/>
          <c:x val="0.61386742350803958"/>
          <c:y val="5.4241293526417912E-2"/>
          <c:w val="0.38613260875678024"/>
          <c:h val="3.4082397361116547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solidFill>
        <a:schemeClr val="tx1">
          <a:lumMod val="15000"/>
          <a:lumOff val="85000"/>
        </a:schemeClr>
      </a:solidFill>
      <a:round/>
    </a:ln>
    <a:effectLst/>
  </c:spPr>
  <c:txPr>
    <a:bodyPr/>
    <a:lstStyle/>
    <a:p>
      <a:pPr>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Daily Resource</a:t>
            </a:r>
            <a:r>
              <a:rPr lang="en-US" baseline="0"/>
              <a:t> Stack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1"/>
          <c:tx>
            <c:strRef>
              <c:f>'Load Data'!$V$4</c:f>
              <c:strCache>
                <c:ptCount val="1"/>
                <c:pt idx="0">
                  <c:v>Block w/Shaping Capacity</c:v>
                </c:pt>
              </c:strCache>
            </c:strRef>
          </c:tx>
          <c:spPr>
            <a:solidFill>
              <a:schemeClr val="accent2"/>
            </a:solidFill>
            <a:ln>
              <a:noFill/>
            </a:ln>
            <a:effectLst/>
          </c:spPr>
          <c:invertIfNegative val="0"/>
          <c:val>
            <c:numRef>
              <c:f>'Load Data'!$V$5:$V$35</c:f>
              <c:numCache>
                <c:formatCode>General</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1-DCDB-4F8F-876E-9FDD2EB6511D}"/>
            </c:ext>
          </c:extLst>
        </c:ser>
        <c:ser>
          <c:idx val="2"/>
          <c:order val="2"/>
          <c:tx>
            <c:strRef>
              <c:f>'Load Data'!$W$4</c:f>
              <c:strCache>
                <c:ptCount val="1"/>
                <c:pt idx="0">
                  <c:v>Resources</c:v>
                </c:pt>
              </c:strCache>
            </c:strRef>
          </c:tx>
          <c:spPr>
            <a:solidFill>
              <a:schemeClr val="accent6"/>
            </a:solidFill>
            <a:ln>
              <a:noFill/>
            </a:ln>
            <a:effectLst/>
          </c:spPr>
          <c:invertIfNegative val="0"/>
          <c:val>
            <c:numRef>
              <c:f>'Load Data'!$W$5:$W$35</c:f>
              <c:numCache>
                <c:formatCode>#,##0.000</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2-DCDB-4F8F-876E-9FDD2EB6511D}"/>
            </c:ext>
          </c:extLst>
        </c:ser>
        <c:dLbls>
          <c:showLegendKey val="0"/>
          <c:showVal val="0"/>
          <c:showCatName val="0"/>
          <c:showSerName val="0"/>
          <c:showPercent val="0"/>
          <c:showBubbleSize val="0"/>
        </c:dLbls>
        <c:gapWidth val="150"/>
        <c:overlap val="100"/>
        <c:axId val="481001848"/>
        <c:axId val="474868888"/>
        <c:extLst>
          <c:ext xmlns:c15="http://schemas.microsoft.com/office/drawing/2012/chart" uri="{02D57815-91ED-43cb-92C2-25804820EDAC}">
            <c15:filteredBarSeries>
              <c15:ser>
                <c:idx val="0"/>
                <c:order val="0"/>
                <c:tx>
                  <c:strRef>
                    <c:extLst>
                      <c:ext uri="{02D57815-91ED-43cb-92C2-25804820EDAC}">
                        <c15:formulaRef>
                          <c15:sqref>'Load Data'!$U$4</c15:sqref>
                        </c15:formulaRef>
                      </c:ext>
                    </c:extLst>
                    <c:strCache>
                      <c:ptCount val="1"/>
                      <c:pt idx="0">
                        <c:v>Days</c:v>
                      </c:pt>
                    </c:strCache>
                  </c:strRef>
                </c:tx>
                <c:spPr>
                  <a:solidFill>
                    <a:schemeClr val="accent1"/>
                  </a:solidFill>
                  <a:ln>
                    <a:noFill/>
                  </a:ln>
                  <a:effectLst/>
                </c:spPr>
                <c:invertIfNegative val="0"/>
                <c:val>
                  <c:numRef>
                    <c:extLst>
                      <c:ext uri="{02D57815-91ED-43cb-92C2-25804820EDAC}">
                        <c15:formulaRef>
                          <c15:sqref>'Load Data'!$U$5:$U$35</c15:sqref>
                        </c15:formulaRef>
                      </c:ext>
                    </c:extLst>
                    <c:numCache>
                      <c:formatCode>_(* #,##0_);_(* \(#,##0\);_(* "-"??_);_(@_)</c:formatCode>
                      <c:ptCount val="31"/>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numCache>
                  </c:numRef>
                </c:val>
                <c:extLst>
                  <c:ext xmlns:c16="http://schemas.microsoft.com/office/drawing/2014/chart" uri="{C3380CC4-5D6E-409C-BE32-E72D297353CC}">
                    <c16:uniqueId val="{00000000-DCDB-4F8F-876E-9FDD2EB6511D}"/>
                  </c:ext>
                </c:extLst>
              </c15:ser>
            </c15:filteredBarSeries>
          </c:ext>
        </c:extLst>
      </c:barChart>
      <c:lineChart>
        <c:grouping val="standard"/>
        <c:varyColors val="0"/>
        <c:ser>
          <c:idx val="3"/>
          <c:order val="3"/>
          <c:tx>
            <c:strRef>
              <c:f>'Load Data'!$P$4</c:f>
              <c:strCache>
                <c:ptCount val="1"/>
                <c:pt idx="0">
                  <c:v>Flat Block</c:v>
                </c:pt>
              </c:strCache>
            </c:strRef>
          </c:tx>
          <c:spPr>
            <a:ln w="28575" cap="rnd">
              <a:solidFill>
                <a:schemeClr val="accent4"/>
              </a:solidFill>
              <a:round/>
            </a:ln>
            <a:effectLst/>
          </c:spPr>
          <c:marker>
            <c:symbol val="none"/>
          </c:marker>
          <c:val>
            <c:numRef>
              <c:f>'Load Data'!$P$5:$P$35</c:f>
              <c:numCache>
                <c:formatCode>General</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3-DCDB-4F8F-876E-9FDD2EB6511D}"/>
            </c:ext>
          </c:extLst>
        </c:ser>
        <c:ser>
          <c:idx val="4"/>
          <c:order val="4"/>
          <c:tx>
            <c:strRef>
              <c:f>'Load Data'!$X$4</c:f>
              <c:strCache>
                <c:ptCount val="1"/>
                <c:pt idx="0">
                  <c:v>TRL</c:v>
                </c:pt>
              </c:strCache>
            </c:strRef>
          </c:tx>
          <c:spPr>
            <a:ln w="28575" cap="rnd">
              <a:solidFill>
                <a:schemeClr val="accent5"/>
              </a:solidFill>
              <a:round/>
            </a:ln>
            <a:effectLst/>
          </c:spPr>
          <c:marker>
            <c:symbol val="none"/>
          </c:marker>
          <c:val>
            <c:numRef>
              <c:f>'Load Data'!$X$5:$X$35</c:f>
              <c:numCache>
                <c:formatCode>#,##0.000</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4-DCDB-4F8F-876E-9FDD2EB6511D}"/>
            </c:ext>
          </c:extLst>
        </c:ser>
        <c:dLbls>
          <c:showLegendKey val="0"/>
          <c:showVal val="0"/>
          <c:showCatName val="0"/>
          <c:showSerName val="0"/>
          <c:showPercent val="0"/>
          <c:showBubbleSize val="0"/>
        </c:dLbls>
        <c:marker val="1"/>
        <c:smooth val="0"/>
        <c:axId val="481001848"/>
        <c:axId val="474868888"/>
      </c:lineChart>
      <c:catAx>
        <c:axId val="4810018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Days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4868888"/>
        <c:crosses val="autoZero"/>
        <c:auto val="1"/>
        <c:lblAlgn val="ctr"/>
        <c:lblOffset val="100"/>
        <c:noMultiLvlLbl val="0"/>
      </c:catAx>
      <c:valAx>
        <c:axId val="474868888"/>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MWh</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1001848"/>
        <c:crosses val="autoZero"/>
        <c:crossBetween val="between"/>
      </c:valAx>
      <c:spPr>
        <a:solidFill>
          <a:schemeClr val="bg1">
            <a:lumMod val="95000"/>
          </a:schemeClr>
        </a:solid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600-000000000000}">
  <sheetPr>
    <tabColor rgb="FFFF33CC"/>
  </sheetPr>
  <sheetViews>
    <sheetView zoomScale="126"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700-000000000000}">
  <sheetPr>
    <tabColor rgb="FFFF33CC"/>
  </sheetPr>
  <sheetViews>
    <sheetView zoomScale="106"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5</xdr:col>
      <xdr:colOff>76200</xdr:colOff>
      <xdr:row>3</xdr:row>
      <xdr:rowOff>28575</xdr:rowOff>
    </xdr:from>
    <xdr:to>
      <xdr:col>10</xdr:col>
      <xdr:colOff>514837</xdr:colOff>
      <xdr:row>26</xdr:row>
      <xdr:rowOff>105385</xdr:rowOff>
    </xdr:to>
    <xdr:pic>
      <xdr:nvPicPr>
        <xdr:cNvPr id="2" name="Picture 1">
          <a:extLst>
            <a:ext uri="{FF2B5EF4-FFF2-40B4-BE49-F238E27FC236}">
              <a16:creationId xmlns:a16="http://schemas.microsoft.com/office/drawing/2014/main" id="{57E6554F-D753-421B-8CA7-C601BA1D6B2B}"/>
            </a:ext>
          </a:extLst>
        </xdr:cNvPr>
        <xdr:cNvPicPr>
          <a:picLocks noChangeAspect="1"/>
        </xdr:cNvPicPr>
      </xdr:nvPicPr>
      <xdr:blipFill>
        <a:blip xmlns:r="http://schemas.openxmlformats.org/officeDocument/2006/relationships" r:embed="rId1"/>
        <a:stretch>
          <a:fillRect/>
        </a:stretch>
      </xdr:blipFill>
      <xdr:spPr>
        <a:xfrm>
          <a:off x="8915400" y="600075"/>
          <a:ext cx="3486637" cy="4372585"/>
        </a:xfrm>
        <a:prstGeom prst="rect">
          <a:avLst/>
        </a:prstGeom>
      </xdr:spPr>
    </xdr:pic>
    <xdr:clientData/>
  </xdr:twoCellAnchor>
  <xdr:twoCellAnchor editAs="oneCell">
    <xdr:from>
      <xdr:col>12</xdr:col>
      <xdr:colOff>76200</xdr:colOff>
      <xdr:row>3</xdr:row>
      <xdr:rowOff>19051</xdr:rowOff>
    </xdr:from>
    <xdr:to>
      <xdr:col>17</xdr:col>
      <xdr:colOff>571995</xdr:colOff>
      <xdr:row>26</xdr:row>
      <xdr:rowOff>9526</xdr:rowOff>
    </xdr:to>
    <xdr:pic>
      <xdr:nvPicPr>
        <xdr:cNvPr id="3" name="Picture 2">
          <a:extLst>
            <a:ext uri="{FF2B5EF4-FFF2-40B4-BE49-F238E27FC236}">
              <a16:creationId xmlns:a16="http://schemas.microsoft.com/office/drawing/2014/main" id="{E4EAF379-F5E4-4C3A-A3FB-3D34501E27E6}"/>
            </a:ext>
          </a:extLst>
        </xdr:cNvPr>
        <xdr:cNvPicPr>
          <a:picLocks noChangeAspect="1"/>
        </xdr:cNvPicPr>
      </xdr:nvPicPr>
      <xdr:blipFill>
        <a:blip xmlns:r="http://schemas.openxmlformats.org/officeDocument/2006/relationships" r:embed="rId2"/>
        <a:stretch>
          <a:fillRect/>
        </a:stretch>
      </xdr:blipFill>
      <xdr:spPr>
        <a:xfrm>
          <a:off x="13182600" y="590551"/>
          <a:ext cx="3543795" cy="4286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8701012" cy="6312202"/>
    <xdr:graphicFrame macro="">
      <xdr:nvGraphicFramePr>
        <xdr:cNvPr id="2" name="Chart 1">
          <a:extLst>
            <a:ext uri="{FF2B5EF4-FFF2-40B4-BE49-F238E27FC236}">
              <a16:creationId xmlns:a16="http://schemas.microsoft.com/office/drawing/2014/main" id="{C8BB79E2-9D8B-955C-E72C-3B73C5616EA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8698302" cy="6308066"/>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Clarissa\ProviderofChoice\Block%20w%20Shaping\Obsolete\SAMPLE_BlockwShaping_NetReq..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Clarissa\ProviderofChoice\Block%20w%20Shaping\SAMPLE_BlockwShaping_NetReq..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NetReqBlockSlice.FWT"/>
      <sheetName val="FWT"/>
      <sheetName val="FWT.Schedule"/>
      <sheetName val="BL.Schedule"/>
      <sheetName val="Total.Schedule"/>
      <sheetName val="NetReqBlockSlice"/>
      <sheetName val="NetReqBlockOnly"/>
      <sheetName val="Block Schedules"/>
      <sheetName val="Ex.A"/>
      <sheetName val="RevInstructions"/>
      <sheetName val="SL.Ex"/>
      <sheetName val="BL.Ex"/>
      <sheetName val="Emerald"/>
      <sheetName val="EWEB"/>
      <sheetName val="Franklin"/>
      <sheetName val="Idaho Falls"/>
      <sheetName val="Lewis"/>
      <sheetName val="Okanogan"/>
      <sheetName val="POPUD"/>
      <sheetName val="Seattle"/>
      <sheetName val="Snohomish"/>
      <sheetName val="TacomaREVISED 09.21.2023"/>
      <sheetName val="Tacoma"/>
      <sheetName val="10306.ER.2024"/>
      <sheetName val="10306.ER.2023"/>
      <sheetName val="Resources"/>
      <sheetName val="TRLfx"/>
      <sheetName val="RHWM_ISP_PNR"/>
      <sheetName val="Tracking"/>
      <sheetName val="Notes"/>
      <sheetName val="Lists"/>
      <sheetName val="TOCAs"/>
      <sheetName val="QC"/>
      <sheetName val="NetReq.RC"/>
      <sheetName val="SSL"/>
      <sheetName val="Revenue"/>
      <sheetName val="LS"/>
      <sheetName val="BlockSummary"/>
      <sheetName val="GenSummary"/>
      <sheetName val="RC"/>
    </sheetNames>
    <sheetDataSet>
      <sheetData sheetId="0"/>
      <sheetData sheetId="1"/>
      <sheetData sheetId="2"/>
      <sheetData sheetId="3"/>
      <sheetData sheetId="4"/>
      <sheetData sheetId="5"/>
      <sheetData sheetId="6">
        <row r="2">
          <cell r="A2" t="str">
            <v>Prepared by Clair Allen BPA, 09/28/2023</v>
          </cell>
        </row>
      </sheetData>
      <sheetData sheetId="7">
        <row r="45">
          <cell r="D45">
            <v>744</v>
          </cell>
        </row>
      </sheetData>
      <sheetData sheetId="8">
        <row r="2">
          <cell r="B2" t="str">
            <v>SEATTLE</v>
          </cell>
        </row>
        <row r="21">
          <cell r="E21" t="str">
            <v>IDAHO FALLS</v>
          </cell>
        </row>
        <row r="22">
          <cell r="E22" t="str">
            <v>SEATTLE</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A7">
            <v>10103</v>
          </cell>
        </row>
      </sheetData>
      <sheetData sheetId="27">
        <row r="9">
          <cell r="R9" t="str">
            <v>CLARK PUD</v>
          </cell>
        </row>
      </sheetData>
      <sheetData sheetId="28">
        <row r="4">
          <cell r="C4">
            <v>2024</v>
          </cell>
        </row>
      </sheetData>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C"/>
      <sheetName val="NetReqBlockSlice.FWT"/>
      <sheetName val="FWT"/>
      <sheetName val="FWT.Schedule"/>
      <sheetName val="BL.Schedule"/>
      <sheetName val="Total.Schedule"/>
      <sheetName val="NetReqBlockSlice"/>
      <sheetName val="NetReqBlockOnly"/>
      <sheetName val="Block Schedules"/>
      <sheetName val="Ex.A"/>
      <sheetName val="RevInstructions"/>
      <sheetName val="SL.Ex"/>
      <sheetName val="BL.Ex"/>
      <sheetName val="Emerald"/>
      <sheetName val="EWEB"/>
      <sheetName val="Franklin"/>
      <sheetName val="Idaho Falls"/>
      <sheetName val="Lewis"/>
      <sheetName val="Okanogan"/>
      <sheetName val="POPUD"/>
      <sheetName val="Seattle"/>
      <sheetName val="Snohomish"/>
      <sheetName val="TacomaREVISED 09.21.2023"/>
      <sheetName val="Tacoma"/>
      <sheetName val="10306.ER.2024"/>
      <sheetName val="10306.ER.2023"/>
      <sheetName val="Resources"/>
      <sheetName val="TRLfx"/>
      <sheetName val="RHWM_ISP_PNR"/>
      <sheetName val="Tracking"/>
      <sheetName val="Notes"/>
      <sheetName val="Lists"/>
      <sheetName val="TOCAs"/>
      <sheetName val="QC"/>
      <sheetName val="NetReq.RC"/>
      <sheetName val="SSL"/>
      <sheetName val="Revenue"/>
      <sheetName val="LS"/>
      <sheetName val="BlockSummary"/>
      <sheetName val="GenSummary"/>
      <sheetName val="RC"/>
    </sheetNames>
    <sheetDataSet>
      <sheetData sheetId="0"/>
      <sheetData sheetId="1"/>
      <sheetData sheetId="2"/>
      <sheetData sheetId="3"/>
      <sheetData sheetId="4"/>
      <sheetData sheetId="5"/>
      <sheetData sheetId="6">
        <row r="2">
          <cell r="A2" t="str">
            <v>Prepared by Clair Allen BPA, 09/28/2023</v>
          </cell>
        </row>
      </sheetData>
      <sheetData sheetId="7">
        <row r="45">
          <cell r="D45">
            <v>744</v>
          </cell>
        </row>
      </sheetData>
      <sheetData sheetId="8">
        <row r="2">
          <cell r="B2" t="str">
            <v>SEATTLE</v>
          </cell>
        </row>
        <row r="21">
          <cell r="E21" t="str">
            <v>IDAHO FALLS</v>
          </cell>
        </row>
        <row r="22">
          <cell r="E22" t="str">
            <v>SEATTLE</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7">
          <cell r="A7">
            <v>10103</v>
          </cell>
        </row>
      </sheetData>
      <sheetData sheetId="27">
        <row r="9">
          <cell r="R9" t="str">
            <v>CLARK PUD</v>
          </cell>
        </row>
      </sheetData>
      <sheetData sheetId="28">
        <row r="4">
          <cell r="C4">
            <v>2024</v>
          </cell>
        </row>
      </sheetData>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persons/person.xml><?xml version="1.0" encoding="utf-8"?>
<personList xmlns="http://schemas.microsoft.com/office/spreadsheetml/2018/threadedcomments" xmlns:x="http://schemas.openxmlformats.org/spreadsheetml/2006/main">
  <person displayName="Patton,Kathryn B (BPA) - PSW-SEATTLE" id="{CF4F583C-328E-4D79-ADF4-E59FB3AC0B03}" userId="S-1-5-21-2009805145-1601463483-1839490880-97926" providerId="AD"/>
  <person displayName="Patton,Kathryn B (BPA) - PSW-SEATTLE" id="{4F886FEE-0205-4D43-99FB-E0736F955B50}" userId="S::kbpatton@bpa.gov::57a69205-6f88-43dd-841e-d45516e42c0b"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5" dT="2024-05-10T16:35:28.35" personId="{CF4F583C-328E-4D79-ADF4-E59FB3AC0B03}" id="{FBF4D144-3CC8-4ABB-B1CA-460E2FA3D225}">
    <text>Insert unique Ramp Rates for each month</text>
  </threadedComment>
  <threadedComment ref="B17" dT="2024-05-10T16:35:57.43" personId="{CF4F583C-328E-4D79-ADF4-E59FB3AC0B03}" id="{1CBF8DA1-71B0-4D8E-817E-D128B72C7653}">
    <text>Insert Ramp Rate for Increase Hourly Block Amounts</text>
  </threadedComment>
  <threadedComment ref="B18" dT="2024-05-10T16:35:57.43" personId="{CF4F583C-328E-4D79-ADF4-E59FB3AC0B03}" id="{0E0AAA94-840A-4313-AB03-E35D16FD949C}">
    <text>Insert Ramp Rate for Decrease 
Hourly Block Amounts</text>
  </threadedComment>
</ThreadedComments>
</file>

<file path=xl/threadedComments/threadedComment2.xml><?xml version="1.0" encoding="utf-8"?>
<ThreadedComments xmlns="http://schemas.microsoft.com/office/spreadsheetml/2018/threadedcomments" xmlns:x="http://schemas.openxmlformats.org/spreadsheetml/2006/main">
  <threadedComment ref="B38" dT="2024-01-22T22:46:26.69" personId="{4F886FEE-0205-4D43-99FB-E0736F955B50}" id="{48B77923-6065-46D4-90CA-267382E94249}">
    <text>Row changed to T1 block + calculated shaping capacity (ie. They get 100% up)</text>
  </threadedComment>
  <threadedComment ref="B39" dT="2024-01-22T22:51:12.16" personId="{4F886FEE-0205-4D43-99FB-E0736F955B50}" id="{25EC3A67-E2AA-4AC8-978F-215134520C1E}">
    <text>Change to be the higher of block - shaping capacity, or 60% of Tier 1 block. The 60% is changeable in the model</text>
  </threadedComment>
</ThreadedComments>
</file>

<file path=xl/threadedComments/threadedComment3.xml><?xml version="1.0" encoding="utf-8"?>
<ThreadedComments xmlns="http://schemas.microsoft.com/office/spreadsheetml/2018/threadedcomments" xmlns:x="http://schemas.openxmlformats.org/spreadsheetml/2006/main">
  <threadedComment ref="B38" dT="2024-01-22T22:46:26.69" personId="{4F886FEE-0205-4D43-99FB-E0736F955B50}" id="{4B922316-5C98-4941-B1E6-D16236971505}">
    <text>Row changed to T1 block + calculated shaping capacity (ie. They get 100% up)</text>
  </threadedComment>
  <threadedComment ref="B39" dT="2024-01-22T22:51:12.16" personId="{4F886FEE-0205-4D43-99FB-E0736F955B50}" id="{5155371B-0EB4-43F9-8662-373596D3D452}">
    <text>Change to be the higher of block - shaping capacity, or 60% of Tier 1 block. The 60% is changeable in the model</text>
  </threadedComment>
</ThreadedComments>
</file>

<file path=xl/worksheets/_rels/sheet1.xml.rels><?xml version="1.0" encoding="UTF-8" standalone="yes"?>
<Relationships xmlns="http://schemas.openxmlformats.org/package/2006/relationships"><Relationship Id="rId1" Type="http://schemas.openxmlformats.org/officeDocument/2006/relationships/hyperlink" Target="mailto:post2028@bpa.gov" TargetMode="Externa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B1:U28"/>
  <sheetViews>
    <sheetView showGridLines="0" tabSelected="1" workbookViewId="0">
      <selection activeCell="C5" sqref="C5"/>
    </sheetView>
  </sheetViews>
  <sheetFormatPr defaultRowHeight="12.75" x14ac:dyDescent="0.2"/>
  <cols>
    <col min="2" max="2" width="27.42578125" customWidth="1"/>
    <col min="3" max="3" width="17.28515625" customWidth="1"/>
    <col min="21" max="21" width="10.7109375" customWidth="1"/>
  </cols>
  <sheetData>
    <row r="1" spans="2:21" ht="26.25" customHeight="1" x14ac:dyDescent="0.2"/>
    <row r="2" spans="2:21" ht="15.75" x14ac:dyDescent="0.25">
      <c r="B2" s="143" t="s">
        <v>161</v>
      </c>
    </row>
    <row r="3" spans="2:21" x14ac:dyDescent="0.2">
      <c r="B3" s="144" t="s">
        <v>162</v>
      </c>
      <c r="C3" s="142" t="s">
        <v>163</v>
      </c>
      <c r="D3" s="142"/>
    </row>
    <row r="4" spans="2:21" x14ac:dyDescent="0.2">
      <c r="B4" s="144" t="s">
        <v>231</v>
      </c>
      <c r="C4" s="189">
        <v>45426</v>
      </c>
      <c r="D4" s="142"/>
    </row>
    <row r="6" spans="2:21" ht="13.5" thickBot="1" x14ac:dyDescent="0.25">
      <c r="B6" s="144" t="s">
        <v>164</v>
      </c>
    </row>
    <row r="7" spans="2:21" x14ac:dyDescent="0.2">
      <c r="B7" s="303" t="s">
        <v>229</v>
      </c>
      <c r="C7" s="304"/>
      <c r="D7" s="304"/>
      <c r="E7" s="304"/>
      <c r="F7" s="304"/>
      <c r="G7" s="304"/>
      <c r="H7" s="304"/>
      <c r="I7" s="304"/>
      <c r="J7" s="304"/>
      <c r="K7" s="305"/>
    </row>
    <row r="8" spans="2:21" x14ac:dyDescent="0.2">
      <c r="B8" s="306"/>
      <c r="C8" s="307"/>
      <c r="D8" s="307"/>
      <c r="E8" s="307"/>
      <c r="F8" s="307"/>
      <c r="G8" s="307"/>
      <c r="H8" s="307"/>
      <c r="I8" s="307"/>
      <c r="J8" s="307"/>
      <c r="K8" s="308"/>
    </row>
    <row r="9" spans="2:21" ht="13.5" thickBot="1" x14ac:dyDescent="0.25">
      <c r="B9" s="309"/>
      <c r="C9" s="310"/>
      <c r="D9" s="310"/>
      <c r="E9" s="310"/>
      <c r="F9" s="310"/>
      <c r="G9" s="310"/>
      <c r="H9" s="310"/>
      <c r="I9" s="310"/>
      <c r="J9" s="310"/>
      <c r="K9" s="311"/>
    </row>
    <row r="12" spans="2:21" ht="13.5" thickBot="1" x14ac:dyDescent="0.25">
      <c r="B12" s="144" t="s">
        <v>165</v>
      </c>
    </row>
    <row r="13" spans="2:21" x14ac:dyDescent="0.2">
      <c r="B13" s="199" t="s">
        <v>166</v>
      </c>
      <c r="C13" s="313" t="s">
        <v>167</v>
      </c>
      <c r="D13" s="314"/>
      <c r="E13" s="314"/>
      <c r="F13" s="314"/>
      <c r="G13" s="314"/>
      <c r="H13" s="314"/>
      <c r="I13" s="314"/>
      <c r="J13" s="314"/>
      <c r="K13" s="314"/>
      <c r="L13" s="314"/>
      <c r="M13" s="314"/>
      <c r="N13" s="315"/>
      <c r="O13" s="321" t="s">
        <v>195</v>
      </c>
      <c r="P13" s="322"/>
      <c r="Q13" s="322"/>
      <c r="R13" s="322"/>
      <c r="S13" s="322"/>
      <c r="T13" s="322"/>
      <c r="U13" s="323"/>
    </row>
    <row r="14" spans="2:21" ht="44.25" customHeight="1" x14ac:dyDescent="0.2">
      <c r="B14" s="200" t="s">
        <v>180</v>
      </c>
      <c r="C14" s="316" t="s">
        <v>226</v>
      </c>
      <c r="D14" s="317"/>
      <c r="E14" s="317"/>
      <c r="F14" s="317"/>
      <c r="G14" s="317"/>
      <c r="H14" s="317"/>
      <c r="I14" s="317"/>
      <c r="J14" s="317"/>
      <c r="K14" s="317"/>
      <c r="L14" s="317"/>
      <c r="M14" s="317"/>
      <c r="N14" s="318"/>
      <c r="O14" s="312" t="s">
        <v>213</v>
      </c>
      <c r="P14" s="312"/>
      <c r="Q14" s="312"/>
      <c r="R14" s="312"/>
      <c r="S14" s="312"/>
      <c r="T14" s="312"/>
      <c r="U14" s="324"/>
    </row>
    <row r="15" spans="2:21" ht="45" customHeight="1" x14ac:dyDescent="0.2">
      <c r="B15" s="200" t="s">
        <v>170</v>
      </c>
      <c r="C15" s="316" t="s">
        <v>212</v>
      </c>
      <c r="D15" s="319"/>
      <c r="E15" s="319"/>
      <c r="F15" s="319"/>
      <c r="G15" s="319"/>
      <c r="H15" s="319"/>
      <c r="I15" s="319"/>
      <c r="J15" s="319"/>
      <c r="K15" s="319"/>
      <c r="L15" s="319"/>
      <c r="M15" s="319"/>
      <c r="N15" s="320"/>
      <c r="O15" s="312" t="s">
        <v>222</v>
      </c>
      <c r="P15" s="312"/>
      <c r="Q15" s="312"/>
      <c r="R15" s="312"/>
      <c r="S15" s="312"/>
      <c r="T15" s="312"/>
      <c r="U15" s="324"/>
    </row>
    <row r="16" spans="2:21" ht="58.5" customHeight="1" x14ac:dyDescent="0.2">
      <c r="B16" s="200" t="s">
        <v>169</v>
      </c>
      <c r="C16" s="316" t="s">
        <v>227</v>
      </c>
      <c r="D16" s="317"/>
      <c r="E16" s="317"/>
      <c r="F16" s="317"/>
      <c r="G16" s="317"/>
      <c r="H16" s="317"/>
      <c r="I16" s="317"/>
      <c r="J16" s="317"/>
      <c r="K16" s="317"/>
      <c r="L16" s="317"/>
      <c r="M16" s="317"/>
      <c r="N16" s="318"/>
      <c r="O16" s="312" t="s">
        <v>223</v>
      </c>
      <c r="P16" s="312"/>
      <c r="Q16" s="312"/>
      <c r="R16" s="312"/>
      <c r="S16" s="312"/>
      <c r="T16" s="312"/>
      <c r="U16" s="324"/>
    </row>
    <row r="17" spans="2:21" ht="45" customHeight="1" x14ac:dyDescent="0.2">
      <c r="B17" s="200" t="s">
        <v>176</v>
      </c>
      <c r="C17" s="312" t="s">
        <v>228</v>
      </c>
      <c r="D17" s="312"/>
      <c r="E17" s="312"/>
      <c r="F17" s="312"/>
      <c r="G17" s="312"/>
      <c r="H17" s="312"/>
      <c r="I17" s="312"/>
      <c r="J17" s="312"/>
      <c r="K17" s="312"/>
      <c r="L17" s="312"/>
      <c r="M17" s="312"/>
      <c r="N17" s="312"/>
      <c r="O17" s="327"/>
      <c r="P17" s="328"/>
      <c r="Q17" s="328"/>
      <c r="R17" s="328"/>
      <c r="S17" s="328"/>
      <c r="T17" s="328"/>
      <c r="U17" s="329"/>
    </row>
    <row r="18" spans="2:21" ht="45" customHeight="1" x14ac:dyDescent="0.2">
      <c r="B18" s="200" t="s">
        <v>168</v>
      </c>
      <c r="C18" s="312" t="s">
        <v>177</v>
      </c>
      <c r="D18" s="312"/>
      <c r="E18" s="312"/>
      <c r="F18" s="312"/>
      <c r="G18" s="312"/>
      <c r="H18" s="312"/>
      <c r="I18" s="312"/>
      <c r="J18" s="312"/>
      <c r="K18" s="312"/>
      <c r="L18" s="312"/>
      <c r="M18" s="312"/>
      <c r="N18" s="312"/>
      <c r="O18" s="327"/>
      <c r="P18" s="328"/>
      <c r="Q18" s="328"/>
      <c r="R18" s="328"/>
      <c r="S18" s="328"/>
      <c r="T18" s="328"/>
      <c r="U18" s="329"/>
    </row>
    <row r="19" spans="2:21" ht="20.100000000000001" customHeight="1" x14ac:dyDescent="0.2">
      <c r="B19" s="200" t="s">
        <v>171</v>
      </c>
      <c r="C19" s="316" t="s">
        <v>182</v>
      </c>
      <c r="D19" s="317"/>
      <c r="E19" s="317"/>
      <c r="F19" s="317"/>
      <c r="G19" s="317"/>
      <c r="H19" s="317"/>
      <c r="I19" s="317"/>
      <c r="J19" s="317"/>
      <c r="K19" s="317"/>
      <c r="L19" s="317"/>
      <c r="M19" s="317"/>
      <c r="N19" s="318"/>
      <c r="O19" s="330" t="s">
        <v>224</v>
      </c>
      <c r="P19" s="331"/>
      <c r="Q19" s="331"/>
      <c r="R19" s="331"/>
      <c r="S19" s="331"/>
      <c r="T19" s="331"/>
      <c r="U19" s="332"/>
    </row>
    <row r="20" spans="2:21" ht="20.100000000000001" customHeight="1" x14ac:dyDescent="0.2">
      <c r="B20" s="200" t="s">
        <v>172</v>
      </c>
      <c r="C20" s="316" t="s">
        <v>194</v>
      </c>
      <c r="D20" s="317"/>
      <c r="E20" s="317"/>
      <c r="F20" s="317"/>
      <c r="G20" s="317"/>
      <c r="H20" s="317"/>
      <c r="I20" s="317"/>
      <c r="J20" s="317"/>
      <c r="K20" s="317"/>
      <c r="L20" s="317"/>
      <c r="M20" s="317"/>
      <c r="N20" s="318"/>
      <c r="O20" s="330" t="s">
        <v>224</v>
      </c>
      <c r="P20" s="331"/>
      <c r="Q20" s="331"/>
      <c r="R20" s="331"/>
      <c r="S20" s="331"/>
      <c r="T20" s="331"/>
      <c r="U20" s="332"/>
    </row>
    <row r="21" spans="2:21" ht="28.5" customHeight="1" thickBot="1" x14ac:dyDescent="0.25">
      <c r="B21" s="201" t="s">
        <v>173</v>
      </c>
      <c r="C21" s="336" t="s">
        <v>179</v>
      </c>
      <c r="D21" s="337"/>
      <c r="E21" s="337"/>
      <c r="F21" s="337"/>
      <c r="G21" s="337"/>
      <c r="H21" s="337"/>
      <c r="I21" s="337"/>
      <c r="J21" s="337"/>
      <c r="K21" s="337"/>
      <c r="L21" s="337"/>
      <c r="M21" s="337"/>
      <c r="N21" s="338"/>
      <c r="O21" s="325" t="s">
        <v>225</v>
      </c>
      <c r="P21" s="325"/>
      <c r="Q21" s="325"/>
      <c r="R21" s="325"/>
      <c r="S21" s="325"/>
      <c r="T21" s="325"/>
      <c r="U21" s="326"/>
    </row>
    <row r="22" spans="2:21" ht="13.5" thickBot="1" x14ac:dyDescent="0.25"/>
    <row r="23" spans="2:21" ht="18.75" customHeight="1" x14ac:dyDescent="0.2">
      <c r="B23" s="333" t="s">
        <v>178</v>
      </c>
      <c r="C23" s="334"/>
      <c r="D23" s="334"/>
      <c r="E23" s="334"/>
      <c r="F23" s="334"/>
      <c r="G23" s="334"/>
      <c r="H23" s="334"/>
      <c r="I23" s="334"/>
      <c r="J23" s="334"/>
      <c r="K23" s="334"/>
      <c r="L23" s="334"/>
      <c r="M23" s="334"/>
      <c r="N23" s="335"/>
    </row>
    <row r="24" spans="2:21" ht="63.75" customHeight="1" x14ac:dyDescent="0.2">
      <c r="B24" s="287">
        <v>1</v>
      </c>
      <c r="C24" s="312" t="s">
        <v>244</v>
      </c>
      <c r="D24" s="312"/>
      <c r="E24" s="312"/>
      <c r="F24" s="312"/>
      <c r="G24" s="312"/>
      <c r="H24" s="312"/>
      <c r="I24" s="312"/>
      <c r="J24" s="312"/>
      <c r="K24" s="312"/>
      <c r="L24" s="312"/>
      <c r="M24" s="312"/>
      <c r="N24" s="324"/>
    </row>
    <row r="25" spans="2:21" ht="54" customHeight="1" x14ac:dyDescent="0.2">
      <c r="B25" s="202">
        <v>2</v>
      </c>
      <c r="C25" s="312" t="s">
        <v>218</v>
      </c>
      <c r="D25" s="312"/>
      <c r="E25" s="312"/>
      <c r="F25" s="312"/>
      <c r="G25" s="312"/>
      <c r="H25" s="312"/>
      <c r="I25" s="312"/>
      <c r="J25" s="312"/>
      <c r="K25" s="312"/>
      <c r="L25" s="312"/>
      <c r="M25" s="312"/>
      <c r="N25" s="324"/>
    </row>
    <row r="26" spans="2:21" ht="36.75" customHeight="1" x14ac:dyDescent="0.2">
      <c r="B26" s="202">
        <v>3</v>
      </c>
      <c r="C26" s="312" t="s">
        <v>219</v>
      </c>
      <c r="D26" s="312"/>
      <c r="E26" s="312"/>
      <c r="F26" s="312"/>
      <c r="G26" s="312"/>
      <c r="H26" s="312"/>
      <c r="I26" s="312"/>
      <c r="J26" s="312"/>
      <c r="K26" s="312"/>
      <c r="L26" s="312"/>
      <c r="M26" s="312"/>
      <c r="N26" s="324"/>
    </row>
    <row r="27" spans="2:21" ht="27" customHeight="1" x14ac:dyDescent="0.2">
      <c r="B27" s="202">
        <v>4</v>
      </c>
      <c r="C27" s="339" t="s">
        <v>220</v>
      </c>
      <c r="D27" s="339"/>
      <c r="E27" s="339"/>
      <c r="F27" s="339"/>
      <c r="G27" s="339"/>
      <c r="H27" s="339"/>
      <c r="I27" s="339"/>
      <c r="J27" s="339"/>
      <c r="K27" s="339"/>
      <c r="L27" s="339"/>
      <c r="M27" s="339"/>
      <c r="N27" s="340"/>
    </row>
    <row r="28" spans="2:21" ht="23.25" customHeight="1" thickBot="1" x14ac:dyDescent="0.25">
      <c r="B28" s="288">
        <v>5</v>
      </c>
      <c r="C28" s="325" t="s">
        <v>221</v>
      </c>
      <c r="D28" s="325"/>
      <c r="E28" s="325"/>
      <c r="F28" s="325"/>
      <c r="G28" s="325"/>
      <c r="H28" s="325"/>
      <c r="I28" s="325"/>
      <c r="J28" s="325"/>
      <c r="K28" s="325"/>
      <c r="L28" s="325"/>
      <c r="M28" s="325"/>
      <c r="N28" s="326"/>
    </row>
  </sheetData>
  <mergeCells count="25">
    <mergeCell ref="C28:N28"/>
    <mergeCell ref="C26:N26"/>
    <mergeCell ref="C27:N27"/>
    <mergeCell ref="C24:N24"/>
    <mergeCell ref="C25:N25"/>
    <mergeCell ref="B23:N23"/>
    <mergeCell ref="C19:N19"/>
    <mergeCell ref="C20:N20"/>
    <mergeCell ref="C21:N21"/>
    <mergeCell ref="C18:N18"/>
    <mergeCell ref="O13:U13"/>
    <mergeCell ref="O15:U15"/>
    <mergeCell ref="O16:U16"/>
    <mergeCell ref="O21:U21"/>
    <mergeCell ref="O17:U17"/>
    <mergeCell ref="O19:U19"/>
    <mergeCell ref="O20:U20"/>
    <mergeCell ref="O18:U18"/>
    <mergeCell ref="O14:U14"/>
    <mergeCell ref="B7:K9"/>
    <mergeCell ref="C17:N17"/>
    <mergeCell ref="C13:N13"/>
    <mergeCell ref="C14:N14"/>
    <mergeCell ref="C15:N15"/>
    <mergeCell ref="C16:N16"/>
  </mergeCells>
  <hyperlinks>
    <hyperlink ref="C3"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CI73"/>
  <sheetViews>
    <sheetView showGridLines="0" topLeftCell="B1" zoomScale="90" zoomScaleNormal="90" workbookViewId="0">
      <selection activeCell="E3" sqref="E3:K3"/>
    </sheetView>
  </sheetViews>
  <sheetFormatPr defaultColWidth="9.140625" defaultRowHeight="15.75" x14ac:dyDescent="0.25"/>
  <cols>
    <col min="1" max="1" width="6" style="215" customWidth="1"/>
    <col min="2" max="2" width="45.42578125" style="77" customWidth="1"/>
    <col min="3" max="3" width="15.42578125" style="77" customWidth="1"/>
    <col min="4" max="4" width="19.85546875" style="77" customWidth="1"/>
    <col min="5" max="5" width="14.28515625" style="77" customWidth="1"/>
    <col min="6" max="6" width="13.42578125" style="77" customWidth="1"/>
    <col min="7" max="7" width="13.7109375" style="77" customWidth="1"/>
    <col min="8" max="8" width="12.140625" style="77" customWidth="1"/>
    <col min="9" max="9" width="13.85546875" style="77" customWidth="1"/>
    <col min="10" max="10" width="13.28515625" style="77" customWidth="1"/>
    <col min="11" max="11" width="13.42578125" style="77" customWidth="1"/>
    <col min="12" max="12" width="12.42578125" style="77" customWidth="1"/>
    <col min="13" max="13" width="12.85546875" style="77" customWidth="1"/>
    <col min="14" max="14" width="13.28515625" style="77" customWidth="1"/>
    <col min="15" max="15" width="12.42578125" style="78" customWidth="1"/>
    <col min="16" max="16" width="11.28515625" style="78" customWidth="1"/>
    <col min="17" max="17" width="9.140625" style="77"/>
    <col min="18" max="87" width="9.140625" style="215"/>
    <col min="88" max="16384" width="9.140625" style="77"/>
  </cols>
  <sheetData>
    <row r="1" spans="2:17" ht="16.5" thickBot="1" x14ac:dyDescent="0.3">
      <c r="B1" s="215"/>
      <c r="C1" s="215"/>
      <c r="D1" s="215"/>
      <c r="E1" s="215"/>
      <c r="F1" s="215"/>
      <c r="G1" s="215"/>
      <c r="H1" s="215"/>
      <c r="I1" s="215"/>
      <c r="J1" s="215"/>
      <c r="K1" s="215"/>
      <c r="L1" s="215"/>
      <c r="M1" s="215"/>
      <c r="N1" s="215"/>
      <c r="O1" s="218"/>
      <c r="P1" s="218"/>
    </row>
    <row r="2" spans="2:17" ht="19.5" thickBot="1" x14ac:dyDescent="0.35">
      <c r="B2" s="171" t="s">
        <v>2</v>
      </c>
      <c r="C2" s="164">
        <v>2024</v>
      </c>
      <c r="D2" s="215"/>
      <c r="E2" s="342" t="s">
        <v>232</v>
      </c>
      <c r="F2" s="342"/>
      <c r="G2" s="342"/>
      <c r="H2" s="342"/>
      <c r="I2" s="342"/>
      <c r="J2" s="342"/>
      <c r="K2" s="342"/>
      <c r="L2" s="215"/>
      <c r="M2" s="215"/>
      <c r="N2" s="222" t="s">
        <v>233</v>
      </c>
      <c r="O2" s="364"/>
      <c r="P2" s="364"/>
      <c r="Q2" s="215"/>
    </row>
    <row r="3" spans="2:17" ht="16.5" thickBot="1" x14ac:dyDescent="0.3">
      <c r="B3" s="172" t="s">
        <v>0</v>
      </c>
      <c r="C3" s="299"/>
      <c r="D3" s="215"/>
      <c r="E3" s="344" t="s">
        <v>233</v>
      </c>
      <c r="F3" s="345"/>
      <c r="G3" s="345"/>
      <c r="H3" s="345"/>
      <c r="I3" s="345"/>
      <c r="J3" s="345"/>
      <c r="K3" s="346"/>
      <c r="L3" s="347" t="s">
        <v>149</v>
      </c>
      <c r="M3" s="348"/>
      <c r="N3" s="222" t="s">
        <v>234</v>
      </c>
      <c r="O3" s="364"/>
      <c r="P3" s="364"/>
      <c r="Q3" s="215"/>
    </row>
    <row r="4" spans="2:17" x14ac:dyDescent="0.25">
      <c r="B4" s="172" t="s">
        <v>198</v>
      </c>
      <c r="C4" s="165">
        <f>P23</f>
        <v>0</v>
      </c>
      <c r="D4" s="215"/>
      <c r="E4" s="216"/>
      <c r="F4" s="215"/>
      <c r="G4" s="215"/>
      <c r="H4" s="215"/>
      <c r="I4" s="215"/>
      <c r="J4" s="215"/>
      <c r="K4" s="215"/>
      <c r="L4" s="222" t="s">
        <v>196</v>
      </c>
      <c r="M4" s="215"/>
      <c r="N4" s="222" t="s">
        <v>235</v>
      </c>
      <c r="O4" s="364"/>
      <c r="P4" s="364"/>
      <c r="Q4" s="215"/>
    </row>
    <row r="5" spans="2:17" x14ac:dyDescent="0.25">
      <c r="B5" s="172" t="s">
        <v>197</v>
      </c>
      <c r="C5" s="166"/>
      <c r="D5" s="215"/>
      <c r="E5" s="216"/>
      <c r="F5" s="215"/>
      <c r="G5" s="215"/>
      <c r="H5" s="215"/>
      <c r="I5" s="215"/>
      <c r="J5" s="215"/>
      <c r="K5" s="215"/>
      <c r="L5" s="215"/>
      <c r="M5" s="215"/>
      <c r="N5" s="222"/>
      <c r="O5" s="364"/>
      <c r="P5" s="364"/>
      <c r="Q5" s="215"/>
    </row>
    <row r="6" spans="2:17" x14ac:dyDescent="0.25">
      <c r="B6" s="172" t="s">
        <v>108</v>
      </c>
      <c r="C6" s="167">
        <f>P23-P26-P27-P29</f>
        <v>0</v>
      </c>
      <c r="D6" s="223"/>
      <c r="E6" s="215"/>
      <c r="F6" s="215"/>
      <c r="G6" s="215"/>
      <c r="H6" s="215"/>
      <c r="I6" s="215"/>
      <c r="J6" s="215"/>
      <c r="K6" s="215"/>
      <c r="L6" s="215"/>
      <c r="M6" s="215"/>
      <c r="N6" s="222"/>
      <c r="O6" s="364"/>
      <c r="P6" s="364"/>
      <c r="Q6" s="215"/>
    </row>
    <row r="7" spans="2:17" x14ac:dyDescent="0.25">
      <c r="B7" s="172" t="s">
        <v>71</v>
      </c>
      <c r="C7" s="168">
        <f>ROUND(C6*O22,0)</f>
        <v>0</v>
      </c>
      <c r="D7" s="224"/>
      <c r="E7" s="215"/>
      <c r="F7" s="215"/>
      <c r="G7" s="215"/>
      <c r="H7" s="215"/>
      <c r="I7" s="215"/>
      <c r="J7" s="215"/>
      <c r="K7" s="215"/>
      <c r="L7" s="215"/>
      <c r="M7" s="215"/>
      <c r="N7" s="363"/>
      <c r="O7" s="364"/>
      <c r="P7" s="364"/>
      <c r="Q7" s="215"/>
    </row>
    <row r="8" spans="2:17" ht="16.5" thickBot="1" x14ac:dyDescent="0.3">
      <c r="B8" s="172" t="s">
        <v>82</v>
      </c>
      <c r="C8" s="169" t="str">
        <f>IF(C5&gt;C6,"Below HWM","Above HWM")</f>
        <v>Above HWM</v>
      </c>
      <c r="D8" s="224"/>
      <c r="E8" s="215"/>
      <c r="F8" s="215"/>
      <c r="G8" s="215"/>
      <c r="H8" s="215"/>
      <c r="I8" s="215"/>
      <c r="J8" s="215"/>
      <c r="K8" s="215"/>
      <c r="L8" s="215"/>
      <c r="M8" s="215"/>
      <c r="N8" s="363"/>
      <c r="O8" s="364"/>
      <c r="P8" s="364"/>
      <c r="Q8" s="215"/>
    </row>
    <row r="9" spans="2:17" ht="16.5" thickBot="1" x14ac:dyDescent="0.3">
      <c r="B9" s="252" t="s">
        <v>199</v>
      </c>
      <c r="C9" s="170" t="s">
        <v>81</v>
      </c>
      <c r="D9" s="157" t="s">
        <v>149</v>
      </c>
      <c r="E9" s="215"/>
      <c r="F9" s="215"/>
      <c r="G9" s="215"/>
      <c r="H9" s="215"/>
      <c r="I9" s="215"/>
      <c r="J9" s="215"/>
      <c r="K9" s="215"/>
      <c r="L9" s="215"/>
      <c r="M9" s="215"/>
      <c r="N9" s="363"/>
      <c r="O9" s="364"/>
      <c r="P9" s="364"/>
      <c r="Q9" s="215"/>
    </row>
    <row r="10" spans="2:17" x14ac:dyDescent="0.25">
      <c r="B10" s="172" t="s">
        <v>160</v>
      </c>
      <c r="C10" s="295">
        <v>0.1</v>
      </c>
      <c r="D10" s="224"/>
      <c r="E10" s="215"/>
      <c r="F10" s="215"/>
      <c r="G10" s="215"/>
      <c r="H10" s="215"/>
      <c r="I10" s="215"/>
      <c r="J10" s="215"/>
      <c r="K10" s="215"/>
      <c r="L10" s="215"/>
      <c r="M10" s="215"/>
      <c r="N10" s="363"/>
      <c r="O10" s="364"/>
      <c r="P10" s="364"/>
      <c r="Q10" s="215"/>
    </row>
    <row r="11" spans="2:17" ht="15.75" customHeight="1" x14ac:dyDescent="0.25">
      <c r="B11" s="253" t="s">
        <v>233</v>
      </c>
      <c r="C11" s="298">
        <v>0.2</v>
      </c>
      <c r="D11" s="341"/>
      <c r="E11" s="215"/>
      <c r="F11" s="215"/>
      <c r="G11" s="215"/>
      <c r="H11" s="215"/>
      <c r="I11" s="215"/>
      <c r="J11" s="215"/>
      <c r="K11" s="215"/>
      <c r="L11" s="215"/>
      <c r="M11" s="215"/>
      <c r="N11" s="215"/>
      <c r="O11" s="218"/>
      <c r="P11" s="218"/>
      <c r="Q11" s="215"/>
    </row>
    <row r="12" spans="2:17" ht="16.5" thickBot="1" x14ac:dyDescent="0.3">
      <c r="B12" s="188" t="s">
        <v>230</v>
      </c>
      <c r="C12" s="296">
        <v>0.6</v>
      </c>
      <c r="D12" s="341"/>
      <c r="E12" s="215"/>
      <c r="F12" s="215"/>
      <c r="G12" s="215"/>
      <c r="H12" s="215"/>
      <c r="I12" s="215"/>
      <c r="J12" s="215"/>
      <c r="K12" s="215"/>
      <c r="L12" s="215"/>
      <c r="M12" s="215"/>
      <c r="N12" s="215"/>
      <c r="O12" s="218"/>
      <c r="P12" s="218"/>
      <c r="Q12" s="215"/>
    </row>
    <row r="13" spans="2:17" ht="5.45" customHeight="1" x14ac:dyDescent="0.25">
      <c r="B13" s="216"/>
      <c r="C13" s="217"/>
      <c r="D13" s="215"/>
      <c r="E13" s="215"/>
      <c r="F13" s="215"/>
      <c r="G13" s="215"/>
      <c r="H13" s="215"/>
      <c r="I13" s="215"/>
      <c r="J13" s="215"/>
      <c r="K13" s="215"/>
      <c r="L13" s="215"/>
      <c r="M13" s="215"/>
      <c r="N13" s="215"/>
      <c r="O13" s="218"/>
      <c r="P13" s="218"/>
      <c r="Q13" s="215"/>
    </row>
    <row r="14" spans="2:17" x14ac:dyDescent="0.25">
      <c r="B14" s="215"/>
      <c r="C14" s="243">
        <v>10</v>
      </c>
      <c r="D14" s="243">
        <v>11</v>
      </c>
      <c r="E14" s="243">
        <v>12</v>
      </c>
      <c r="F14" s="243">
        <v>1</v>
      </c>
      <c r="G14" s="243">
        <v>2</v>
      </c>
      <c r="H14" s="243">
        <v>3</v>
      </c>
      <c r="I14" s="243">
        <v>4</v>
      </c>
      <c r="J14" s="243">
        <v>5</v>
      </c>
      <c r="K14" s="243">
        <v>6</v>
      </c>
      <c r="L14" s="243">
        <v>7</v>
      </c>
      <c r="M14" s="243">
        <v>8</v>
      </c>
      <c r="N14" s="243">
        <v>9</v>
      </c>
      <c r="O14" s="218"/>
      <c r="P14" s="218"/>
      <c r="Q14" s="215"/>
    </row>
    <row r="15" spans="2:17" x14ac:dyDescent="0.25">
      <c r="B15" s="218" t="s">
        <v>234</v>
      </c>
      <c r="C15" s="300"/>
      <c r="D15" s="300"/>
      <c r="E15" s="300"/>
      <c r="F15" s="300"/>
      <c r="G15" s="301"/>
      <c r="H15" s="300"/>
      <c r="I15" s="300"/>
      <c r="J15" s="300"/>
      <c r="K15" s="300"/>
      <c r="L15" s="300"/>
      <c r="M15" s="300"/>
      <c r="N15" s="300"/>
      <c r="O15" s="218"/>
      <c r="P15" s="218"/>
      <c r="Q15" s="215"/>
    </row>
    <row r="16" spans="2:17" ht="7.15" customHeight="1" x14ac:dyDescent="0.25">
      <c r="B16" s="215"/>
      <c r="C16" s="224"/>
      <c r="D16" s="224"/>
      <c r="E16" s="224"/>
      <c r="F16" s="224"/>
      <c r="G16" s="224"/>
      <c r="H16" s="224"/>
      <c r="I16" s="224"/>
      <c r="J16" s="224"/>
      <c r="K16" s="224"/>
      <c r="L16" s="224"/>
      <c r="M16" s="224"/>
      <c r="N16" s="224"/>
      <c r="O16" s="218"/>
      <c r="P16" s="218"/>
      <c r="Q16" s="215"/>
    </row>
    <row r="17" spans="2:17" x14ac:dyDescent="0.25">
      <c r="B17" s="218" t="s">
        <v>236</v>
      </c>
      <c r="C17" s="300"/>
      <c r="D17" s="224"/>
      <c r="E17" s="224"/>
      <c r="F17" s="224"/>
      <c r="G17" s="224"/>
      <c r="H17" s="224"/>
      <c r="I17" s="224"/>
      <c r="J17" s="224"/>
      <c r="K17" s="224"/>
      <c r="L17" s="224"/>
      <c r="M17" s="224"/>
      <c r="N17" s="224"/>
      <c r="O17" s="218"/>
      <c r="P17" s="218"/>
      <c r="Q17" s="215"/>
    </row>
    <row r="18" spans="2:17" x14ac:dyDescent="0.25">
      <c r="B18" s="218" t="s">
        <v>237</v>
      </c>
      <c r="C18" s="300"/>
      <c r="D18" s="224"/>
      <c r="E18" s="224"/>
      <c r="F18" s="224"/>
      <c r="G18" s="224"/>
      <c r="H18" s="224"/>
      <c r="I18" s="224"/>
      <c r="J18" s="224"/>
      <c r="K18" s="224"/>
      <c r="L18" s="224"/>
      <c r="M18" s="224"/>
      <c r="N18" s="224"/>
      <c r="O18" s="218"/>
      <c r="P18" s="218"/>
      <c r="Q18" s="215"/>
    </row>
    <row r="19" spans="2:17" x14ac:dyDescent="0.25">
      <c r="B19" s="216"/>
      <c r="C19" s="217"/>
      <c r="D19" s="215"/>
      <c r="E19" s="215"/>
      <c r="F19" s="215"/>
      <c r="G19" s="215"/>
      <c r="H19" s="215"/>
      <c r="I19" s="215"/>
      <c r="J19" s="215"/>
      <c r="K19" s="215"/>
      <c r="L19" s="215"/>
      <c r="M19" s="215"/>
      <c r="N19" s="215"/>
      <c r="O19" s="218"/>
      <c r="P19" s="218"/>
      <c r="Q19" s="215"/>
    </row>
    <row r="20" spans="2:17" x14ac:dyDescent="0.25">
      <c r="B20" s="216" t="s">
        <v>72</v>
      </c>
      <c r="C20" s="219">
        <v>2023</v>
      </c>
      <c r="D20" s="219">
        <v>2023</v>
      </c>
      <c r="E20" s="219">
        <v>2023</v>
      </c>
      <c r="F20" s="219">
        <v>2024</v>
      </c>
      <c r="G20" s="219">
        <v>2024</v>
      </c>
      <c r="H20" s="219">
        <v>2024</v>
      </c>
      <c r="I20" s="219">
        <v>2024</v>
      </c>
      <c r="J20" s="219">
        <v>2024</v>
      </c>
      <c r="K20" s="219">
        <v>2024</v>
      </c>
      <c r="L20" s="219">
        <v>2024</v>
      </c>
      <c r="M20" s="219">
        <v>2024</v>
      </c>
      <c r="N20" s="219">
        <v>2024</v>
      </c>
      <c r="O20" s="218"/>
      <c r="P20" s="218"/>
      <c r="Q20" s="215"/>
    </row>
    <row r="21" spans="2:17" x14ac:dyDescent="0.25">
      <c r="B21" s="216" t="s">
        <v>67</v>
      </c>
      <c r="C21" s="220">
        <v>10</v>
      </c>
      <c r="D21" s="220">
        <v>11</v>
      </c>
      <c r="E21" s="220">
        <v>12</v>
      </c>
      <c r="F21" s="220">
        <v>1</v>
      </c>
      <c r="G21" s="220">
        <v>2</v>
      </c>
      <c r="H21" s="220">
        <v>3</v>
      </c>
      <c r="I21" s="220">
        <v>4</v>
      </c>
      <c r="J21" s="220">
        <v>5</v>
      </c>
      <c r="K21" s="220">
        <v>6</v>
      </c>
      <c r="L21" s="220">
        <v>7</v>
      </c>
      <c r="M21" s="220">
        <v>8</v>
      </c>
      <c r="N21" s="220">
        <v>9</v>
      </c>
      <c r="O21" s="216" t="s">
        <v>62</v>
      </c>
      <c r="P21" s="216" t="s">
        <v>30</v>
      </c>
      <c r="Q21" s="215"/>
    </row>
    <row r="22" spans="2:17" ht="16.5" thickBot="1" x14ac:dyDescent="0.3">
      <c r="B22" s="216" t="s">
        <v>66</v>
      </c>
      <c r="C22" s="220">
        <v>744</v>
      </c>
      <c r="D22" s="220">
        <v>721</v>
      </c>
      <c r="E22" s="220">
        <v>744</v>
      </c>
      <c r="F22" s="220">
        <v>744</v>
      </c>
      <c r="G22" s="220">
        <v>696</v>
      </c>
      <c r="H22" s="220">
        <v>743</v>
      </c>
      <c r="I22" s="220">
        <v>720</v>
      </c>
      <c r="J22" s="220">
        <v>744</v>
      </c>
      <c r="K22" s="220">
        <v>720</v>
      </c>
      <c r="L22" s="220">
        <v>744</v>
      </c>
      <c r="M22" s="220">
        <v>744</v>
      </c>
      <c r="N22" s="220">
        <v>720</v>
      </c>
      <c r="O22" s="221">
        <v>8784</v>
      </c>
      <c r="P22" s="218"/>
      <c r="Q22" s="215"/>
    </row>
    <row r="23" spans="2:17" x14ac:dyDescent="0.25">
      <c r="B23" s="88" t="s">
        <v>63</v>
      </c>
      <c r="C23" s="203"/>
      <c r="D23" s="203"/>
      <c r="E23" s="203"/>
      <c r="F23" s="203"/>
      <c r="G23" s="203"/>
      <c r="H23" s="203"/>
      <c r="I23" s="203"/>
      <c r="J23" s="203"/>
      <c r="K23" s="203"/>
      <c r="L23" s="203"/>
      <c r="M23" s="203"/>
      <c r="N23" s="203"/>
      <c r="O23" s="249">
        <f>SUM(C23:N23)</f>
        <v>0</v>
      </c>
      <c r="P23" s="225">
        <f>ROUND(O23/$O$22,3)</f>
        <v>0</v>
      </c>
      <c r="Q23" s="215"/>
    </row>
    <row r="24" spans="2:17" x14ac:dyDescent="0.25">
      <c r="B24" s="116" t="s">
        <v>217</v>
      </c>
      <c r="C24" s="204"/>
      <c r="D24" s="204"/>
      <c r="E24" s="204"/>
      <c r="F24" s="204"/>
      <c r="G24" s="204"/>
      <c r="H24" s="204"/>
      <c r="I24" s="204"/>
      <c r="J24" s="204"/>
      <c r="K24" s="204"/>
      <c r="L24" s="204"/>
      <c r="M24" s="204"/>
      <c r="N24" s="204"/>
      <c r="O24" s="250"/>
      <c r="P24" s="226"/>
      <c r="Q24" s="215"/>
    </row>
    <row r="25" spans="2:17" x14ac:dyDescent="0.25">
      <c r="B25" s="117" t="s">
        <v>147</v>
      </c>
      <c r="C25" s="183" t="e">
        <f>(C23/C22)/C24</f>
        <v>#DIV/0!</v>
      </c>
      <c r="D25" s="183" t="e">
        <f t="shared" ref="D25:N25" si="0">(D23/D22)/D24</f>
        <v>#DIV/0!</v>
      </c>
      <c r="E25" s="183" t="e">
        <f t="shared" si="0"/>
        <v>#DIV/0!</v>
      </c>
      <c r="F25" s="183" t="e">
        <f t="shared" si="0"/>
        <v>#DIV/0!</v>
      </c>
      <c r="G25" s="183" t="e">
        <f t="shared" si="0"/>
        <v>#DIV/0!</v>
      </c>
      <c r="H25" s="183" t="e">
        <f t="shared" si="0"/>
        <v>#DIV/0!</v>
      </c>
      <c r="I25" s="183" t="e">
        <f t="shared" si="0"/>
        <v>#DIV/0!</v>
      </c>
      <c r="J25" s="183" t="e">
        <f t="shared" si="0"/>
        <v>#DIV/0!</v>
      </c>
      <c r="K25" s="183" t="e">
        <f t="shared" si="0"/>
        <v>#DIV/0!</v>
      </c>
      <c r="L25" s="183" t="e">
        <f t="shared" si="0"/>
        <v>#DIV/0!</v>
      </c>
      <c r="M25" s="183" t="e">
        <f t="shared" si="0"/>
        <v>#DIV/0!</v>
      </c>
      <c r="N25" s="184" t="e">
        <f t="shared" si="0"/>
        <v>#DIV/0!</v>
      </c>
      <c r="O25" s="238"/>
      <c r="P25" s="227"/>
      <c r="Q25" s="215"/>
    </row>
    <row r="26" spans="2:17" x14ac:dyDescent="0.25">
      <c r="B26" s="116" t="s">
        <v>39</v>
      </c>
      <c r="C26" s="205"/>
      <c r="D26" s="205"/>
      <c r="E26" s="205"/>
      <c r="F26" s="205"/>
      <c r="G26" s="205"/>
      <c r="H26" s="205"/>
      <c r="I26" s="205"/>
      <c r="J26" s="205"/>
      <c r="K26" s="205"/>
      <c r="L26" s="205"/>
      <c r="M26" s="205"/>
      <c r="N26" s="205"/>
      <c r="O26" s="251">
        <f>SUM(C26:N26)</f>
        <v>0</v>
      </c>
      <c r="P26" s="228">
        <f>O26/O22</f>
        <v>0</v>
      </c>
      <c r="Q26" s="215"/>
    </row>
    <row r="27" spans="2:17" x14ac:dyDescent="0.25">
      <c r="B27" s="116" t="s">
        <v>68</v>
      </c>
      <c r="C27" s="205"/>
      <c r="D27" s="205"/>
      <c r="E27" s="205"/>
      <c r="F27" s="205"/>
      <c r="G27" s="205"/>
      <c r="H27" s="205"/>
      <c r="I27" s="205"/>
      <c r="J27" s="205"/>
      <c r="K27" s="205"/>
      <c r="L27" s="205"/>
      <c r="M27" s="205"/>
      <c r="N27" s="206"/>
      <c r="O27" s="232">
        <f>SUM(C27:N27)</f>
        <v>0</v>
      </c>
      <c r="P27" s="228">
        <f>O27/O22</f>
        <v>0</v>
      </c>
      <c r="Q27" s="215"/>
    </row>
    <row r="28" spans="2:17" x14ac:dyDescent="0.25">
      <c r="B28" s="117" t="s">
        <v>215</v>
      </c>
      <c r="C28" s="185">
        <f>'Net Req Block Only'!D60</f>
        <v>0</v>
      </c>
      <c r="D28" s="185">
        <f>'Net Req Block Only'!E60</f>
        <v>0</v>
      </c>
      <c r="E28" s="185">
        <f>'Net Req Block Only'!F60</f>
        <v>0</v>
      </c>
      <c r="F28" s="185">
        <f>'Net Req Block Only'!G60</f>
        <v>0</v>
      </c>
      <c r="G28" s="185">
        <f>'Net Req Block Only'!H60</f>
        <v>0</v>
      </c>
      <c r="H28" s="185">
        <f>'Net Req Block Only'!I60</f>
        <v>0</v>
      </c>
      <c r="I28" s="185">
        <f>'Net Req Block Only'!J60</f>
        <v>0</v>
      </c>
      <c r="J28" s="185">
        <f>'Net Req Block Only'!K60</f>
        <v>0</v>
      </c>
      <c r="K28" s="185">
        <f>'Net Req Block Only'!L60</f>
        <v>0</v>
      </c>
      <c r="L28" s="185">
        <f>'Net Req Block Only'!M60</f>
        <v>0</v>
      </c>
      <c r="M28" s="185">
        <f>'Net Req Block Only'!N60</f>
        <v>0</v>
      </c>
      <c r="N28" s="186">
        <f>'Net Req Block Only'!O60</f>
        <v>0</v>
      </c>
      <c r="O28" s="232">
        <f>SUM(C28:N28)</f>
        <v>0</v>
      </c>
      <c r="P28" s="228">
        <f>O28/O22</f>
        <v>0</v>
      </c>
      <c r="Q28" s="215"/>
    </row>
    <row r="29" spans="2:17" ht="16.5" thickBot="1" x14ac:dyDescent="0.3">
      <c r="B29" s="118" t="s">
        <v>38</v>
      </c>
      <c r="C29" s="207"/>
      <c r="D29" s="207"/>
      <c r="E29" s="207"/>
      <c r="F29" s="207"/>
      <c r="G29" s="207"/>
      <c r="H29" s="207"/>
      <c r="I29" s="207"/>
      <c r="J29" s="207"/>
      <c r="K29" s="207"/>
      <c r="L29" s="207"/>
      <c r="M29" s="207"/>
      <c r="N29" s="208"/>
      <c r="O29" s="234">
        <f>SUM(C29:N29)</f>
        <v>0</v>
      </c>
      <c r="P29" s="229">
        <f>O29/O22</f>
        <v>0</v>
      </c>
      <c r="Q29" s="215"/>
    </row>
    <row r="30" spans="2:17" ht="16.5" thickBot="1" x14ac:dyDescent="0.3">
      <c r="C30" s="215"/>
      <c r="D30" s="215"/>
      <c r="E30" s="215"/>
      <c r="F30" s="215"/>
      <c r="G30" s="215"/>
      <c r="H30" s="215"/>
      <c r="I30" s="215"/>
      <c r="J30" s="215"/>
      <c r="K30" s="215"/>
      <c r="L30" s="215"/>
      <c r="M30" s="215"/>
      <c r="N30" s="215"/>
      <c r="O30" s="218"/>
      <c r="P30" s="218"/>
      <c r="Q30" s="215"/>
    </row>
    <row r="31" spans="2:17" ht="16.5" thickBot="1" x14ac:dyDescent="0.3">
      <c r="B31" s="95" t="s">
        <v>69</v>
      </c>
      <c r="C31" s="243">
        <v>10</v>
      </c>
      <c r="D31" s="243">
        <v>11</v>
      </c>
      <c r="E31" s="243">
        <v>12</v>
      </c>
      <c r="F31" s="243">
        <v>1</v>
      </c>
      <c r="G31" s="243">
        <v>2</v>
      </c>
      <c r="H31" s="243">
        <v>3</v>
      </c>
      <c r="I31" s="243">
        <v>4</v>
      </c>
      <c r="J31" s="243">
        <v>5</v>
      </c>
      <c r="K31" s="243">
        <v>6</v>
      </c>
      <c r="L31" s="243">
        <v>7</v>
      </c>
      <c r="M31" s="243">
        <v>8</v>
      </c>
      <c r="N31" s="243">
        <v>9</v>
      </c>
      <c r="O31" s="218"/>
      <c r="P31" s="218"/>
      <c r="Q31" s="215"/>
    </row>
    <row r="32" spans="2:17" x14ac:dyDescent="0.25">
      <c r="B32" s="162" t="s">
        <v>32</v>
      </c>
      <c r="C32" s="173" t="e">
        <f t="shared" ref="C32:N32" si="1">ROUND((C23-C26)/($O$23-$O$26),3)</f>
        <v>#DIV/0!</v>
      </c>
      <c r="D32" s="173" t="e">
        <f t="shared" si="1"/>
        <v>#DIV/0!</v>
      </c>
      <c r="E32" s="173" t="e">
        <f t="shared" si="1"/>
        <v>#DIV/0!</v>
      </c>
      <c r="F32" s="173" t="e">
        <f t="shared" si="1"/>
        <v>#DIV/0!</v>
      </c>
      <c r="G32" s="173" t="e">
        <f t="shared" si="1"/>
        <v>#DIV/0!</v>
      </c>
      <c r="H32" s="173" t="e">
        <f t="shared" si="1"/>
        <v>#DIV/0!</v>
      </c>
      <c r="I32" s="173" t="e">
        <f t="shared" si="1"/>
        <v>#DIV/0!</v>
      </c>
      <c r="J32" s="173" t="e">
        <f t="shared" si="1"/>
        <v>#DIV/0!</v>
      </c>
      <c r="K32" s="173" t="e">
        <f t="shared" si="1"/>
        <v>#DIV/0!</v>
      </c>
      <c r="L32" s="173" t="e">
        <f t="shared" si="1"/>
        <v>#DIV/0!</v>
      </c>
      <c r="M32" s="173" t="e">
        <f t="shared" si="1"/>
        <v>#DIV/0!</v>
      </c>
      <c r="N32" s="173" t="e">
        <f t="shared" si="1"/>
        <v>#DIV/0!</v>
      </c>
      <c r="O32" s="230" t="e">
        <f>ROUND(SUM(C32:N32),)</f>
        <v>#DIV/0!</v>
      </c>
      <c r="P32" s="231"/>
      <c r="Q32" s="215"/>
    </row>
    <row r="33" spans="2:17" x14ac:dyDescent="0.25">
      <c r="B33" s="119" t="s">
        <v>33</v>
      </c>
      <c r="C33" s="174" t="e">
        <f>'Net Req Block Only'!D33</f>
        <v>#DIV/0!</v>
      </c>
      <c r="D33" s="174" t="e">
        <f>'Net Req Block Only'!E33</f>
        <v>#DIV/0!</v>
      </c>
      <c r="E33" s="174" t="e">
        <f>'Net Req Block Only'!F33</f>
        <v>#DIV/0!</v>
      </c>
      <c r="F33" s="174" t="e">
        <f>'Net Req Block Only'!G33</f>
        <v>#DIV/0!</v>
      </c>
      <c r="G33" s="174" t="e">
        <f>'Net Req Block Only'!H33</f>
        <v>#DIV/0!</v>
      </c>
      <c r="H33" s="174" t="e">
        <f>'Net Req Block Only'!I33</f>
        <v>#DIV/0!</v>
      </c>
      <c r="I33" s="174" t="e">
        <f>'Net Req Block Only'!J33</f>
        <v>#DIV/0!</v>
      </c>
      <c r="J33" s="174" t="e">
        <f>'Net Req Block Only'!K33</f>
        <v>#DIV/0!</v>
      </c>
      <c r="K33" s="174" t="e">
        <f>'Net Req Block Only'!L33</f>
        <v>#DIV/0!</v>
      </c>
      <c r="L33" s="174" t="e">
        <f>'Net Req Block Only'!M33</f>
        <v>#DIV/0!</v>
      </c>
      <c r="M33" s="174" t="e">
        <f>'Net Req Block Only'!N33</f>
        <v>#DIV/0!</v>
      </c>
      <c r="N33" s="174" t="e">
        <f>'Net Req Block Only'!O33</f>
        <v>#DIV/0!</v>
      </c>
      <c r="O33" s="232" t="e">
        <f>SUM(C33:N33)</f>
        <v>#DIV/0!</v>
      </c>
      <c r="P33" s="233" t="e">
        <f>$O$33/$O$22</f>
        <v>#DIV/0!</v>
      </c>
      <c r="Q33" s="215"/>
    </row>
    <row r="34" spans="2:17" x14ac:dyDescent="0.25">
      <c r="B34" s="119" t="s">
        <v>78</v>
      </c>
      <c r="C34" s="174" t="e">
        <f t="shared" ref="C34:N34" si="2">ROUND(C33/C22,0)</f>
        <v>#DIV/0!</v>
      </c>
      <c r="D34" s="174" t="e">
        <f t="shared" si="2"/>
        <v>#DIV/0!</v>
      </c>
      <c r="E34" s="174" t="e">
        <f t="shared" si="2"/>
        <v>#DIV/0!</v>
      </c>
      <c r="F34" s="174" t="e">
        <f t="shared" si="2"/>
        <v>#DIV/0!</v>
      </c>
      <c r="G34" s="174" t="e">
        <f t="shared" si="2"/>
        <v>#DIV/0!</v>
      </c>
      <c r="H34" s="174" t="e">
        <f t="shared" si="2"/>
        <v>#DIV/0!</v>
      </c>
      <c r="I34" s="174" t="e">
        <f t="shared" si="2"/>
        <v>#DIV/0!</v>
      </c>
      <c r="J34" s="174" t="e">
        <f t="shared" si="2"/>
        <v>#DIV/0!</v>
      </c>
      <c r="K34" s="174" t="e">
        <f t="shared" si="2"/>
        <v>#DIV/0!</v>
      </c>
      <c r="L34" s="174" t="e">
        <f t="shared" si="2"/>
        <v>#DIV/0!</v>
      </c>
      <c r="M34" s="174" t="e">
        <f t="shared" si="2"/>
        <v>#DIV/0!</v>
      </c>
      <c r="N34" s="174" t="e">
        <f t="shared" si="2"/>
        <v>#DIV/0!</v>
      </c>
      <c r="O34" s="232"/>
      <c r="P34" s="233"/>
      <c r="Q34" s="215"/>
    </row>
    <row r="35" spans="2:17" x14ac:dyDescent="0.25">
      <c r="B35" s="119" t="s">
        <v>100</v>
      </c>
      <c r="C35" s="174">
        <f>'Net Req Block Only'!D34</f>
        <v>0</v>
      </c>
      <c r="D35" s="174">
        <f>'Net Req Block Only'!E34</f>
        <v>0</v>
      </c>
      <c r="E35" s="174">
        <f>'Net Req Block Only'!F34</f>
        <v>0</v>
      </c>
      <c r="F35" s="174">
        <f>'Net Req Block Only'!G34</f>
        <v>0</v>
      </c>
      <c r="G35" s="174">
        <f>'Net Req Block Only'!H34</f>
        <v>0</v>
      </c>
      <c r="H35" s="174">
        <f>'Net Req Block Only'!I34</f>
        <v>0</v>
      </c>
      <c r="I35" s="174">
        <f>'Net Req Block Only'!J34</f>
        <v>0</v>
      </c>
      <c r="J35" s="174">
        <f>'Net Req Block Only'!K34</f>
        <v>0</v>
      </c>
      <c r="K35" s="174">
        <f>'Net Req Block Only'!L34</f>
        <v>0</v>
      </c>
      <c r="L35" s="174">
        <f>'Net Req Block Only'!M34</f>
        <v>0</v>
      </c>
      <c r="M35" s="174">
        <f>'Net Req Block Only'!N34</f>
        <v>0</v>
      </c>
      <c r="N35" s="174">
        <f>'Net Req Block Only'!O34</f>
        <v>0</v>
      </c>
      <c r="O35" s="232">
        <f>SUM(C35:N35)</f>
        <v>0</v>
      </c>
      <c r="P35" s="233">
        <f>$O$35/$O$22</f>
        <v>0</v>
      </c>
      <c r="Q35" s="215"/>
    </row>
    <row r="36" spans="2:17" x14ac:dyDescent="0.25">
      <c r="B36" s="119" t="s">
        <v>101</v>
      </c>
      <c r="C36" s="174">
        <f t="shared" ref="C36:N36" si="3">ROUND(C35/C22,0)</f>
        <v>0</v>
      </c>
      <c r="D36" s="174">
        <f t="shared" si="3"/>
        <v>0</v>
      </c>
      <c r="E36" s="174">
        <f t="shared" si="3"/>
        <v>0</v>
      </c>
      <c r="F36" s="174">
        <f t="shared" si="3"/>
        <v>0</v>
      </c>
      <c r="G36" s="174">
        <f t="shared" si="3"/>
        <v>0</v>
      </c>
      <c r="H36" s="174">
        <f t="shared" si="3"/>
        <v>0</v>
      </c>
      <c r="I36" s="174">
        <f t="shared" si="3"/>
        <v>0</v>
      </c>
      <c r="J36" s="174">
        <f t="shared" si="3"/>
        <v>0</v>
      </c>
      <c r="K36" s="174">
        <f t="shared" si="3"/>
        <v>0</v>
      </c>
      <c r="L36" s="174">
        <f t="shared" si="3"/>
        <v>0</v>
      </c>
      <c r="M36" s="174">
        <f t="shared" si="3"/>
        <v>0</v>
      </c>
      <c r="N36" s="174">
        <f t="shared" si="3"/>
        <v>0</v>
      </c>
      <c r="O36" s="232"/>
      <c r="P36" s="233">
        <f>O36/O22</f>
        <v>0</v>
      </c>
      <c r="Q36" s="215"/>
    </row>
    <row r="37" spans="2:17" ht="16.5" thickBot="1" x14ac:dyDescent="0.3">
      <c r="B37" s="120" t="s">
        <v>148</v>
      </c>
      <c r="C37" s="175" t="e">
        <f>C34+C36</f>
        <v>#DIV/0!</v>
      </c>
      <c r="D37" s="175" t="e">
        <f t="shared" ref="D37:N37" si="4">D34+D36</f>
        <v>#DIV/0!</v>
      </c>
      <c r="E37" s="175" t="e">
        <f t="shared" si="4"/>
        <v>#DIV/0!</v>
      </c>
      <c r="F37" s="175" t="e">
        <f t="shared" si="4"/>
        <v>#DIV/0!</v>
      </c>
      <c r="G37" s="175" t="e">
        <f t="shared" si="4"/>
        <v>#DIV/0!</v>
      </c>
      <c r="H37" s="175" t="e">
        <f t="shared" si="4"/>
        <v>#DIV/0!</v>
      </c>
      <c r="I37" s="175" t="e">
        <f t="shared" si="4"/>
        <v>#DIV/0!</v>
      </c>
      <c r="J37" s="175" t="e">
        <f t="shared" si="4"/>
        <v>#DIV/0!</v>
      </c>
      <c r="K37" s="175" t="e">
        <f t="shared" si="4"/>
        <v>#DIV/0!</v>
      </c>
      <c r="L37" s="175" t="e">
        <f t="shared" si="4"/>
        <v>#DIV/0!</v>
      </c>
      <c r="M37" s="175" t="e">
        <f t="shared" si="4"/>
        <v>#DIV/0!</v>
      </c>
      <c r="N37" s="175" t="e">
        <f t="shared" si="4"/>
        <v>#DIV/0!</v>
      </c>
      <c r="O37" s="234"/>
      <c r="P37" s="235"/>
      <c r="Q37" s="215"/>
    </row>
    <row r="38" spans="2:17" ht="16.5" thickBot="1" x14ac:dyDescent="0.3">
      <c r="B38" s="209"/>
      <c r="C38" s="242"/>
      <c r="D38" s="242"/>
      <c r="E38" s="242"/>
      <c r="F38" s="242"/>
      <c r="G38" s="242"/>
      <c r="H38" s="242"/>
      <c r="I38" s="242"/>
      <c r="J38" s="242"/>
      <c r="K38" s="242"/>
      <c r="L38" s="242"/>
      <c r="M38" s="242"/>
      <c r="N38" s="242"/>
      <c r="O38" s="236"/>
      <c r="P38" s="237"/>
      <c r="Q38" s="215"/>
    </row>
    <row r="39" spans="2:17" ht="16.5" thickBot="1" x14ac:dyDescent="0.3">
      <c r="B39" s="95" t="s">
        <v>210</v>
      </c>
      <c r="C39" s="243">
        <v>10</v>
      </c>
      <c r="D39" s="243">
        <v>11</v>
      </c>
      <c r="E39" s="243">
        <v>12</v>
      </c>
      <c r="F39" s="243">
        <v>1</v>
      </c>
      <c r="G39" s="243">
        <v>2</v>
      </c>
      <c r="H39" s="243">
        <v>3</v>
      </c>
      <c r="I39" s="243">
        <v>4</v>
      </c>
      <c r="J39" s="243">
        <v>5</v>
      </c>
      <c r="K39" s="243">
        <v>6</v>
      </c>
      <c r="L39" s="243">
        <v>7</v>
      </c>
      <c r="M39" s="243">
        <v>8</v>
      </c>
      <c r="N39" s="243">
        <v>9</v>
      </c>
      <c r="O39" s="218"/>
      <c r="P39" s="218"/>
      <c r="Q39" s="215"/>
    </row>
    <row r="40" spans="2:17" x14ac:dyDescent="0.25">
      <c r="B40" s="162" t="s">
        <v>32</v>
      </c>
      <c r="C40" s="173" t="e">
        <f>C32</f>
        <v>#DIV/0!</v>
      </c>
      <c r="D40" s="173" t="e">
        <f t="shared" ref="D40:N40" si="5">D32</f>
        <v>#DIV/0!</v>
      </c>
      <c r="E40" s="173" t="e">
        <f t="shared" si="5"/>
        <v>#DIV/0!</v>
      </c>
      <c r="F40" s="173" t="e">
        <f t="shared" si="5"/>
        <v>#DIV/0!</v>
      </c>
      <c r="G40" s="173" t="e">
        <f t="shared" si="5"/>
        <v>#DIV/0!</v>
      </c>
      <c r="H40" s="173" t="e">
        <f t="shared" si="5"/>
        <v>#DIV/0!</v>
      </c>
      <c r="I40" s="173" t="e">
        <f t="shared" si="5"/>
        <v>#DIV/0!</v>
      </c>
      <c r="J40" s="173" t="e">
        <f t="shared" si="5"/>
        <v>#DIV/0!</v>
      </c>
      <c r="K40" s="173" t="e">
        <f t="shared" si="5"/>
        <v>#DIV/0!</v>
      </c>
      <c r="L40" s="173" t="e">
        <f t="shared" si="5"/>
        <v>#DIV/0!</v>
      </c>
      <c r="M40" s="173" t="e">
        <f t="shared" si="5"/>
        <v>#DIV/0!</v>
      </c>
      <c r="N40" s="173" t="e">
        <f t="shared" si="5"/>
        <v>#DIV/0!</v>
      </c>
      <c r="O40" s="230" t="e">
        <f>ROUND(SUM(C40:N40),0)</f>
        <v>#DIV/0!</v>
      </c>
      <c r="P40" s="231"/>
      <c r="Q40" s="215"/>
    </row>
    <row r="41" spans="2:17" x14ac:dyDescent="0.25">
      <c r="B41" s="211" t="s">
        <v>201</v>
      </c>
      <c r="C41" s="212">
        <v>0.6</v>
      </c>
      <c r="D41" s="212">
        <v>0.6</v>
      </c>
      <c r="E41" s="212">
        <v>0.6</v>
      </c>
      <c r="F41" s="212">
        <v>0.6</v>
      </c>
      <c r="G41" s="212">
        <v>0.6</v>
      </c>
      <c r="H41" s="212">
        <v>0.6</v>
      </c>
      <c r="I41" s="212">
        <v>0.6</v>
      </c>
      <c r="J41" s="212">
        <v>0.6</v>
      </c>
      <c r="K41" s="212">
        <v>0.6</v>
      </c>
      <c r="L41" s="212">
        <v>0.6</v>
      </c>
      <c r="M41" s="212">
        <v>0.6</v>
      </c>
      <c r="N41" s="212">
        <v>0.6</v>
      </c>
      <c r="O41" s="238"/>
      <c r="P41" s="227"/>
      <c r="Q41" s="215"/>
    </row>
    <row r="42" spans="2:17" x14ac:dyDescent="0.25">
      <c r="B42" s="211" t="s">
        <v>202</v>
      </c>
      <c r="C42" s="212">
        <v>0.4</v>
      </c>
      <c r="D42" s="212">
        <v>0.4</v>
      </c>
      <c r="E42" s="212">
        <v>0.4</v>
      </c>
      <c r="F42" s="212">
        <v>0.4</v>
      </c>
      <c r="G42" s="212">
        <v>0.4</v>
      </c>
      <c r="H42" s="212">
        <v>0.4</v>
      </c>
      <c r="I42" s="212">
        <v>0.4</v>
      </c>
      <c r="J42" s="212">
        <v>0.4</v>
      </c>
      <c r="K42" s="212">
        <v>0.4</v>
      </c>
      <c r="L42" s="212">
        <v>0.4</v>
      </c>
      <c r="M42" s="212">
        <v>0.4</v>
      </c>
      <c r="N42" s="212">
        <v>0.4</v>
      </c>
      <c r="O42" s="238"/>
      <c r="P42" s="227"/>
      <c r="Q42" s="215"/>
    </row>
    <row r="43" spans="2:17" x14ac:dyDescent="0.25">
      <c r="B43" s="119" t="s">
        <v>78</v>
      </c>
      <c r="C43" s="174" t="e">
        <f>'Net Req Block Only'!D41</f>
        <v>#DIV/0!</v>
      </c>
      <c r="D43" s="174" t="e">
        <f>'Net Req Block Only'!E41</f>
        <v>#DIV/0!</v>
      </c>
      <c r="E43" s="174" t="e">
        <f>'Net Req Block Only'!F41</f>
        <v>#DIV/0!</v>
      </c>
      <c r="F43" s="174" t="e">
        <f>'Net Req Block Only'!G41</f>
        <v>#DIV/0!</v>
      </c>
      <c r="G43" s="174" t="e">
        <f>'Net Req Block Only'!H41</f>
        <v>#DIV/0!</v>
      </c>
      <c r="H43" s="174" t="e">
        <f>'Net Req Block Only'!I41</f>
        <v>#DIV/0!</v>
      </c>
      <c r="I43" s="174" t="e">
        <f>'Net Req Block Only'!J41</f>
        <v>#DIV/0!</v>
      </c>
      <c r="J43" s="174" t="e">
        <f>'Net Req Block Only'!K41</f>
        <v>#DIV/0!</v>
      </c>
      <c r="K43" s="174" t="e">
        <f>'Net Req Block Only'!L41</f>
        <v>#DIV/0!</v>
      </c>
      <c r="L43" s="174" t="e">
        <f>'Net Req Block Only'!M41</f>
        <v>#DIV/0!</v>
      </c>
      <c r="M43" s="174" t="e">
        <f>'Net Req Block Only'!N41</f>
        <v>#DIV/0!</v>
      </c>
      <c r="N43" s="174" t="e">
        <f>'Net Req Block Only'!O41</f>
        <v>#DIV/0!</v>
      </c>
      <c r="O43" s="232" t="e">
        <f>SUM(C43:N43)</f>
        <v>#DIV/0!</v>
      </c>
      <c r="P43" s="233" t="e">
        <f>$O$33/$O$22</f>
        <v>#DIV/0!</v>
      </c>
      <c r="Q43" s="215"/>
    </row>
    <row r="44" spans="2:17" x14ac:dyDescent="0.25">
      <c r="B44" s="119" t="s">
        <v>204</v>
      </c>
      <c r="C44" s="174" t="e">
        <f>'Net Req Block Only'!D42</f>
        <v>#DIV/0!</v>
      </c>
      <c r="D44" s="174" t="e">
        <f>'Net Req Block Only'!E42</f>
        <v>#DIV/0!</v>
      </c>
      <c r="E44" s="174" t="e">
        <f>'Net Req Block Only'!F42</f>
        <v>#DIV/0!</v>
      </c>
      <c r="F44" s="174" t="e">
        <f>'Net Req Block Only'!G42</f>
        <v>#DIV/0!</v>
      </c>
      <c r="G44" s="174" t="e">
        <f>'Net Req Block Only'!H42</f>
        <v>#DIV/0!</v>
      </c>
      <c r="H44" s="174" t="e">
        <f>'Net Req Block Only'!I42</f>
        <v>#DIV/0!</v>
      </c>
      <c r="I44" s="174" t="e">
        <f>'Net Req Block Only'!J42</f>
        <v>#DIV/0!</v>
      </c>
      <c r="J44" s="174" t="e">
        <f>'Net Req Block Only'!K42</f>
        <v>#DIV/0!</v>
      </c>
      <c r="K44" s="174" t="e">
        <f>'Net Req Block Only'!L42</f>
        <v>#DIV/0!</v>
      </c>
      <c r="L44" s="174" t="e">
        <f>'Net Req Block Only'!M42</f>
        <v>#DIV/0!</v>
      </c>
      <c r="M44" s="174" t="e">
        <f>'Net Req Block Only'!N42</f>
        <v>#DIV/0!</v>
      </c>
      <c r="N44" s="174" t="e">
        <f>'Net Req Block Only'!O42</f>
        <v>#DIV/0!</v>
      </c>
      <c r="O44" s="232"/>
      <c r="P44" s="233"/>
      <c r="Q44" s="215"/>
    </row>
    <row r="45" spans="2:17" x14ac:dyDescent="0.25">
      <c r="B45" s="119" t="s">
        <v>205</v>
      </c>
      <c r="C45" s="174" t="e">
        <f>'Net Req Block Only'!D43</f>
        <v>#DIV/0!</v>
      </c>
      <c r="D45" s="174" t="e">
        <f>'Net Req Block Only'!E43</f>
        <v>#DIV/0!</v>
      </c>
      <c r="E45" s="174" t="e">
        <f>'Net Req Block Only'!F43</f>
        <v>#DIV/0!</v>
      </c>
      <c r="F45" s="174" t="e">
        <f>'Net Req Block Only'!G43</f>
        <v>#DIV/0!</v>
      </c>
      <c r="G45" s="174" t="e">
        <f>'Net Req Block Only'!H43</f>
        <v>#DIV/0!</v>
      </c>
      <c r="H45" s="174" t="e">
        <f>'Net Req Block Only'!I43</f>
        <v>#DIV/0!</v>
      </c>
      <c r="I45" s="174" t="e">
        <f>'Net Req Block Only'!J43</f>
        <v>#DIV/0!</v>
      </c>
      <c r="J45" s="174" t="e">
        <f>'Net Req Block Only'!K43</f>
        <v>#DIV/0!</v>
      </c>
      <c r="K45" s="174" t="e">
        <f>'Net Req Block Only'!L43</f>
        <v>#DIV/0!</v>
      </c>
      <c r="L45" s="174" t="e">
        <f>'Net Req Block Only'!M43</f>
        <v>#DIV/0!</v>
      </c>
      <c r="M45" s="174" t="e">
        <f>'Net Req Block Only'!N43</f>
        <v>#DIV/0!</v>
      </c>
      <c r="N45" s="174" t="e">
        <f>'Net Req Block Only'!O43</f>
        <v>#DIV/0!</v>
      </c>
      <c r="O45" s="232" t="e">
        <f>SUM(C45:N45)</f>
        <v>#DIV/0!</v>
      </c>
      <c r="P45" s="233">
        <f>$O$35/$O$22</f>
        <v>0</v>
      </c>
      <c r="Q45" s="215"/>
    </row>
    <row r="46" spans="2:17" x14ac:dyDescent="0.25">
      <c r="B46" s="119" t="s">
        <v>101</v>
      </c>
      <c r="C46" s="174">
        <f>C36</f>
        <v>0</v>
      </c>
      <c r="D46" s="174">
        <f t="shared" ref="D46:N46" si="6">D36</f>
        <v>0</v>
      </c>
      <c r="E46" s="174">
        <f t="shared" si="6"/>
        <v>0</v>
      </c>
      <c r="F46" s="174">
        <f t="shared" si="6"/>
        <v>0</v>
      </c>
      <c r="G46" s="174">
        <f t="shared" si="6"/>
        <v>0</v>
      </c>
      <c r="H46" s="174">
        <f t="shared" si="6"/>
        <v>0</v>
      </c>
      <c r="I46" s="174">
        <f t="shared" si="6"/>
        <v>0</v>
      </c>
      <c r="J46" s="174">
        <f t="shared" si="6"/>
        <v>0</v>
      </c>
      <c r="K46" s="174">
        <f t="shared" si="6"/>
        <v>0</v>
      </c>
      <c r="L46" s="174">
        <f t="shared" si="6"/>
        <v>0</v>
      </c>
      <c r="M46" s="174">
        <f t="shared" si="6"/>
        <v>0</v>
      </c>
      <c r="N46" s="174">
        <f t="shared" si="6"/>
        <v>0</v>
      </c>
      <c r="O46" s="232"/>
      <c r="P46" s="233"/>
      <c r="Q46" s="215"/>
    </row>
    <row r="47" spans="2:17" x14ac:dyDescent="0.25">
      <c r="B47" s="187" t="s">
        <v>208</v>
      </c>
      <c r="C47" s="174" t="e">
        <f>C44+C46</f>
        <v>#DIV/0!</v>
      </c>
      <c r="D47" s="174" t="e">
        <f t="shared" ref="D47:N47" si="7">D44+D46</f>
        <v>#DIV/0!</v>
      </c>
      <c r="E47" s="174" t="e">
        <f t="shared" si="7"/>
        <v>#DIV/0!</v>
      </c>
      <c r="F47" s="174" t="e">
        <f t="shared" si="7"/>
        <v>#DIV/0!</v>
      </c>
      <c r="G47" s="174" t="e">
        <f t="shared" si="7"/>
        <v>#DIV/0!</v>
      </c>
      <c r="H47" s="174" t="e">
        <f t="shared" si="7"/>
        <v>#DIV/0!</v>
      </c>
      <c r="I47" s="174" t="e">
        <f t="shared" si="7"/>
        <v>#DIV/0!</v>
      </c>
      <c r="J47" s="174" t="e">
        <f t="shared" si="7"/>
        <v>#DIV/0!</v>
      </c>
      <c r="K47" s="174" t="e">
        <f t="shared" si="7"/>
        <v>#DIV/0!</v>
      </c>
      <c r="L47" s="174" t="e">
        <f t="shared" si="7"/>
        <v>#DIV/0!</v>
      </c>
      <c r="M47" s="174" t="e">
        <f t="shared" si="7"/>
        <v>#DIV/0!</v>
      </c>
      <c r="N47" s="174" t="e">
        <f t="shared" si="7"/>
        <v>#DIV/0!</v>
      </c>
      <c r="O47" s="232"/>
      <c r="P47" s="233"/>
      <c r="Q47" s="215"/>
    </row>
    <row r="48" spans="2:17" ht="16.5" thickBot="1" x14ac:dyDescent="0.3">
      <c r="B48" s="120" t="s">
        <v>209</v>
      </c>
      <c r="C48" s="175" t="e">
        <f>C45+C46</f>
        <v>#DIV/0!</v>
      </c>
      <c r="D48" s="175" t="e">
        <f t="shared" ref="D48:N48" si="8">D45+D46</f>
        <v>#DIV/0!</v>
      </c>
      <c r="E48" s="175" t="e">
        <f t="shared" si="8"/>
        <v>#DIV/0!</v>
      </c>
      <c r="F48" s="175" t="e">
        <f t="shared" si="8"/>
        <v>#DIV/0!</v>
      </c>
      <c r="G48" s="175" t="e">
        <f t="shared" si="8"/>
        <v>#DIV/0!</v>
      </c>
      <c r="H48" s="175" t="e">
        <f t="shared" si="8"/>
        <v>#DIV/0!</v>
      </c>
      <c r="I48" s="175" t="e">
        <f t="shared" si="8"/>
        <v>#DIV/0!</v>
      </c>
      <c r="J48" s="175" t="e">
        <f t="shared" si="8"/>
        <v>#DIV/0!</v>
      </c>
      <c r="K48" s="175" t="e">
        <f t="shared" si="8"/>
        <v>#DIV/0!</v>
      </c>
      <c r="L48" s="175" t="e">
        <f t="shared" si="8"/>
        <v>#DIV/0!</v>
      </c>
      <c r="M48" s="175" t="e">
        <f t="shared" si="8"/>
        <v>#DIV/0!</v>
      </c>
      <c r="N48" s="175" t="e">
        <f t="shared" si="8"/>
        <v>#DIV/0!</v>
      </c>
      <c r="O48" s="234"/>
      <c r="P48" s="235"/>
      <c r="Q48" s="215"/>
    </row>
    <row r="49" spans="1:17" ht="15" customHeight="1" x14ac:dyDescent="0.25">
      <c r="B49" s="241"/>
      <c r="C49" s="343" t="s">
        <v>214</v>
      </c>
      <c r="D49" s="343"/>
      <c r="E49" s="343"/>
      <c r="F49" s="343"/>
      <c r="G49" s="343"/>
      <c r="H49" s="343"/>
      <c r="I49" s="343"/>
      <c r="J49" s="343"/>
      <c r="K49" s="343"/>
      <c r="L49" s="343"/>
      <c r="M49" s="343"/>
      <c r="N49" s="343"/>
      <c r="O49" s="236"/>
      <c r="P49" s="237"/>
      <c r="Q49" s="215"/>
    </row>
    <row r="50" spans="1:17" ht="15" customHeight="1" x14ac:dyDescent="0.25">
      <c r="B50" s="241"/>
      <c r="C50" s="275"/>
      <c r="D50" s="275"/>
      <c r="E50" s="275"/>
      <c r="F50" s="275"/>
      <c r="G50" s="275"/>
      <c r="H50" s="275"/>
      <c r="I50" s="275"/>
      <c r="J50" s="275"/>
      <c r="K50" s="275"/>
      <c r="L50" s="275"/>
      <c r="M50" s="275"/>
      <c r="N50" s="275"/>
      <c r="O50" s="236"/>
      <c r="P50" s="237"/>
      <c r="Q50" s="215"/>
    </row>
    <row r="51" spans="1:17" x14ac:dyDescent="0.25">
      <c r="A51" s="77"/>
      <c r="B51" s="215"/>
      <c r="C51" s="244"/>
      <c r="D51" s="215"/>
      <c r="E51" s="215"/>
      <c r="F51" s="215"/>
      <c r="G51" s="245"/>
      <c r="H51" s="215"/>
      <c r="I51" s="215"/>
      <c r="J51" s="215"/>
      <c r="K51" s="215"/>
      <c r="L51" s="215"/>
      <c r="M51" s="215"/>
      <c r="N51" s="215"/>
      <c r="O51" s="286"/>
      <c r="P51" s="236"/>
      <c r="Q51" s="215"/>
    </row>
    <row r="52" spans="1:17" x14ac:dyDescent="0.25">
      <c r="A52" s="77"/>
      <c r="B52" s="215"/>
      <c r="C52" s="297"/>
      <c r="D52" s="297"/>
      <c r="E52" s="297"/>
      <c r="F52" s="297"/>
      <c r="G52" s="297"/>
      <c r="H52" s="297"/>
      <c r="I52" s="297"/>
      <c r="J52" s="297"/>
      <c r="K52" s="297"/>
      <c r="L52" s="297"/>
      <c r="M52" s="297"/>
      <c r="N52" s="297"/>
      <c r="O52" s="286"/>
      <c r="P52" s="236"/>
      <c r="Q52" s="215"/>
    </row>
    <row r="53" spans="1:17" x14ac:dyDescent="0.25">
      <c r="A53" s="77"/>
      <c r="B53" s="215"/>
      <c r="C53" s="215"/>
      <c r="D53" s="215"/>
      <c r="E53" s="215"/>
      <c r="F53" s="215"/>
      <c r="G53" s="245"/>
      <c r="H53" s="215"/>
      <c r="I53" s="215"/>
      <c r="J53" s="215"/>
      <c r="K53" s="215"/>
      <c r="L53" s="215"/>
      <c r="M53" s="215"/>
      <c r="N53" s="215"/>
      <c r="O53" s="286"/>
      <c r="P53" s="236"/>
      <c r="Q53" s="215"/>
    </row>
    <row r="54" spans="1:17" x14ac:dyDescent="0.25">
      <c r="A54" s="77"/>
      <c r="B54" s="215"/>
      <c r="C54" s="224"/>
      <c r="D54" s="224"/>
      <c r="E54" s="224"/>
      <c r="F54" s="224"/>
      <c r="G54" s="224"/>
      <c r="H54" s="224"/>
      <c r="I54" s="224"/>
      <c r="J54" s="224"/>
      <c r="K54" s="224"/>
      <c r="L54" s="224"/>
      <c r="M54" s="224"/>
      <c r="N54" s="224"/>
      <c r="P54" s="218"/>
      <c r="Q54" s="215"/>
    </row>
    <row r="55" spans="1:17" x14ac:dyDescent="0.25">
      <c r="A55" s="77"/>
      <c r="B55" s="215"/>
      <c r="C55" s="224"/>
      <c r="D55" s="224"/>
      <c r="E55" s="224"/>
      <c r="F55" s="224"/>
      <c r="G55" s="224"/>
      <c r="H55" s="224"/>
      <c r="I55" s="224"/>
      <c r="J55" s="224"/>
      <c r="K55" s="224"/>
      <c r="L55" s="224"/>
      <c r="M55" s="224"/>
      <c r="N55" s="224"/>
      <c r="P55" s="218"/>
      <c r="Q55" s="215"/>
    </row>
    <row r="56" spans="1:17" x14ac:dyDescent="0.25">
      <c r="A56" s="77"/>
      <c r="B56" s="215"/>
      <c r="C56" s="224"/>
      <c r="D56" s="224"/>
      <c r="E56" s="224"/>
      <c r="F56" s="224"/>
      <c r="G56" s="224"/>
      <c r="H56" s="224"/>
      <c r="I56" s="224"/>
      <c r="J56" s="224"/>
      <c r="K56" s="224"/>
      <c r="L56" s="224"/>
      <c r="M56" s="224"/>
      <c r="N56" s="224"/>
      <c r="P56" s="218"/>
      <c r="Q56" s="215"/>
    </row>
    <row r="57" spans="1:17" x14ac:dyDescent="0.25">
      <c r="A57" s="77"/>
      <c r="B57" s="215"/>
      <c r="C57" s="224"/>
      <c r="D57" s="224"/>
      <c r="E57" s="224"/>
      <c r="F57" s="224"/>
      <c r="G57" s="224"/>
      <c r="H57" s="224"/>
      <c r="I57" s="224"/>
      <c r="J57" s="224"/>
      <c r="K57" s="224"/>
      <c r="L57" s="224"/>
      <c r="M57" s="224"/>
      <c r="N57" s="224"/>
      <c r="P57" s="218"/>
      <c r="Q57" s="215"/>
    </row>
    <row r="58" spans="1:17" x14ac:dyDescent="0.25">
      <c r="A58" s="77"/>
      <c r="B58" s="215"/>
      <c r="C58" s="215"/>
      <c r="D58" s="215"/>
      <c r="E58" s="215"/>
      <c r="F58" s="215"/>
      <c r="G58" s="215"/>
      <c r="H58" s="215"/>
      <c r="I58" s="215"/>
      <c r="J58" s="215"/>
      <c r="K58" s="215"/>
      <c r="L58" s="215"/>
      <c r="M58" s="215"/>
      <c r="N58" s="215"/>
      <c r="P58" s="218"/>
      <c r="Q58" s="215"/>
    </row>
    <row r="59" spans="1:17" x14ac:dyDescent="0.25">
      <c r="B59" s="215"/>
      <c r="C59" s="244"/>
      <c r="D59" s="215"/>
      <c r="E59" s="215"/>
      <c r="F59" s="215"/>
      <c r="G59" s="245"/>
      <c r="H59" s="215"/>
      <c r="I59" s="215"/>
      <c r="J59" s="215"/>
      <c r="K59" s="215"/>
      <c r="L59" s="215"/>
      <c r="M59" s="215"/>
      <c r="N59" s="215"/>
      <c r="O59" s="218"/>
      <c r="P59" s="218"/>
      <c r="Q59" s="215"/>
    </row>
    <row r="60" spans="1:17" x14ac:dyDescent="0.25">
      <c r="B60" s="215"/>
      <c r="C60" s="247"/>
      <c r="D60" s="215"/>
      <c r="E60" s="215"/>
      <c r="F60" s="215"/>
      <c r="G60" s="248"/>
      <c r="H60" s="215"/>
      <c r="I60" s="215"/>
      <c r="J60" s="215"/>
      <c r="K60" s="215"/>
      <c r="L60" s="215"/>
      <c r="M60" s="215"/>
      <c r="N60" s="215"/>
      <c r="O60" s="218"/>
      <c r="P60" s="218"/>
      <c r="Q60" s="215"/>
    </row>
    <row r="61" spans="1:17" x14ac:dyDescent="0.25">
      <c r="B61" s="215"/>
      <c r="C61" s="247"/>
      <c r="D61" s="215"/>
      <c r="E61" s="215"/>
      <c r="F61" s="215"/>
      <c r="G61" s="248"/>
      <c r="H61" s="215"/>
      <c r="I61" s="215"/>
      <c r="J61" s="215"/>
      <c r="K61" s="215"/>
      <c r="L61" s="215"/>
      <c r="M61" s="215"/>
      <c r="N61" s="215"/>
      <c r="O61" s="218"/>
      <c r="P61" s="218"/>
      <c r="Q61" s="215"/>
    </row>
    <row r="62" spans="1:17" x14ac:dyDescent="0.25">
      <c r="B62" s="215"/>
      <c r="C62" s="215"/>
      <c r="D62" s="215"/>
      <c r="E62" s="215"/>
      <c r="F62" s="215"/>
      <c r="G62" s="248"/>
      <c r="H62" s="215"/>
      <c r="I62" s="215"/>
      <c r="J62" s="215"/>
      <c r="K62" s="215"/>
      <c r="L62" s="215"/>
      <c r="M62" s="215"/>
      <c r="N62" s="215"/>
      <c r="O62" s="218"/>
      <c r="P62" s="218"/>
      <c r="Q62" s="215"/>
    </row>
    <row r="63" spans="1:17" x14ac:dyDescent="0.25">
      <c r="B63" s="215"/>
      <c r="C63" s="224"/>
      <c r="D63" s="224"/>
      <c r="E63" s="224"/>
      <c r="F63" s="224"/>
      <c r="G63" s="224"/>
      <c r="H63" s="224"/>
      <c r="I63" s="224"/>
      <c r="J63" s="224"/>
      <c r="K63" s="224"/>
      <c r="L63" s="224"/>
      <c r="M63" s="224"/>
      <c r="N63" s="224"/>
      <c r="O63" s="218"/>
      <c r="P63" s="218"/>
      <c r="Q63" s="215"/>
    </row>
    <row r="64" spans="1:17" x14ac:dyDescent="0.25">
      <c r="B64" s="215"/>
      <c r="C64" s="224"/>
      <c r="D64" s="224"/>
      <c r="E64" s="224"/>
      <c r="F64" s="224"/>
      <c r="G64" s="224"/>
      <c r="H64" s="224"/>
      <c r="I64" s="224"/>
      <c r="J64" s="224"/>
      <c r="K64" s="224"/>
      <c r="L64" s="224"/>
      <c r="M64" s="224"/>
      <c r="N64" s="224"/>
      <c r="O64" s="218"/>
      <c r="P64" s="218"/>
      <c r="Q64" s="215"/>
    </row>
    <row r="65" spans="2:17" x14ac:dyDescent="0.25">
      <c r="B65" s="215"/>
      <c r="C65" s="224"/>
      <c r="D65" s="224"/>
      <c r="E65" s="224"/>
      <c r="F65" s="224"/>
      <c r="G65" s="224"/>
      <c r="H65" s="224"/>
      <c r="I65" s="224"/>
      <c r="J65" s="224"/>
      <c r="K65" s="224"/>
      <c r="L65" s="224"/>
      <c r="M65" s="224"/>
      <c r="N65" s="224"/>
      <c r="O65" s="218"/>
      <c r="P65" s="218"/>
      <c r="Q65" s="215"/>
    </row>
    <row r="66" spans="2:17" x14ac:dyDescent="0.25">
      <c r="B66" s="215"/>
      <c r="C66" s="224"/>
      <c r="D66" s="224"/>
      <c r="E66" s="224"/>
      <c r="F66" s="224"/>
      <c r="G66" s="224"/>
      <c r="H66" s="224"/>
      <c r="I66" s="224"/>
      <c r="J66" s="224"/>
      <c r="K66" s="224"/>
      <c r="L66" s="224"/>
      <c r="M66" s="224"/>
      <c r="N66" s="224"/>
      <c r="O66" s="218"/>
      <c r="P66" s="218"/>
      <c r="Q66" s="215"/>
    </row>
    <row r="67" spans="2:17" x14ac:dyDescent="0.25">
      <c r="B67" s="215"/>
      <c r="C67" s="215"/>
      <c r="D67" s="215"/>
      <c r="E67" s="215"/>
      <c r="F67" s="215"/>
      <c r="G67" s="215"/>
      <c r="H67" s="215"/>
      <c r="I67" s="215"/>
      <c r="J67" s="215"/>
      <c r="K67" s="215"/>
      <c r="L67" s="215"/>
      <c r="M67" s="215"/>
      <c r="N67" s="215"/>
      <c r="O67" s="218"/>
      <c r="P67" s="218"/>
      <c r="Q67" s="215"/>
    </row>
    <row r="68" spans="2:17" x14ac:dyDescent="0.25">
      <c r="B68" s="215"/>
      <c r="C68" s="215"/>
      <c r="D68" s="215"/>
      <c r="E68" s="215"/>
      <c r="F68" s="215"/>
      <c r="G68" s="215"/>
      <c r="H68" s="215"/>
      <c r="I68" s="215"/>
      <c r="J68" s="215"/>
      <c r="K68" s="215"/>
      <c r="L68" s="215"/>
      <c r="M68" s="215"/>
      <c r="N68" s="215"/>
      <c r="O68" s="218"/>
      <c r="P68" s="218"/>
      <c r="Q68" s="215"/>
    </row>
    <row r="69" spans="2:17" x14ac:dyDescent="0.25">
      <c r="B69" s="215"/>
      <c r="C69" s="215"/>
      <c r="D69" s="215"/>
      <c r="E69" s="215"/>
      <c r="F69" s="215"/>
      <c r="G69" s="215"/>
      <c r="H69" s="215"/>
      <c r="I69" s="215"/>
      <c r="J69" s="215"/>
      <c r="K69" s="215"/>
      <c r="L69" s="215"/>
      <c r="M69" s="215"/>
      <c r="N69" s="215"/>
      <c r="O69" s="218"/>
      <c r="P69" s="218"/>
      <c r="Q69" s="215"/>
    </row>
    <row r="70" spans="2:17" x14ac:dyDescent="0.25">
      <c r="B70" s="215"/>
      <c r="C70" s="215"/>
      <c r="D70" s="215"/>
      <c r="E70" s="215"/>
      <c r="F70" s="215"/>
      <c r="G70" s="215"/>
      <c r="H70" s="215"/>
      <c r="I70" s="215"/>
      <c r="J70" s="215"/>
      <c r="K70" s="215"/>
      <c r="L70" s="215"/>
      <c r="M70" s="215"/>
      <c r="N70" s="215"/>
      <c r="O70" s="218"/>
      <c r="P70" s="218"/>
      <c r="Q70" s="215"/>
    </row>
    <row r="71" spans="2:17" x14ac:dyDescent="0.25">
      <c r="B71" s="215"/>
      <c r="C71" s="215"/>
      <c r="D71" s="215"/>
      <c r="E71" s="215"/>
      <c r="F71" s="215"/>
      <c r="G71" s="215"/>
      <c r="H71" s="215"/>
      <c r="I71" s="215"/>
      <c r="J71" s="215"/>
      <c r="K71" s="215"/>
      <c r="L71" s="215"/>
      <c r="M71" s="215"/>
      <c r="N71" s="215"/>
      <c r="O71" s="218"/>
      <c r="P71" s="218"/>
      <c r="Q71" s="215"/>
    </row>
    <row r="72" spans="2:17" x14ac:dyDescent="0.25">
      <c r="B72" s="215"/>
      <c r="C72" s="215"/>
      <c r="D72" s="215"/>
      <c r="E72" s="215"/>
      <c r="F72" s="215"/>
      <c r="G72" s="215"/>
      <c r="H72" s="215"/>
      <c r="I72" s="215"/>
      <c r="J72" s="215"/>
      <c r="K72" s="215"/>
      <c r="L72" s="215"/>
      <c r="M72" s="215"/>
      <c r="N72" s="215"/>
      <c r="O72" s="218"/>
      <c r="P72" s="218"/>
      <c r="Q72" s="215"/>
    </row>
    <row r="73" spans="2:17" x14ac:dyDescent="0.25">
      <c r="B73" s="215"/>
      <c r="C73" s="215"/>
      <c r="D73" s="215"/>
      <c r="E73" s="215"/>
      <c r="F73" s="215"/>
      <c r="G73" s="215"/>
      <c r="H73" s="215"/>
      <c r="I73" s="215"/>
      <c r="J73" s="215"/>
      <c r="K73" s="215"/>
      <c r="L73" s="215"/>
      <c r="M73" s="215"/>
      <c r="N73" s="215"/>
      <c r="O73" s="218"/>
      <c r="P73" s="218"/>
      <c r="Q73" s="215"/>
    </row>
  </sheetData>
  <mergeCells count="5">
    <mergeCell ref="D11:D12"/>
    <mergeCell ref="E2:K2"/>
    <mergeCell ref="C49:N49"/>
    <mergeCell ref="E3:K3"/>
    <mergeCell ref="L3:M3"/>
  </mergeCells>
  <conditionalFormatting sqref="C11">
    <cfRule type="expression" dxfId="6" priority="5">
      <formula>$E$3="Flat Ramp Rate"</formula>
    </cfRule>
  </conditionalFormatting>
  <conditionalFormatting sqref="C17:C18">
    <cfRule type="expression" dxfId="5" priority="3">
      <formula>$E$3="Different Up/Down Ramp Rates"</formula>
    </cfRule>
  </conditionalFormatting>
  <conditionalFormatting sqref="C15:N15">
    <cfRule type="expression" dxfId="4" priority="4">
      <formula>$E$3="Seasonal Ramp Rates"</formula>
    </cfRule>
  </conditionalFormatting>
  <dataValidations count="2">
    <dataValidation type="list" allowBlank="1" showInputMessage="1" showErrorMessage="1" sqref="C9" xr:uid="{00000000-0002-0000-0100-000000000000}">
      <formula1>$L$3:$L$4</formula1>
    </dataValidation>
    <dataValidation type="list" allowBlank="1" showInputMessage="1" showErrorMessage="1" sqref="E3:K3" xr:uid="{B14DBC83-407A-46CC-98C7-BBE24B33E850}">
      <formula1>$N$2:$N$4</formula1>
    </dataValidation>
  </dataValidation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2:AG82"/>
  <sheetViews>
    <sheetView zoomScale="98" zoomScaleNormal="98" workbookViewId="0">
      <selection activeCell="B4" sqref="B4:C4"/>
    </sheetView>
  </sheetViews>
  <sheetFormatPr defaultRowHeight="12.75" x14ac:dyDescent="0.2"/>
  <cols>
    <col min="1" max="1" width="13.85546875" customWidth="1"/>
    <col min="2" max="2" width="24.5703125" customWidth="1"/>
    <col min="3" max="3" width="18.7109375" customWidth="1"/>
    <col min="4" max="4" width="22.42578125" customWidth="1"/>
    <col min="5" max="5" width="18.5703125" customWidth="1"/>
    <col min="12" max="12" width="5.5703125" customWidth="1"/>
    <col min="19" max="19" width="3" customWidth="1"/>
    <col min="20" max="20" width="16.140625" customWidth="1"/>
  </cols>
  <sheetData>
    <row r="2" spans="1:33" ht="42.75" customHeight="1" thickBot="1" x14ac:dyDescent="0.3">
      <c r="B2" s="141" t="s">
        <v>193</v>
      </c>
      <c r="C2" s="141" t="s">
        <v>174</v>
      </c>
      <c r="D2" s="141" t="s">
        <v>143</v>
      </c>
      <c r="E2" s="141" t="s">
        <v>174</v>
      </c>
      <c r="T2" s="352" t="s">
        <v>175</v>
      </c>
      <c r="U2" s="353"/>
      <c r="V2" s="353"/>
      <c r="W2" s="353"/>
      <c r="X2" s="353"/>
      <c r="Y2" s="353"/>
      <c r="Z2" s="353"/>
      <c r="AA2" s="353"/>
      <c r="AB2" s="353"/>
      <c r="AC2" s="353"/>
      <c r="AD2" s="353"/>
      <c r="AE2" s="353"/>
      <c r="AF2" s="354"/>
    </row>
    <row r="3" spans="1:33" ht="15" customHeight="1" thickBot="1" x14ac:dyDescent="0.3">
      <c r="B3" s="87" t="s">
        <v>119</v>
      </c>
      <c r="C3" s="87" t="s">
        <v>120</v>
      </c>
      <c r="D3" s="87" t="s">
        <v>121</v>
      </c>
      <c r="E3" s="87" t="s">
        <v>122</v>
      </c>
      <c r="F3" s="349" t="s">
        <v>123</v>
      </c>
      <c r="G3" s="350"/>
      <c r="H3" s="350"/>
      <c r="I3" s="350"/>
      <c r="J3" s="350"/>
      <c r="K3" s="351"/>
      <c r="M3" s="349" t="s">
        <v>124</v>
      </c>
      <c r="N3" s="350"/>
      <c r="O3" s="350"/>
      <c r="P3" s="350"/>
      <c r="Q3" s="350"/>
      <c r="R3" s="351"/>
      <c r="T3" s="150" t="s">
        <v>113</v>
      </c>
      <c r="U3" s="145" t="s">
        <v>125</v>
      </c>
      <c r="V3" s="145" t="s">
        <v>126</v>
      </c>
      <c r="W3" s="145" t="s">
        <v>127</v>
      </c>
      <c r="X3" s="145" t="s">
        <v>128</v>
      </c>
      <c r="Y3" s="145" t="s">
        <v>129</v>
      </c>
      <c r="Z3" s="145" t="s">
        <v>130</v>
      </c>
      <c r="AA3" s="145" t="s">
        <v>131</v>
      </c>
      <c r="AB3" s="145" t="s">
        <v>24</v>
      </c>
      <c r="AC3" s="145" t="s">
        <v>132</v>
      </c>
      <c r="AD3" s="145" t="s">
        <v>133</v>
      </c>
      <c r="AE3" s="145" t="s">
        <v>134</v>
      </c>
      <c r="AF3" s="151" t="s">
        <v>135</v>
      </c>
      <c r="AG3" s="112"/>
    </row>
    <row r="4" spans="1:33" ht="15" customHeight="1" thickBot="1" x14ac:dyDescent="0.25">
      <c r="A4">
        <v>1</v>
      </c>
      <c r="F4" s="105"/>
      <c r="K4" s="25"/>
      <c r="M4" s="105"/>
      <c r="R4" s="25"/>
      <c r="T4" s="152" t="s">
        <v>136</v>
      </c>
      <c r="U4" s="146">
        <v>0</v>
      </c>
      <c r="V4" s="146">
        <v>0.27900000000000003</v>
      </c>
      <c r="W4" s="146">
        <v>0.27800000000000002</v>
      </c>
      <c r="X4" s="146">
        <v>0.255</v>
      </c>
      <c r="Y4" s="146">
        <v>0.24399999999999999</v>
      </c>
      <c r="Z4" s="146">
        <v>0.23400000000000001</v>
      </c>
      <c r="AA4" s="147">
        <v>0</v>
      </c>
      <c r="AB4" s="147">
        <v>0</v>
      </c>
      <c r="AC4" s="147">
        <f>AVERAGE(0.71,0.3)</f>
        <v>0.505</v>
      </c>
      <c r="AD4" s="147">
        <f>AVERAGE(0.71,0.26)</f>
        <v>0.48499999999999999</v>
      </c>
      <c r="AE4" s="147">
        <f>AVERAGE(0.63,0.21)</f>
        <v>0.42</v>
      </c>
      <c r="AF4" s="153">
        <f>AVERAGE(0.63,0.2)</f>
        <v>0.41500000000000004</v>
      </c>
      <c r="AG4" s="113"/>
    </row>
    <row r="5" spans="1:33" ht="15" customHeight="1" thickBot="1" x14ac:dyDescent="0.25">
      <c r="A5">
        <v>2</v>
      </c>
      <c r="E5" s="289"/>
      <c r="F5" s="102"/>
      <c r="K5" s="25"/>
      <c r="M5" s="102"/>
      <c r="R5" s="25"/>
      <c r="T5" s="152" t="s">
        <v>114</v>
      </c>
      <c r="U5" s="148">
        <v>0</v>
      </c>
      <c r="V5" s="148">
        <v>0.98</v>
      </c>
      <c r="W5" s="148">
        <v>0.98</v>
      </c>
      <c r="X5" s="148">
        <v>0.98</v>
      </c>
      <c r="Y5" s="148">
        <v>0.98</v>
      </c>
      <c r="Z5" s="193">
        <v>0.98</v>
      </c>
      <c r="AA5" s="194">
        <v>0</v>
      </c>
      <c r="AB5" s="194">
        <v>0</v>
      </c>
      <c r="AC5" s="193">
        <v>0.98</v>
      </c>
      <c r="AD5" s="148">
        <v>0.98</v>
      </c>
      <c r="AE5" s="148">
        <v>0.98</v>
      </c>
      <c r="AF5" s="154">
        <v>0.98</v>
      </c>
      <c r="AG5" s="113"/>
    </row>
    <row r="6" spans="1:33" ht="15" customHeight="1" thickBot="1" x14ac:dyDescent="0.25">
      <c r="A6">
        <v>3</v>
      </c>
      <c r="F6" s="102"/>
      <c r="K6" s="25"/>
      <c r="M6" s="102"/>
      <c r="R6" s="25"/>
      <c r="T6" s="152" t="s">
        <v>118</v>
      </c>
      <c r="U6" s="146">
        <v>0</v>
      </c>
      <c r="V6" s="146">
        <v>8.7999999999999995E-2</v>
      </c>
      <c r="W6" s="146">
        <v>7.2999999999999995E-2</v>
      </c>
      <c r="X6" s="146">
        <v>5.6000000000000001E-2</v>
      </c>
      <c r="Y6" s="146">
        <v>8.5999999999999993E-2</v>
      </c>
      <c r="Z6" s="146">
        <v>0.13700000000000001</v>
      </c>
      <c r="AA6" s="147">
        <v>0</v>
      </c>
      <c r="AB6" s="147">
        <v>0</v>
      </c>
      <c r="AC6" s="147">
        <v>0.19</v>
      </c>
      <c r="AD6" s="147">
        <v>0.22</v>
      </c>
      <c r="AE6" s="147">
        <v>0.18</v>
      </c>
      <c r="AF6" s="153">
        <v>0.13</v>
      </c>
      <c r="AG6" s="113"/>
    </row>
    <row r="7" spans="1:33" ht="15" customHeight="1" thickBot="1" x14ac:dyDescent="0.25">
      <c r="A7">
        <v>4</v>
      </c>
      <c r="E7" s="289"/>
      <c r="F7" s="102"/>
      <c r="K7" s="25"/>
      <c r="M7" s="102"/>
      <c r="R7" s="25"/>
      <c r="T7" s="152" t="s">
        <v>137</v>
      </c>
      <c r="U7" s="149">
        <v>0</v>
      </c>
      <c r="V7" s="149">
        <v>0.216</v>
      </c>
      <c r="W7" s="149">
        <v>0.23599999999999999</v>
      </c>
      <c r="X7" s="149">
        <v>0.21199999999999999</v>
      </c>
      <c r="Y7" s="149">
        <v>0.27600000000000002</v>
      </c>
      <c r="Z7" s="149">
        <v>0.27900000000000003</v>
      </c>
      <c r="AA7" s="149">
        <v>0</v>
      </c>
      <c r="AB7" s="149">
        <v>0</v>
      </c>
      <c r="AC7" s="149">
        <v>0.18</v>
      </c>
      <c r="AD7" s="149">
        <v>0.18</v>
      </c>
      <c r="AE7" s="149">
        <v>0.16</v>
      </c>
      <c r="AF7" s="155">
        <v>0.16</v>
      </c>
      <c r="AG7" s="113"/>
    </row>
    <row r="8" spans="1:33" ht="15" customHeight="1" thickBot="1" x14ac:dyDescent="0.25">
      <c r="A8">
        <v>5</v>
      </c>
      <c r="F8" s="102"/>
      <c r="K8" s="25"/>
      <c r="M8" s="102"/>
      <c r="R8" s="25"/>
      <c r="T8" s="152" t="s">
        <v>138</v>
      </c>
      <c r="U8" s="146">
        <v>0</v>
      </c>
      <c r="V8" s="147">
        <v>0.47099999999999997</v>
      </c>
      <c r="W8" s="147">
        <v>0.46200000000000002</v>
      </c>
      <c r="X8" s="147">
        <v>0.30499999999999999</v>
      </c>
      <c r="Y8" s="147">
        <v>0.23100000000000001</v>
      </c>
      <c r="Z8" s="147">
        <v>0.36199999999999999</v>
      </c>
      <c r="AA8" s="147">
        <v>0</v>
      </c>
      <c r="AB8" s="147">
        <v>0</v>
      </c>
      <c r="AC8" s="147">
        <v>0.13</v>
      </c>
      <c r="AD8" s="147">
        <v>0.12</v>
      </c>
      <c r="AE8" s="147">
        <v>0.13</v>
      </c>
      <c r="AF8" s="153">
        <v>0.14000000000000001</v>
      </c>
      <c r="AG8" s="113"/>
    </row>
    <row r="9" spans="1:33" ht="15" customHeight="1" thickBot="1" x14ac:dyDescent="0.25">
      <c r="A9">
        <v>6</v>
      </c>
      <c r="F9" s="102"/>
      <c r="K9" s="25"/>
      <c r="M9" s="102"/>
      <c r="R9" s="25"/>
      <c r="T9" s="152" t="s">
        <v>139</v>
      </c>
      <c r="U9" s="149">
        <v>0</v>
      </c>
      <c r="V9" s="149">
        <v>0.317</v>
      </c>
      <c r="W9" s="149">
        <v>0.33200000000000002</v>
      </c>
      <c r="X9" s="149">
        <v>0.26700000000000002</v>
      </c>
      <c r="Y9" s="149">
        <v>0.248</v>
      </c>
      <c r="Z9" s="149">
        <v>0.30199999999999999</v>
      </c>
      <c r="AA9" s="149">
        <v>0</v>
      </c>
      <c r="AB9" s="149">
        <v>0</v>
      </c>
      <c r="AC9" s="149">
        <v>0.15</v>
      </c>
      <c r="AD9" s="149">
        <v>0.16</v>
      </c>
      <c r="AE9" s="149">
        <v>0.14000000000000001</v>
      </c>
      <c r="AF9" s="155">
        <v>0.14000000000000001</v>
      </c>
      <c r="AG9" s="113"/>
    </row>
    <row r="10" spans="1:33" ht="15" customHeight="1" thickBot="1" x14ac:dyDescent="0.25">
      <c r="A10">
        <v>7</v>
      </c>
      <c r="F10" s="102"/>
      <c r="K10" s="25"/>
      <c r="M10" s="102"/>
      <c r="R10" s="25"/>
      <c r="T10" s="152" t="s">
        <v>140</v>
      </c>
      <c r="U10" s="146">
        <v>0</v>
      </c>
      <c r="V10" s="147">
        <v>1.2999999999999999E-2</v>
      </c>
      <c r="W10" s="147">
        <v>3.1E-2</v>
      </c>
      <c r="X10" s="147">
        <v>3.3000000000000002E-2</v>
      </c>
      <c r="Y10" s="147">
        <v>3.1E-2</v>
      </c>
      <c r="Z10" s="147">
        <v>5.0999999999999997E-2</v>
      </c>
      <c r="AA10" s="147">
        <v>0</v>
      </c>
      <c r="AB10" s="147">
        <v>0</v>
      </c>
      <c r="AC10" s="147">
        <f>AVERAGE(0.23,0.16)</f>
        <v>0.19500000000000001</v>
      </c>
      <c r="AD10" s="147">
        <f>AVERAGE(0.3,0.24)</f>
        <v>0.27</v>
      </c>
      <c r="AE10" s="147">
        <f>AVERAGE(0.24,0.23)</f>
        <v>0.23499999999999999</v>
      </c>
      <c r="AF10" s="153">
        <f>AVERAGE(0.13,0.11)</f>
        <v>0.12</v>
      </c>
      <c r="AG10" s="113"/>
    </row>
    <row r="11" spans="1:33" ht="15" customHeight="1" thickBot="1" x14ac:dyDescent="0.25">
      <c r="A11">
        <v>8</v>
      </c>
      <c r="F11" s="102"/>
      <c r="K11" s="25"/>
      <c r="M11" s="102"/>
      <c r="R11" s="25"/>
      <c r="T11" s="152" t="s">
        <v>141</v>
      </c>
      <c r="U11" s="149">
        <v>0</v>
      </c>
      <c r="V11" s="149">
        <v>0.9</v>
      </c>
      <c r="W11" s="149">
        <v>1.9E-2</v>
      </c>
      <c r="X11" s="149">
        <v>2.1999999999999999E-2</v>
      </c>
      <c r="Y11" s="149">
        <v>3.1E-2</v>
      </c>
      <c r="Z11" s="149">
        <v>3.1E-2</v>
      </c>
      <c r="AA11" s="149">
        <v>0</v>
      </c>
      <c r="AB11" s="149">
        <v>0</v>
      </c>
      <c r="AC11" s="149">
        <f t="shared" ref="AC11:AC12" si="0">AVERAGE(0.23,0.16)</f>
        <v>0.19500000000000001</v>
      </c>
      <c r="AD11" s="149">
        <f t="shared" ref="AD11:AD12" si="1">AVERAGE(0.3,0.24)</f>
        <v>0.27</v>
      </c>
      <c r="AE11" s="149">
        <f t="shared" ref="AE11:AE12" si="2">AVERAGE(0.24,0.23)</f>
        <v>0.23499999999999999</v>
      </c>
      <c r="AF11" s="155">
        <f t="shared" ref="AF11:AF12" si="3">AVERAGE(0.13,0.11)</f>
        <v>0.12</v>
      </c>
      <c r="AG11" s="113"/>
    </row>
    <row r="12" spans="1:33" ht="15" customHeight="1" thickBot="1" x14ac:dyDescent="0.25">
      <c r="A12">
        <v>9</v>
      </c>
      <c r="F12" s="102"/>
      <c r="K12" s="25"/>
      <c r="M12" s="102"/>
      <c r="R12" s="25"/>
      <c r="T12" s="152" t="s">
        <v>142</v>
      </c>
      <c r="U12" s="146">
        <v>0</v>
      </c>
      <c r="V12" s="147">
        <v>5.1999999999999998E-2</v>
      </c>
      <c r="W12" s="147">
        <v>0.104</v>
      </c>
      <c r="X12" s="147">
        <v>0.152</v>
      </c>
      <c r="Y12" s="147">
        <v>0.152</v>
      </c>
      <c r="Z12" s="147">
        <v>0.108</v>
      </c>
      <c r="AA12" s="147">
        <v>0</v>
      </c>
      <c r="AB12" s="147">
        <v>0</v>
      </c>
      <c r="AC12" s="147">
        <f t="shared" si="0"/>
        <v>0.19500000000000001</v>
      </c>
      <c r="AD12" s="147">
        <f t="shared" si="1"/>
        <v>0.27</v>
      </c>
      <c r="AE12" s="147">
        <f t="shared" si="2"/>
        <v>0.23499999999999999</v>
      </c>
      <c r="AF12" s="153">
        <f t="shared" si="3"/>
        <v>0.12</v>
      </c>
      <c r="AG12" s="113"/>
    </row>
    <row r="13" spans="1:33" ht="15" customHeight="1" thickBot="1" x14ac:dyDescent="0.25">
      <c r="A13">
        <v>10</v>
      </c>
      <c r="F13" s="102"/>
      <c r="K13" s="25"/>
      <c r="M13" s="102"/>
      <c r="R13" s="25"/>
      <c r="T13" s="156" t="s">
        <v>117</v>
      </c>
      <c r="U13" s="190">
        <v>0</v>
      </c>
      <c r="V13" s="191">
        <v>0.71155460741269938</v>
      </c>
      <c r="W13" s="191">
        <v>0.72460905673187737</v>
      </c>
      <c r="X13" s="191">
        <v>0.72884937497793445</v>
      </c>
      <c r="Y13" s="191">
        <v>0.74273651291311726</v>
      </c>
      <c r="Z13" s="191">
        <v>0.74739093142800461</v>
      </c>
      <c r="AA13" s="191">
        <v>0</v>
      </c>
      <c r="AB13" s="191">
        <v>0</v>
      </c>
      <c r="AC13" s="191">
        <v>0.68594617955323123</v>
      </c>
      <c r="AD13" s="191">
        <v>0.66556681358798186</v>
      </c>
      <c r="AE13" s="191">
        <v>0.61929816636988266</v>
      </c>
      <c r="AF13" s="192">
        <v>0.6313442119030318</v>
      </c>
      <c r="AG13" s="113"/>
    </row>
    <row r="14" spans="1:33" ht="15" x14ac:dyDescent="0.2">
      <c r="A14">
        <v>11</v>
      </c>
      <c r="F14" s="102"/>
      <c r="K14" s="25"/>
      <c r="M14" s="102"/>
      <c r="R14" s="25"/>
      <c r="T14" s="196" t="s">
        <v>183</v>
      </c>
      <c r="U14" s="277"/>
      <c r="V14" s="277"/>
      <c r="W14" s="277"/>
      <c r="X14" s="277"/>
      <c r="Y14" s="277"/>
      <c r="Z14" s="277"/>
      <c r="AA14" s="277"/>
      <c r="AB14" s="277"/>
      <c r="AC14" s="277"/>
      <c r="AD14" s="277"/>
      <c r="AE14" s="277"/>
      <c r="AF14" s="278"/>
    </row>
    <row r="15" spans="1:33" ht="15" x14ac:dyDescent="0.2">
      <c r="A15">
        <v>12</v>
      </c>
      <c r="F15" s="102"/>
      <c r="K15" s="25"/>
      <c r="M15" s="102"/>
      <c r="R15" s="25"/>
      <c r="T15" s="195" t="s">
        <v>184</v>
      </c>
      <c r="U15" s="279"/>
      <c r="V15" s="279"/>
      <c r="W15" s="279"/>
      <c r="X15" s="279"/>
      <c r="Y15" s="279"/>
      <c r="Z15" s="279"/>
      <c r="AA15" s="279"/>
      <c r="AB15" s="279"/>
      <c r="AC15" s="279"/>
      <c r="AD15" s="279"/>
      <c r="AE15" s="279"/>
      <c r="AF15" s="280"/>
    </row>
    <row r="16" spans="1:33" ht="15" x14ac:dyDescent="0.2">
      <c r="A16">
        <v>13</v>
      </c>
      <c r="F16" s="102"/>
      <c r="K16" s="25"/>
      <c r="M16" s="102"/>
      <c r="R16" s="25"/>
      <c r="T16" s="195" t="s">
        <v>185</v>
      </c>
      <c r="U16" s="281"/>
      <c r="V16" s="281"/>
      <c r="W16" s="281"/>
      <c r="X16" s="281"/>
      <c r="Y16" s="281"/>
      <c r="Z16" s="281"/>
      <c r="AA16" s="281"/>
      <c r="AB16" s="281"/>
      <c r="AC16" s="281"/>
      <c r="AD16" s="281"/>
      <c r="AE16" s="281"/>
      <c r="AF16" s="282"/>
    </row>
    <row r="17" spans="1:32" ht="15" x14ac:dyDescent="0.2">
      <c r="A17">
        <v>14</v>
      </c>
      <c r="F17" s="102"/>
      <c r="K17" s="25"/>
      <c r="M17" s="102"/>
      <c r="R17" s="25"/>
      <c r="T17" s="195" t="s">
        <v>186</v>
      </c>
      <c r="U17" s="279"/>
      <c r="V17" s="279"/>
      <c r="W17" s="279"/>
      <c r="X17" s="279"/>
      <c r="Y17" s="279"/>
      <c r="Z17" s="279"/>
      <c r="AA17" s="279"/>
      <c r="AB17" s="279"/>
      <c r="AC17" s="279"/>
      <c r="AD17" s="279"/>
      <c r="AE17" s="279"/>
      <c r="AF17" s="280"/>
    </row>
    <row r="18" spans="1:32" ht="15" x14ac:dyDescent="0.2">
      <c r="A18">
        <v>15</v>
      </c>
      <c r="F18" s="102"/>
      <c r="K18" s="25"/>
      <c r="M18" s="102"/>
      <c r="R18" s="25"/>
      <c r="T18" s="195" t="s">
        <v>187</v>
      </c>
      <c r="U18" s="281"/>
      <c r="V18" s="281"/>
      <c r="W18" s="281"/>
      <c r="X18" s="281"/>
      <c r="Y18" s="281"/>
      <c r="Z18" s="281"/>
      <c r="AA18" s="281"/>
      <c r="AB18" s="281"/>
      <c r="AC18" s="281"/>
      <c r="AD18" s="281"/>
      <c r="AE18" s="281"/>
      <c r="AF18" s="282"/>
    </row>
    <row r="19" spans="1:32" ht="15" x14ac:dyDescent="0.2">
      <c r="A19">
        <v>16</v>
      </c>
      <c r="F19" s="102"/>
      <c r="K19" s="25"/>
      <c r="M19" s="102"/>
      <c r="R19" s="25"/>
      <c r="T19" s="195" t="s">
        <v>188</v>
      </c>
      <c r="U19" s="279"/>
      <c r="V19" s="279"/>
      <c r="W19" s="279"/>
      <c r="X19" s="279"/>
      <c r="Y19" s="279"/>
      <c r="Z19" s="279"/>
      <c r="AA19" s="279"/>
      <c r="AB19" s="279"/>
      <c r="AC19" s="279"/>
      <c r="AD19" s="279"/>
      <c r="AE19" s="279"/>
      <c r="AF19" s="280"/>
    </row>
    <row r="20" spans="1:32" ht="15" x14ac:dyDescent="0.2">
      <c r="A20">
        <v>17</v>
      </c>
      <c r="F20" s="102"/>
      <c r="K20" s="25"/>
      <c r="M20" s="102"/>
      <c r="R20" s="25"/>
      <c r="T20" s="195" t="s">
        <v>189</v>
      </c>
      <c r="U20" s="281"/>
      <c r="V20" s="281"/>
      <c r="W20" s="281"/>
      <c r="X20" s="281"/>
      <c r="Y20" s="281"/>
      <c r="Z20" s="281"/>
      <c r="AA20" s="281"/>
      <c r="AB20" s="281"/>
      <c r="AC20" s="281"/>
      <c r="AD20" s="281"/>
      <c r="AE20" s="281"/>
      <c r="AF20" s="282"/>
    </row>
    <row r="21" spans="1:32" ht="15" x14ac:dyDescent="0.2">
      <c r="A21">
        <v>18</v>
      </c>
      <c r="F21" s="102"/>
      <c r="K21" s="25"/>
      <c r="M21" s="102"/>
      <c r="R21" s="25"/>
      <c r="T21" s="195" t="s">
        <v>190</v>
      </c>
      <c r="U21" s="279"/>
      <c r="V21" s="279"/>
      <c r="W21" s="279"/>
      <c r="X21" s="279"/>
      <c r="Y21" s="279"/>
      <c r="Z21" s="279"/>
      <c r="AA21" s="279"/>
      <c r="AB21" s="279"/>
      <c r="AC21" s="279"/>
      <c r="AD21" s="279"/>
      <c r="AE21" s="279"/>
      <c r="AF21" s="280"/>
    </row>
    <row r="22" spans="1:32" ht="15" x14ac:dyDescent="0.2">
      <c r="A22">
        <v>19</v>
      </c>
      <c r="F22" s="102"/>
      <c r="K22" s="25"/>
      <c r="M22" s="102"/>
      <c r="R22" s="25"/>
      <c r="T22" s="195" t="s">
        <v>191</v>
      </c>
      <c r="U22" s="281"/>
      <c r="V22" s="281"/>
      <c r="W22" s="281"/>
      <c r="X22" s="281"/>
      <c r="Y22" s="281"/>
      <c r="Z22" s="281"/>
      <c r="AA22" s="281"/>
      <c r="AB22" s="281"/>
      <c r="AC22" s="281"/>
      <c r="AD22" s="281"/>
      <c r="AE22" s="281"/>
      <c r="AF22" s="282"/>
    </row>
    <row r="23" spans="1:32" ht="15" x14ac:dyDescent="0.2">
      <c r="A23">
        <v>20</v>
      </c>
      <c r="F23" s="102"/>
      <c r="K23" s="25"/>
      <c r="M23" s="102"/>
      <c r="R23" s="25"/>
      <c r="T23" s="197" t="s">
        <v>192</v>
      </c>
      <c r="U23" s="283"/>
      <c r="V23" s="283"/>
      <c r="W23" s="283"/>
      <c r="X23" s="283"/>
      <c r="Y23" s="283"/>
      <c r="Z23" s="283"/>
      <c r="AA23" s="283"/>
      <c r="AB23" s="283"/>
      <c r="AC23" s="283"/>
      <c r="AD23" s="283"/>
      <c r="AE23" s="283"/>
      <c r="AF23" s="284"/>
    </row>
    <row r="24" spans="1:32" ht="12.75" customHeight="1" x14ac:dyDescent="0.2">
      <c r="A24">
        <v>21</v>
      </c>
      <c r="F24" s="102"/>
      <c r="K24" s="25"/>
      <c r="M24" s="102"/>
      <c r="R24" s="25"/>
      <c r="T24" s="355" t="s">
        <v>216</v>
      </c>
      <c r="U24" s="355"/>
      <c r="V24" s="355"/>
      <c r="W24" s="355"/>
      <c r="X24" s="355"/>
      <c r="Y24" s="355"/>
      <c r="Z24" s="355"/>
      <c r="AA24" s="355"/>
      <c r="AB24" s="355"/>
      <c r="AC24" s="355"/>
      <c r="AD24" s="355"/>
      <c r="AE24" s="355"/>
      <c r="AF24" s="355"/>
    </row>
    <row r="25" spans="1:32" x14ac:dyDescent="0.2">
      <c r="A25">
        <v>22</v>
      </c>
      <c r="F25" s="102"/>
      <c r="K25" s="25"/>
      <c r="M25" s="102"/>
      <c r="R25" s="25"/>
      <c r="T25" s="356"/>
      <c r="U25" s="356"/>
      <c r="V25" s="356"/>
      <c r="W25" s="356"/>
      <c r="X25" s="356"/>
      <c r="Y25" s="356"/>
      <c r="Z25" s="356"/>
      <c r="AA25" s="356"/>
      <c r="AB25" s="356"/>
      <c r="AC25" s="356"/>
      <c r="AD25" s="356"/>
      <c r="AE25" s="356"/>
      <c r="AF25" s="356"/>
    </row>
    <row r="26" spans="1:32" x14ac:dyDescent="0.2">
      <c r="A26">
        <v>23</v>
      </c>
      <c r="F26" s="102"/>
      <c r="K26" s="25"/>
      <c r="M26" s="102"/>
      <c r="R26" s="25"/>
    </row>
    <row r="27" spans="1:32" x14ac:dyDescent="0.2">
      <c r="A27">
        <v>24</v>
      </c>
      <c r="F27" s="102"/>
      <c r="K27" s="25"/>
      <c r="M27" s="102"/>
      <c r="R27" s="25"/>
    </row>
    <row r="28" spans="1:32" x14ac:dyDescent="0.2">
      <c r="A28">
        <v>25</v>
      </c>
      <c r="F28" s="102"/>
      <c r="K28" s="25"/>
      <c r="M28" s="102"/>
      <c r="R28" s="25"/>
    </row>
    <row r="29" spans="1:32" x14ac:dyDescent="0.2">
      <c r="A29">
        <v>26</v>
      </c>
      <c r="F29" s="102"/>
      <c r="K29" s="25"/>
      <c r="M29" s="102"/>
      <c r="R29" s="25"/>
    </row>
    <row r="30" spans="1:32" ht="13.5" thickBot="1" x14ac:dyDescent="0.25">
      <c r="A30">
        <v>27</v>
      </c>
      <c r="F30" s="103"/>
      <c r="G30" s="104"/>
      <c r="H30" s="104"/>
      <c r="I30" s="104"/>
      <c r="J30" s="104"/>
      <c r="K30" s="43"/>
      <c r="M30" s="103"/>
      <c r="N30" s="104"/>
      <c r="O30" s="104"/>
      <c r="P30" s="104"/>
      <c r="Q30" s="104"/>
      <c r="R30" s="43"/>
    </row>
    <row r="31" spans="1:32" x14ac:dyDescent="0.2">
      <c r="A31">
        <v>28</v>
      </c>
    </row>
    <row r="32" spans="1:32" x14ac:dyDescent="0.2">
      <c r="A32">
        <v>29</v>
      </c>
    </row>
    <row r="33" spans="1:14" x14ac:dyDescent="0.2">
      <c r="A33">
        <v>30</v>
      </c>
    </row>
    <row r="36" spans="1:14" ht="13.5" thickBot="1" x14ac:dyDescent="0.25">
      <c r="B36" s="106"/>
      <c r="C36" t="s">
        <v>145</v>
      </c>
    </row>
    <row r="37" spans="1:14" ht="15.75" thickBot="1" x14ac:dyDescent="0.3">
      <c r="B37" s="108"/>
      <c r="C37" s="276" t="s">
        <v>125</v>
      </c>
      <c r="D37" s="101" t="s">
        <v>126</v>
      </c>
      <c r="E37" s="101" t="s">
        <v>127</v>
      </c>
      <c r="F37" s="101" t="s">
        <v>128</v>
      </c>
      <c r="G37" s="101" t="s">
        <v>129</v>
      </c>
      <c r="H37" s="101" t="s">
        <v>130</v>
      </c>
      <c r="I37" s="101" t="s">
        <v>131</v>
      </c>
      <c r="J37" s="101" t="s">
        <v>24</v>
      </c>
      <c r="K37" s="101" t="s">
        <v>132</v>
      </c>
      <c r="L37" s="101" t="s">
        <v>133</v>
      </c>
      <c r="M37" s="101" t="s">
        <v>134</v>
      </c>
      <c r="N37" s="23" t="s">
        <v>135</v>
      </c>
    </row>
    <row r="38" spans="1:14" ht="15" x14ac:dyDescent="0.25">
      <c r="B38" s="109" t="s">
        <v>136</v>
      </c>
      <c r="C38" s="276">
        <f t="shared" ref="C38:N38" ca="1" si="4">SUMIF($B$4:$B$33,$B$38,$C$4:$C$33)+SUMIF($D$4:$D$33,$B$38,$E$5:$E$33)</f>
        <v>0</v>
      </c>
      <c r="D38" s="101">
        <f t="shared" ca="1" si="4"/>
        <v>0</v>
      </c>
      <c r="E38" s="101">
        <f t="shared" ca="1" si="4"/>
        <v>0</v>
      </c>
      <c r="F38" s="101">
        <f t="shared" ca="1" si="4"/>
        <v>0</v>
      </c>
      <c r="G38" s="101">
        <f t="shared" ca="1" si="4"/>
        <v>0</v>
      </c>
      <c r="H38" s="101">
        <f t="shared" ca="1" si="4"/>
        <v>0</v>
      </c>
      <c r="I38" s="101">
        <f t="shared" ca="1" si="4"/>
        <v>0</v>
      </c>
      <c r="J38" s="101">
        <f t="shared" ca="1" si="4"/>
        <v>0</v>
      </c>
      <c r="K38" s="101">
        <f t="shared" ca="1" si="4"/>
        <v>0</v>
      </c>
      <c r="L38" s="101">
        <f t="shared" ca="1" si="4"/>
        <v>0</v>
      </c>
      <c r="M38" s="101">
        <f t="shared" ca="1" si="4"/>
        <v>0</v>
      </c>
      <c r="N38" s="23">
        <f t="shared" ca="1" si="4"/>
        <v>0</v>
      </c>
    </row>
    <row r="39" spans="1:14" ht="15" x14ac:dyDescent="0.25">
      <c r="B39" s="110" t="s">
        <v>114</v>
      </c>
      <c r="C39" s="102">
        <f t="shared" ref="C39:N48" ca="1" si="5">SUMIF($B$4:$B$33,$B39,$C$4:$C$33)+SUMIF($D$4:$D$33,$B39,$E$5:$E$33)</f>
        <v>0</v>
      </c>
      <c r="D39">
        <f t="shared" ca="1" si="5"/>
        <v>0</v>
      </c>
      <c r="E39">
        <f t="shared" ca="1" si="5"/>
        <v>0</v>
      </c>
      <c r="F39">
        <f t="shared" ca="1" si="5"/>
        <v>0</v>
      </c>
      <c r="G39">
        <f t="shared" ca="1" si="5"/>
        <v>0</v>
      </c>
      <c r="H39">
        <f t="shared" ca="1" si="5"/>
        <v>0</v>
      </c>
      <c r="I39">
        <f t="shared" ca="1" si="5"/>
        <v>0</v>
      </c>
      <c r="J39">
        <f t="shared" ca="1" si="5"/>
        <v>0</v>
      </c>
      <c r="K39">
        <f t="shared" ca="1" si="5"/>
        <v>0</v>
      </c>
      <c r="L39">
        <f t="shared" ca="1" si="5"/>
        <v>0</v>
      </c>
      <c r="M39">
        <f t="shared" ca="1" si="5"/>
        <v>0</v>
      </c>
      <c r="N39" s="25">
        <f t="shared" ca="1" si="5"/>
        <v>0</v>
      </c>
    </row>
    <row r="40" spans="1:14" ht="15" x14ac:dyDescent="0.25">
      <c r="B40" s="110" t="s">
        <v>118</v>
      </c>
      <c r="C40" s="102">
        <f t="shared" ca="1" si="5"/>
        <v>0</v>
      </c>
      <c r="D40">
        <f t="shared" ca="1" si="5"/>
        <v>0</v>
      </c>
      <c r="E40">
        <f t="shared" ca="1" si="5"/>
        <v>0</v>
      </c>
      <c r="F40">
        <f t="shared" ca="1" si="5"/>
        <v>0</v>
      </c>
      <c r="G40">
        <f t="shared" ca="1" si="5"/>
        <v>0</v>
      </c>
      <c r="H40">
        <f t="shared" ca="1" si="5"/>
        <v>0</v>
      </c>
      <c r="I40">
        <f t="shared" ca="1" si="5"/>
        <v>0</v>
      </c>
      <c r="J40">
        <f t="shared" ca="1" si="5"/>
        <v>0</v>
      </c>
      <c r="K40">
        <f t="shared" ca="1" si="5"/>
        <v>0</v>
      </c>
      <c r="L40">
        <f t="shared" ca="1" si="5"/>
        <v>0</v>
      </c>
      <c r="M40">
        <f t="shared" ca="1" si="5"/>
        <v>0</v>
      </c>
      <c r="N40" s="25">
        <f t="shared" ca="1" si="5"/>
        <v>0</v>
      </c>
    </row>
    <row r="41" spans="1:14" ht="15" x14ac:dyDescent="0.25">
      <c r="B41" s="110" t="s">
        <v>137</v>
      </c>
      <c r="C41" s="102">
        <f t="shared" ca="1" si="5"/>
        <v>0</v>
      </c>
      <c r="D41">
        <f t="shared" ca="1" si="5"/>
        <v>0</v>
      </c>
      <c r="E41">
        <f t="shared" ca="1" si="5"/>
        <v>0</v>
      </c>
      <c r="F41">
        <f t="shared" ca="1" si="5"/>
        <v>0</v>
      </c>
      <c r="G41">
        <f t="shared" ca="1" si="5"/>
        <v>0</v>
      </c>
      <c r="H41">
        <f t="shared" ca="1" si="5"/>
        <v>0</v>
      </c>
      <c r="I41">
        <f t="shared" ca="1" si="5"/>
        <v>0</v>
      </c>
      <c r="J41">
        <f t="shared" ca="1" si="5"/>
        <v>0</v>
      </c>
      <c r="K41">
        <f t="shared" ca="1" si="5"/>
        <v>0</v>
      </c>
      <c r="L41">
        <f t="shared" ca="1" si="5"/>
        <v>0</v>
      </c>
      <c r="M41">
        <f t="shared" ca="1" si="5"/>
        <v>0</v>
      </c>
      <c r="N41" s="25">
        <f t="shared" ca="1" si="5"/>
        <v>0</v>
      </c>
    </row>
    <row r="42" spans="1:14" ht="15" x14ac:dyDescent="0.25">
      <c r="B42" s="110" t="s">
        <v>138</v>
      </c>
      <c r="C42" s="102">
        <f t="shared" ca="1" si="5"/>
        <v>0</v>
      </c>
      <c r="D42">
        <f t="shared" ca="1" si="5"/>
        <v>0</v>
      </c>
      <c r="E42">
        <f t="shared" ca="1" si="5"/>
        <v>0</v>
      </c>
      <c r="F42">
        <f t="shared" ca="1" si="5"/>
        <v>0</v>
      </c>
      <c r="G42">
        <f t="shared" ca="1" si="5"/>
        <v>0</v>
      </c>
      <c r="H42">
        <f t="shared" ca="1" si="5"/>
        <v>0</v>
      </c>
      <c r="I42">
        <f t="shared" ca="1" si="5"/>
        <v>0</v>
      </c>
      <c r="J42">
        <f t="shared" ca="1" si="5"/>
        <v>0</v>
      </c>
      <c r="K42">
        <f t="shared" ca="1" si="5"/>
        <v>0</v>
      </c>
      <c r="L42">
        <f t="shared" ca="1" si="5"/>
        <v>0</v>
      </c>
      <c r="M42">
        <f t="shared" ca="1" si="5"/>
        <v>0</v>
      </c>
      <c r="N42" s="25">
        <f t="shared" ca="1" si="5"/>
        <v>0</v>
      </c>
    </row>
    <row r="43" spans="1:14" ht="15" x14ac:dyDescent="0.25">
      <c r="B43" s="110" t="s">
        <v>139</v>
      </c>
      <c r="C43" s="102">
        <f t="shared" ca="1" si="5"/>
        <v>0</v>
      </c>
      <c r="D43">
        <f t="shared" ca="1" si="5"/>
        <v>0</v>
      </c>
      <c r="E43">
        <f t="shared" ca="1" si="5"/>
        <v>0</v>
      </c>
      <c r="F43">
        <f t="shared" ca="1" si="5"/>
        <v>0</v>
      </c>
      <c r="G43">
        <f t="shared" ca="1" si="5"/>
        <v>0</v>
      </c>
      <c r="H43">
        <f t="shared" ca="1" si="5"/>
        <v>0</v>
      </c>
      <c r="I43">
        <f t="shared" ca="1" si="5"/>
        <v>0</v>
      </c>
      <c r="J43">
        <f t="shared" ca="1" si="5"/>
        <v>0</v>
      </c>
      <c r="K43">
        <f t="shared" ca="1" si="5"/>
        <v>0</v>
      </c>
      <c r="L43">
        <f t="shared" ca="1" si="5"/>
        <v>0</v>
      </c>
      <c r="M43">
        <f t="shared" ca="1" si="5"/>
        <v>0</v>
      </c>
      <c r="N43" s="25">
        <f t="shared" ca="1" si="5"/>
        <v>0</v>
      </c>
    </row>
    <row r="44" spans="1:14" ht="15" x14ac:dyDescent="0.25">
      <c r="B44" s="110" t="s">
        <v>140</v>
      </c>
      <c r="C44" s="102">
        <f t="shared" ca="1" si="5"/>
        <v>0</v>
      </c>
      <c r="D44">
        <f t="shared" ca="1" si="5"/>
        <v>0</v>
      </c>
      <c r="E44">
        <f t="shared" ca="1" si="5"/>
        <v>0</v>
      </c>
      <c r="F44">
        <f t="shared" ca="1" si="5"/>
        <v>0</v>
      </c>
      <c r="G44">
        <f t="shared" ca="1" si="5"/>
        <v>0</v>
      </c>
      <c r="H44">
        <f t="shared" ca="1" si="5"/>
        <v>0</v>
      </c>
      <c r="I44">
        <f t="shared" ca="1" si="5"/>
        <v>0</v>
      </c>
      <c r="J44">
        <f t="shared" ca="1" si="5"/>
        <v>0</v>
      </c>
      <c r="K44">
        <f t="shared" ca="1" si="5"/>
        <v>0</v>
      </c>
      <c r="L44">
        <f t="shared" ca="1" si="5"/>
        <v>0</v>
      </c>
      <c r="M44">
        <f t="shared" ca="1" si="5"/>
        <v>0</v>
      </c>
      <c r="N44" s="25">
        <f t="shared" ca="1" si="5"/>
        <v>0</v>
      </c>
    </row>
    <row r="45" spans="1:14" ht="15" x14ac:dyDescent="0.25">
      <c r="B45" s="110" t="s">
        <v>141</v>
      </c>
      <c r="C45" s="102">
        <f t="shared" ca="1" si="5"/>
        <v>0</v>
      </c>
      <c r="D45">
        <f t="shared" ca="1" si="5"/>
        <v>0</v>
      </c>
      <c r="E45">
        <f t="shared" ca="1" si="5"/>
        <v>0</v>
      </c>
      <c r="F45">
        <f t="shared" ca="1" si="5"/>
        <v>0</v>
      </c>
      <c r="G45">
        <f t="shared" ca="1" si="5"/>
        <v>0</v>
      </c>
      <c r="H45">
        <f t="shared" ca="1" si="5"/>
        <v>0</v>
      </c>
      <c r="I45">
        <f t="shared" ca="1" si="5"/>
        <v>0</v>
      </c>
      <c r="J45">
        <f t="shared" ca="1" si="5"/>
        <v>0</v>
      </c>
      <c r="K45">
        <f t="shared" ca="1" si="5"/>
        <v>0</v>
      </c>
      <c r="L45">
        <f t="shared" ca="1" si="5"/>
        <v>0</v>
      </c>
      <c r="M45">
        <f t="shared" ca="1" si="5"/>
        <v>0</v>
      </c>
      <c r="N45" s="25">
        <f t="shared" ca="1" si="5"/>
        <v>0</v>
      </c>
    </row>
    <row r="46" spans="1:14" ht="15" x14ac:dyDescent="0.25">
      <c r="B46" s="110" t="s">
        <v>142</v>
      </c>
      <c r="C46" s="102">
        <f t="shared" ca="1" si="5"/>
        <v>0</v>
      </c>
      <c r="D46">
        <f t="shared" ca="1" si="5"/>
        <v>0</v>
      </c>
      <c r="E46">
        <f t="shared" ca="1" si="5"/>
        <v>0</v>
      </c>
      <c r="F46">
        <f t="shared" ca="1" si="5"/>
        <v>0</v>
      </c>
      <c r="G46">
        <f t="shared" ca="1" si="5"/>
        <v>0</v>
      </c>
      <c r="H46">
        <f t="shared" ca="1" si="5"/>
        <v>0</v>
      </c>
      <c r="I46">
        <f t="shared" ca="1" si="5"/>
        <v>0</v>
      </c>
      <c r="J46">
        <f t="shared" ca="1" si="5"/>
        <v>0</v>
      </c>
      <c r="K46">
        <f t="shared" ca="1" si="5"/>
        <v>0</v>
      </c>
      <c r="L46">
        <f t="shared" ca="1" si="5"/>
        <v>0</v>
      </c>
      <c r="M46">
        <f t="shared" ca="1" si="5"/>
        <v>0</v>
      </c>
      <c r="N46" s="25">
        <f t="shared" ca="1" si="5"/>
        <v>0</v>
      </c>
    </row>
    <row r="47" spans="1:14" ht="15" x14ac:dyDescent="0.25">
      <c r="B47" s="110" t="s">
        <v>117</v>
      </c>
      <c r="C47" s="102">
        <f t="shared" ca="1" si="5"/>
        <v>0</v>
      </c>
      <c r="D47">
        <f t="shared" ca="1" si="5"/>
        <v>0</v>
      </c>
      <c r="E47">
        <f t="shared" ca="1" si="5"/>
        <v>0</v>
      </c>
      <c r="F47">
        <f t="shared" ca="1" si="5"/>
        <v>0</v>
      </c>
      <c r="G47">
        <f t="shared" ca="1" si="5"/>
        <v>0</v>
      </c>
      <c r="H47">
        <f t="shared" ca="1" si="5"/>
        <v>0</v>
      </c>
      <c r="I47">
        <f t="shared" ca="1" si="5"/>
        <v>0</v>
      </c>
      <c r="J47">
        <f t="shared" ca="1" si="5"/>
        <v>0</v>
      </c>
      <c r="K47">
        <f t="shared" ca="1" si="5"/>
        <v>0</v>
      </c>
      <c r="L47">
        <f t="shared" ca="1" si="5"/>
        <v>0</v>
      </c>
      <c r="M47">
        <f t="shared" ca="1" si="5"/>
        <v>0</v>
      </c>
      <c r="N47" s="25">
        <f t="shared" ca="1" si="5"/>
        <v>0</v>
      </c>
    </row>
    <row r="48" spans="1:14" ht="15" x14ac:dyDescent="0.25">
      <c r="B48" s="110" t="s">
        <v>183</v>
      </c>
      <c r="C48" s="102">
        <f t="shared" ca="1" si="5"/>
        <v>0</v>
      </c>
      <c r="D48">
        <f t="shared" ca="1" si="5"/>
        <v>0</v>
      </c>
      <c r="E48">
        <f t="shared" ca="1" si="5"/>
        <v>0</v>
      </c>
      <c r="F48">
        <f t="shared" ca="1" si="5"/>
        <v>0</v>
      </c>
      <c r="G48">
        <f t="shared" ca="1" si="5"/>
        <v>0</v>
      </c>
      <c r="H48">
        <f t="shared" ca="1" si="5"/>
        <v>0</v>
      </c>
      <c r="I48">
        <f t="shared" ca="1" si="5"/>
        <v>0</v>
      </c>
      <c r="J48">
        <f t="shared" ca="1" si="5"/>
        <v>0</v>
      </c>
      <c r="K48">
        <f t="shared" ca="1" si="5"/>
        <v>0</v>
      </c>
      <c r="L48">
        <f t="shared" ca="1" si="5"/>
        <v>0</v>
      </c>
      <c r="M48">
        <f t="shared" ca="1" si="5"/>
        <v>0</v>
      </c>
      <c r="N48" s="25">
        <f t="shared" ca="1" si="5"/>
        <v>0</v>
      </c>
    </row>
    <row r="49" spans="2:14" ht="15" x14ac:dyDescent="0.25">
      <c r="B49" s="110" t="s">
        <v>184</v>
      </c>
      <c r="C49" s="102">
        <f t="shared" ref="C49:N57" ca="1" si="6">SUMIF($B$4:$B$33,$B49,$C$4:$C$33)+SUMIF($D$4:$D$33,$B49,$E$5:$E$33)</f>
        <v>0</v>
      </c>
      <c r="D49">
        <f t="shared" ca="1" si="6"/>
        <v>0</v>
      </c>
      <c r="E49">
        <f t="shared" ca="1" si="6"/>
        <v>0</v>
      </c>
      <c r="F49">
        <f t="shared" ca="1" si="6"/>
        <v>0</v>
      </c>
      <c r="G49">
        <f t="shared" ca="1" si="6"/>
        <v>0</v>
      </c>
      <c r="H49">
        <f t="shared" ca="1" si="6"/>
        <v>0</v>
      </c>
      <c r="I49">
        <f t="shared" ca="1" si="6"/>
        <v>0</v>
      </c>
      <c r="J49">
        <f t="shared" ca="1" si="6"/>
        <v>0</v>
      </c>
      <c r="K49">
        <f t="shared" ca="1" si="6"/>
        <v>0</v>
      </c>
      <c r="L49">
        <f t="shared" ca="1" si="6"/>
        <v>0</v>
      </c>
      <c r="M49">
        <f t="shared" ca="1" si="6"/>
        <v>0</v>
      </c>
      <c r="N49" s="25">
        <f t="shared" ca="1" si="6"/>
        <v>0</v>
      </c>
    </row>
    <row r="50" spans="2:14" ht="15" x14ac:dyDescent="0.25">
      <c r="B50" s="110" t="s">
        <v>185</v>
      </c>
      <c r="C50" s="102">
        <f t="shared" ca="1" si="6"/>
        <v>0</v>
      </c>
      <c r="D50">
        <f t="shared" ca="1" si="6"/>
        <v>0</v>
      </c>
      <c r="E50">
        <f t="shared" ca="1" si="6"/>
        <v>0</v>
      </c>
      <c r="F50">
        <f t="shared" ca="1" si="6"/>
        <v>0</v>
      </c>
      <c r="G50">
        <f t="shared" ca="1" si="6"/>
        <v>0</v>
      </c>
      <c r="H50">
        <f t="shared" ca="1" si="6"/>
        <v>0</v>
      </c>
      <c r="I50">
        <f t="shared" ca="1" si="6"/>
        <v>0</v>
      </c>
      <c r="J50">
        <f t="shared" ca="1" si="6"/>
        <v>0</v>
      </c>
      <c r="K50">
        <f t="shared" ca="1" si="6"/>
        <v>0</v>
      </c>
      <c r="L50">
        <f t="shared" ca="1" si="6"/>
        <v>0</v>
      </c>
      <c r="M50">
        <f t="shared" ca="1" si="6"/>
        <v>0</v>
      </c>
      <c r="N50" s="25">
        <f t="shared" ca="1" si="6"/>
        <v>0</v>
      </c>
    </row>
    <row r="51" spans="2:14" ht="15" x14ac:dyDescent="0.25">
      <c r="B51" s="110" t="s">
        <v>186</v>
      </c>
      <c r="C51" s="102">
        <f t="shared" ca="1" si="6"/>
        <v>0</v>
      </c>
      <c r="D51">
        <f t="shared" ca="1" si="6"/>
        <v>0</v>
      </c>
      <c r="E51">
        <f t="shared" ca="1" si="6"/>
        <v>0</v>
      </c>
      <c r="F51">
        <f t="shared" ca="1" si="6"/>
        <v>0</v>
      </c>
      <c r="G51">
        <f t="shared" ca="1" si="6"/>
        <v>0</v>
      </c>
      <c r="H51">
        <f t="shared" ca="1" si="6"/>
        <v>0</v>
      </c>
      <c r="I51">
        <f t="shared" ca="1" si="6"/>
        <v>0</v>
      </c>
      <c r="J51">
        <f t="shared" ca="1" si="6"/>
        <v>0</v>
      </c>
      <c r="K51">
        <f t="shared" ca="1" si="6"/>
        <v>0</v>
      </c>
      <c r="L51">
        <f t="shared" ca="1" si="6"/>
        <v>0</v>
      </c>
      <c r="M51">
        <f t="shared" ca="1" si="6"/>
        <v>0</v>
      </c>
      <c r="N51" s="25">
        <f t="shared" ca="1" si="6"/>
        <v>0</v>
      </c>
    </row>
    <row r="52" spans="2:14" ht="15" x14ac:dyDescent="0.25">
      <c r="B52" s="110" t="s">
        <v>187</v>
      </c>
      <c r="C52" s="102">
        <f t="shared" ca="1" si="6"/>
        <v>0</v>
      </c>
      <c r="D52">
        <f t="shared" ca="1" si="6"/>
        <v>0</v>
      </c>
      <c r="E52">
        <f t="shared" ca="1" si="6"/>
        <v>0</v>
      </c>
      <c r="F52">
        <f t="shared" ca="1" si="6"/>
        <v>0</v>
      </c>
      <c r="G52">
        <f t="shared" ca="1" si="6"/>
        <v>0</v>
      </c>
      <c r="H52">
        <f t="shared" ca="1" si="6"/>
        <v>0</v>
      </c>
      <c r="I52">
        <f t="shared" ca="1" si="6"/>
        <v>0</v>
      </c>
      <c r="J52">
        <f t="shared" ca="1" si="6"/>
        <v>0</v>
      </c>
      <c r="K52">
        <f t="shared" ca="1" si="6"/>
        <v>0</v>
      </c>
      <c r="L52">
        <f t="shared" ca="1" si="6"/>
        <v>0</v>
      </c>
      <c r="M52">
        <f t="shared" ca="1" si="6"/>
        <v>0</v>
      </c>
      <c r="N52" s="25">
        <f t="shared" ca="1" si="6"/>
        <v>0</v>
      </c>
    </row>
    <row r="53" spans="2:14" ht="15" x14ac:dyDescent="0.25">
      <c r="B53" s="110" t="s">
        <v>188</v>
      </c>
      <c r="C53" s="102">
        <f t="shared" ca="1" si="6"/>
        <v>0</v>
      </c>
      <c r="D53">
        <f t="shared" ca="1" si="6"/>
        <v>0</v>
      </c>
      <c r="E53">
        <f t="shared" ca="1" si="6"/>
        <v>0</v>
      </c>
      <c r="F53">
        <f t="shared" ca="1" si="6"/>
        <v>0</v>
      </c>
      <c r="G53">
        <f t="shared" ca="1" si="6"/>
        <v>0</v>
      </c>
      <c r="H53">
        <f t="shared" ca="1" si="6"/>
        <v>0</v>
      </c>
      <c r="I53">
        <f t="shared" ca="1" si="6"/>
        <v>0</v>
      </c>
      <c r="J53">
        <f t="shared" ca="1" si="6"/>
        <v>0</v>
      </c>
      <c r="K53">
        <f t="shared" ca="1" si="6"/>
        <v>0</v>
      </c>
      <c r="L53">
        <f t="shared" ca="1" si="6"/>
        <v>0</v>
      </c>
      <c r="M53">
        <f t="shared" ca="1" si="6"/>
        <v>0</v>
      </c>
      <c r="N53" s="25">
        <f t="shared" ca="1" si="6"/>
        <v>0</v>
      </c>
    </row>
    <row r="54" spans="2:14" ht="15" x14ac:dyDescent="0.25">
      <c r="B54" s="110" t="s">
        <v>189</v>
      </c>
      <c r="C54" s="102">
        <f t="shared" ca="1" si="6"/>
        <v>0</v>
      </c>
      <c r="D54">
        <f t="shared" ca="1" si="6"/>
        <v>0</v>
      </c>
      <c r="E54">
        <f t="shared" ca="1" si="6"/>
        <v>0</v>
      </c>
      <c r="F54">
        <f t="shared" ca="1" si="6"/>
        <v>0</v>
      </c>
      <c r="G54">
        <f t="shared" ca="1" si="6"/>
        <v>0</v>
      </c>
      <c r="H54">
        <f t="shared" ca="1" si="6"/>
        <v>0</v>
      </c>
      <c r="I54">
        <f t="shared" ca="1" si="6"/>
        <v>0</v>
      </c>
      <c r="J54">
        <f t="shared" ca="1" si="6"/>
        <v>0</v>
      </c>
      <c r="K54">
        <f t="shared" ca="1" si="6"/>
        <v>0</v>
      </c>
      <c r="L54">
        <f t="shared" ca="1" si="6"/>
        <v>0</v>
      </c>
      <c r="M54">
        <f t="shared" ca="1" si="6"/>
        <v>0</v>
      </c>
      <c r="N54" s="25">
        <f t="shared" ca="1" si="6"/>
        <v>0</v>
      </c>
    </row>
    <row r="55" spans="2:14" ht="15" x14ac:dyDescent="0.25">
      <c r="B55" s="110" t="s">
        <v>190</v>
      </c>
      <c r="C55" s="102">
        <f t="shared" ca="1" si="6"/>
        <v>0</v>
      </c>
      <c r="D55">
        <f t="shared" ca="1" si="6"/>
        <v>0</v>
      </c>
      <c r="E55">
        <f t="shared" ca="1" si="6"/>
        <v>0</v>
      </c>
      <c r="F55">
        <f t="shared" ca="1" si="6"/>
        <v>0</v>
      </c>
      <c r="G55">
        <f t="shared" ca="1" si="6"/>
        <v>0</v>
      </c>
      <c r="H55">
        <f t="shared" ca="1" si="6"/>
        <v>0</v>
      </c>
      <c r="I55">
        <f t="shared" ca="1" si="6"/>
        <v>0</v>
      </c>
      <c r="J55">
        <f t="shared" ca="1" si="6"/>
        <v>0</v>
      </c>
      <c r="K55">
        <f t="shared" ca="1" si="6"/>
        <v>0</v>
      </c>
      <c r="L55">
        <f t="shared" ca="1" si="6"/>
        <v>0</v>
      </c>
      <c r="M55">
        <f t="shared" ca="1" si="6"/>
        <v>0</v>
      </c>
      <c r="N55" s="25">
        <f t="shared" ca="1" si="6"/>
        <v>0</v>
      </c>
    </row>
    <row r="56" spans="2:14" ht="15" x14ac:dyDescent="0.25">
      <c r="B56" s="110" t="s">
        <v>191</v>
      </c>
      <c r="C56" s="102">
        <f t="shared" ca="1" si="6"/>
        <v>0</v>
      </c>
      <c r="D56">
        <f t="shared" ca="1" si="6"/>
        <v>0</v>
      </c>
      <c r="E56">
        <f t="shared" ca="1" si="6"/>
        <v>0</v>
      </c>
      <c r="F56">
        <f t="shared" ca="1" si="6"/>
        <v>0</v>
      </c>
      <c r="G56">
        <f t="shared" ca="1" si="6"/>
        <v>0</v>
      </c>
      <c r="H56">
        <f t="shared" ca="1" si="6"/>
        <v>0</v>
      </c>
      <c r="I56">
        <f t="shared" ca="1" si="6"/>
        <v>0</v>
      </c>
      <c r="J56">
        <f t="shared" ca="1" si="6"/>
        <v>0</v>
      </c>
      <c r="K56">
        <f t="shared" ca="1" si="6"/>
        <v>0</v>
      </c>
      <c r="L56">
        <f t="shared" ca="1" si="6"/>
        <v>0</v>
      </c>
      <c r="M56">
        <f t="shared" ca="1" si="6"/>
        <v>0</v>
      </c>
      <c r="N56" s="25">
        <f t="shared" ca="1" si="6"/>
        <v>0</v>
      </c>
    </row>
    <row r="57" spans="2:14" ht="15.75" thickBot="1" x14ac:dyDescent="0.3">
      <c r="B57" s="111" t="s">
        <v>192</v>
      </c>
      <c r="C57" s="103">
        <f t="shared" ca="1" si="6"/>
        <v>0</v>
      </c>
      <c r="D57" s="104">
        <f t="shared" ca="1" si="6"/>
        <v>0</v>
      </c>
      <c r="E57" s="104">
        <f t="shared" ca="1" si="6"/>
        <v>0</v>
      </c>
      <c r="F57" s="104">
        <f t="shared" ca="1" si="6"/>
        <v>0</v>
      </c>
      <c r="G57" s="104">
        <f t="shared" ca="1" si="6"/>
        <v>0</v>
      </c>
      <c r="H57" s="104">
        <f t="shared" ca="1" si="6"/>
        <v>0</v>
      </c>
      <c r="I57" s="104">
        <f t="shared" ca="1" si="6"/>
        <v>0</v>
      </c>
      <c r="J57" s="104">
        <f t="shared" ca="1" si="6"/>
        <v>0</v>
      </c>
      <c r="K57" s="104">
        <f t="shared" ca="1" si="6"/>
        <v>0</v>
      </c>
      <c r="L57" s="104">
        <f t="shared" ca="1" si="6"/>
        <v>0</v>
      </c>
      <c r="M57" s="104">
        <f t="shared" ca="1" si="6"/>
        <v>0</v>
      </c>
      <c r="N57" s="43">
        <f t="shared" ca="1" si="6"/>
        <v>0</v>
      </c>
    </row>
    <row r="58" spans="2:14" ht="15" x14ac:dyDescent="0.25">
      <c r="B58" s="198"/>
    </row>
    <row r="60" spans="2:14" ht="13.5" thickBot="1" x14ac:dyDescent="0.25">
      <c r="C60" t="s">
        <v>144</v>
      </c>
    </row>
    <row r="61" spans="2:14" ht="15.75" thickBot="1" x14ac:dyDescent="0.3">
      <c r="B61" s="108"/>
      <c r="C61" s="101" t="s">
        <v>125</v>
      </c>
      <c r="D61" s="101" t="s">
        <v>126</v>
      </c>
      <c r="E61" s="101" t="s">
        <v>127</v>
      </c>
      <c r="F61" s="101" t="s">
        <v>128</v>
      </c>
      <c r="G61" s="101" t="s">
        <v>129</v>
      </c>
      <c r="H61" s="101" t="s">
        <v>130</v>
      </c>
      <c r="I61" s="101" t="s">
        <v>131</v>
      </c>
      <c r="J61" s="101" t="s">
        <v>24</v>
      </c>
      <c r="K61" s="101" t="s">
        <v>132</v>
      </c>
      <c r="L61" s="101" t="s">
        <v>133</v>
      </c>
      <c r="M61" s="101" t="s">
        <v>134</v>
      </c>
      <c r="N61" s="23" t="s">
        <v>135</v>
      </c>
    </row>
    <row r="62" spans="2:14" ht="15" x14ac:dyDescent="0.25">
      <c r="B62" s="109" t="s">
        <v>136</v>
      </c>
      <c r="C62" s="101">
        <f t="shared" ref="C62:C71" ca="1" si="7">ROUND(C38*U4,0)</f>
        <v>0</v>
      </c>
      <c r="D62" s="101">
        <f t="shared" ref="D62:D71" ca="1" si="8">ROUND(D38*V4,0)</f>
        <v>0</v>
      </c>
      <c r="E62" s="101">
        <f t="shared" ref="E62:E71" ca="1" si="9">ROUND(E38*W4,0)</f>
        <v>0</v>
      </c>
      <c r="F62" s="101">
        <f t="shared" ref="F62:F71" ca="1" si="10">ROUND(F38*X4,0)</f>
        <v>0</v>
      </c>
      <c r="G62" s="101">
        <f t="shared" ref="G62:G71" ca="1" si="11">ROUND(G38*Y4,0)</f>
        <v>0</v>
      </c>
      <c r="H62" s="101">
        <f t="shared" ref="H62:H71" ca="1" si="12">ROUND(H38*Z4,0)</f>
        <v>0</v>
      </c>
      <c r="I62" s="101">
        <f t="shared" ref="I62:I71" ca="1" si="13">ROUND(I38*AA4,0)</f>
        <v>0</v>
      </c>
      <c r="J62" s="101">
        <f t="shared" ref="J62:J71" ca="1" si="14">ROUND(J38*AB4,0)</f>
        <v>0</v>
      </c>
      <c r="K62" s="101">
        <f t="shared" ref="K62:K71" ca="1" si="15">ROUND(K38*AC4,0)</f>
        <v>0</v>
      </c>
      <c r="L62" s="101">
        <f t="shared" ref="L62:L71" ca="1" si="16">ROUND(L38*AD4,0)</f>
        <v>0</v>
      </c>
      <c r="M62" s="101">
        <f t="shared" ref="M62:M71" ca="1" si="17">ROUND(M38*AE4,0)</f>
        <v>0</v>
      </c>
      <c r="N62" s="23">
        <f t="shared" ref="N62:N71" ca="1" si="18">ROUND(N38*AF4,0)</f>
        <v>0</v>
      </c>
    </row>
    <row r="63" spans="2:14" ht="15" x14ac:dyDescent="0.25">
      <c r="B63" s="110" t="s">
        <v>114</v>
      </c>
      <c r="C63">
        <f ca="1">ROUND(C39*U5,0)</f>
        <v>0</v>
      </c>
      <c r="D63">
        <f t="shared" ca="1" si="8"/>
        <v>0</v>
      </c>
      <c r="E63">
        <f t="shared" ca="1" si="9"/>
        <v>0</v>
      </c>
      <c r="F63">
        <f t="shared" ca="1" si="10"/>
        <v>0</v>
      </c>
      <c r="G63">
        <f t="shared" ca="1" si="11"/>
        <v>0</v>
      </c>
      <c r="H63">
        <f t="shared" ca="1" si="12"/>
        <v>0</v>
      </c>
      <c r="I63">
        <f t="shared" ca="1" si="13"/>
        <v>0</v>
      </c>
      <c r="J63">
        <f t="shared" ca="1" si="14"/>
        <v>0</v>
      </c>
      <c r="K63">
        <f t="shared" ca="1" si="15"/>
        <v>0</v>
      </c>
      <c r="L63">
        <f t="shared" ca="1" si="16"/>
        <v>0</v>
      </c>
      <c r="M63">
        <f t="shared" ca="1" si="17"/>
        <v>0</v>
      </c>
      <c r="N63" s="25">
        <f t="shared" ca="1" si="18"/>
        <v>0</v>
      </c>
    </row>
    <row r="64" spans="2:14" ht="15" x14ac:dyDescent="0.25">
      <c r="B64" s="110" t="s">
        <v>118</v>
      </c>
      <c r="C64">
        <f t="shared" ca="1" si="7"/>
        <v>0</v>
      </c>
      <c r="D64">
        <f t="shared" ca="1" si="8"/>
        <v>0</v>
      </c>
      <c r="E64">
        <f t="shared" ca="1" si="9"/>
        <v>0</v>
      </c>
      <c r="F64">
        <f t="shared" ca="1" si="10"/>
        <v>0</v>
      </c>
      <c r="G64">
        <f t="shared" ca="1" si="11"/>
        <v>0</v>
      </c>
      <c r="H64">
        <f t="shared" ca="1" si="12"/>
        <v>0</v>
      </c>
      <c r="I64">
        <f t="shared" ca="1" si="13"/>
        <v>0</v>
      </c>
      <c r="J64">
        <f t="shared" ca="1" si="14"/>
        <v>0</v>
      </c>
      <c r="K64">
        <f t="shared" ca="1" si="15"/>
        <v>0</v>
      </c>
      <c r="L64">
        <f t="shared" ca="1" si="16"/>
        <v>0</v>
      </c>
      <c r="M64">
        <f t="shared" ca="1" si="17"/>
        <v>0</v>
      </c>
      <c r="N64" s="25">
        <f t="shared" ca="1" si="18"/>
        <v>0</v>
      </c>
    </row>
    <row r="65" spans="2:14" ht="15" x14ac:dyDescent="0.25">
      <c r="B65" s="110" t="s">
        <v>137</v>
      </c>
      <c r="C65">
        <f t="shared" ca="1" si="7"/>
        <v>0</v>
      </c>
      <c r="D65">
        <f t="shared" ca="1" si="8"/>
        <v>0</v>
      </c>
      <c r="E65">
        <f t="shared" ca="1" si="9"/>
        <v>0</v>
      </c>
      <c r="F65">
        <f t="shared" ca="1" si="10"/>
        <v>0</v>
      </c>
      <c r="G65">
        <f t="shared" ca="1" si="11"/>
        <v>0</v>
      </c>
      <c r="H65">
        <f t="shared" ca="1" si="12"/>
        <v>0</v>
      </c>
      <c r="I65">
        <f t="shared" ca="1" si="13"/>
        <v>0</v>
      </c>
      <c r="J65">
        <f t="shared" ca="1" si="14"/>
        <v>0</v>
      </c>
      <c r="K65">
        <f t="shared" ca="1" si="15"/>
        <v>0</v>
      </c>
      <c r="L65">
        <f t="shared" ca="1" si="16"/>
        <v>0</v>
      </c>
      <c r="M65">
        <f t="shared" ca="1" si="17"/>
        <v>0</v>
      </c>
      <c r="N65" s="25">
        <f t="shared" ca="1" si="18"/>
        <v>0</v>
      </c>
    </row>
    <row r="66" spans="2:14" ht="15" x14ac:dyDescent="0.25">
      <c r="B66" s="110" t="s">
        <v>138</v>
      </c>
      <c r="C66">
        <f t="shared" ca="1" si="7"/>
        <v>0</v>
      </c>
      <c r="D66">
        <f t="shared" ca="1" si="8"/>
        <v>0</v>
      </c>
      <c r="E66">
        <f t="shared" ca="1" si="9"/>
        <v>0</v>
      </c>
      <c r="F66">
        <f t="shared" ca="1" si="10"/>
        <v>0</v>
      </c>
      <c r="G66">
        <f t="shared" ca="1" si="11"/>
        <v>0</v>
      </c>
      <c r="H66">
        <f t="shared" ca="1" si="12"/>
        <v>0</v>
      </c>
      <c r="I66">
        <f t="shared" ca="1" si="13"/>
        <v>0</v>
      </c>
      <c r="J66">
        <f t="shared" ca="1" si="14"/>
        <v>0</v>
      </c>
      <c r="K66">
        <f t="shared" ca="1" si="15"/>
        <v>0</v>
      </c>
      <c r="L66">
        <f t="shared" ca="1" si="16"/>
        <v>0</v>
      </c>
      <c r="M66">
        <f t="shared" ca="1" si="17"/>
        <v>0</v>
      </c>
      <c r="N66" s="25">
        <f t="shared" ca="1" si="18"/>
        <v>0</v>
      </c>
    </row>
    <row r="67" spans="2:14" ht="15" x14ac:dyDescent="0.25">
      <c r="B67" s="110" t="s">
        <v>139</v>
      </c>
      <c r="C67">
        <f t="shared" ca="1" si="7"/>
        <v>0</v>
      </c>
      <c r="D67">
        <f t="shared" ca="1" si="8"/>
        <v>0</v>
      </c>
      <c r="E67">
        <f t="shared" ca="1" si="9"/>
        <v>0</v>
      </c>
      <c r="F67">
        <f t="shared" ca="1" si="10"/>
        <v>0</v>
      </c>
      <c r="G67">
        <f t="shared" ca="1" si="11"/>
        <v>0</v>
      </c>
      <c r="H67">
        <f t="shared" ca="1" si="12"/>
        <v>0</v>
      </c>
      <c r="I67">
        <f t="shared" ca="1" si="13"/>
        <v>0</v>
      </c>
      <c r="J67">
        <f t="shared" ca="1" si="14"/>
        <v>0</v>
      </c>
      <c r="K67">
        <f t="shared" ca="1" si="15"/>
        <v>0</v>
      </c>
      <c r="L67">
        <f t="shared" ca="1" si="16"/>
        <v>0</v>
      </c>
      <c r="M67">
        <f t="shared" ca="1" si="17"/>
        <v>0</v>
      </c>
      <c r="N67" s="25">
        <f t="shared" ca="1" si="18"/>
        <v>0</v>
      </c>
    </row>
    <row r="68" spans="2:14" ht="15" x14ac:dyDescent="0.25">
      <c r="B68" s="110" t="s">
        <v>140</v>
      </c>
      <c r="C68">
        <f t="shared" ca="1" si="7"/>
        <v>0</v>
      </c>
      <c r="D68">
        <f t="shared" ca="1" si="8"/>
        <v>0</v>
      </c>
      <c r="E68">
        <f t="shared" ca="1" si="9"/>
        <v>0</v>
      </c>
      <c r="F68">
        <f t="shared" ca="1" si="10"/>
        <v>0</v>
      </c>
      <c r="G68">
        <f t="shared" ca="1" si="11"/>
        <v>0</v>
      </c>
      <c r="H68">
        <f t="shared" ca="1" si="12"/>
        <v>0</v>
      </c>
      <c r="I68">
        <f t="shared" ca="1" si="13"/>
        <v>0</v>
      </c>
      <c r="J68">
        <f t="shared" ca="1" si="14"/>
        <v>0</v>
      </c>
      <c r="K68">
        <f t="shared" ca="1" si="15"/>
        <v>0</v>
      </c>
      <c r="L68">
        <f t="shared" ca="1" si="16"/>
        <v>0</v>
      </c>
      <c r="M68">
        <f t="shared" ca="1" si="17"/>
        <v>0</v>
      </c>
      <c r="N68" s="25">
        <f t="shared" ca="1" si="18"/>
        <v>0</v>
      </c>
    </row>
    <row r="69" spans="2:14" ht="15" x14ac:dyDescent="0.25">
      <c r="B69" s="110" t="s">
        <v>141</v>
      </c>
      <c r="C69">
        <f t="shared" ca="1" si="7"/>
        <v>0</v>
      </c>
      <c r="D69">
        <f t="shared" ca="1" si="8"/>
        <v>0</v>
      </c>
      <c r="E69">
        <f t="shared" ca="1" si="9"/>
        <v>0</v>
      </c>
      <c r="F69">
        <f t="shared" ca="1" si="10"/>
        <v>0</v>
      </c>
      <c r="G69">
        <f t="shared" ca="1" si="11"/>
        <v>0</v>
      </c>
      <c r="H69">
        <f t="shared" ca="1" si="12"/>
        <v>0</v>
      </c>
      <c r="I69">
        <f t="shared" ca="1" si="13"/>
        <v>0</v>
      </c>
      <c r="J69">
        <f t="shared" ca="1" si="14"/>
        <v>0</v>
      </c>
      <c r="K69">
        <f t="shared" ca="1" si="15"/>
        <v>0</v>
      </c>
      <c r="L69">
        <f t="shared" ca="1" si="16"/>
        <v>0</v>
      </c>
      <c r="M69">
        <f t="shared" ca="1" si="17"/>
        <v>0</v>
      </c>
      <c r="N69" s="25">
        <f t="shared" ca="1" si="18"/>
        <v>0</v>
      </c>
    </row>
    <row r="70" spans="2:14" ht="15" x14ac:dyDescent="0.25">
      <c r="B70" s="110" t="s">
        <v>142</v>
      </c>
      <c r="C70">
        <f t="shared" ca="1" si="7"/>
        <v>0</v>
      </c>
      <c r="D70">
        <f t="shared" ca="1" si="8"/>
        <v>0</v>
      </c>
      <c r="E70">
        <f t="shared" ca="1" si="9"/>
        <v>0</v>
      </c>
      <c r="F70">
        <f t="shared" ca="1" si="10"/>
        <v>0</v>
      </c>
      <c r="G70">
        <f t="shared" ca="1" si="11"/>
        <v>0</v>
      </c>
      <c r="H70">
        <f t="shared" ca="1" si="12"/>
        <v>0</v>
      </c>
      <c r="I70">
        <f t="shared" ca="1" si="13"/>
        <v>0</v>
      </c>
      <c r="J70">
        <f t="shared" ca="1" si="14"/>
        <v>0</v>
      </c>
      <c r="K70">
        <f t="shared" ca="1" si="15"/>
        <v>0</v>
      </c>
      <c r="L70">
        <f t="shared" ca="1" si="16"/>
        <v>0</v>
      </c>
      <c r="M70">
        <f t="shared" ca="1" si="17"/>
        <v>0</v>
      </c>
      <c r="N70" s="25">
        <f t="shared" ca="1" si="18"/>
        <v>0</v>
      </c>
    </row>
    <row r="71" spans="2:14" ht="15" x14ac:dyDescent="0.25">
      <c r="B71" s="110" t="s">
        <v>117</v>
      </c>
      <c r="C71">
        <f t="shared" ca="1" si="7"/>
        <v>0</v>
      </c>
      <c r="D71">
        <f t="shared" ca="1" si="8"/>
        <v>0</v>
      </c>
      <c r="E71">
        <f t="shared" ca="1" si="9"/>
        <v>0</v>
      </c>
      <c r="F71">
        <f t="shared" ca="1" si="10"/>
        <v>0</v>
      </c>
      <c r="G71">
        <f t="shared" ca="1" si="11"/>
        <v>0</v>
      </c>
      <c r="H71">
        <f t="shared" ca="1" si="12"/>
        <v>0</v>
      </c>
      <c r="I71">
        <f t="shared" ca="1" si="13"/>
        <v>0</v>
      </c>
      <c r="J71">
        <f t="shared" ca="1" si="14"/>
        <v>0</v>
      </c>
      <c r="K71">
        <f t="shared" ca="1" si="15"/>
        <v>0</v>
      </c>
      <c r="L71">
        <f t="shared" ca="1" si="16"/>
        <v>0</v>
      </c>
      <c r="M71">
        <f t="shared" ca="1" si="17"/>
        <v>0</v>
      </c>
      <c r="N71" s="25">
        <f t="shared" ca="1" si="18"/>
        <v>0</v>
      </c>
    </row>
    <row r="72" spans="2:14" ht="15" x14ac:dyDescent="0.25">
      <c r="B72" s="110" t="s">
        <v>183</v>
      </c>
      <c r="C72">
        <f ca="1">ROUND(C48*U14,0)</f>
        <v>0</v>
      </c>
      <c r="D72">
        <f t="shared" ref="D72:D81" ca="1" si="19">ROUND(D48*V14,0)</f>
        <v>0</v>
      </c>
      <c r="E72">
        <f t="shared" ref="E72:E81" ca="1" si="20">ROUND(E48*W14,0)</f>
        <v>0</v>
      </c>
      <c r="F72">
        <f t="shared" ref="F72:F81" ca="1" si="21">ROUND(F48*X14,0)</f>
        <v>0</v>
      </c>
      <c r="G72">
        <f t="shared" ref="G72:G81" ca="1" si="22">ROUND(G48*Y14,0)</f>
        <v>0</v>
      </c>
      <c r="H72">
        <f t="shared" ref="H72:H81" ca="1" si="23">ROUND(H48*Z14,0)</f>
        <v>0</v>
      </c>
      <c r="I72">
        <f t="shared" ref="I72:I81" ca="1" si="24">ROUND(I48*AA14,0)</f>
        <v>0</v>
      </c>
      <c r="J72">
        <f t="shared" ref="J72:J81" ca="1" si="25">ROUND(J48*AB14,0)</f>
        <v>0</v>
      </c>
      <c r="K72">
        <f t="shared" ref="K72:K81" ca="1" si="26">ROUND(K48*AC14,0)</f>
        <v>0</v>
      </c>
      <c r="L72">
        <f t="shared" ref="L72:L81" ca="1" si="27">ROUND(L48*AD14,0)</f>
        <v>0</v>
      </c>
      <c r="M72">
        <f t="shared" ref="M72:M81" ca="1" si="28">ROUND(M48*AE14,0)</f>
        <v>0</v>
      </c>
      <c r="N72" s="25">
        <f t="shared" ref="N72:N81" ca="1" si="29">ROUND(N48*AF14,0)</f>
        <v>0</v>
      </c>
    </row>
    <row r="73" spans="2:14" ht="15" x14ac:dyDescent="0.25">
      <c r="B73" s="110" t="s">
        <v>184</v>
      </c>
      <c r="C73">
        <f t="shared" ref="C73:C81" ca="1" si="30">ROUND(C49*U15,0)</f>
        <v>0</v>
      </c>
      <c r="D73">
        <f t="shared" ca="1" si="19"/>
        <v>0</v>
      </c>
      <c r="E73">
        <f t="shared" ca="1" si="20"/>
        <v>0</v>
      </c>
      <c r="F73">
        <f t="shared" ca="1" si="21"/>
        <v>0</v>
      </c>
      <c r="G73">
        <f t="shared" ca="1" si="22"/>
        <v>0</v>
      </c>
      <c r="H73">
        <f t="shared" ca="1" si="23"/>
        <v>0</v>
      </c>
      <c r="I73">
        <f t="shared" ca="1" si="24"/>
        <v>0</v>
      </c>
      <c r="J73">
        <f t="shared" ca="1" si="25"/>
        <v>0</v>
      </c>
      <c r="K73">
        <f t="shared" ca="1" si="26"/>
        <v>0</v>
      </c>
      <c r="L73">
        <f t="shared" ca="1" si="27"/>
        <v>0</v>
      </c>
      <c r="M73">
        <f t="shared" ca="1" si="28"/>
        <v>0</v>
      </c>
      <c r="N73" s="25">
        <f t="shared" ca="1" si="29"/>
        <v>0</v>
      </c>
    </row>
    <row r="74" spans="2:14" ht="15" x14ac:dyDescent="0.25">
      <c r="B74" s="110" t="s">
        <v>185</v>
      </c>
      <c r="C74">
        <f t="shared" ca="1" si="30"/>
        <v>0</v>
      </c>
      <c r="D74">
        <f t="shared" ca="1" si="19"/>
        <v>0</v>
      </c>
      <c r="E74">
        <f t="shared" ca="1" si="20"/>
        <v>0</v>
      </c>
      <c r="F74">
        <f t="shared" ca="1" si="21"/>
        <v>0</v>
      </c>
      <c r="G74">
        <f t="shared" ca="1" si="22"/>
        <v>0</v>
      </c>
      <c r="H74">
        <f t="shared" ca="1" si="23"/>
        <v>0</v>
      </c>
      <c r="I74">
        <f t="shared" ca="1" si="24"/>
        <v>0</v>
      </c>
      <c r="J74">
        <f t="shared" ca="1" si="25"/>
        <v>0</v>
      </c>
      <c r="K74">
        <f t="shared" ca="1" si="26"/>
        <v>0</v>
      </c>
      <c r="L74">
        <f t="shared" ca="1" si="27"/>
        <v>0</v>
      </c>
      <c r="M74">
        <f t="shared" ca="1" si="28"/>
        <v>0</v>
      </c>
      <c r="N74" s="25">
        <f t="shared" ca="1" si="29"/>
        <v>0</v>
      </c>
    </row>
    <row r="75" spans="2:14" ht="15" x14ac:dyDescent="0.25">
      <c r="B75" s="110" t="s">
        <v>186</v>
      </c>
      <c r="C75">
        <f t="shared" ca="1" si="30"/>
        <v>0</v>
      </c>
      <c r="D75">
        <f t="shared" ca="1" si="19"/>
        <v>0</v>
      </c>
      <c r="E75">
        <f t="shared" ca="1" si="20"/>
        <v>0</v>
      </c>
      <c r="F75">
        <f t="shared" ca="1" si="21"/>
        <v>0</v>
      </c>
      <c r="G75">
        <f t="shared" ca="1" si="22"/>
        <v>0</v>
      </c>
      <c r="H75">
        <f t="shared" ca="1" si="23"/>
        <v>0</v>
      </c>
      <c r="I75">
        <f t="shared" ca="1" si="24"/>
        <v>0</v>
      </c>
      <c r="J75">
        <f t="shared" ca="1" si="25"/>
        <v>0</v>
      </c>
      <c r="K75">
        <f t="shared" ca="1" si="26"/>
        <v>0</v>
      </c>
      <c r="L75">
        <f t="shared" ca="1" si="27"/>
        <v>0</v>
      </c>
      <c r="M75">
        <f t="shared" ca="1" si="28"/>
        <v>0</v>
      </c>
      <c r="N75" s="25">
        <f t="shared" ca="1" si="29"/>
        <v>0</v>
      </c>
    </row>
    <row r="76" spans="2:14" ht="15" x14ac:dyDescent="0.25">
      <c r="B76" s="110" t="s">
        <v>187</v>
      </c>
      <c r="C76">
        <f t="shared" ca="1" si="30"/>
        <v>0</v>
      </c>
      <c r="D76">
        <f t="shared" ca="1" si="19"/>
        <v>0</v>
      </c>
      <c r="E76">
        <f t="shared" ca="1" si="20"/>
        <v>0</v>
      </c>
      <c r="F76">
        <f t="shared" ca="1" si="21"/>
        <v>0</v>
      </c>
      <c r="G76">
        <f t="shared" ca="1" si="22"/>
        <v>0</v>
      </c>
      <c r="H76">
        <f t="shared" ca="1" si="23"/>
        <v>0</v>
      </c>
      <c r="I76">
        <f t="shared" ca="1" si="24"/>
        <v>0</v>
      </c>
      <c r="J76">
        <f t="shared" ca="1" si="25"/>
        <v>0</v>
      </c>
      <c r="K76">
        <f t="shared" ca="1" si="26"/>
        <v>0</v>
      </c>
      <c r="L76">
        <f t="shared" ca="1" si="27"/>
        <v>0</v>
      </c>
      <c r="M76">
        <f t="shared" ca="1" si="28"/>
        <v>0</v>
      </c>
      <c r="N76" s="25">
        <f t="shared" ca="1" si="29"/>
        <v>0</v>
      </c>
    </row>
    <row r="77" spans="2:14" ht="15" x14ac:dyDescent="0.25">
      <c r="B77" s="110" t="s">
        <v>188</v>
      </c>
      <c r="C77">
        <f t="shared" ca="1" si="30"/>
        <v>0</v>
      </c>
      <c r="D77">
        <f t="shared" ca="1" si="19"/>
        <v>0</v>
      </c>
      <c r="E77">
        <f t="shared" ca="1" si="20"/>
        <v>0</v>
      </c>
      <c r="F77">
        <f t="shared" ca="1" si="21"/>
        <v>0</v>
      </c>
      <c r="G77">
        <f t="shared" ca="1" si="22"/>
        <v>0</v>
      </c>
      <c r="H77">
        <f t="shared" ca="1" si="23"/>
        <v>0</v>
      </c>
      <c r="I77">
        <f t="shared" ca="1" si="24"/>
        <v>0</v>
      </c>
      <c r="J77">
        <f t="shared" ca="1" si="25"/>
        <v>0</v>
      </c>
      <c r="K77">
        <f t="shared" ca="1" si="26"/>
        <v>0</v>
      </c>
      <c r="L77">
        <f t="shared" ca="1" si="27"/>
        <v>0</v>
      </c>
      <c r="M77">
        <f t="shared" ca="1" si="28"/>
        <v>0</v>
      </c>
      <c r="N77" s="25">
        <f t="shared" ca="1" si="29"/>
        <v>0</v>
      </c>
    </row>
    <row r="78" spans="2:14" ht="15" x14ac:dyDescent="0.25">
      <c r="B78" s="110" t="s">
        <v>189</v>
      </c>
      <c r="C78">
        <f t="shared" ca="1" si="30"/>
        <v>0</v>
      </c>
      <c r="D78">
        <f t="shared" ca="1" si="19"/>
        <v>0</v>
      </c>
      <c r="E78">
        <f t="shared" ca="1" si="20"/>
        <v>0</v>
      </c>
      <c r="F78">
        <f t="shared" ca="1" si="21"/>
        <v>0</v>
      </c>
      <c r="G78">
        <f t="shared" ca="1" si="22"/>
        <v>0</v>
      </c>
      <c r="H78">
        <f t="shared" ca="1" si="23"/>
        <v>0</v>
      </c>
      <c r="I78">
        <f t="shared" ca="1" si="24"/>
        <v>0</v>
      </c>
      <c r="J78">
        <f t="shared" ca="1" si="25"/>
        <v>0</v>
      </c>
      <c r="K78">
        <f t="shared" ca="1" si="26"/>
        <v>0</v>
      </c>
      <c r="L78">
        <f t="shared" ca="1" si="27"/>
        <v>0</v>
      </c>
      <c r="M78">
        <f t="shared" ca="1" si="28"/>
        <v>0</v>
      </c>
      <c r="N78" s="25">
        <f t="shared" ca="1" si="29"/>
        <v>0</v>
      </c>
    </row>
    <row r="79" spans="2:14" ht="15" x14ac:dyDescent="0.25">
      <c r="B79" s="110" t="s">
        <v>190</v>
      </c>
      <c r="C79">
        <f t="shared" ca="1" si="30"/>
        <v>0</v>
      </c>
      <c r="D79">
        <f t="shared" ca="1" si="19"/>
        <v>0</v>
      </c>
      <c r="E79">
        <f t="shared" ca="1" si="20"/>
        <v>0</v>
      </c>
      <c r="F79">
        <f t="shared" ca="1" si="21"/>
        <v>0</v>
      </c>
      <c r="G79">
        <f t="shared" ca="1" si="22"/>
        <v>0</v>
      </c>
      <c r="H79">
        <f t="shared" ca="1" si="23"/>
        <v>0</v>
      </c>
      <c r="I79">
        <f t="shared" ca="1" si="24"/>
        <v>0</v>
      </c>
      <c r="J79">
        <f t="shared" ca="1" si="25"/>
        <v>0</v>
      </c>
      <c r="K79">
        <f t="shared" ca="1" si="26"/>
        <v>0</v>
      </c>
      <c r="L79">
        <f t="shared" ca="1" si="27"/>
        <v>0</v>
      </c>
      <c r="M79">
        <f t="shared" ca="1" si="28"/>
        <v>0</v>
      </c>
      <c r="N79" s="25">
        <f t="shared" ca="1" si="29"/>
        <v>0</v>
      </c>
    </row>
    <row r="80" spans="2:14" ht="15" x14ac:dyDescent="0.25">
      <c r="B80" s="110" t="s">
        <v>191</v>
      </c>
      <c r="C80">
        <f t="shared" ca="1" si="30"/>
        <v>0</v>
      </c>
      <c r="D80">
        <f t="shared" ca="1" si="19"/>
        <v>0</v>
      </c>
      <c r="E80">
        <f t="shared" ca="1" si="20"/>
        <v>0</v>
      </c>
      <c r="F80">
        <f t="shared" ca="1" si="21"/>
        <v>0</v>
      </c>
      <c r="G80">
        <f t="shared" ca="1" si="22"/>
        <v>0</v>
      </c>
      <c r="H80">
        <f t="shared" ca="1" si="23"/>
        <v>0</v>
      </c>
      <c r="I80">
        <f t="shared" ca="1" si="24"/>
        <v>0</v>
      </c>
      <c r="J80">
        <f t="shared" ca="1" si="25"/>
        <v>0</v>
      </c>
      <c r="K80">
        <f t="shared" ca="1" si="26"/>
        <v>0</v>
      </c>
      <c r="L80">
        <f t="shared" ca="1" si="27"/>
        <v>0</v>
      </c>
      <c r="M80">
        <f t="shared" ca="1" si="28"/>
        <v>0</v>
      </c>
      <c r="N80" s="25">
        <f t="shared" ca="1" si="29"/>
        <v>0</v>
      </c>
    </row>
    <row r="81" spans="2:14" ht="15.75" thickBot="1" x14ac:dyDescent="0.3">
      <c r="B81" s="110" t="s">
        <v>192</v>
      </c>
      <c r="C81">
        <f t="shared" ca="1" si="30"/>
        <v>0</v>
      </c>
      <c r="D81">
        <f t="shared" ca="1" si="19"/>
        <v>0</v>
      </c>
      <c r="E81">
        <f t="shared" ca="1" si="20"/>
        <v>0</v>
      </c>
      <c r="F81">
        <f t="shared" ca="1" si="21"/>
        <v>0</v>
      </c>
      <c r="G81">
        <f t="shared" ca="1" si="22"/>
        <v>0</v>
      </c>
      <c r="H81">
        <f t="shared" ca="1" si="23"/>
        <v>0</v>
      </c>
      <c r="I81">
        <f t="shared" ca="1" si="24"/>
        <v>0</v>
      </c>
      <c r="J81">
        <f t="shared" ca="1" si="25"/>
        <v>0</v>
      </c>
      <c r="K81">
        <f t="shared" ca="1" si="26"/>
        <v>0</v>
      </c>
      <c r="L81">
        <f t="shared" ca="1" si="27"/>
        <v>0</v>
      </c>
      <c r="M81">
        <f t="shared" ca="1" si="28"/>
        <v>0</v>
      </c>
      <c r="N81" s="25">
        <f t="shared" ca="1" si="29"/>
        <v>0</v>
      </c>
    </row>
    <row r="82" spans="2:14" ht="15.75" thickBot="1" x14ac:dyDescent="0.3">
      <c r="B82" s="108" t="s">
        <v>146</v>
      </c>
      <c r="C82" s="107">
        <f ca="1">SUM(C62:C81)</f>
        <v>0</v>
      </c>
      <c r="D82" s="107">
        <f t="shared" ref="D82" ca="1" si="31">SUM(D62:D81)</f>
        <v>0</v>
      </c>
      <c r="E82" s="107">
        <f ca="1">SUM(E62:E81)</f>
        <v>0</v>
      </c>
      <c r="F82" s="107">
        <f t="shared" ref="F82:N82" ca="1" si="32">SUM(F62:F81)</f>
        <v>0</v>
      </c>
      <c r="G82" s="107">
        <f t="shared" ca="1" si="32"/>
        <v>0</v>
      </c>
      <c r="H82" s="107">
        <f t="shared" ca="1" si="32"/>
        <v>0</v>
      </c>
      <c r="I82" s="107">
        <f t="shared" ca="1" si="32"/>
        <v>0</v>
      </c>
      <c r="J82" s="107">
        <f t="shared" ca="1" si="32"/>
        <v>0</v>
      </c>
      <c r="K82" s="107">
        <f t="shared" ca="1" si="32"/>
        <v>0</v>
      </c>
      <c r="L82" s="107">
        <f t="shared" ca="1" si="32"/>
        <v>0</v>
      </c>
      <c r="M82" s="107">
        <f t="shared" ca="1" si="32"/>
        <v>0</v>
      </c>
      <c r="N82" s="107">
        <f t="shared" ca="1" si="32"/>
        <v>0</v>
      </c>
    </row>
  </sheetData>
  <mergeCells count="4">
    <mergeCell ref="F3:K3"/>
    <mergeCell ref="M3:R3"/>
    <mergeCell ref="T2:AF2"/>
    <mergeCell ref="T24:AF25"/>
  </mergeCells>
  <phoneticPr fontId="21" type="noConversion"/>
  <dataValidations count="1">
    <dataValidation type="list" allowBlank="1" showInputMessage="1" showErrorMessage="1" sqref="D4:D33 B4:B33" xr:uid="{00000000-0002-0000-0200-000000000000}">
      <formula1>$B$38:$B$57</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B1:X770"/>
  <sheetViews>
    <sheetView workbookViewId="0">
      <selection activeCell="E27" sqref="E27"/>
    </sheetView>
  </sheetViews>
  <sheetFormatPr defaultColWidth="9.140625" defaultRowHeight="15.75" x14ac:dyDescent="0.25"/>
  <cols>
    <col min="1" max="1" width="9.140625" style="77"/>
    <col min="2" max="2" width="9.140625" style="77" customWidth="1"/>
    <col min="3" max="3" width="21.42578125" style="79" customWidth="1"/>
    <col min="4" max="7" width="20.28515625" style="79" customWidth="1"/>
    <col min="8" max="8" width="20.28515625" style="77" customWidth="1"/>
    <col min="9" max="11" width="19" style="77" customWidth="1"/>
    <col min="12" max="12" width="12.7109375" style="77" customWidth="1"/>
    <col min="13" max="13" width="13.7109375" style="77" customWidth="1"/>
    <col min="14" max="16" width="9.140625" style="77"/>
    <col min="17" max="17" width="10.85546875" style="77" customWidth="1"/>
    <col min="18" max="18" width="9.140625" style="77"/>
    <col min="19" max="19" width="10.7109375" style="77" customWidth="1"/>
    <col min="20" max="20" width="5.28515625" style="77" customWidth="1"/>
    <col min="21" max="21" width="7.42578125" style="77" customWidth="1"/>
    <col min="22" max="22" width="12.5703125" style="77" customWidth="1"/>
    <col min="23" max="23" width="10.7109375" style="77" customWidth="1"/>
    <col min="24" max="24" width="12.7109375" style="77" customWidth="1"/>
    <col min="25" max="16384" width="9.140625" style="77"/>
  </cols>
  <sheetData>
    <row r="1" spans="2:24" ht="51" customHeight="1" thickBot="1" x14ac:dyDescent="0.3">
      <c r="B1" s="140" t="s">
        <v>83</v>
      </c>
      <c r="C1" s="365">
        <v>12</v>
      </c>
      <c r="D1" s="123" t="s">
        <v>86</v>
      </c>
      <c r="E1" s="130" t="s">
        <v>87</v>
      </c>
      <c r="F1" s="123" t="s">
        <v>88</v>
      </c>
      <c r="G1" s="131" t="s">
        <v>156</v>
      </c>
      <c r="H1" s="123" t="s">
        <v>94</v>
      </c>
      <c r="I1" s="123" t="s">
        <v>154</v>
      </c>
      <c r="J1" s="122" t="s">
        <v>155</v>
      </c>
      <c r="K1" s="123" t="s">
        <v>181</v>
      </c>
      <c r="L1" s="123" t="s">
        <v>240</v>
      </c>
      <c r="M1" s="123" t="s">
        <v>241</v>
      </c>
      <c r="O1" s="129"/>
    </row>
    <row r="2" spans="2:24" ht="48" thickBot="1" x14ac:dyDescent="0.3">
      <c r="B2" s="139" t="s">
        <v>158</v>
      </c>
      <c r="C2" s="138" t="s">
        <v>159</v>
      </c>
      <c r="D2" s="132" t="e">
        <f ca="1">IF(C2="Shaping Capacity using PNR",HLOOKUP(C1,'Shaping Capacity using PNR'!C31:N35,5,FALSE),HLOOKUP(C1,'Shaping Capacity XX% of Block'!C32:N39,4,FALSE))</f>
        <v>#DIV/0!</v>
      </c>
      <c r="E2" s="132" t="e">
        <f ca="1">IF(C2="Shaping Capacity Using PNR",HLOOKUP(C1,'Shaping Capacity using PNR'!C31:N39,8,FALSE),HLOOKUP(C1,'Shaping Capacity XX% of Block'!C32:N39,7,FALSE))</f>
        <v>#DIV/0!</v>
      </c>
      <c r="F2" s="132" t="e">
        <f ca="1">IF(C2="Shaping Capacity Using PNR",HLOOKUP(C1,'Shaping Capacity using PNR'!C31:N39,9,FALSE),HLOOKUP(C1,'Shaping Capacity XX% of Block'!C32:N39,8,FALSE))</f>
        <v>#DIV/0!</v>
      </c>
      <c r="G2" s="133" t="e">
        <f>D6*HLOOKUP(C1,'Shaping Capacity using PNR'!C13:N14,2,FALSE)</f>
        <v>#DIV/0!</v>
      </c>
      <c r="H2" s="133">
        <f>SUM(E6:E749)</f>
        <v>0</v>
      </c>
      <c r="I2" s="133" t="e">
        <f>G2-H2</f>
        <v>#DIV/0!</v>
      </c>
      <c r="J2" s="134">
        <f>SUM(K5:K18)</f>
        <v>0</v>
      </c>
      <c r="K2" s="135" t="e">
        <f>J2/SUM(K5:K35)</f>
        <v>#DIV/0!</v>
      </c>
      <c r="L2" s="132" t="e">
        <f ca="1">IF(D2="",IF(C2="Shaping Capacity Using PNR",HLOOKUP(C1,'Shaping Capacity using PNR'!C31:N39,6,FALSE),HLOOKUP('Load Data'!C1,'Shaping Capacity XX% of Block'!C32:N39,5,FALSE)),D2)</f>
        <v>#DIV/0!</v>
      </c>
      <c r="M2" s="132" t="e">
        <f ca="1">IF(D2="",IF(C2="Shaping Capacity Using PNR",HLOOKUP(C1,'Shaping Capacity using PNR'!C31:N39,7,FALSE),HLOOKUP('Load Data'!C1,'Shaping Capacity XX% of Block'!C32:N39,6,FALSE)),D2)</f>
        <v>#DIV/0!</v>
      </c>
    </row>
    <row r="3" spans="2:24" ht="39" customHeight="1" x14ac:dyDescent="0.25">
      <c r="C3" s="86"/>
      <c r="O3" s="357" t="s">
        <v>211</v>
      </c>
      <c r="P3" s="358"/>
      <c r="Q3" s="358"/>
      <c r="R3" s="358"/>
      <c r="S3" s="358"/>
      <c r="T3" s="358"/>
      <c r="U3" s="358"/>
      <c r="V3" s="358"/>
      <c r="W3" s="358"/>
      <c r="X3" s="359"/>
    </row>
    <row r="4" spans="2:24" ht="45" customHeight="1" thickBot="1" x14ac:dyDescent="0.3">
      <c r="C4" s="80" t="s">
        <v>85</v>
      </c>
      <c r="D4" s="86" t="s">
        <v>89</v>
      </c>
      <c r="E4" s="86" t="s">
        <v>92</v>
      </c>
      <c r="F4" s="87" t="s">
        <v>242</v>
      </c>
      <c r="G4" s="86" t="s">
        <v>243</v>
      </c>
      <c r="H4" s="86" t="s">
        <v>90</v>
      </c>
      <c r="I4" s="86" t="s">
        <v>91</v>
      </c>
      <c r="J4" s="136" t="s">
        <v>150</v>
      </c>
      <c r="K4" s="137" t="s">
        <v>157</v>
      </c>
      <c r="L4" s="86" t="e">
        <f ca="1">VLOOKUP('Load Data'!C1,'Shaping Capacity XX% of Block'!C32:N39,5,FALSE)</f>
        <v>#N/A</v>
      </c>
      <c r="M4" s="79"/>
      <c r="O4" s="125" t="s">
        <v>150</v>
      </c>
      <c r="P4" s="128" t="s">
        <v>95</v>
      </c>
      <c r="Q4" s="128" t="s">
        <v>96</v>
      </c>
      <c r="R4" s="128" t="s">
        <v>112</v>
      </c>
      <c r="S4" s="128" t="s">
        <v>151</v>
      </c>
      <c r="T4" s="126"/>
      <c r="U4" s="126" t="s">
        <v>150</v>
      </c>
      <c r="V4" s="128" t="s">
        <v>152</v>
      </c>
      <c r="W4" s="128" t="s">
        <v>153</v>
      </c>
      <c r="X4" s="127" t="s">
        <v>49</v>
      </c>
    </row>
    <row r="5" spans="2:24" x14ac:dyDescent="0.25">
      <c r="B5" s="81" t="s">
        <v>84</v>
      </c>
      <c r="C5" s="86" t="s">
        <v>64</v>
      </c>
      <c r="D5" s="86" t="s">
        <v>64</v>
      </c>
      <c r="E5" s="86" t="s">
        <v>64</v>
      </c>
      <c r="F5" s="86" t="s">
        <v>93</v>
      </c>
      <c r="G5" s="86" t="s">
        <v>93</v>
      </c>
      <c r="H5" s="86" t="s">
        <v>93</v>
      </c>
      <c r="I5" s="86" t="s">
        <v>93</v>
      </c>
      <c r="J5" s="124">
        <v>1</v>
      </c>
      <c r="K5" s="77">
        <f>SUM(E6:E29)</f>
        <v>0</v>
      </c>
      <c r="L5" s="80"/>
      <c r="M5" s="129"/>
      <c r="O5" s="124">
        <v>1</v>
      </c>
      <c r="P5" s="77" t="e">
        <f>D6*24</f>
        <v>#DIV/0!</v>
      </c>
      <c r="Q5" s="77">
        <f>ROUND((HLOOKUP(C1,'Shaping Capacity using PNR'!C13:N21,6,FALSE)+HLOOKUP(C1,'Shaping Capacity using PNR'!C13:N21,7,FALSE)+HLOOKUP(C1,'Shaping Capacity using PNR'!C13:N21,8,FALSE)+HLOOKUP(C1,'Shaping Capacity using PNR'!C13:N21,9,FALSE))/HLOOKUP(C1,'Shaping Capacity using PNR'!C13:N14,2,FALSE),0)*24</f>
        <v>0</v>
      </c>
      <c r="R5" s="77" t="e">
        <f>K5-P5</f>
        <v>#DIV/0!</v>
      </c>
      <c r="S5" s="115" t="e">
        <f>SUM(C6:C29)-P5-Q5-R5</f>
        <v>#DIV/0!</v>
      </c>
      <c r="U5" s="124">
        <v>1</v>
      </c>
      <c r="V5" s="77" t="e">
        <f>P5+R5</f>
        <v>#DIV/0!</v>
      </c>
      <c r="W5" s="115" t="e">
        <f>Q5+S5</f>
        <v>#DIV/0!</v>
      </c>
      <c r="X5" s="115" t="e">
        <f>V5+W5</f>
        <v>#DIV/0!</v>
      </c>
    </row>
    <row r="6" spans="2:24" x14ac:dyDescent="0.25">
      <c r="B6" s="93">
        <v>1</v>
      </c>
      <c r="C6" s="98"/>
      <c r="D6" s="79" t="e">
        <f>IF(B6="","",HLOOKUP($C$1,'Shaping Capacity using PNR'!$C$23:$N$26,4,FALSE)+HLOOKUP($C$1,'Shaping Capacity using PNR'!$C$23:$N$28,6,FALSE))</f>
        <v>#DIV/0!</v>
      </c>
      <c r="E6" s="94"/>
      <c r="F6" s="79" t="e">
        <f>IF(E6&gt;D6,IF(ABS(E6-D6)&gt;$L$2,"Yes","No"),"")</f>
        <v>#DIV/0!</v>
      </c>
      <c r="G6" s="79" t="e">
        <f>IF(E6&lt;D6,IF(ABS(E6-D6)&gt;$M$2,"Yes","No"),"")</f>
        <v>#DIV/0!</v>
      </c>
      <c r="H6" s="79" t="e">
        <f ca="1">IF(E6&gt;$E$2,"Yes","No")</f>
        <v>#DIV/0!</v>
      </c>
      <c r="I6" s="79" t="e">
        <f ca="1">IF(E6&lt;$F$2,"Yes","No")</f>
        <v>#DIV/0!</v>
      </c>
      <c r="J6" s="93">
        <v>2</v>
      </c>
      <c r="K6" s="77">
        <f>SUM(E30:E53)</f>
        <v>0</v>
      </c>
      <c r="L6" s="80"/>
      <c r="O6" s="93">
        <v>2</v>
      </c>
      <c r="P6" s="77" t="e">
        <f>P5</f>
        <v>#DIV/0!</v>
      </c>
      <c r="Q6" s="77">
        <f>Q5</f>
        <v>0</v>
      </c>
      <c r="R6" s="77" t="e">
        <f t="shared" ref="R6:R35" si="0">K6-P6</f>
        <v>#DIV/0!</v>
      </c>
      <c r="S6" s="115" t="e">
        <f>SUM(C30:C53)-P6-Q6-R6</f>
        <v>#DIV/0!</v>
      </c>
      <c r="U6" s="93">
        <v>2</v>
      </c>
      <c r="V6" s="77" t="e">
        <f t="shared" ref="V6:V35" si="1">P6+R6</f>
        <v>#DIV/0!</v>
      </c>
      <c r="W6" s="115" t="e">
        <f t="shared" ref="W6:W35" si="2">Q6+S6</f>
        <v>#DIV/0!</v>
      </c>
      <c r="X6" s="115" t="e">
        <f t="shared" ref="X6:X35" si="3">V6+W6</f>
        <v>#DIV/0!</v>
      </c>
    </row>
    <row r="7" spans="2:24" x14ac:dyDescent="0.25">
      <c r="B7" s="93">
        <v>2</v>
      </c>
      <c r="C7" s="98"/>
      <c r="D7" s="79" t="e">
        <f>IF(B7="","",HLOOKUP($C$1,'Shaping Capacity using PNR'!$C$23:$N$26,4,FALSE)+HLOOKUP($C$1,'Shaping Capacity using PNR'!$C$23:$N$28,6,FALSE))</f>
        <v>#DIV/0!</v>
      </c>
      <c r="E7" s="94"/>
      <c r="F7" s="79" t="str">
        <f>IF(E7&gt;E6,IF(ABS(E7-E6)&gt;$L$2,"Yes","No"),"")</f>
        <v/>
      </c>
      <c r="G7" s="79" t="str">
        <f>IF(E7&lt;E6,IF(ABS(E7-E6)&gt;$M$2,"Yes","No"),"")</f>
        <v/>
      </c>
      <c r="H7" s="79" t="e">
        <f t="shared" ref="H7:H70" ca="1" si="4">IF(E7&gt;$E$2,"Yes","No")</f>
        <v>#DIV/0!</v>
      </c>
      <c r="I7" s="79" t="e">
        <f t="shared" ref="I7:I70" ca="1" si="5">IF(E7&lt;$F$2,"Yes","No")</f>
        <v>#DIV/0!</v>
      </c>
      <c r="J7" s="93">
        <v>3</v>
      </c>
      <c r="K7" s="77">
        <f>SUM(E54:E77)</f>
        <v>0</v>
      </c>
      <c r="L7" s="80"/>
      <c r="O7" s="93">
        <v>3</v>
      </c>
      <c r="P7" s="77" t="e">
        <f t="shared" ref="P7:P35" si="6">P6</f>
        <v>#DIV/0!</v>
      </c>
      <c r="Q7" s="77">
        <f t="shared" ref="Q7:Q35" si="7">Q6</f>
        <v>0</v>
      </c>
      <c r="R7" s="77" t="e">
        <f t="shared" si="0"/>
        <v>#DIV/0!</v>
      </c>
      <c r="S7" s="115" t="e">
        <f>SUM(C54:C77)-Q7-P7-R7</f>
        <v>#DIV/0!</v>
      </c>
      <c r="U7" s="93">
        <v>3</v>
      </c>
      <c r="V7" s="77" t="e">
        <f t="shared" si="1"/>
        <v>#DIV/0!</v>
      </c>
      <c r="W7" s="115" t="e">
        <f t="shared" si="2"/>
        <v>#DIV/0!</v>
      </c>
      <c r="X7" s="115" t="e">
        <f t="shared" si="3"/>
        <v>#DIV/0!</v>
      </c>
    </row>
    <row r="8" spans="2:24" x14ac:dyDescent="0.25">
      <c r="B8" s="93">
        <v>3</v>
      </c>
      <c r="C8" s="98"/>
      <c r="D8" s="79" t="e">
        <f>IF(B8="","",HLOOKUP($C$1,'Shaping Capacity using PNR'!$C$23:$N$26,4,FALSE)+HLOOKUP($C$1,'Shaping Capacity using PNR'!$C$23:$N$28,6,FALSE))</f>
        <v>#DIV/0!</v>
      </c>
      <c r="E8" s="94"/>
      <c r="F8" s="79" t="str">
        <f t="shared" ref="F8:F71" si="8">IF(E8&gt;E7,IF(ABS(E8-E7)&gt;$L$2,"Yes","No"),"")</f>
        <v/>
      </c>
      <c r="G8" s="79" t="str">
        <f t="shared" ref="G8:G71" si="9">IF(E8&lt;E7,IF(ABS(E8-E7)&gt;$M$2,"Yes","No"),"")</f>
        <v/>
      </c>
      <c r="H8" s="79" t="e">
        <f t="shared" ca="1" si="4"/>
        <v>#DIV/0!</v>
      </c>
      <c r="I8" s="79" t="e">
        <f t="shared" ca="1" si="5"/>
        <v>#DIV/0!</v>
      </c>
      <c r="J8" s="93">
        <v>4</v>
      </c>
      <c r="K8" s="77">
        <f>SUM(E78:E101)</f>
        <v>0</v>
      </c>
      <c r="L8" s="80"/>
      <c r="O8" s="93">
        <v>4</v>
      </c>
      <c r="P8" s="77" t="e">
        <f t="shared" si="6"/>
        <v>#DIV/0!</v>
      </c>
      <c r="Q8" s="77">
        <f t="shared" si="7"/>
        <v>0</v>
      </c>
      <c r="R8" s="77" t="e">
        <f t="shared" si="0"/>
        <v>#DIV/0!</v>
      </c>
      <c r="S8" s="115" t="e">
        <f>SUM(C78:C101)-Q8-P8-R8</f>
        <v>#DIV/0!</v>
      </c>
      <c r="U8" s="93">
        <v>4</v>
      </c>
      <c r="V8" s="77" t="e">
        <f t="shared" si="1"/>
        <v>#DIV/0!</v>
      </c>
      <c r="W8" s="115" t="e">
        <f t="shared" si="2"/>
        <v>#DIV/0!</v>
      </c>
      <c r="X8" s="115" t="e">
        <f t="shared" si="3"/>
        <v>#DIV/0!</v>
      </c>
    </row>
    <row r="9" spans="2:24" x14ac:dyDescent="0.25">
      <c r="B9" s="93">
        <v>4</v>
      </c>
      <c r="C9" s="98"/>
      <c r="D9" s="79" t="e">
        <f>IF(B9="","",HLOOKUP($C$1,'Shaping Capacity using PNR'!$C$23:$N$26,4,FALSE)+HLOOKUP($C$1,'Shaping Capacity using PNR'!$C$23:$N$28,6,FALSE))</f>
        <v>#DIV/0!</v>
      </c>
      <c r="E9" s="94"/>
      <c r="F9" s="79" t="str">
        <f t="shared" si="8"/>
        <v/>
      </c>
      <c r="G9" s="79" t="str">
        <f t="shared" si="9"/>
        <v/>
      </c>
      <c r="H9" s="79" t="e">
        <f t="shared" ca="1" si="4"/>
        <v>#DIV/0!</v>
      </c>
      <c r="I9" s="79" t="e">
        <f t="shared" ca="1" si="5"/>
        <v>#DIV/0!</v>
      </c>
      <c r="J9" s="93">
        <v>5</v>
      </c>
      <c r="K9" s="77">
        <f>SUM(E102:E125)</f>
        <v>0</v>
      </c>
      <c r="L9" s="80"/>
      <c r="O9" s="93">
        <v>5</v>
      </c>
      <c r="P9" s="77" t="e">
        <f t="shared" si="6"/>
        <v>#DIV/0!</v>
      </c>
      <c r="Q9" s="77">
        <f t="shared" si="7"/>
        <v>0</v>
      </c>
      <c r="R9" s="77" t="e">
        <f t="shared" si="0"/>
        <v>#DIV/0!</v>
      </c>
      <c r="S9" s="115" t="e">
        <f>SUM(C102:C125)-Q9-P9-R9</f>
        <v>#DIV/0!</v>
      </c>
      <c r="U9" s="93">
        <v>5</v>
      </c>
      <c r="V9" s="77" t="e">
        <f t="shared" si="1"/>
        <v>#DIV/0!</v>
      </c>
      <c r="W9" s="115" t="e">
        <f t="shared" si="2"/>
        <v>#DIV/0!</v>
      </c>
      <c r="X9" s="115" t="e">
        <f t="shared" si="3"/>
        <v>#DIV/0!</v>
      </c>
    </row>
    <row r="10" spans="2:24" x14ac:dyDescent="0.25">
      <c r="B10" s="93">
        <v>5</v>
      </c>
      <c r="C10" s="98"/>
      <c r="D10" s="79" t="e">
        <f>IF(B10="","",HLOOKUP($C$1,'Shaping Capacity using PNR'!$C$23:$N$26,4,FALSE)+HLOOKUP($C$1,'Shaping Capacity using PNR'!$C$23:$N$28,6,FALSE))</f>
        <v>#DIV/0!</v>
      </c>
      <c r="E10" s="94"/>
      <c r="F10" s="79" t="str">
        <f t="shared" si="8"/>
        <v/>
      </c>
      <c r="G10" s="79" t="str">
        <f t="shared" si="9"/>
        <v/>
      </c>
      <c r="H10" s="79" t="e">
        <f t="shared" ca="1" si="4"/>
        <v>#DIV/0!</v>
      </c>
      <c r="I10" s="79" t="e">
        <f t="shared" ca="1" si="5"/>
        <v>#DIV/0!</v>
      </c>
      <c r="J10" s="93">
        <v>6</v>
      </c>
      <c r="K10" s="77">
        <f>SUM(E126:E149)</f>
        <v>0</v>
      </c>
      <c r="L10" s="80"/>
      <c r="O10" s="93">
        <v>6</v>
      </c>
      <c r="P10" s="77" t="e">
        <f t="shared" si="6"/>
        <v>#DIV/0!</v>
      </c>
      <c r="Q10" s="77">
        <f t="shared" si="7"/>
        <v>0</v>
      </c>
      <c r="R10" s="77" t="e">
        <f t="shared" si="0"/>
        <v>#DIV/0!</v>
      </c>
      <c r="S10" s="115" t="e">
        <f>SUM(C126:C149)-Q10-P10-R10</f>
        <v>#DIV/0!</v>
      </c>
      <c r="U10" s="93">
        <v>6</v>
      </c>
      <c r="V10" s="77" t="e">
        <f t="shared" si="1"/>
        <v>#DIV/0!</v>
      </c>
      <c r="W10" s="115" t="e">
        <f t="shared" si="2"/>
        <v>#DIV/0!</v>
      </c>
      <c r="X10" s="115" t="e">
        <f t="shared" si="3"/>
        <v>#DIV/0!</v>
      </c>
    </row>
    <row r="11" spans="2:24" x14ac:dyDescent="0.25">
      <c r="B11" s="93">
        <v>6</v>
      </c>
      <c r="C11" s="98"/>
      <c r="D11" s="79" t="e">
        <f>IF(B11="","",HLOOKUP($C$1,'Shaping Capacity using PNR'!$C$23:$N$26,4,FALSE)+HLOOKUP($C$1,'Shaping Capacity using PNR'!$C$23:$N$28,6,FALSE))</f>
        <v>#DIV/0!</v>
      </c>
      <c r="E11" s="94"/>
      <c r="F11" s="79" t="str">
        <f t="shared" si="8"/>
        <v/>
      </c>
      <c r="G11" s="79" t="str">
        <f t="shared" si="9"/>
        <v/>
      </c>
      <c r="H11" s="79" t="e">
        <f t="shared" ca="1" si="4"/>
        <v>#DIV/0!</v>
      </c>
      <c r="I11" s="79" t="e">
        <f t="shared" ca="1" si="5"/>
        <v>#DIV/0!</v>
      </c>
      <c r="J11" s="93">
        <v>7</v>
      </c>
      <c r="K11" s="77">
        <f>SUM(E150:E173)</f>
        <v>0</v>
      </c>
      <c r="L11" s="80"/>
      <c r="O11" s="93">
        <v>7</v>
      </c>
      <c r="P11" s="77" t="e">
        <f t="shared" si="6"/>
        <v>#DIV/0!</v>
      </c>
      <c r="Q11" s="77">
        <f t="shared" si="7"/>
        <v>0</v>
      </c>
      <c r="R11" s="77" t="e">
        <f t="shared" si="0"/>
        <v>#DIV/0!</v>
      </c>
      <c r="S11" s="115" t="e">
        <f>SUM(C150:C173)-Q11-P11-R11</f>
        <v>#DIV/0!</v>
      </c>
      <c r="U11" s="93">
        <v>7</v>
      </c>
      <c r="V11" s="77" t="e">
        <f t="shared" si="1"/>
        <v>#DIV/0!</v>
      </c>
      <c r="W11" s="115" t="e">
        <f t="shared" si="2"/>
        <v>#DIV/0!</v>
      </c>
      <c r="X11" s="115" t="e">
        <f t="shared" si="3"/>
        <v>#DIV/0!</v>
      </c>
    </row>
    <row r="12" spans="2:24" x14ac:dyDescent="0.25">
      <c r="B12" s="93">
        <v>7</v>
      </c>
      <c r="C12" s="98"/>
      <c r="D12" s="79" t="e">
        <f>IF(B12="","",HLOOKUP($C$1,'Shaping Capacity using PNR'!$C$23:$N$26,4,FALSE)+HLOOKUP($C$1,'Shaping Capacity using PNR'!$C$23:$N$28,6,FALSE))</f>
        <v>#DIV/0!</v>
      </c>
      <c r="E12" s="94"/>
      <c r="F12" s="79" t="str">
        <f t="shared" si="8"/>
        <v/>
      </c>
      <c r="G12" s="79" t="str">
        <f t="shared" si="9"/>
        <v/>
      </c>
      <c r="H12" s="79" t="e">
        <f t="shared" ca="1" si="4"/>
        <v>#DIV/0!</v>
      </c>
      <c r="I12" s="79" t="e">
        <f t="shared" ca="1" si="5"/>
        <v>#DIV/0!</v>
      </c>
      <c r="J12" s="93">
        <v>8</v>
      </c>
      <c r="K12" s="77">
        <f>SUM(E174:E197)</f>
        <v>0</v>
      </c>
      <c r="L12" s="80"/>
      <c r="O12" s="93">
        <v>8</v>
      </c>
      <c r="P12" s="77" t="e">
        <f t="shared" si="6"/>
        <v>#DIV/0!</v>
      </c>
      <c r="Q12" s="77">
        <f t="shared" si="7"/>
        <v>0</v>
      </c>
      <c r="R12" s="77" t="e">
        <f t="shared" si="0"/>
        <v>#DIV/0!</v>
      </c>
      <c r="S12" s="115" t="e">
        <f>SUM(C174:C197)-Q12-P12-R12</f>
        <v>#DIV/0!</v>
      </c>
      <c r="U12" s="93">
        <v>8</v>
      </c>
      <c r="V12" s="77" t="e">
        <f t="shared" si="1"/>
        <v>#DIV/0!</v>
      </c>
      <c r="W12" s="115" t="e">
        <f t="shared" si="2"/>
        <v>#DIV/0!</v>
      </c>
      <c r="X12" s="115" t="e">
        <f t="shared" si="3"/>
        <v>#DIV/0!</v>
      </c>
    </row>
    <row r="13" spans="2:24" x14ac:dyDescent="0.25">
      <c r="B13" s="93">
        <v>8</v>
      </c>
      <c r="C13" s="98"/>
      <c r="D13" s="79" t="e">
        <f>IF(B13="","",HLOOKUP($C$1,'Shaping Capacity using PNR'!$C$23:$N$26,4,FALSE)+HLOOKUP($C$1,'Shaping Capacity using PNR'!$C$23:$N$28,6,FALSE))</f>
        <v>#DIV/0!</v>
      </c>
      <c r="E13" s="94"/>
      <c r="F13" s="79" t="str">
        <f t="shared" si="8"/>
        <v/>
      </c>
      <c r="G13" s="79" t="str">
        <f t="shared" si="9"/>
        <v/>
      </c>
      <c r="H13" s="79" t="e">
        <f t="shared" ca="1" si="4"/>
        <v>#DIV/0!</v>
      </c>
      <c r="I13" s="79" t="e">
        <f t="shared" ca="1" si="5"/>
        <v>#DIV/0!</v>
      </c>
      <c r="J13" s="93">
        <v>9</v>
      </c>
      <c r="K13" s="77">
        <f>SUM(E198:E221)</f>
        <v>0</v>
      </c>
      <c r="L13" s="80"/>
      <c r="O13" s="93">
        <v>9</v>
      </c>
      <c r="P13" s="77" t="e">
        <f t="shared" si="6"/>
        <v>#DIV/0!</v>
      </c>
      <c r="Q13" s="77">
        <f t="shared" si="7"/>
        <v>0</v>
      </c>
      <c r="R13" s="77" t="e">
        <f t="shared" si="0"/>
        <v>#DIV/0!</v>
      </c>
      <c r="S13" s="115" t="e">
        <f>SUM(C198:C221)-Q13-P13-R13</f>
        <v>#DIV/0!</v>
      </c>
      <c r="U13" s="93">
        <v>9</v>
      </c>
      <c r="V13" s="77" t="e">
        <f t="shared" si="1"/>
        <v>#DIV/0!</v>
      </c>
      <c r="W13" s="115" t="e">
        <f t="shared" si="2"/>
        <v>#DIV/0!</v>
      </c>
      <c r="X13" s="115" t="e">
        <f t="shared" si="3"/>
        <v>#DIV/0!</v>
      </c>
    </row>
    <row r="14" spans="2:24" x14ac:dyDescent="0.25">
      <c r="B14" s="93">
        <v>9</v>
      </c>
      <c r="C14" s="98"/>
      <c r="D14" s="79" t="e">
        <f>IF(B14="","",HLOOKUP($C$1,'Shaping Capacity using PNR'!$C$23:$N$26,4,FALSE)+HLOOKUP($C$1,'Shaping Capacity using PNR'!$C$23:$N$28,6,FALSE))</f>
        <v>#DIV/0!</v>
      </c>
      <c r="E14" s="94"/>
      <c r="F14" s="79" t="str">
        <f t="shared" si="8"/>
        <v/>
      </c>
      <c r="G14" s="79" t="str">
        <f t="shared" si="9"/>
        <v/>
      </c>
      <c r="H14" s="79" t="e">
        <f t="shared" ca="1" si="4"/>
        <v>#DIV/0!</v>
      </c>
      <c r="I14" s="79" t="e">
        <f t="shared" ca="1" si="5"/>
        <v>#DIV/0!</v>
      </c>
      <c r="J14" s="93">
        <v>10</v>
      </c>
      <c r="K14" s="77">
        <f>SUM(E222:E245)</f>
        <v>0</v>
      </c>
      <c r="L14" s="80"/>
      <c r="O14" s="93">
        <v>10</v>
      </c>
      <c r="P14" s="77" t="e">
        <f t="shared" si="6"/>
        <v>#DIV/0!</v>
      </c>
      <c r="Q14" s="77">
        <f t="shared" si="7"/>
        <v>0</v>
      </c>
      <c r="R14" s="77" t="e">
        <f t="shared" si="0"/>
        <v>#DIV/0!</v>
      </c>
      <c r="S14" s="115" t="e">
        <f>SUM(C222:C245)-Q14-P14-R14</f>
        <v>#DIV/0!</v>
      </c>
      <c r="U14" s="93">
        <v>10</v>
      </c>
      <c r="V14" s="77" t="e">
        <f t="shared" si="1"/>
        <v>#DIV/0!</v>
      </c>
      <c r="W14" s="115" t="e">
        <f t="shared" si="2"/>
        <v>#DIV/0!</v>
      </c>
      <c r="X14" s="115" t="e">
        <f t="shared" si="3"/>
        <v>#DIV/0!</v>
      </c>
    </row>
    <row r="15" spans="2:24" x14ac:dyDescent="0.25">
      <c r="B15" s="93">
        <v>10</v>
      </c>
      <c r="C15" s="98"/>
      <c r="D15" s="79" t="e">
        <f>IF(B15="","",HLOOKUP($C$1,'Shaping Capacity using PNR'!$C$23:$N$26,4,FALSE)+HLOOKUP($C$1,'Shaping Capacity using PNR'!$C$23:$N$28,6,FALSE))</f>
        <v>#DIV/0!</v>
      </c>
      <c r="E15" s="94"/>
      <c r="F15" s="79" t="str">
        <f t="shared" si="8"/>
        <v/>
      </c>
      <c r="G15" s="79" t="str">
        <f t="shared" si="9"/>
        <v/>
      </c>
      <c r="H15" s="79" t="e">
        <f t="shared" ca="1" si="4"/>
        <v>#DIV/0!</v>
      </c>
      <c r="I15" s="79" t="e">
        <f t="shared" ca="1" si="5"/>
        <v>#DIV/0!</v>
      </c>
      <c r="J15" s="93">
        <v>11</v>
      </c>
      <c r="K15" s="77">
        <f>SUM(E246:E269)</f>
        <v>0</v>
      </c>
      <c r="L15" s="80"/>
      <c r="O15" s="93">
        <v>11</v>
      </c>
      <c r="P15" s="77" t="e">
        <f t="shared" si="6"/>
        <v>#DIV/0!</v>
      </c>
      <c r="Q15" s="77">
        <f t="shared" si="7"/>
        <v>0</v>
      </c>
      <c r="R15" s="77" t="e">
        <f t="shared" si="0"/>
        <v>#DIV/0!</v>
      </c>
      <c r="S15" s="115" t="e">
        <f>SUM(C246:C269)-Q15-P15-R15</f>
        <v>#DIV/0!</v>
      </c>
      <c r="U15" s="93">
        <v>11</v>
      </c>
      <c r="V15" s="77" t="e">
        <f t="shared" si="1"/>
        <v>#DIV/0!</v>
      </c>
      <c r="W15" s="115" t="e">
        <f t="shared" si="2"/>
        <v>#DIV/0!</v>
      </c>
      <c r="X15" s="115" t="e">
        <f t="shared" si="3"/>
        <v>#DIV/0!</v>
      </c>
    </row>
    <row r="16" spans="2:24" x14ac:dyDescent="0.25">
      <c r="B16" s="93">
        <v>11</v>
      </c>
      <c r="C16" s="98"/>
      <c r="D16" s="79" t="e">
        <f>IF(B16="","",HLOOKUP($C$1,'Shaping Capacity using PNR'!$C$23:$N$26,4,FALSE)+HLOOKUP($C$1,'Shaping Capacity using PNR'!$C$23:$N$28,6,FALSE))</f>
        <v>#DIV/0!</v>
      </c>
      <c r="E16" s="94"/>
      <c r="F16" s="79" t="str">
        <f t="shared" si="8"/>
        <v/>
      </c>
      <c r="G16" s="79" t="str">
        <f t="shared" si="9"/>
        <v/>
      </c>
      <c r="H16" s="79" t="e">
        <f t="shared" ca="1" si="4"/>
        <v>#DIV/0!</v>
      </c>
      <c r="I16" s="79" t="e">
        <f t="shared" ca="1" si="5"/>
        <v>#DIV/0!</v>
      </c>
      <c r="J16" s="93">
        <v>12</v>
      </c>
      <c r="K16" s="77">
        <f>SUM(E270:E293)</f>
        <v>0</v>
      </c>
      <c r="L16" s="80"/>
      <c r="O16" s="93">
        <v>12</v>
      </c>
      <c r="P16" s="77" t="e">
        <f t="shared" si="6"/>
        <v>#DIV/0!</v>
      </c>
      <c r="Q16" s="77">
        <f t="shared" si="7"/>
        <v>0</v>
      </c>
      <c r="R16" s="77" t="e">
        <f t="shared" si="0"/>
        <v>#DIV/0!</v>
      </c>
      <c r="S16" s="115" t="e">
        <f>SUM(C270:C293)-Q16-P16-R16</f>
        <v>#DIV/0!</v>
      </c>
      <c r="U16" s="93">
        <v>12</v>
      </c>
      <c r="V16" s="77" t="e">
        <f t="shared" si="1"/>
        <v>#DIV/0!</v>
      </c>
      <c r="W16" s="115" t="e">
        <f t="shared" si="2"/>
        <v>#DIV/0!</v>
      </c>
      <c r="X16" s="115" t="e">
        <f t="shared" si="3"/>
        <v>#DIV/0!</v>
      </c>
    </row>
    <row r="17" spans="2:24" x14ac:dyDescent="0.25">
      <c r="B17" s="93">
        <v>12</v>
      </c>
      <c r="C17" s="98"/>
      <c r="D17" s="79" t="e">
        <f>IF(B17="","",HLOOKUP($C$1,'Shaping Capacity using PNR'!$C$23:$N$26,4,FALSE)+HLOOKUP($C$1,'Shaping Capacity using PNR'!$C$23:$N$28,6,FALSE))</f>
        <v>#DIV/0!</v>
      </c>
      <c r="E17" s="94"/>
      <c r="F17" s="79" t="str">
        <f t="shared" si="8"/>
        <v/>
      </c>
      <c r="G17" s="79" t="str">
        <f t="shared" si="9"/>
        <v/>
      </c>
      <c r="H17" s="79" t="e">
        <f t="shared" ca="1" si="4"/>
        <v>#DIV/0!</v>
      </c>
      <c r="I17" s="79" t="e">
        <f t="shared" ca="1" si="5"/>
        <v>#DIV/0!</v>
      </c>
      <c r="J17" s="93">
        <v>13</v>
      </c>
      <c r="K17" s="77">
        <f>SUM(E294:E317)</f>
        <v>0</v>
      </c>
      <c r="L17" s="80"/>
      <c r="O17" s="93">
        <v>13</v>
      </c>
      <c r="P17" s="77" t="e">
        <f t="shared" si="6"/>
        <v>#DIV/0!</v>
      </c>
      <c r="Q17" s="77">
        <f t="shared" si="7"/>
        <v>0</v>
      </c>
      <c r="R17" s="77" t="e">
        <f t="shared" si="0"/>
        <v>#DIV/0!</v>
      </c>
      <c r="S17" s="115" t="e">
        <f>SUM(C294:C317)-Q17-P17-R17</f>
        <v>#DIV/0!</v>
      </c>
      <c r="U17" s="93">
        <v>13</v>
      </c>
      <c r="V17" s="77" t="e">
        <f t="shared" si="1"/>
        <v>#DIV/0!</v>
      </c>
      <c r="W17" s="115" t="e">
        <f t="shared" si="2"/>
        <v>#DIV/0!</v>
      </c>
      <c r="X17" s="115" t="e">
        <f t="shared" si="3"/>
        <v>#DIV/0!</v>
      </c>
    </row>
    <row r="18" spans="2:24" x14ac:dyDescent="0.25">
      <c r="B18" s="93">
        <v>13</v>
      </c>
      <c r="C18" s="98"/>
      <c r="D18" s="79" t="e">
        <f>IF(B18="","",HLOOKUP($C$1,'Shaping Capacity using PNR'!$C$23:$N$26,4,FALSE)+HLOOKUP($C$1,'Shaping Capacity using PNR'!$C$23:$N$28,6,FALSE))</f>
        <v>#DIV/0!</v>
      </c>
      <c r="E18" s="94"/>
      <c r="F18" s="79" t="str">
        <f t="shared" si="8"/>
        <v/>
      </c>
      <c r="G18" s="79" t="str">
        <f t="shared" si="9"/>
        <v/>
      </c>
      <c r="H18" s="79" t="e">
        <f t="shared" ca="1" si="4"/>
        <v>#DIV/0!</v>
      </c>
      <c r="I18" s="79" t="e">
        <f t="shared" ca="1" si="5"/>
        <v>#DIV/0!</v>
      </c>
      <c r="J18" s="93">
        <v>14</v>
      </c>
      <c r="K18" s="77">
        <f>SUM(E318:E341)</f>
        <v>0</v>
      </c>
      <c r="L18" s="80"/>
      <c r="O18" s="93">
        <v>14</v>
      </c>
      <c r="P18" s="77" t="e">
        <f t="shared" si="6"/>
        <v>#DIV/0!</v>
      </c>
      <c r="Q18" s="77">
        <f t="shared" si="7"/>
        <v>0</v>
      </c>
      <c r="R18" s="77" t="e">
        <f t="shared" si="0"/>
        <v>#DIV/0!</v>
      </c>
      <c r="S18" s="115" t="e">
        <f>SUM(C318:C341)-Q18-P18-R18</f>
        <v>#DIV/0!</v>
      </c>
      <c r="U18" s="93">
        <v>14</v>
      </c>
      <c r="V18" s="77" t="e">
        <f t="shared" si="1"/>
        <v>#DIV/0!</v>
      </c>
      <c r="W18" s="115" t="e">
        <f t="shared" si="2"/>
        <v>#DIV/0!</v>
      </c>
      <c r="X18" s="115" t="e">
        <f t="shared" si="3"/>
        <v>#DIV/0!</v>
      </c>
    </row>
    <row r="19" spans="2:24" x14ac:dyDescent="0.25">
      <c r="B19" s="93">
        <v>14</v>
      </c>
      <c r="C19" s="98"/>
      <c r="D19" s="79" t="e">
        <f>IF(B19="","",HLOOKUP($C$1,'Shaping Capacity using PNR'!$C$23:$N$26,4,FALSE)+HLOOKUP($C$1,'Shaping Capacity using PNR'!$C$23:$N$28,6,FALSE))</f>
        <v>#DIV/0!</v>
      </c>
      <c r="E19" s="94"/>
      <c r="F19" s="79" t="str">
        <f t="shared" si="8"/>
        <v/>
      </c>
      <c r="G19" s="79" t="str">
        <f t="shared" si="9"/>
        <v/>
      </c>
      <c r="H19" s="79" t="e">
        <f t="shared" ca="1" si="4"/>
        <v>#DIV/0!</v>
      </c>
      <c r="I19" s="79" t="e">
        <f t="shared" ca="1" si="5"/>
        <v>#DIV/0!</v>
      </c>
      <c r="J19" s="93">
        <v>15</v>
      </c>
      <c r="K19" s="77">
        <f>SUM(E342:E365)</f>
        <v>0</v>
      </c>
      <c r="L19" s="80"/>
      <c r="O19" s="93">
        <v>15</v>
      </c>
      <c r="P19" s="77" t="e">
        <f t="shared" si="6"/>
        <v>#DIV/0!</v>
      </c>
      <c r="Q19" s="77">
        <f t="shared" si="7"/>
        <v>0</v>
      </c>
      <c r="R19" s="77" t="e">
        <f t="shared" si="0"/>
        <v>#DIV/0!</v>
      </c>
      <c r="S19" s="115" t="e">
        <f>SUM(C342:C365)-Q19-P19-R19</f>
        <v>#DIV/0!</v>
      </c>
      <c r="U19" s="93">
        <v>15</v>
      </c>
      <c r="V19" s="77" t="e">
        <f t="shared" si="1"/>
        <v>#DIV/0!</v>
      </c>
      <c r="W19" s="115" t="e">
        <f t="shared" si="2"/>
        <v>#DIV/0!</v>
      </c>
      <c r="X19" s="115" t="e">
        <f t="shared" si="3"/>
        <v>#DIV/0!</v>
      </c>
    </row>
    <row r="20" spans="2:24" x14ac:dyDescent="0.25">
      <c r="B20" s="93">
        <v>15</v>
      </c>
      <c r="C20" s="98"/>
      <c r="D20" s="79" t="e">
        <f>IF(B20="","",HLOOKUP($C$1,'Shaping Capacity using PNR'!$C$23:$N$26,4,FALSE)+HLOOKUP($C$1,'Shaping Capacity using PNR'!$C$23:$N$28,6,FALSE))</f>
        <v>#DIV/0!</v>
      </c>
      <c r="E20" s="94"/>
      <c r="F20" s="79" t="str">
        <f t="shared" si="8"/>
        <v/>
      </c>
      <c r="G20" s="79" t="str">
        <f t="shared" si="9"/>
        <v/>
      </c>
      <c r="H20" s="79" t="e">
        <f t="shared" ca="1" si="4"/>
        <v>#DIV/0!</v>
      </c>
      <c r="I20" s="79" t="e">
        <f t="shared" ca="1" si="5"/>
        <v>#DIV/0!</v>
      </c>
      <c r="J20" s="93">
        <v>16</v>
      </c>
      <c r="K20" s="77">
        <f>SUM(E366:E389)</f>
        <v>0</v>
      </c>
      <c r="L20" s="80"/>
      <c r="O20" s="93">
        <v>16</v>
      </c>
      <c r="P20" s="77" t="e">
        <f t="shared" si="6"/>
        <v>#DIV/0!</v>
      </c>
      <c r="Q20" s="77">
        <f t="shared" si="7"/>
        <v>0</v>
      </c>
      <c r="R20" s="77" t="e">
        <f t="shared" si="0"/>
        <v>#DIV/0!</v>
      </c>
      <c r="S20" s="115" t="e">
        <f>SUM(C366:C389)-Q20-P20-R20</f>
        <v>#DIV/0!</v>
      </c>
      <c r="U20" s="93">
        <v>16</v>
      </c>
      <c r="V20" s="77" t="e">
        <f t="shared" si="1"/>
        <v>#DIV/0!</v>
      </c>
      <c r="W20" s="115" t="e">
        <f t="shared" si="2"/>
        <v>#DIV/0!</v>
      </c>
      <c r="X20" s="115" t="e">
        <f t="shared" si="3"/>
        <v>#DIV/0!</v>
      </c>
    </row>
    <row r="21" spans="2:24" x14ac:dyDescent="0.25">
      <c r="B21" s="93">
        <v>16</v>
      </c>
      <c r="C21" s="98"/>
      <c r="D21" s="79" t="e">
        <f>IF(B21="","",HLOOKUP($C$1,'Shaping Capacity using PNR'!$C$23:$N$26,4,FALSE)+HLOOKUP($C$1,'Shaping Capacity using PNR'!$C$23:$N$28,6,FALSE))</f>
        <v>#DIV/0!</v>
      </c>
      <c r="E21" s="94"/>
      <c r="F21" s="79" t="str">
        <f t="shared" si="8"/>
        <v/>
      </c>
      <c r="G21" s="79" t="str">
        <f t="shared" si="9"/>
        <v/>
      </c>
      <c r="H21" s="79" t="e">
        <f t="shared" ca="1" si="4"/>
        <v>#DIV/0!</v>
      </c>
      <c r="I21" s="79" t="e">
        <f t="shared" ca="1" si="5"/>
        <v>#DIV/0!</v>
      </c>
      <c r="J21" s="93">
        <v>17</v>
      </c>
      <c r="K21" s="77">
        <f>SUM(E390:E413)</f>
        <v>0</v>
      </c>
      <c r="L21" s="80"/>
      <c r="O21" s="93">
        <v>17</v>
      </c>
      <c r="P21" s="77" t="e">
        <f t="shared" si="6"/>
        <v>#DIV/0!</v>
      </c>
      <c r="Q21" s="77">
        <f t="shared" si="7"/>
        <v>0</v>
      </c>
      <c r="R21" s="77" t="e">
        <f t="shared" si="0"/>
        <v>#DIV/0!</v>
      </c>
      <c r="S21" s="115" t="e">
        <f>SUM(C390:C413)-Q21-P21-R21</f>
        <v>#DIV/0!</v>
      </c>
      <c r="U21" s="93">
        <v>17</v>
      </c>
      <c r="V21" s="77" t="e">
        <f t="shared" si="1"/>
        <v>#DIV/0!</v>
      </c>
      <c r="W21" s="115" t="e">
        <f t="shared" si="2"/>
        <v>#DIV/0!</v>
      </c>
      <c r="X21" s="115" t="e">
        <f t="shared" si="3"/>
        <v>#DIV/0!</v>
      </c>
    </row>
    <row r="22" spans="2:24" x14ac:dyDescent="0.25">
      <c r="B22" s="93">
        <v>17</v>
      </c>
      <c r="C22" s="98"/>
      <c r="D22" s="79" t="e">
        <f>IF(B22="","",HLOOKUP($C$1,'Shaping Capacity using PNR'!$C$23:$N$26,4,FALSE)+HLOOKUP($C$1,'Shaping Capacity using PNR'!$C$23:$N$28,6,FALSE))</f>
        <v>#DIV/0!</v>
      </c>
      <c r="E22" s="94"/>
      <c r="F22" s="79" t="str">
        <f t="shared" si="8"/>
        <v/>
      </c>
      <c r="G22" s="79" t="str">
        <f t="shared" si="9"/>
        <v/>
      </c>
      <c r="H22" s="79" t="e">
        <f t="shared" ca="1" si="4"/>
        <v>#DIV/0!</v>
      </c>
      <c r="I22" s="79" t="e">
        <f t="shared" ca="1" si="5"/>
        <v>#DIV/0!</v>
      </c>
      <c r="J22" s="93">
        <v>18</v>
      </c>
      <c r="K22" s="77">
        <f>SUM(E414:E437)</f>
        <v>0</v>
      </c>
      <c r="L22" s="80"/>
      <c r="O22" s="93">
        <v>18</v>
      </c>
      <c r="P22" s="77" t="e">
        <f t="shared" si="6"/>
        <v>#DIV/0!</v>
      </c>
      <c r="Q22" s="77">
        <f t="shared" si="7"/>
        <v>0</v>
      </c>
      <c r="R22" s="77" t="e">
        <f t="shared" si="0"/>
        <v>#DIV/0!</v>
      </c>
      <c r="S22" s="115" t="e">
        <f>SUM(C414:C437)-Q22-P22-R22</f>
        <v>#DIV/0!</v>
      </c>
      <c r="U22" s="93">
        <v>18</v>
      </c>
      <c r="V22" s="77" t="e">
        <f t="shared" si="1"/>
        <v>#DIV/0!</v>
      </c>
      <c r="W22" s="115" t="e">
        <f t="shared" si="2"/>
        <v>#DIV/0!</v>
      </c>
      <c r="X22" s="115" t="e">
        <f t="shared" si="3"/>
        <v>#DIV/0!</v>
      </c>
    </row>
    <row r="23" spans="2:24" x14ac:dyDescent="0.25">
      <c r="B23" s="93">
        <v>18</v>
      </c>
      <c r="C23" s="98"/>
      <c r="D23" s="79" t="e">
        <f>IF(B23="","",HLOOKUP($C$1,'Shaping Capacity using PNR'!$C$23:$N$26,4,FALSE)+HLOOKUP($C$1,'Shaping Capacity using PNR'!$C$23:$N$28,6,FALSE))</f>
        <v>#DIV/0!</v>
      </c>
      <c r="E23" s="94"/>
      <c r="F23" s="79" t="str">
        <f t="shared" si="8"/>
        <v/>
      </c>
      <c r="G23" s="79" t="str">
        <f t="shared" si="9"/>
        <v/>
      </c>
      <c r="H23" s="79" t="e">
        <f t="shared" ca="1" si="4"/>
        <v>#DIV/0!</v>
      </c>
      <c r="I23" s="79" t="e">
        <f t="shared" ca="1" si="5"/>
        <v>#DIV/0!</v>
      </c>
      <c r="J23" s="93">
        <v>19</v>
      </c>
      <c r="K23" s="77">
        <f>SUM(E438:E461)</f>
        <v>0</v>
      </c>
      <c r="L23" s="80"/>
      <c r="O23" s="93">
        <v>19</v>
      </c>
      <c r="P23" s="77" t="e">
        <f t="shared" si="6"/>
        <v>#DIV/0!</v>
      </c>
      <c r="Q23" s="77">
        <f t="shared" si="7"/>
        <v>0</v>
      </c>
      <c r="R23" s="77" t="e">
        <f t="shared" si="0"/>
        <v>#DIV/0!</v>
      </c>
      <c r="S23" s="115" t="e">
        <f>SUM(C438:C461)-Q23-P23-R23</f>
        <v>#DIV/0!</v>
      </c>
      <c r="U23" s="93">
        <v>19</v>
      </c>
      <c r="V23" s="77" t="e">
        <f t="shared" si="1"/>
        <v>#DIV/0!</v>
      </c>
      <c r="W23" s="115" t="e">
        <f t="shared" si="2"/>
        <v>#DIV/0!</v>
      </c>
      <c r="X23" s="115" t="e">
        <f t="shared" si="3"/>
        <v>#DIV/0!</v>
      </c>
    </row>
    <row r="24" spans="2:24" x14ac:dyDescent="0.25">
      <c r="B24" s="93">
        <v>19</v>
      </c>
      <c r="C24" s="98"/>
      <c r="D24" s="79" t="e">
        <f>IF(B24="","",HLOOKUP($C$1,'Shaping Capacity using PNR'!$C$23:$N$26,4,FALSE)+HLOOKUP($C$1,'Shaping Capacity using PNR'!$C$23:$N$28,6,FALSE))</f>
        <v>#DIV/0!</v>
      </c>
      <c r="E24" s="94"/>
      <c r="F24" s="79" t="str">
        <f t="shared" si="8"/>
        <v/>
      </c>
      <c r="G24" s="79" t="str">
        <f t="shared" si="9"/>
        <v/>
      </c>
      <c r="H24" s="79" t="e">
        <f t="shared" ca="1" si="4"/>
        <v>#DIV/0!</v>
      </c>
      <c r="I24" s="79" t="e">
        <f t="shared" ca="1" si="5"/>
        <v>#DIV/0!</v>
      </c>
      <c r="J24" s="93">
        <v>20</v>
      </c>
      <c r="K24" s="77">
        <f>SUM(E462:E485)</f>
        <v>0</v>
      </c>
      <c r="L24" s="80"/>
      <c r="O24" s="93">
        <v>20</v>
      </c>
      <c r="P24" s="77" t="e">
        <f t="shared" si="6"/>
        <v>#DIV/0!</v>
      </c>
      <c r="Q24" s="77">
        <f t="shared" si="7"/>
        <v>0</v>
      </c>
      <c r="R24" s="77" t="e">
        <f t="shared" si="0"/>
        <v>#DIV/0!</v>
      </c>
      <c r="S24" s="115" t="e">
        <f>SUM(C462:C485)-Q24-P24-R24</f>
        <v>#DIV/0!</v>
      </c>
      <c r="U24" s="93">
        <v>20</v>
      </c>
      <c r="V24" s="77" t="e">
        <f t="shared" si="1"/>
        <v>#DIV/0!</v>
      </c>
      <c r="W24" s="115" t="e">
        <f t="shared" si="2"/>
        <v>#DIV/0!</v>
      </c>
      <c r="X24" s="115" t="e">
        <f t="shared" si="3"/>
        <v>#DIV/0!</v>
      </c>
    </row>
    <row r="25" spans="2:24" x14ac:dyDescent="0.25">
      <c r="B25" s="93">
        <v>20</v>
      </c>
      <c r="C25" s="98"/>
      <c r="D25" s="79" t="e">
        <f>IF(B25="","",HLOOKUP($C$1,'Shaping Capacity using PNR'!$C$23:$N$26,4,FALSE)+HLOOKUP($C$1,'Shaping Capacity using PNR'!$C$23:$N$28,6,FALSE))</f>
        <v>#DIV/0!</v>
      </c>
      <c r="E25" s="94"/>
      <c r="F25" s="79" t="str">
        <f t="shared" si="8"/>
        <v/>
      </c>
      <c r="G25" s="79" t="str">
        <f t="shared" si="9"/>
        <v/>
      </c>
      <c r="H25" s="79" t="e">
        <f t="shared" ca="1" si="4"/>
        <v>#DIV/0!</v>
      </c>
      <c r="I25" s="79" t="e">
        <f t="shared" ca="1" si="5"/>
        <v>#DIV/0!</v>
      </c>
      <c r="J25" s="93">
        <v>21</v>
      </c>
      <c r="K25" s="77">
        <f>SUM(E486:E509)</f>
        <v>0</v>
      </c>
      <c r="L25" s="80"/>
      <c r="O25" s="93">
        <v>21</v>
      </c>
      <c r="P25" s="77" t="e">
        <f t="shared" si="6"/>
        <v>#DIV/0!</v>
      </c>
      <c r="Q25" s="77">
        <f t="shared" si="7"/>
        <v>0</v>
      </c>
      <c r="R25" s="77" t="e">
        <f t="shared" si="0"/>
        <v>#DIV/0!</v>
      </c>
      <c r="S25" s="115" t="e">
        <f>SUM(C486:C509)-Q25-P25-R25</f>
        <v>#DIV/0!</v>
      </c>
      <c r="U25" s="93">
        <v>21</v>
      </c>
      <c r="V25" s="77" t="e">
        <f t="shared" si="1"/>
        <v>#DIV/0!</v>
      </c>
      <c r="W25" s="115" t="e">
        <f t="shared" si="2"/>
        <v>#DIV/0!</v>
      </c>
      <c r="X25" s="115" t="e">
        <f t="shared" si="3"/>
        <v>#DIV/0!</v>
      </c>
    </row>
    <row r="26" spans="2:24" x14ac:dyDescent="0.25">
      <c r="B26" s="93">
        <v>21</v>
      </c>
      <c r="C26" s="98"/>
      <c r="D26" s="79" t="e">
        <f>IF(B26="","",HLOOKUP($C$1,'Shaping Capacity using PNR'!$C$23:$N$26,4,FALSE)+HLOOKUP($C$1,'Shaping Capacity using PNR'!$C$23:$N$28,6,FALSE))</f>
        <v>#DIV/0!</v>
      </c>
      <c r="E26" s="94"/>
      <c r="F26" s="79" t="str">
        <f t="shared" si="8"/>
        <v/>
      </c>
      <c r="G26" s="79" t="str">
        <f t="shared" si="9"/>
        <v/>
      </c>
      <c r="H26" s="79" t="e">
        <f t="shared" ca="1" si="4"/>
        <v>#DIV/0!</v>
      </c>
      <c r="I26" s="79" t="e">
        <f t="shared" ca="1" si="5"/>
        <v>#DIV/0!</v>
      </c>
      <c r="J26" s="93">
        <v>22</v>
      </c>
      <c r="K26" s="77">
        <f>SUM(E510:E533)</f>
        <v>0</v>
      </c>
      <c r="L26" s="80"/>
      <c r="O26" s="93">
        <v>22</v>
      </c>
      <c r="P26" s="77" t="e">
        <f t="shared" si="6"/>
        <v>#DIV/0!</v>
      </c>
      <c r="Q26" s="77">
        <f t="shared" si="7"/>
        <v>0</v>
      </c>
      <c r="R26" s="77" t="e">
        <f t="shared" si="0"/>
        <v>#DIV/0!</v>
      </c>
      <c r="S26" s="115" t="e">
        <f>SUM(C510:C533)-Q26-P26-R26</f>
        <v>#DIV/0!</v>
      </c>
      <c r="U26" s="93">
        <v>22</v>
      </c>
      <c r="V26" s="77" t="e">
        <f t="shared" si="1"/>
        <v>#DIV/0!</v>
      </c>
      <c r="W26" s="115" t="e">
        <f t="shared" si="2"/>
        <v>#DIV/0!</v>
      </c>
      <c r="X26" s="115" t="e">
        <f t="shared" si="3"/>
        <v>#DIV/0!</v>
      </c>
    </row>
    <row r="27" spans="2:24" x14ac:dyDescent="0.25">
      <c r="B27" s="93">
        <v>22</v>
      </c>
      <c r="C27" s="98"/>
      <c r="D27" s="79" t="e">
        <f>IF(B27="","",HLOOKUP($C$1,'Shaping Capacity using PNR'!$C$23:$N$26,4,FALSE)+HLOOKUP($C$1,'Shaping Capacity using PNR'!$C$23:$N$28,6,FALSE))</f>
        <v>#DIV/0!</v>
      </c>
      <c r="E27" s="94"/>
      <c r="F27" s="79" t="str">
        <f t="shared" si="8"/>
        <v/>
      </c>
      <c r="G27" s="79" t="str">
        <f t="shared" si="9"/>
        <v/>
      </c>
      <c r="H27" s="79" t="e">
        <f t="shared" ca="1" si="4"/>
        <v>#DIV/0!</v>
      </c>
      <c r="I27" s="79" t="e">
        <f t="shared" ca="1" si="5"/>
        <v>#DIV/0!</v>
      </c>
      <c r="J27" s="93">
        <v>23</v>
      </c>
      <c r="K27" s="77">
        <f>SUM(E534:E557)</f>
        <v>0</v>
      </c>
      <c r="L27" s="80"/>
      <c r="O27" s="93">
        <v>23</v>
      </c>
      <c r="P27" s="77" t="e">
        <f t="shared" si="6"/>
        <v>#DIV/0!</v>
      </c>
      <c r="Q27" s="77">
        <f t="shared" si="7"/>
        <v>0</v>
      </c>
      <c r="R27" s="77" t="e">
        <f t="shared" si="0"/>
        <v>#DIV/0!</v>
      </c>
      <c r="S27" s="115" t="e">
        <f>SUM(C534:C557)-Q27-P27-R27</f>
        <v>#DIV/0!</v>
      </c>
      <c r="U27" s="93">
        <v>23</v>
      </c>
      <c r="V27" s="77" t="e">
        <f t="shared" si="1"/>
        <v>#DIV/0!</v>
      </c>
      <c r="W27" s="115" t="e">
        <f t="shared" si="2"/>
        <v>#DIV/0!</v>
      </c>
      <c r="X27" s="115" t="e">
        <f t="shared" si="3"/>
        <v>#DIV/0!</v>
      </c>
    </row>
    <row r="28" spans="2:24" x14ac:dyDescent="0.25">
      <c r="B28" s="93">
        <v>23</v>
      </c>
      <c r="C28" s="98"/>
      <c r="D28" s="79" t="e">
        <f>IF(B28="","",HLOOKUP($C$1,'Shaping Capacity using PNR'!$C$23:$N$26,4,FALSE)+HLOOKUP($C$1,'Shaping Capacity using PNR'!$C$23:$N$28,6,FALSE))</f>
        <v>#DIV/0!</v>
      </c>
      <c r="E28" s="94"/>
      <c r="F28" s="79" t="str">
        <f t="shared" si="8"/>
        <v/>
      </c>
      <c r="G28" s="79" t="str">
        <f t="shared" si="9"/>
        <v/>
      </c>
      <c r="H28" s="79" t="e">
        <f t="shared" ca="1" si="4"/>
        <v>#DIV/0!</v>
      </c>
      <c r="I28" s="79" t="e">
        <f t="shared" ca="1" si="5"/>
        <v>#DIV/0!</v>
      </c>
      <c r="J28" s="93">
        <v>24</v>
      </c>
      <c r="K28" s="77">
        <f>SUM(E558:E581)</f>
        <v>0</v>
      </c>
      <c r="L28" s="80"/>
      <c r="O28" s="93">
        <v>24</v>
      </c>
      <c r="P28" s="77" t="e">
        <f t="shared" si="6"/>
        <v>#DIV/0!</v>
      </c>
      <c r="Q28" s="77">
        <f t="shared" si="7"/>
        <v>0</v>
      </c>
      <c r="R28" s="77" t="e">
        <f t="shared" si="0"/>
        <v>#DIV/0!</v>
      </c>
      <c r="S28" s="115" t="e">
        <f>SUM(C558:C581)-Q28-P28-R28</f>
        <v>#DIV/0!</v>
      </c>
      <c r="U28" s="93">
        <v>24</v>
      </c>
      <c r="V28" s="77" t="e">
        <f t="shared" si="1"/>
        <v>#DIV/0!</v>
      </c>
      <c r="W28" s="115" t="e">
        <f t="shared" si="2"/>
        <v>#DIV/0!</v>
      </c>
      <c r="X28" s="115" t="e">
        <f t="shared" si="3"/>
        <v>#DIV/0!</v>
      </c>
    </row>
    <row r="29" spans="2:24" x14ac:dyDescent="0.25">
      <c r="B29" s="93">
        <v>24</v>
      </c>
      <c r="C29" s="98"/>
      <c r="D29" s="79" t="e">
        <f>IF(B29="","",HLOOKUP($C$1,'Shaping Capacity using PNR'!$C$23:$N$26,4,FALSE)+HLOOKUP($C$1,'Shaping Capacity using PNR'!$C$23:$N$28,6,FALSE))</f>
        <v>#DIV/0!</v>
      </c>
      <c r="E29" s="94"/>
      <c r="F29" s="79" t="str">
        <f t="shared" si="8"/>
        <v/>
      </c>
      <c r="G29" s="79" t="str">
        <f t="shared" si="9"/>
        <v/>
      </c>
      <c r="H29" s="79" t="e">
        <f t="shared" ca="1" si="4"/>
        <v>#DIV/0!</v>
      </c>
      <c r="I29" s="79" t="e">
        <f t="shared" ca="1" si="5"/>
        <v>#DIV/0!</v>
      </c>
      <c r="J29" s="93">
        <v>25</v>
      </c>
      <c r="K29" s="77">
        <f>SUM(E582:E605)</f>
        <v>0</v>
      </c>
      <c r="L29" s="80"/>
      <c r="O29" s="93">
        <v>25</v>
      </c>
      <c r="P29" s="77" t="e">
        <f t="shared" si="6"/>
        <v>#DIV/0!</v>
      </c>
      <c r="Q29" s="77">
        <f t="shared" si="7"/>
        <v>0</v>
      </c>
      <c r="R29" s="77" t="e">
        <f t="shared" si="0"/>
        <v>#DIV/0!</v>
      </c>
      <c r="S29" s="115" t="e">
        <f>SUM(C582:C605)-Q29-P29-R29</f>
        <v>#DIV/0!</v>
      </c>
      <c r="U29" s="93">
        <v>25</v>
      </c>
      <c r="V29" s="77" t="e">
        <f t="shared" si="1"/>
        <v>#DIV/0!</v>
      </c>
      <c r="W29" s="115" t="e">
        <f t="shared" si="2"/>
        <v>#DIV/0!</v>
      </c>
      <c r="X29" s="115" t="e">
        <f t="shared" si="3"/>
        <v>#DIV/0!</v>
      </c>
    </row>
    <row r="30" spans="2:24" x14ac:dyDescent="0.25">
      <c r="B30" s="93">
        <v>25</v>
      </c>
      <c r="C30" s="98"/>
      <c r="D30" s="79" t="e">
        <f>IF(B30="","",HLOOKUP($C$1,'Shaping Capacity using PNR'!$C$23:$N$26,4,FALSE)+HLOOKUP($C$1,'Shaping Capacity using PNR'!$C$23:$N$28,6,FALSE))</f>
        <v>#DIV/0!</v>
      </c>
      <c r="E30" s="94"/>
      <c r="F30" s="79" t="str">
        <f t="shared" si="8"/>
        <v/>
      </c>
      <c r="G30" s="79" t="str">
        <f t="shared" si="9"/>
        <v/>
      </c>
      <c r="H30" s="79" t="e">
        <f t="shared" ca="1" si="4"/>
        <v>#DIV/0!</v>
      </c>
      <c r="I30" s="79" t="e">
        <f t="shared" ca="1" si="5"/>
        <v>#DIV/0!</v>
      </c>
      <c r="J30" s="93">
        <v>26</v>
      </c>
      <c r="K30" s="77">
        <f>SUM(E606:E629)</f>
        <v>0</v>
      </c>
      <c r="L30" s="80"/>
      <c r="O30" s="93">
        <v>26</v>
      </c>
      <c r="P30" s="77" t="e">
        <f t="shared" si="6"/>
        <v>#DIV/0!</v>
      </c>
      <c r="Q30" s="77">
        <f t="shared" si="7"/>
        <v>0</v>
      </c>
      <c r="R30" s="77" t="e">
        <f t="shared" si="0"/>
        <v>#DIV/0!</v>
      </c>
      <c r="S30" s="115" t="e">
        <f>SUM(C606:C629)-Q30-P30-R30</f>
        <v>#DIV/0!</v>
      </c>
      <c r="U30" s="93">
        <v>26</v>
      </c>
      <c r="V30" s="77" t="e">
        <f t="shared" si="1"/>
        <v>#DIV/0!</v>
      </c>
      <c r="W30" s="115" t="e">
        <f t="shared" si="2"/>
        <v>#DIV/0!</v>
      </c>
      <c r="X30" s="115" t="e">
        <f t="shared" si="3"/>
        <v>#DIV/0!</v>
      </c>
    </row>
    <row r="31" spans="2:24" x14ac:dyDescent="0.25">
      <c r="B31" s="93">
        <v>26</v>
      </c>
      <c r="C31" s="98"/>
      <c r="D31" s="79" t="e">
        <f>IF(B31="","",HLOOKUP($C$1,'Shaping Capacity using PNR'!$C$23:$N$26,4,FALSE)+HLOOKUP($C$1,'Shaping Capacity using PNR'!$C$23:$N$28,6,FALSE))</f>
        <v>#DIV/0!</v>
      </c>
      <c r="E31" s="94"/>
      <c r="F31" s="79" t="str">
        <f t="shared" si="8"/>
        <v/>
      </c>
      <c r="G31" s="79" t="str">
        <f t="shared" si="9"/>
        <v/>
      </c>
      <c r="H31" s="79" t="e">
        <f t="shared" ca="1" si="4"/>
        <v>#DIV/0!</v>
      </c>
      <c r="I31" s="79" t="e">
        <f t="shared" ca="1" si="5"/>
        <v>#DIV/0!</v>
      </c>
      <c r="J31" s="93">
        <v>27</v>
      </c>
      <c r="K31" s="77">
        <f>SUM(E630:E653)</f>
        <v>0</v>
      </c>
      <c r="L31" s="80"/>
      <c r="O31" s="93">
        <v>27</v>
      </c>
      <c r="P31" s="77" t="e">
        <f t="shared" si="6"/>
        <v>#DIV/0!</v>
      </c>
      <c r="Q31" s="77">
        <f t="shared" si="7"/>
        <v>0</v>
      </c>
      <c r="R31" s="77" t="e">
        <f t="shared" si="0"/>
        <v>#DIV/0!</v>
      </c>
      <c r="S31" s="115" t="e">
        <f>SUM(C630:C653)-Q31-P31-R31</f>
        <v>#DIV/0!</v>
      </c>
      <c r="U31" s="93">
        <v>27</v>
      </c>
      <c r="V31" s="77" t="e">
        <f t="shared" si="1"/>
        <v>#DIV/0!</v>
      </c>
      <c r="W31" s="115" t="e">
        <f t="shared" si="2"/>
        <v>#DIV/0!</v>
      </c>
      <c r="X31" s="115" t="e">
        <f t="shared" si="3"/>
        <v>#DIV/0!</v>
      </c>
    </row>
    <row r="32" spans="2:24" x14ac:dyDescent="0.25">
      <c r="B32" s="93">
        <v>27</v>
      </c>
      <c r="C32" s="98"/>
      <c r="D32" s="79" t="e">
        <f>IF(B32="","",HLOOKUP($C$1,'Shaping Capacity using PNR'!$C$23:$N$26,4,FALSE)+HLOOKUP($C$1,'Shaping Capacity using PNR'!$C$23:$N$28,6,FALSE))</f>
        <v>#DIV/0!</v>
      </c>
      <c r="E32" s="94"/>
      <c r="F32" s="79" t="str">
        <f t="shared" si="8"/>
        <v/>
      </c>
      <c r="G32" s="79" t="str">
        <f t="shared" si="9"/>
        <v/>
      </c>
      <c r="H32" s="79" t="e">
        <f t="shared" ca="1" si="4"/>
        <v>#DIV/0!</v>
      </c>
      <c r="I32" s="79" t="e">
        <f t="shared" ca="1" si="5"/>
        <v>#DIV/0!</v>
      </c>
      <c r="J32" s="93">
        <v>28</v>
      </c>
      <c r="K32" s="77">
        <f>SUM(E654:E677)</f>
        <v>0</v>
      </c>
      <c r="L32" s="80"/>
      <c r="O32" s="93">
        <v>28</v>
      </c>
      <c r="P32" s="77" t="e">
        <f t="shared" si="6"/>
        <v>#DIV/0!</v>
      </c>
      <c r="Q32" s="77">
        <f t="shared" si="7"/>
        <v>0</v>
      </c>
      <c r="R32" s="77" t="e">
        <f t="shared" si="0"/>
        <v>#DIV/0!</v>
      </c>
      <c r="S32" s="115" t="e">
        <f>SUM(C654:C677)-Q32-P32-R32</f>
        <v>#DIV/0!</v>
      </c>
      <c r="U32" s="93">
        <v>28</v>
      </c>
      <c r="V32" s="77" t="e">
        <f t="shared" si="1"/>
        <v>#DIV/0!</v>
      </c>
      <c r="W32" s="115" t="e">
        <f t="shared" si="2"/>
        <v>#DIV/0!</v>
      </c>
      <c r="X32" s="115" t="e">
        <f t="shared" si="3"/>
        <v>#DIV/0!</v>
      </c>
    </row>
    <row r="33" spans="2:24" x14ac:dyDescent="0.25">
      <c r="B33" s="93">
        <v>28</v>
      </c>
      <c r="C33" s="98"/>
      <c r="D33" s="79" t="e">
        <f>IF(B33="","",HLOOKUP($C$1,'Shaping Capacity using PNR'!$C$23:$N$26,4,FALSE)+HLOOKUP($C$1,'Shaping Capacity using PNR'!$C$23:$N$28,6,FALSE))</f>
        <v>#DIV/0!</v>
      </c>
      <c r="E33" s="94"/>
      <c r="F33" s="79" t="str">
        <f t="shared" si="8"/>
        <v/>
      </c>
      <c r="G33" s="79" t="str">
        <f t="shared" si="9"/>
        <v/>
      </c>
      <c r="H33" s="79" t="e">
        <f t="shared" ca="1" si="4"/>
        <v>#DIV/0!</v>
      </c>
      <c r="I33" s="79" t="e">
        <f t="shared" ca="1" si="5"/>
        <v>#DIV/0!</v>
      </c>
      <c r="J33" s="93">
        <v>29</v>
      </c>
      <c r="K33" s="77">
        <f>SUM(E678:E701)</f>
        <v>0</v>
      </c>
      <c r="L33" s="80"/>
      <c r="O33" s="93">
        <v>29</v>
      </c>
      <c r="P33" s="77" t="e">
        <f t="shared" si="6"/>
        <v>#DIV/0!</v>
      </c>
      <c r="Q33" s="77">
        <f t="shared" si="7"/>
        <v>0</v>
      </c>
      <c r="R33" s="77" t="e">
        <f t="shared" si="0"/>
        <v>#DIV/0!</v>
      </c>
      <c r="S33" s="115" t="e">
        <f>SUM(C678:C701)-Q33-P33-R33</f>
        <v>#DIV/0!</v>
      </c>
      <c r="U33" s="93">
        <v>29</v>
      </c>
      <c r="V33" s="77" t="e">
        <f t="shared" si="1"/>
        <v>#DIV/0!</v>
      </c>
      <c r="W33" s="115" t="e">
        <f t="shared" si="2"/>
        <v>#DIV/0!</v>
      </c>
      <c r="X33" s="115" t="e">
        <f t="shared" si="3"/>
        <v>#DIV/0!</v>
      </c>
    </row>
    <row r="34" spans="2:24" x14ac:dyDescent="0.25">
      <c r="B34" s="93">
        <v>29</v>
      </c>
      <c r="C34" s="98"/>
      <c r="D34" s="79" t="e">
        <f>IF(B34="","",HLOOKUP($C$1,'Shaping Capacity using PNR'!$C$23:$N$26,4,FALSE)+HLOOKUP($C$1,'Shaping Capacity using PNR'!$C$23:$N$28,6,FALSE))</f>
        <v>#DIV/0!</v>
      </c>
      <c r="E34" s="94"/>
      <c r="F34" s="79" t="str">
        <f t="shared" si="8"/>
        <v/>
      </c>
      <c r="G34" s="79" t="str">
        <f t="shared" si="9"/>
        <v/>
      </c>
      <c r="H34" s="79" t="e">
        <f t="shared" ca="1" si="4"/>
        <v>#DIV/0!</v>
      </c>
      <c r="I34" s="79" t="e">
        <f t="shared" ca="1" si="5"/>
        <v>#DIV/0!</v>
      </c>
      <c r="J34" s="93">
        <v>30</v>
      </c>
      <c r="K34" s="77">
        <f>SUM(E702:E725)</f>
        <v>0</v>
      </c>
      <c r="L34" s="80"/>
      <c r="O34" s="93">
        <v>30</v>
      </c>
      <c r="P34" s="77" t="e">
        <f t="shared" si="6"/>
        <v>#DIV/0!</v>
      </c>
      <c r="Q34" s="77">
        <f t="shared" si="7"/>
        <v>0</v>
      </c>
      <c r="R34" s="77" t="e">
        <f t="shared" si="0"/>
        <v>#DIV/0!</v>
      </c>
      <c r="S34" s="115" t="e">
        <f>SUM(C702:C725)-Q34-P34-R34</f>
        <v>#DIV/0!</v>
      </c>
      <c r="U34" s="93">
        <v>30</v>
      </c>
      <c r="V34" s="77" t="e">
        <f t="shared" si="1"/>
        <v>#DIV/0!</v>
      </c>
      <c r="W34" s="115" t="e">
        <f t="shared" si="2"/>
        <v>#DIV/0!</v>
      </c>
      <c r="X34" s="115" t="e">
        <f t="shared" si="3"/>
        <v>#DIV/0!</v>
      </c>
    </row>
    <row r="35" spans="2:24" x14ac:dyDescent="0.25">
      <c r="B35" s="93">
        <v>30</v>
      </c>
      <c r="C35" s="98"/>
      <c r="D35" s="79" t="e">
        <f>IF(B35="","",HLOOKUP($C$1,'Shaping Capacity using PNR'!$C$23:$N$26,4,FALSE)+HLOOKUP($C$1,'Shaping Capacity using PNR'!$C$23:$N$28,6,FALSE))</f>
        <v>#DIV/0!</v>
      </c>
      <c r="E35" s="94"/>
      <c r="F35" s="79" t="str">
        <f t="shared" si="8"/>
        <v/>
      </c>
      <c r="G35" s="79" t="str">
        <f t="shared" si="9"/>
        <v/>
      </c>
      <c r="H35" s="79" t="e">
        <f t="shared" ca="1" si="4"/>
        <v>#DIV/0!</v>
      </c>
      <c r="I35" s="79" t="e">
        <f t="shared" ca="1" si="5"/>
        <v>#DIV/0!</v>
      </c>
      <c r="J35" s="77">
        <v>31</v>
      </c>
      <c r="K35" s="77">
        <f>SUM(E726:E749)</f>
        <v>0</v>
      </c>
      <c r="L35" s="80"/>
      <c r="O35" s="93">
        <v>31</v>
      </c>
      <c r="P35" s="77" t="e">
        <f t="shared" si="6"/>
        <v>#DIV/0!</v>
      </c>
      <c r="Q35" s="77">
        <f t="shared" si="7"/>
        <v>0</v>
      </c>
      <c r="R35" s="77" t="e">
        <f t="shared" si="0"/>
        <v>#DIV/0!</v>
      </c>
      <c r="S35" s="115" t="e">
        <f>SUM(C726:C749)-Q35-P35-R35</f>
        <v>#DIV/0!</v>
      </c>
      <c r="U35" s="93">
        <v>31</v>
      </c>
      <c r="V35" s="77" t="e">
        <f t="shared" si="1"/>
        <v>#DIV/0!</v>
      </c>
      <c r="W35" s="115" t="e">
        <f t="shared" si="2"/>
        <v>#DIV/0!</v>
      </c>
      <c r="X35" s="115" t="e">
        <f t="shared" si="3"/>
        <v>#DIV/0!</v>
      </c>
    </row>
    <row r="36" spans="2:24" x14ac:dyDescent="0.25">
      <c r="B36" s="93">
        <v>31</v>
      </c>
      <c r="C36" s="98"/>
      <c r="D36" s="79" t="e">
        <f>IF(B36="","",HLOOKUP($C$1,'Shaping Capacity using PNR'!$C$23:$N$26,4,FALSE)+HLOOKUP($C$1,'Shaping Capacity using PNR'!$C$23:$N$28,6,FALSE))</f>
        <v>#DIV/0!</v>
      </c>
      <c r="E36" s="94"/>
      <c r="F36" s="79" t="str">
        <f t="shared" si="8"/>
        <v/>
      </c>
      <c r="G36" s="79" t="str">
        <f t="shared" si="9"/>
        <v/>
      </c>
      <c r="H36" s="79" t="e">
        <f t="shared" ca="1" si="4"/>
        <v>#DIV/0!</v>
      </c>
      <c r="I36" s="79" t="e">
        <f t="shared" ca="1" si="5"/>
        <v>#DIV/0!</v>
      </c>
    </row>
    <row r="37" spans="2:24" x14ac:dyDescent="0.25">
      <c r="B37" s="93">
        <v>32</v>
      </c>
      <c r="C37" s="98"/>
      <c r="D37" s="79" t="e">
        <f>IF(B37="","",HLOOKUP($C$1,'Shaping Capacity using PNR'!$C$23:$N$26,4,FALSE)+HLOOKUP($C$1,'Shaping Capacity using PNR'!$C$23:$N$28,6,FALSE))</f>
        <v>#DIV/0!</v>
      </c>
      <c r="E37" s="94"/>
      <c r="F37" s="79" t="str">
        <f t="shared" si="8"/>
        <v/>
      </c>
      <c r="G37" s="79" t="str">
        <f t="shared" si="9"/>
        <v/>
      </c>
      <c r="H37" s="79" t="e">
        <f t="shared" ca="1" si="4"/>
        <v>#DIV/0!</v>
      </c>
      <c r="I37" s="79" t="e">
        <f t="shared" ca="1" si="5"/>
        <v>#DIV/0!</v>
      </c>
    </row>
    <row r="38" spans="2:24" x14ac:dyDescent="0.25">
      <c r="B38" s="93">
        <v>33</v>
      </c>
      <c r="C38" s="98"/>
      <c r="D38" s="79" t="e">
        <f>IF(B38="","",HLOOKUP($C$1,'Shaping Capacity using PNR'!$C$23:$N$26,4,FALSE)+HLOOKUP($C$1,'Shaping Capacity using PNR'!$C$23:$N$28,6,FALSE))</f>
        <v>#DIV/0!</v>
      </c>
      <c r="E38" s="94"/>
      <c r="F38" s="79" t="str">
        <f t="shared" si="8"/>
        <v/>
      </c>
      <c r="G38" s="79" t="str">
        <f t="shared" si="9"/>
        <v/>
      </c>
      <c r="H38" s="79" t="e">
        <f t="shared" ca="1" si="4"/>
        <v>#DIV/0!</v>
      </c>
      <c r="I38" s="79" t="e">
        <f t="shared" ca="1" si="5"/>
        <v>#DIV/0!</v>
      </c>
    </row>
    <row r="39" spans="2:24" x14ac:dyDescent="0.25">
      <c r="B39" s="93">
        <v>34</v>
      </c>
      <c r="C39" s="98"/>
      <c r="D39" s="79" t="e">
        <f>IF(B39="","",HLOOKUP($C$1,'Shaping Capacity using PNR'!$C$23:$N$26,4,FALSE)+HLOOKUP($C$1,'Shaping Capacity using PNR'!$C$23:$N$28,6,FALSE))</f>
        <v>#DIV/0!</v>
      </c>
      <c r="E39" s="94"/>
      <c r="F39" s="79" t="str">
        <f t="shared" si="8"/>
        <v/>
      </c>
      <c r="G39" s="79" t="str">
        <f t="shared" si="9"/>
        <v/>
      </c>
      <c r="H39" s="79" t="e">
        <f t="shared" ca="1" si="4"/>
        <v>#DIV/0!</v>
      </c>
      <c r="I39" s="79" t="e">
        <f t="shared" ca="1" si="5"/>
        <v>#DIV/0!</v>
      </c>
    </row>
    <row r="40" spans="2:24" x14ac:dyDescent="0.25">
      <c r="B40" s="93">
        <v>35</v>
      </c>
      <c r="C40" s="98"/>
      <c r="D40" s="79" t="e">
        <f>IF(B40="","",HLOOKUP($C$1,'Shaping Capacity using PNR'!$C$23:$N$26,4,FALSE)+HLOOKUP($C$1,'Shaping Capacity using PNR'!$C$23:$N$28,6,FALSE))</f>
        <v>#DIV/0!</v>
      </c>
      <c r="E40" s="94"/>
      <c r="F40" s="79" t="str">
        <f t="shared" si="8"/>
        <v/>
      </c>
      <c r="G40" s="79" t="str">
        <f t="shared" si="9"/>
        <v/>
      </c>
      <c r="H40" s="79" t="e">
        <f t="shared" ca="1" si="4"/>
        <v>#DIV/0!</v>
      </c>
      <c r="I40" s="79" t="e">
        <f t="shared" ca="1" si="5"/>
        <v>#DIV/0!</v>
      </c>
    </row>
    <row r="41" spans="2:24" x14ac:dyDescent="0.25">
      <c r="B41" s="93">
        <v>36</v>
      </c>
      <c r="C41" s="98"/>
      <c r="D41" s="79" t="e">
        <f>IF(B41="","",HLOOKUP($C$1,'Shaping Capacity using PNR'!$C$23:$N$26,4,FALSE)+HLOOKUP($C$1,'Shaping Capacity using PNR'!$C$23:$N$28,6,FALSE))</f>
        <v>#DIV/0!</v>
      </c>
      <c r="E41" s="94"/>
      <c r="F41" s="79" t="str">
        <f t="shared" si="8"/>
        <v/>
      </c>
      <c r="G41" s="79" t="str">
        <f t="shared" si="9"/>
        <v/>
      </c>
      <c r="H41" s="79" t="e">
        <f t="shared" ca="1" si="4"/>
        <v>#DIV/0!</v>
      </c>
      <c r="I41" s="79" t="e">
        <f t="shared" ca="1" si="5"/>
        <v>#DIV/0!</v>
      </c>
    </row>
    <row r="42" spans="2:24" x14ac:dyDescent="0.25">
      <c r="B42" s="93">
        <v>37</v>
      </c>
      <c r="C42" s="98"/>
      <c r="D42" s="79" t="e">
        <f>IF(B42="","",HLOOKUP($C$1,'Shaping Capacity using PNR'!$C$23:$N$26,4,FALSE)+HLOOKUP($C$1,'Shaping Capacity using PNR'!$C$23:$N$28,6,FALSE))</f>
        <v>#DIV/0!</v>
      </c>
      <c r="E42" s="94"/>
      <c r="F42" s="79" t="str">
        <f t="shared" si="8"/>
        <v/>
      </c>
      <c r="G42" s="79" t="str">
        <f t="shared" si="9"/>
        <v/>
      </c>
      <c r="H42" s="79" t="e">
        <f t="shared" ca="1" si="4"/>
        <v>#DIV/0!</v>
      </c>
      <c r="I42" s="79" t="e">
        <f t="shared" ca="1" si="5"/>
        <v>#DIV/0!</v>
      </c>
    </row>
    <row r="43" spans="2:24" x14ac:dyDescent="0.25">
      <c r="B43" s="93">
        <v>38</v>
      </c>
      <c r="C43" s="98"/>
      <c r="D43" s="79" t="e">
        <f>IF(B43="","",HLOOKUP($C$1,'Shaping Capacity using PNR'!$C$23:$N$26,4,FALSE)+HLOOKUP($C$1,'Shaping Capacity using PNR'!$C$23:$N$28,6,FALSE))</f>
        <v>#DIV/0!</v>
      </c>
      <c r="E43" s="94"/>
      <c r="F43" s="79" t="str">
        <f t="shared" si="8"/>
        <v/>
      </c>
      <c r="G43" s="79" t="str">
        <f t="shared" si="9"/>
        <v/>
      </c>
      <c r="H43" s="79" t="e">
        <f t="shared" ca="1" si="4"/>
        <v>#DIV/0!</v>
      </c>
      <c r="I43" s="79" t="e">
        <f t="shared" ca="1" si="5"/>
        <v>#DIV/0!</v>
      </c>
    </row>
    <row r="44" spans="2:24" x14ac:dyDescent="0.25">
      <c r="B44" s="93">
        <v>39</v>
      </c>
      <c r="C44" s="98"/>
      <c r="D44" s="79" t="e">
        <f>IF(B44="","",HLOOKUP($C$1,'Shaping Capacity using PNR'!$C$23:$N$26,4,FALSE)+HLOOKUP($C$1,'Shaping Capacity using PNR'!$C$23:$N$28,6,FALSE))</f>
        <v>#DIV/0!</v>
      </c>
      <c r="E44" s="94"/>
      <c r="F44" s="79" t="str">
        <f t="shared" si="8"/>
        <v/>
      </c>
      <c r="G44" s="79" t="str">
        <f t="shared" si="9"/>
        <v/>
      </c>
      <c r="H44" s="79" t="e">
        <f t="shared" ca="1" si="4"/>
        <v>#DIV/0!</v>
      </c>
      <c r="I44" s="79" t="e">
        <f t="shared" ca="1" si="5"/>
        <v>#DIV/0!</v>
      </c>
    </row>
    <row r="45" spans="2:24" x14ac:dyDescent="0.25">
      <c r="B45" s="93">
        <v>40</v>
      </c>
      <c r="C45" s="98"/>
      <c r="D45" s="79" t="e">
        <f>IF(B45="","",HLOOKUP($C$1,'Shaping Capacity using PNR'!$C$23:$N$26,4,FALSE)+HLOOKUP($C$1,'Shaping Capacity using PNR'!$C$23:$N$28,6,FALSE))</f>
        <v>#DIV/0!</v>
      </c>
      <c r="E45" s="94"/>
      <c r="F45" s="79" t="str">
        <f t="shared" si="8"/>
        <v/>
      </c>
      <c r="G45" s="79" t="str">
        <f t="shared" si="9"/>
        <v/>
      </c>
      <c r="H45" s="79" t="e">
        <f t="shared" ca="1" si="4"/>
        <v>#DIV/0!</v>
      </c>
      <c r="I45" s="79" t="e">
        <f t="shared" ca="1" si="5"/>
        <v>#DIV/0!</v>
      </c>
    </row>
    <row r="46" spans="2:24" x14ac:dyDescent="0.25">
      <c r="B46" s="93">
        <v>41</v>
      </c>
      <c r="C46" s="98"/>
      <c r="D46" s="79" t="e">
        <f>IF(B46="","",HLOOKUP($C$1,'Shaping Capacity using PNR'!$C$23:$N$26,4,FALSE)+HLOOKUP($C$1,'Shaping Capacity using PNR'!$C$23:$N$28,6,FALSE))</f>
        <v>#DIV/0!</v>
      </c>
      <c r="E46" s="94"/>
      <c r="F46" s="79" t="str">
        <f t="shared" si="8"/>
        <v/>
      </c>
      <c r="G46" s="79" t="str">
        <f t="shared" si="9"/>
        <v/>
      </c>
      <c r="H46" s="79" t="e">
        <f t="shared" ca="1" si="4"/>
        <v>#DIV/0!</v>
      </c>
      <c r="I46" s="79" t="e">
        <f t="shared" ca="1" si="5"/>
        <v>#DIV/0!</v>
      </c>
    </row>
    <row r="47" spans="2:24" x14ac:dyDescent="0.25">
      <c r="B47" s="93">
        <v>42</v>
      </c>
      <c r="C47" s="98"/>
      <c r="D47" s="79" t="e">
        <f>IF(B47="","",HLOOKUP($C$1,'Shaping Capacity using PNR'!$C$23:$N$26,4,FALSE)+HLOOKUP($C$1,'Shaping Capacity using PNR'!$C$23:$N$28,6,FALSE))</f>
        <v>#DIV/0!</v>
      </c>
      <c r="E47" s="94"/>
      <c r="F47" s="79" t="str">
        <f t="shared" si="8"/>
        <v/>
      </c>
      <c r="G47" s="79" t="str">
        <f t="shared" si="9"/>
        <v/>
      </c>
      <c r="H47" s="79" t="e">
        <f t="shared" ca="1" si="4"/>
        <v>#DIV/0!</v>
      </c>
      <c r="I47" s="79" t="e">
        <f t="shared" ca="1" si="5"/>
        <v>#DIV/0!</v>
      </c>
    </row>
    <row r="48" spans="2:24" x14ac:dyDescent="0.25">
      <c r="B48" s="93">
        <v>43</v>
      </c>
      <c r="C48" s="98"/>
      <c r="D48" s="79" t="e">
        <f>IF(B48="","",HLOOKUP($C$1,'Shaping Capacity using PNR'!$C$23:$N$26,4,FALSE)+HLOOKUP($C$1,'Shaping Capacity using PNR'!$C$23:$N$28,6,FALSE))</f>
        <v>#DIV/0!</v>
      </c>
      <c r="E48" s="94"/>
      <c r="F48" s="79" t="str">
        <f t="shared" si="8"/>
        <v/>
      </c>
      <c r="G48" s="79" t="str">
        <f t="shared" si="9"/>
        <v/>
      </c>
      <c r="H48" s="79" t="e">
        <f t="shared" ca="1" si="4"/>
        <v>#DIV/0!</v>
      </c>
      <c r="I48" s="79" t="e">
        <f t="shared" ca="1" si="5"/>
        <v>#DIV/0!</v>
      </c>
    </row>
    <row r="49" spans="2:9" x14ac:dyDescent="0.25">
      <c r="B49" s="93">
        <v>44</v>
      </c>
      <c r="C49" s="98"/>
      <c r="D49" s="79" t="e">
        <f>IF(B49="","",HLOOKUP($C$1,'Shaping Capacity using PNR'!$C$23:$N$26,4,FALSE)+HLOOKUP($C$1,'Shaping Capacity using PNR'!$C$23:$N$28,6,FALSE))</f>
        <v>#DIV/0!</v>
      </c>
      <c r="E49" s="94"/>
      <c r="F49" s="79" t="str">
        <f t="shared" si="8"/>
        <v/>
      </c>
      <c r="G49" s="79" t="str">
        <f t="shared" si="9"/>
        <v/>
      </c>
      <c r="H49" s="79" t="e">
        <f t="shared" ca="1" si="4"/>
        <v>#DIV/0!</v>
      </c>
      <c r="I49" s="79" t="e">
        <f t="shared" ca="1" si="5"/>
        <v>#DIV/0!</v>
      </c>
    </row>
    <row r="50" spans="2:9" x14ac:dyDescent="0.25">
      <c r="B50" s="93">
        <v>45</v>
      </c>
      <c r="C50" s="98"/>
      <c r="D50" s="79" t="e">
        <f>IF(B50="","",HLOOKUP($C$1,'Shaping Capacity using PNR'!$C$23:$N$26,4,FALSE)+HLOOKUP($C$1,'Shaping Capacity using PNR'!$C$23:$N$28,6,FALSE))</f>
        <v>#DIV/0!</v>
      </c>
      <c r="E50" s="94"/>
      <c r="F50" s="79" t="str">
        <f t="shared" si="8"/>
        <v/>
      </c>
      <c r="G50" s="79" t="str">
        <f t="shared" si="9"/>
        <v/>
      </c>
      <c r="H50" s="79" t="e">
        <f t="shared" ca="1" si="4"/>
        <v>#DIV/0!</v>
      </c>
      <c r="I50" s="79" t="e">
        <f t="shared" ca="1" si="5"/>
        <v>#DIV/0!</v>
      </c>
    </row>
    <row r="51" spans="2:9" x14ac:dyDescent="0.25">
      <c r="B51" s="93">
        <v>46</v>
      </c>
      <c r="C51" s="98"/>
      <c r="D51" s="79" t="e">
        <f>IF(B51="","",HLOOKUP($C$1,'Shaping Capacity using PNR'!$C$23:$N$26,4,FALSE)+HLOOKUP($C$1,'Shaping Capacity using PNR'!$C$23:$N$28,6,FALSE))</f>
        <v>#DIV/0!</v>
      </c>
      <c r="E51" s="94"/>
      <c r="F51" s="79" t="str">
        <f t="shared" si="8"/>
        <v/>
      </c>
      <c r="G51" s="79" t="str">
        <f t="shared" si="9"/>
        <v/>
      </c>
      <c r="H51" s="79" t="e">
        <f t="shared" ca="1" si="4"/>
        <v>#DIV/0!</v>
      </c>
      <c r="I51" s="79" t="e">
        <f t="shared" ca="1" si="5"/>
        <v>#DIV/0!</v>
      </c>
    </row>
    <row r="52" spans="2:9" x14ac:dyDescent="0.25">
      <c r="B52" s="93">
        <v>47</v>
      </c>
      <c r="C52" s="98"/>
      <c r="D52" s="79" t="e">
        <f>IF(B52="","",HLOOKUP($C$1,'Shaping Capacity using PNR'!$C$23:$N$26,4,FALSE)+HLOOKUP($C$1,'Shaping Capacity using PNR'!$C$23:$N$28,6,FALSE))</f>
        <v>#DIV/0!</v>
      </c>
      <c r="E52" s="94"/>
      <c r="F52" s="79" t="str">
        <f t="shared" si="8"/>
        <v/>
      </c>
      <c r="G52" s="79" t="str">
        <f t="shared" si="9"/>
        <v/>
      </c>
      <c r="H52" s="79" t="e">
        <f t="shared" ca="1" si="4"/>
        <v>#DIV/0!</v>
      </c>
      <c r="I52" s="79" t="e">
        <f t="shared" ca="1" si="5"/>
        <v>#DIV/0!</v>
      </c>
    </row>
    <row r="53" spans="2:9" x14ac:dyDescent="0.25">
      <c r="B53" s="93">
        <v>48</v>
      </c>
      <c r="C53" s="98"/>
      <c r="D53" s="79" t="e">
        <f>IF(B53="","",HLOOKUP($C$1,'Shaping Capacity using PNR'!$C$23:$N$26,4,FALSE)+HLOOKUP($C$1,'Shaping Capacity using PNR'!$C$23:$N$28,6,FALSE))</f>
        <v>#DIV/0!</v>
      </c>
      <c r="E53" s="94"/>
      <c r="F53" s="79" t="str">
        <f t="shared" si="8"/>
        <v/>
      </c>
      <c r="G53" s="79" t="str">
        <f t="shared" si="9"/>
        <v/>
      </c>
      <c r="H53" s="79" t="e">
        <f t="shared" ca="1" si="4"/>
        <v>#DIV/0!</v>
      </c>
      <c r="I53" s="79" t="e">
        <f t="shared" ca="1" si="5"/>
        <v>#DIV/0!</v>
      </c>
    </row>
    <row r="54" spans="2:9" x14ac:dyDescent="0.25">
      <c r="B54" s="93">
        <v>49</v>
      </c>
      <c r="C54" s="98"/>
      <c r="D54" s="79" t="e">
        <f>IF(B54="","",HLOOKUP($C$1,'Shaping Capacity using PNR'!$C$23:$N$26,4,FALSE)+HLOOKUP($C$1,'Shaping Capacity using PNR'!$C$23:$N$28,6,FALSE))</f>
        <v>#DIV/0!</v>
      </c>
      <c r="E54" s="94"/>
      <c r="F54" s="79" t="str">
        <f t="shared" si="8"/>
        <v/>
      </c>
      <c r="G54" s="79" t="str">
        <f t="shared" si="9"/>
        <v/>
      </c>
      <c r="H54" s="79" t="e">
        <f t="shared" ca="1" si="4"/>
        <v>#DIV/0!</v>
      </c>
      <c r="I54" s="79" t="e">
        <f t="shared" ca="1" si="5"/>
        <v>#DIV/0!</v>
      </c>
    </row>
    <row r="55" spans="2:9" x14ac:dyDescent="0.25">
      <c r="B55" s="93">
        <v>50</v>
      </c>
      <c r="C55" s="98"/>
      <c r="D55" s="79" t="e">
        <f>IF(B55="","",HLOOKUP($C$1,'Shaping Capacity using PNR'!$C$23:$N$26,4,FALSE)+HLOOKUP($C$1,'Shaping Capacity using PNR'!$C$23:$N$28,6,FALSE))</f>
        <v>#DIV/0!</v>
      </c>
      <c r="E55" s="94"/>
      <c r="F55" s="79" t="str">
        <f t="shared" si="8"/>
        <v/>
      </c>
      <c r="G55" s="79" t="str">
        <f t="shared" si="9"/>
        <v/>
      </c>
      <c r="H55" s="79" t="e">
        <f t="shared" ca="1" si="4"/>
        <v>#DIV/0!</v>
      </c>
      <c r="I55" s="79" t="e">
        <f t="shared" ca="1" si="5"/>
        <v>#DIV/0!</v>
      </c>
    </row>
    <row r="56" spans="2:9" x14ac:dyDescent="0.25">
      <c r="B56" s="93">
        <v>51</v>
      </c>
      <c r="C56" s="98"/>
      <c r="D56" s="79" t="e">
        <f>IF(B56="","",HLOOKUP($C$1,'Shaping Capacity using PNR'!$C$23:$N$26,4,FALSE)+HLOOKUP($C$1,'Shaping Capacity using PNR'!$C$23:$N$28,6,FALSE))</f>
        <v>#DIV/0!</v>
      </c>
      <c r="E56" s="94"/>
      <c r="F56" s="79" t="str">
        <f t="shared" si="8"/>
        <v/>
      </c>
      <c r="G56" s="79" t="str">
        <f t="shared" si="9"/>
        <v/>
      </c>
      <c r="H56" s="79" t="e">
        <f t="shared" ca="1" si="4"/>
        <v>#DIV/0!</v>
      </c>
      <c r="I56" s="79" t="e">
        <f t="shared" ca="1" si="5"/>
        <v>#DIV/0!</v>
      </c>
    </row>
    <row r="57" spans="2:9" x14ac:dyDescent="0.25">
      <c r="B57" s="93">
        <v>52</v>
      </c>
      <c r="C57" s="98"/>
      <c r="D57" s="79" t="e">
        <f>IF(B57="","",HLOOKUP($C$1,'Shaping Capacity using PNR'!$C$23:$N$26,4,FALSE)+HLOOKUP($C$1,'Shaping Capacity using PNR'!$C$23:$N$28,6,FALSE))</f>
        <v>#DIV/0!</v>
      </c>
      <c r="E57" s="94"/>
      <c r="F57" s="79" t="str">
        <f t="shared" si="8"/>
        <v/>
      </c>
      <c r="G57" s="79" t="str">
        <f t="shared" si="9"/>
        <v/>
      </c>
      <c r="H57" s="79" t="e">
        <f t="shared" ca="1" si="4"/>
        <v>#DIV/0!</v>
      </c>
      <c r="I57" s="79" t="e">
        <f t="shared" ca="1" si="5"/>
        <v>#DIV/0!</v>
      </c>
    </row>
    <row r="58" spans="2:9" x14ac:dyDescent="0.25">
      <c r="B58" s="93">
        <v>53</v>
      </c>
      <c r="C58" s="98"/>
      <c r="D58" s="79" t="e">
        <f>IF(B58="","",HLOOKUP($C$1,'Shaping Capacity using PNR'!$C$23:$N$26,4,FALSE)+HLOOKUP($C$1,'Shaping Capacity using PNR'!$C$23:$N$28,6,FALSE))</f>
        <v>#DIV/0!</v>
      </c>
      <c r="E58" s="94"/>
      <c r="F58" s="79" t="str">
        <f t="shared" si="8"/>
        <v/>
      </c>
      <c r="G58" s="79" t="str">
        <f t="shared" si="9"/>
        <v/>
      </c>
      <c r="H58" s="79" t="e">
        <f t="shared" ca="1" si="4"/>
        <v>#DIV/0!</v>
      </c>
      <c r="I58" s="79" t="e">
        <f t="shared" ca="1" si="5"/>
        <v>#DIV/0!</v>
      </c>
    </row>
    <row r="59" spans="2:9" x14ac:dyDescent="0.25">
      <c r="B59" s="93">
        <v>54</v>
      </c>
      <c r="C59" s="98"/>
      <c r="D59" s="79" t="e">
        <f>IF(B59="","",HLOOKUP($C$1,'Shaping Capacity using PNR'!$C$23:$N$26,4,FALSE)+HLOOKUP($C$1,'Shaping Capacity using PNR'!$C$23:$N$28,6,FALSE))</f>
        <v>#DIV/0!</v>
      </c>
      <c r="E59" s="94"/>
      <c r="F59" s="79" t="str">
        <f t="shared" si="8"/>
        <v/>
      </c>
      <c r="G59" s="79" t="str">
        <f t="shared" si="9"/>
        <v/>
      </c>
      <c r="H59" s="79" t="e">
        <f t="shared" ca="1" si="4"/>
        <v>#DIV/0!</v>
      </c>
      <c r="I59" s="79" t="e">
        <f t="shared" ca="1" si="5"/>
        <v>#DIV/0!</v>
      </c>
    </row>
    <row r="60" spans="2:9" x14ac:dyDescent="0.25">
      <c r="B60" s="93">
        <v>55</v>
      </c>
      <c r="C60" s="98"/>
      <c r="D60" s="79" t="e">
        <f>IF(B60="","",HLOOKUP($C$1,'Shaping Capacity using PNR'!$C$23:$N$26,4,FALSE)+HLOOKUP($C$1,'Shaping Capacity using PNR'!$C$23:$N$28,6,FALSE))</f>
        <v>#DIV/0!</v>
      </c>
      <c r="E60" s="94"/>
      <c r="F60" s="79" t="str">
        <f t="shared" si="8"/>
        <v/>
      </c>
      <c r="G60" s="79" t="str">
        <f t="shared" si="9"/>
        <v/>
      </c>
      <c r="H60" s="79" t="e">
        <f t="shared" ca="1" si="4"/>
        <v>#DIV/0!</v>
      </c>
      <c r="I60" s="79" t="e">
        <f t="shared" ca="1" si="5"/>
        <v>#DIV/0!</v>
      </c>
    </row>
    <row r="61" spans="2:9" x14ac:dyDescent="0.25">
      <c r="B61" s="93">
        <v>56</v>
      </c>
      <c r="C61" s="98"/>
      <c r="D61" s="79" t="e">
        <f>IF(B61="","",HLOOKUP($C$1,'Shaping Capacity using PNR'!$C$23:$N$26,4,FALSE)+HLOOKUP($C$1,'Shaping Capacity using PNR'!$C$23:$N$28,6,FALSE))</f>
        <v>#DIV/0!</v>
      </c>
      <c r="E61" s="94"/>
      <c r="F61" s="79" t="str">
        <f t="shared" si="8"/>
        <v/>
      </c>
      <c r="G61" s="79" t="str">
        <f t="shared" si="9"/>
        <v/>
      </c>
      <c r="H61" s="79" t="e">
        <f t="shared" ca="1" si="4"/>
        <v>#DIV/0!</v>
      </c>
      <c r="I61" s="79" t="e">
        <f t="shared" ca="1" si="5"/>
        <v>#DIV/0!</v>
      </c>
    </row>
    <row r="62" spans="2:9" x14ac:dyDescent="0.25">
      <c r="B62" s="93">
        <v>57</v>
      </c>
      <c r="C62" s="98"/>
      <c r="D62" s="79" t="e">
        <f>IF(B62="","",HLOOKUP($C$1,'Shaping Capacity using PNR'!$C$23:$N$26,4,FALSE)+HLOOKUP($C$1,'Shaping Capacity using PNR'!$C$23:$N$28,6,FALSE))</f>
        <v>#DIV/0!</v>
      </c>
      <c r="E62" s="94"/>
      <c r="F62" s="79" t="str">
        <f t="shared" si="8"/>
        <v/>
      </c>
      <c r="G62" s="79" t="str">
        <f t="shared" si="9"/>
        <v/>
      </c>
      <c r="H62" s="79" t="e">
        <f t="shared" ca="1" si="4"/>
        <v>#DIV/0!</v>
      </c>
      <c r="I62" s="79" t="e">
        <f t="shared" ca="1" si="5"/>
        <v>#DIV/0!</v>
      </c>
    </row>
    <row r="63" spans="2:9" x14ac:dyDescent="0.25">
      <c r="B63" s="93">
        <v>58</v>
      </c>
      <c r="C63" s="98"/>
      <c r="D63" s="79" t="e">
        <f>IF(B63="","",HLOOKUP($C$1,'Shaping Capacity using PNR'!$C$23:$N$26,4,FALSE)+HLOOKUP($C$1,'Shaping Capacity using PNR'!$C$23:$N$28,6,FALSE))</f>
        <v>#DIV/0!</v>
      </c>
      <c r="E63" s="94"/>
      <c r="F63" s="79" t="str">
        <f t="shared" si="8"/>
        <v/>
      </c>
      <c r="G63" s="79" t="str">
        <f t="shared" si="9"/>
        <v/>
      </c>
      <c r="H63" s="79" t="e">
        <f t="shared" ca="1" si="4"/>
        <v>#DIV/0!</v>
      </c>
      <c r="I63" s="79" t="e">
        <f t="shared" ca="1" si="5"/>
        <v>#DIV/0!</v>
      </c>
    </row>
    <row r="64" spans="2:9" x14ac:dyDescent="0.25">
      <c r="B64" s="93">
        <v>59</v>
      </c>
      <c r="C64" s="98"/>
      <c r="D64" s="79" t="e">
        <f>IF(B64="","",HLOOKUP($C$1,'Shaping Capacity using PNR'!$C$23:$N$26,4,FALSE)+HLOOKUP($C$1,'Shaping Capacity using PNR'!$C$23:$N$28,6,FALSE))</f>
        <v>#DIV/0!</v>
      </c>
      <c r="E64" s="94"/>
      <c r="F64" s="79" t="str">
        <f t="shared" si="8"/>
        <v/>
      </c>
      <c r="G64" s="79" t="str">
        <f t="shared" si="9"/>
        <v/>
      </c>
      <c r="H64" s="79" t="e">
        <f t="shared" ca="1" si="4"/>
        <v>#DIV/0!</v>
      </c>
      <c r="I64" s="79" t="e">
        <f t="shared" ca="1" si="5"/>
        <v>#DIV/0!</v>
      </c>
    </row>
    <row r="65" spans="2:9" x14ac:dyDescent="0.25">
      <c r="B65" s="93">
        <v>60</v>
      </c>
      <c r="C65" s="98"/>
      <c r="D65" s="79" t="e">
        <f>IF(B65="","",HLOOKUP($C$1,'Shaping Capacity using PNR'!$C$23:$N$26,4,FALSE)+HLOOKUP($C$1,'Shaping Capacity using PNR'!$C$23:$N$28,6,FALSE))</f>
        <v>#DIV/0!</v>
      </c>
      <c r="E65" s="94"/>
      <c r="F65" s="79" t="str">
        <f t="shared" si="8"/>
        <v/>
      </c>
      <c r="G65" s="79" t="str">
        <f t="shared" si="9"/>
        <v/>
      </c>
      <c r="H65" s="79" t="e">
        <f t="shared" ca="1" si="4"/>
        <v>#DIV/0!</v>
      </c>
      <c r="I65" s="79" t="e">
        <f t="shared" ca="1" si="5"/>
        <v>#DIV/0!</v>
      </c>
    </row>
    <row r="66" spans="2:9" x14ac:dyDescent="0.25">
      <c r="B66" s="93">
        <v>61</v>
      </c>
      <c r="C66" s="98"/>
      <c r="D66" s="79" t="e">
        <f>IF(B66="","",HLOOKUP($C$1,'Shaping Capacity using PNR'!$C$23:$N$26,4,FALSE)+HLOOKUP($C$1,'Shaping Capacity using PNR'!$C$23:$N$28,6,FALSE))</f>
        <v>#DIV/0!</v>
      </c>
      <c r="E66" s="94"/>
      <c r="F66" s="79" t="str">
        <f t="shared" si="8"/>
        <v/>
      </c>
      <c r="G66" s="79" t="str">
        <f t="shared" si="9"/>
        <v/>
      </c>
      <c r="H66" s="79" t="e">
        <f t="shared" ca="1" si="4"/>
        <v>#DIV/0!</v>
      </c>
      <c r="I66" s="79" t="e">
        <f t="shared" ca="1" si="5"/>
        <v>#DIV/0!</v>
      </c>
    </row>
    <row r="67" spans="2:9" x14ac:dyDescent="0.25">
      <c r="B67" s="93">
        <v>62</v>
      </c>
      <c r="C67" s="98"/>
      <c r="D67" s="79" t="e">
        <f>IF(B67="","",HLOOKUP($C$1,'Shaping Capacity using PNR'!$C$23:$N$26,4,FALSE)+HLOOKUP($C$1,'Shaping Capacity using PNR'!$C$23:$N$28,6,FALSE))</f>
        <v>#DIV/0!</v>
      </c>
      <c r="E67" s="94"/>
      <c r="F67" s="79" t="str">
        <f t="shared" si="8"/>
        <v/>
      </c>
      <c r="G67" s="79" t="str">
        <f t="shared" si="9"/>
        <v/>
      </c>
      <c r="H67" s="79" t="e">
        <f t="shared" ca="1" si="4"/>
        <v>#DIV/0!</v>
      </c>
      <c r="I67" s="79" t="e">
        <f t="shared" ca="1" si="5"/>
        <v>#DIV/0!</v>
      </c>
    </row>
    <row r="68" spans="2:9" x14ac:dyDescent="0.25">
      <c r="B68" s="93">
        <v>63</v>
      </c>
      <c r="C68" s="98"/>
      <c r="D68" s="79" t="e">
        <f>IF(B68="","",HLOOKUP($C$1,'Shaping Capacity using PNR'!$C$23:$N$26,4,FALSE)+HLOOKUP($C$1,'Shaping Capacity using PNR'!$C$23:$N$28,6,FALSE))</f>
        <v>#DIV/0!</v>
      </c>
      <c r="E68" s="94"/>
      <c r="F68" s="79" t="str">
        <f t="shared" si="8"/>
        <v/>
      </c>
      <c r="G68" s="79" t="str">
        <f t="shared" si="9"/>
        <v/>
      </c>
      <c r="H68" s="79" t="e">
        <f t="shared" ca="1" si="4"/>
        <v>#DIV/0!</v>
      </c>
      <c r="I68" s="79" t="e">
        <f t="shared" ca="1" si="5"/>
        <v>#DIV/0!</v>
      </c>
    </row>
    <row r="69" spans="2:9" x14ac:dyDescent="0.25">
      <c r="B69" s="93">
        <v>64</v>
      </c>
      <c r="C69" s="98"/>
      <c r="D69" s="79" t="e">
        <f>IF(B69="","",HLOOKUP($C$1,'Shaping Capacity using PNR'!$C$23:$N$26,4,FALSE)+HLOOKUP($C$1,'Shaping Capacity using PNR'!$C$23:$N$28,6,FALSE))</f>
        <v>#DIV/0!</v>
      </c>
      <c r="E69" s="94"/>
      <c r="F69" s="79" t="str">
        <f t="shared" si="8"/>
        <v/>
      </c>
      <c r="G69" s="79" t="str">
        <f t="shared" si="9"/>
        <v/>
      </c>
      <c r="H69" s="79" t="e">
        <f t="shared" ca="1" si="4"/>
        <v>#DIV/0!</v>
      </c>
      <c r="I69" s="79" t="e">
        <f t="shared" ca="1" si="5"/>
        <v>#DIV/0!</v>
      </c>
    </row>
    <row r="70" spans="2:9" x14ac:dyDescent="0.25">
      <c r="B70" s="93">
        <v>65</v>
      </c>
      <c r="C70" s="98"/>
      <c r="D70" s="79" t="e">
        <f>IF(B70="","",HLOOKUP($C$1,'Shaping Capacity using PNR'!$C$23:$N$26,4,FALSE)+HLOOKUP($C$1,'Shaping Capacity using PNR'!$C$23:$N$28,6,FALSE))</f>
        <v>#DIV/0!</v>
      </c>
      <c r="E70" s="94"/>
      <c r="F70" s="79" t="str">
        <f t="shared" si="8"/>
        <v/>
      </c>
      <c r="G70" s="79" t="str">
        <f t="shared" si="9"/>
        <v/>
      </c>
      <c r="H70" s="79" t="e">
        <f t="shared" ca="1" si="4"/>
        <v>#DIV/0!</v>
      </c>
      <c r="I70" s="79" t="e">
        <f t="shared" ca="1" si="5"/>
        <v>#DIV/0!</v>
      </c>
    </row>
    <row r="71" spans="2:9" x14ac:dyDescent="0.25">
      <c r="B71" s="93">
        <v>66</v>
      </c>
      <c r="C71" s="98"/>
      <c r="D71" s="79" t="e">
        <f>IF(B71="","",HLOOKUP($C$1,'Shaping Capacity using PNR'!$C$23:$N$26,4,FALSE)+HLOOKUP($C$1,'Shaping Capacity using PNR'!$C$23:$N$28,6,FALSE))</f>
        <v>#DIV/0!</v>
      </c>
      <c r="E71" s="94"/>
      <c r="F71" s="79" t="str">
        <f t="shared" si="8"/>
        <v/>
      </c>
      <c r="G71" s="79" t="str">
        <f t="shared" si="9"/>
        <v/>
      </c>
      <c r="H71" s="79" t="e">
        <f t="shared" ref="H71:H134" ca="1" si="10">IF(E71&gt;$E$2,"Yes","No")</f>
        <v>#DIV/0!</v>
      </c>
      <c r="I71" s="79" t="e">
        <f t="shared" ref="I71:I134" ca="1" si="11">IF(E71&lt;$F$2,"Yes","No")</f>
        <v>#DIV/0!</v>
      </c>
    </row>
    <row r="72" spans="2:9" x14ac:dyDescent="0.25">
      <c r="B72" s="93">
        <v>67</v>
      </c>
      <c r="C72" s="98"/>
      <c r="D72" s="79" t="e">
        <f>IF(B72="","",HLOOKUP($C$1,'Shaping Capacity using PNR'!$C$23:$N$26,4,FALSE)+HLOOKUP($C$1,'Shaping Capacity using PNR'!$C$23:$N$28,6,FALSE))</f>
        <v>#DIV/0!</v>
      </c>
      <c r="E72" s="94"/>
      <c r="F72" s="79" t="str">
        <f t="shared" ref="F72:F135" si="12">IF(E72&gt;E71,IF(ABS(E72-E71)&gt;$L$2,"Yes","No"),"")</f>
        <v/>
      </c>
      <c r="G72" s="79" t="str">
        <f t="shared" ref="G72:G135" si="13">IF(E72&lt;E71,IF(ABS(E72-E71)&gt;$M$2,"Yes","No"),"")</f>
        <v/>
      </c>
      <c r="H72" s="79" t="e">
        <f t="shared" ca="1" si="10"/>
        <v>#DIV/0!</v>
      </c>
      <c r="I72" s="79" t="e">
        <f t="shared" ca="1" si="11"/>
        <v>#DIV/0!</v>
      </c>
    </row>
    <row r="73" spans="2:9" x14ac:dyDescent="0.25">
      <c r="B73" s="93">
        <v>68</v>
      </c>
      <c r="C73" s="98"/>
      <c r="D73" s="79" t="e">
        <f>IF(B73="","",HLOOKUP($C$1,'Shaping Capacity using PNR'!$C$23:$N$26,4,FALSE)+HLOOKUP($C$1,'Shaping Capacity using PNR'!$C$23:$N$28,6,FALSE))</f>
        <v>#DIV/0!</v>
      </c>
      <c r="E73" s="94"/>
      <c r="F73" s="79" t="str">
        <f t="shared" si="12"/>
        <v/>
      </c>
      <c r="G73" s="79" t="str">
        <f t="shared" si="13"/>
        <v/>
      </c>
      <c r="H73" s="79" t="e">
        <f t="shared" ca="1" si="10"/>
        <v>#DIV/0!</v>
      </c>
      <c r="I73" s="79" t="e">
        <f t="shared" ca="1" si="11"/>
        <v>#DIV/0!</v>
      </c>
    </row>
    <row r="74" spans="2:9" x14ac:dyDescent="0.25">
      <c r="B74" s="93">
        <v>69</v>
      </c>
      <c r="C74" s="98"/>
      <c r="D74" s="79" t="e">
        <f>IF(B74="","",HLOOKUP($C$1,'Shaping Capacity using PNR'!$C$23:$N$26,4,FALSE)+HLOOKUP($C$1,'Shaping Capacity using PNR'!$C$23:$N$28,6,FALSE))</f>
        <v>#DIV/0!</v>
      </c>
      <c r="E74" s="94"/>
      <c r="F74" s="79" t="str">
        <f t="shared" si="12"/>
        <v/>
      </c>
      <c r="G74" s="79" t="str">
        <f t="shared" si="13"/>
        <v/>
      </c>
      <c r="H74" s="79" t="e">
        <f t="shared" ca="1" si="10"/>
        <v>#DIV/0!</v>
      </c>
      <c r="I74" s="79" t="e">
        <f t="shared" ca="1" si="11"/>
        <v>#DIV/0!</v>
      </c>
    </row>
    <row r="75" spans="2:9" x14ac:dyDescent="0.25">
      <c r="B75" s="93">
        <v>70</v>
      </c>
      <c r="C75" s="98"/>
      <c r="D75" s="79" t="e">
        <f>IF(B75="","",HLOOKUP($C$1,'Shaping Capacity using PNR'!$C$23:$N$26,4,FALSE)+HLOOKUP($C$1,'Shaping Capacity using PNR'!$C$23:$N$28,6,FALSE))</f>
        <v>#DIV/0!</v>
      </c>
      <c r="E75" s="94"/>
      <c r="F75" s="79" t="str">
        <f t="shared" si="12"/>
        <v/>
      </c>
      <c r="G75" s="79" t="str">
        <f t="shared" si="13"/>
        <v/>
      </c>
      <c r="H75" s="79" t="e">
        <f t="shared" ca="1" si="10"/>
        <v>#DIV/0!</v>
      </c>
      <c r="I75" s="79" t="e">
        <f t="shared" ca="1" si="11"/>
        <v>#DIV/0!</v>
      </c>
    </row>
    <row r="76" spans="2:9" x14ac:dyDescent="0.25">
      <c r="B76" s="93">
        <v>71</v>
      </c>
      <c r="C76" s="98"/>
      <c r="D76" s="79" t="e">
        <f>IF(B76="","",HLOOKUP($C$1,'Shaping Capacity using PNR'!$C$23:$N$26,4,FALSE)+HLOOKUP($C$1,'Shaping Capacity using PNR'!$C$23:$N$28,6,FALSE))</f>
        <v>#DIV/0!</v>
      </c>
      <c r="E76" s="94"/>
      <c r="F76" s="79" t="str">
        <f t="shared" si="12"/>
        <v/>
      </c>
      <c r="G76" s="79" t="str">
        <f t="shared" si="13"/>
        <v/>
      </c>
      <c r="H76" s="79" t="e">
        <f t="shared" ca="1" si="10"/>
        <v>#DIV/0!</v>
      </c>
      <c r="I76" s="79" t="e">
        <f t="shared" ca="1" si="11"/>
        <v>#DIV/0!</v>
      </c>
    </row>
    <row r="77" spans="2:9" x14ac:dyDescent="0.25">
      <c r="B77" s="93">
        <v>72</v>
      </c>
      <c r="C77" s="98"/>
      <c r="D77" s="79" t="e">
        <f>IF(B77="","",HLOOKUP($C$1,'Shaping Capacity using PNR'!$C$23:$N$26,4,FALSE)+HLOOKUP($C$1,'Shaping Capacity using PNR'!$C$23:$N$28,6,FALSE))</f>
        <v>#DIV/0!</v>
      </c>
      <c r="E77" s="94"/>
      <c r="F77" s="79" t="str">
        <f t="shared" si="12"/>
        <v/>
      </c>
      <c r="G77" s="79" t="str">
        <f t="shared" si="13"/>
        <v/>
      </c>
      <c r="H77" s="79" t="e">
        <f t="shared" ca="1" si="10"/>
        <v>#DIV/0!</v>
      </c>
      <c r="I77" s="79" t="e">
        <f t="shared" ca="1" si="11"/>
        <v>#DIV/0!</v>
      </c>
    </row>
    <row r="78" spans="2:9" x14ac:dyDescent="0.25">
      <c r="B78" s="93">
        <v>73</v>
      </c>
      <c r="C78" s="98"/>
      <c r="D78" s="79" t="e">
        <f>IF(B78="","",HLOOKUP($C$1,'Shaping Capacity using PNR'!$C$23:$N$26,4,FALSE)+HLOOKUP($C$1,'Shaping Capacity using PNR'!$C$23:$N$28,6,FALSE))</f>
        <v>#DIV/0!</v>
      </c>
      <c r="E78" s="94"/>
      <c r="F78" s="79" t="str">
        <f t="shared" si="12"/>
        <v/>
      </c>
      <c r="G78" s="79" t="str">
        <f t="shared" si="13"/>
        <v/>
      </c>
      <c r="H78" s="79" t="e">
        <f t="shared" ca="1" si="10"/>
        <v>#DIV/0!</v>
      </c>
      <c r="I78" s="79" t="e">
        <f t="shared" ca="1" si="11"/>
        <v>#DIV/0!</v>
      </c>
    </row>
    <row r="79" spans="2:9" x14ac:dyDescent="0.25">
      <c r="B79" s="93">
        <v>74</v>
      </c>
      <c r="C79" s="98"/>
      <c r="D79" s="79" t="e">
        <f>IF(B79="","",HLOOKUP($C$1,'Shaping Capacity using PNR'!$C$23:$N$26,4,FALSE)+HLOOKUP($C$1,'Shaping Capacity using PNR'!$C$23:$N$28,6,FALSE))</f>
        <v>#DIV/0!</v>
      </c>
      <c r="E79" s="94"/>
      <c r="F79" s="79" t="str">
        <f t="shared" si="12"/>
        <v/>
      </c>
      <c r="G79" s="79" t="str">
        <f t="shared" si="13"/>
        <v/>
      </c>
      <c r="H79" s="79" t="e">
        <f t="shared" ca="1" si="10"/>
        <v>#DIV/0!</v>
      </c>
      <c r="I79" s="79" t="e">
        <f t="shared" ca="1" si="11"/>
        <v>#DIV/0!</v>
      </c>
    </row>
    <row r="80" spans="2:9" x14ac:dyDescent="0.25">
      <c r="B80" s="93">
        <v>75</v>
      </c>
      <c r="C80" s="98"/>
      <c r="D80" s="79" t="e">
        <f>IF(B80="","",HLOOKUP($C$1,'Shaping Capacity using PNR'!$C$23:$N$26,4,FALSE)+HLOOKUP($C$1,'Shaping Capacity using PNR'!$C$23:$N$28,6,FALSE))</f>
        <v>#DIV/0!</v>
      </c>
      <c r="E80" s="94"/>
      <c r="F80" s="79" t="str">
        <f t="shared" si="12"/>
        <v/>
      </c>
      <c r="G80" s="79" t="str">
        <f t="shared" si="13"/>
        <v/>
      </c>
      <c r="H80" s="79" t="e">
        <f t="shared" ca="1" si="10"/>
        <v>#DIV/0!</v>
      </c>
      <c r="I80" s="79" t="e">
        <f t="shared" ca="1" si="11"/>
        <v>#DIV/0!</v>
      </c>
    </row>
    <row r="81" spans="2:9" x14ac:dyDescent="0.25">
      <c r="B81" s="93">
        <v>76</v>
      </c>
      <c r="C81" s="98"/>
      <c r="D81" s="79" t="e">
        <f>IF(B81="","",HLOOKUP($C$1,'Shaping Capacity using PNR'!$C$23:$N$26,4,FALSE)+HLOOKUP($C$1,'Shaping Capacity using PNR'!$C$23:$N$28,6,FALSE))</f>
        <v>#DIV/0!</v>
      </c>
      <c r="E81" s="94"/>
      <c r="F81" s="79" t="str">
        <f t="shared" si="12"/>
        <v/>
      </c>
      <c r="G81" s="79" t="str">
        <f t="shared" si="13"/>
        <v/>
      </c>
      <c r="H81" s="79" t="e">
        <f t="shared" ca="1" si="10"/>
        <v>#DIV/0!</v>
      </c>
      <c r="I81" s="79" t="e">
        <f t="shared" ca="1" si="11"/>
        <v>#DIV/0!</v>
      </c>
    </row>
    <row r="82" spans="2:9" x14ac:dyDescent="0.25">
      <c r="B82" s="93">
        <v>77</v>
      </c>
      <c r="C82" s="98"/>
      <c r="D82" s="79" t="e">
        <f>IF(B82="","",HLOOKUP($C$1,'Shaping Capacity using PNR'!$C$23:$N$26,4,FALSE)+HLOOKUP($C$1,'Shaping Capacity using PNR'!$C$23:$N$28,6,FALSE))</f>
        <v>#DIV/0!</v>
      </c>
      <c r="E82" s="94"/>
      <c r="F82" s="79" t="str">
        <f t="shared" si="12"/>
        <v/>
      </c>
      <c r="G82" s="79" t="str">
        <f t="shared" si="13"/>
        <v/>
      </c>
      <c r="H82" s="79" t="e">
        <f t="shared" ca="1" si="10"/>
        <v>#DIV/0!</v>
      </c>
      <c r="I82" s="79" t="e">
        <f t="shared" ca="1" si="11"/>
        <v>#DIV/0!</v>
      </c>
    </row>
    <row r="83" spans="2:9" x14ac:dyDescent="0.25">
      <c r="B83" s="93">
        <v>78</v>
      </c>
      <c r="C83" s="98"/>
      <c r="D83" s="79" t="e">
        <f>IF(B83="","",HLOOKUP($C$1,'Shaping Capacity using PNR'!$C$23:$N$26,4,FALSE)+HLOOKUP($C$1,'Shaping Capacity using PNR'!$C$23:$N$28,6,FALSE))</f>
        <v>#DIV/0!</v>
      </c>
      <c r="E83" s="94"/>
      <c r="F83" s="79" t="str">
        <f t="shared" si="12"/>
        <v/>
      </c>
      <c r="G83" s="79" t="str">
        <f t="shared" si="13"/>
        <v/>
      </c>
      <c r="H83" s="79" t="e">
        <f t="shared" ca="1" si="10"/>
        <v>#DIV/0!</v>
      </c>
      <c r="I83" s="79" t="e">
        <f t="shared" ca="1" si="11"/>
        <v>#DIV/0!</v>
      </c>
    </row>
    <row r="84" spans="2:9" x14ac:dyDescent="0.25">
      <c r="B84" s="93">
        <v>79</v>
      </c>
      <c r="C84" s="98"/>
      <c r="D84" s="79" t="e">
        <f>IF(B84="","",HLOOKUP($C$1,'Shaping Capacity using PNR'!$C$23:$N$26,4,FALSE)+HLOOKUP($C$1,'Shaping Capacity using PNR'!$C$23:$N$28,6,FALSE))</f>
        <v>#DIV/0!</v>
      </c>
      <c r="E84" s="94"/>
      <c r="F84" s="79" t="str">
        <f t="shared" si="12"/>
        <v/>
      </c>
      <c r="G84" s="79" t="str">
        <f t="shared" si="13"/>
        <v/>
      </c>
      <c r="H84" s="79" t="e">
        <f t="shared" ca="1" si="10"/>
        <v>#DIV/0!</v>
      </c>
      <c r="I84" s="79" t="e">
        <f t="shared" ca="1" si="11"/>
        <v>#DIV/0!</v>
      </c>
    </row>
    <row r="85" spans="2:9" x14ac:dyDescent="0.25">
      <c r="B85" s="93">
        <v>80</v>
      </c>
      <c r="C85" s="98"/>
      <c r="D85" s="79" t="e">
        <f>IF(B85="","",HLOOKUP($C$1,'Shaping Capacity using PNR'!$C$23:$N$26,4,FALSE)+HLOOKUP($C$1,'Shaping Capacity using PNR'!$C$23:$N$28,6,FALSE))</f>
        <v>#DIV/0!</v>
      </c>
      <c r="E85" s="94"/>
      <c r="F85" s="79" t="str">
        <f t="shared" si="12"/>
        <v/>
      </c>
      <c r="G85" s="79" t="str">
        <f t="shared" si="13"/>
        <v/>
      </c>
      <c r="H85" s="79" t="e">
        <f t="shared" ca="1" si="10"/>
        <v>#DIV/0!</v>
      </c>
      <c r="I85" s="79" t="e">
        <f t="shared" ca="1" si="11"/>
        <v>#DIV/0!</v>
      </c>
    </row>
    <row r="86" spans="2:9" x14ac:dyDescent="0.25">
      <c r="B86" s="93">
        <v>81</v>
      </c>
      <c r="C86" s="98"/>
      <c r="D86" s="79" t="e">
        <f>IF(B86="","",HLOOKUP($C$1,'Shaping Capacity using PNR'!$C$23:$N$26,4,FALSE)+HLOOKUP($C$1,'Shaping Capacity using PNR'!$C$23:$N$28,6,FALSE))</f>
        <v>#DIV/0!</v>
      </c>
      <c r="E86" s="94"/>
      <c r="F86" s="79" t="str">
        <f t="shared" si="12"/>
        <v/>
      </c>
      <c r="G86" s="79" t="str">
        <f t="shared" si="13"/>
        <v/>
      </c>
      <c r="H86" s="79" t="e">
        <f t="shared" ca="1" si="10"/>
        <v>#DIV/0!</v>
      </c>
      <c r="I86" s="79" t="e">
        <f t="shared" ca="1" si="11"/>
        <v>#DIV/0!</v>
      </c>
    </row>
    <row r="87" spans="2:9" x14ac:dyDescent="0.25">
      <c r="B87" s="93">
        <v>82</v>
      </c>
      <c r="C87" s="98"/>
      <c r="D87" s="79" t="e">
        <f>IF(B87="","",HLOOKUP($C$1,'Shaping Capacity using PNR'!$C$23:$N$26,4,FALSE)+HLOOKUP($C$1,'Shaping Capacity using PNR'!$C$23:$N$28,6,FALSE))</f>
        <v>#DIV/0!</v>
      </c>
      <c r="E87" s="94"/>
      <c r="F87" s="79" t="str">
        <f t="shared" si="12"/>
        <v/>
      </c>
      <c r="G87" s="79" t="str">
        <f t="shared" si="13"/>
        <v/>
      </c>
      <c r="H87" s="79" t="e">
        <f t="shared" ca="1" si="10"/>
        <v>#DIV/0!</v>
      </c>
      <c r="I87" s="79" t="e">
        <f t="shared" ca="1" si="11"/>
        <v>#DIV/0!</v>
      </c>
    </row>
    <row r="88" spans="2:9" x14ac:dyDescent="0.25">
      <c r="B88" s="93">
        <v>83</v>
      </c>
      <c r="C88" s="98"/>
      <c r="D88" s="79" t="e">
        <f>IF(B88="","",HLOOKUP($C$1,'Shaping Capacity using PNR'!$C$23:$N$26,4,FALSE)+HLOOKUP($C$1,'Shaping Capacity using PNR'!$C$23:$N$28,6,FALSE))</f>
        <v>#DIV/0!</v>
      </c>
      <c r="E88" s="94"/>
      <c r="F88" s="79" t="str">
        <f t="shared" si="12"/>
        <v/>
      </c>
      <c r="G88" s="79" t="str">
        <f t="shared" si="13"/>
        <v/>
      </c>
      <c r="H88" s="79" t="e">
        <f t="shared" ca="1" si="10"/>
        <v>#DIV/0!</v>
      </c>
      <c r="I88" s="79" t="e">
        <f t="shared" ca="1" si="11"/>
        <v>#DIV/0!</v>
      </c>
    </row>
    <row r="89" spans="2:9" x14ac:dyDescent="0.25">
      <c r="B89" s="93">
        <v>84</v>
      </c>
      <c r="C89" s="98"/>
      <c r="D89" s="79" t="e">
        <f>IF(B89="","",HLOOKUP($C$1,'Shaping Capacity using PNR'!$C$23:$N$26,4,FALSE)+HLOOKUP($C$1,'Shaping Capacity using PNR'!$C$23:$N$28,6,FALSE))</f>
        <v>#DIV/0!</v>
      </c>
      <c r="E89" s="94"/>
      <c r="F89" s="79" t="str">
        <f t="shared" si="12"/>
        <v/>
      </c>
      <c r="G89" s="79" t="str">
        <f t="shared" si="13"/>
        <v/>
      </c>
      <c r="H89" s="79" t="e">
        <f t="shared" ca="1" si="10"/>
        <v>#DIV/0!</v>
      </c>
      <c r="I89" s="79" t="e">
        <f t="shared" ca="1" si="11"/>
        <v>#DIV/0!</v>
      </c>
    </row>
    <row r="90" spans="2:9" x14ac:dyDescent="0.25">
      <c r="B90" s="93">
        <v>85</v>
      </c>
      <c r="C90" s="98"/>
      <c r="D90" s="79" t="e">
        <f>IF(B90="","",HLOOKUP($C$1,'Shaping Capacity using PNR'!$C$23:$N$26,4,FALSE)+HLOOKUP($C$1,'Shaping Capacity using PNR'!$C$23:$N$28,6,FALSE))</f>
        <v>#DIV/0!</v>
      </c>
      <c r="E90" s="94"/>
      <c r="F90" s="79" t="str">
        <f t="shared" si="12"/>
        <v/>
      </c>
      <c r="G90" s="79" t="str">
        <f t="shared" si="13"/>
        <v/>
      </c>
      <c r="H90" s="79" t="e">
        <f t="shared" ca="1" si="10"/>
        <v>#DIV/0!</v>
      </c>
      <c r="I90" s="79" t="e">
        <f t="shared" ca="1" si="11"/>
        <v>#DIV/0!</v>
      </c>
    </row>
    <row r="91" spans="2:9" x14ac:dyDescent="0.25">
      <c r="B91" s="93">
        <v>86</v>
      </c>
      <c r="C91" s="98"/>
      <c r="D91" s="79" t="e">
        <f>IF(B91="","",HLOOKUP($C$1,'Shaping Capacity using PNR'!$C$23:$N$26,4,FALSE)+HLOOKUP($C$1,'Shaping Capacity using PNR'!$C$23:$N$28,6,FALSE))</f>
        <v>#DIV/0!</v>
      </c>
      <c r="E91" s="94"/>
      <c r="F91" s="79" t="str">
        <f t="shared" si="12"/>
        <v/>
      </c>
      <c r="G91" s="79" t="str">
        <f t="shared" si="13"/>
        <v/>
      </c>
      <c r="H91" s="79" t="e">
        <f t="shared" ca="1" si="10"/>
        <v>#DIV/0!</v>
      </c>
      <c r="I91" s="79" t="e">
        <f t="shared" ca="1" si="11"/>
        <v>#DIV/0!</v>
      </c>
    </row>
    <row r="92" spans="2:9" x14ac:dyDescent="0.25">
      <c r="B92" s="93">
        <v>87</v>
      </c>
      <c r="C92" s="98"/>
      <c r="D92" s="79" t="e">
        <f>IF(B92="","",HLOOKUP($C$1,'Shaping Capacity using PNR'!$C$23:$N$26,4,FALSE)+HLOOKUP($C$1,'Shaping Capacity using PNR'!$C$23:$N$28,6,FALSE))</f>
        <v>#DIV/0!</v>
      </c>
      <c r="E92" s="94"/>
      <c r="F92" s="79" t="str">
        <f t="shared" si="12"/>
        <v/>
      </c>
      <c r="G92" s="79" t="str">
        <f t="shared" si="13"/>
        <v/>
      </c>
      <c r="H92" s="79" t="e">
        <f t="shared" ca="1" si="10"/>
        <v>#DIV/0!</v>
      </c>
      <c r="I92" s="79" t="e">
        <f t="shared" ca="1" si="11"/>
        <v>#DIV/0!</v>
      </c>
    </row>
    <row r="93" spans="2:9" x14ac:dyDescent="0.25">
      <c r="B93" s="93">
        <v>88</v>
      </c>
      <c r="C93" s="98"/>
      <c r="D93" s="79" t="e">
        <f>IF(B93="","",HLOOKUP($C$1,'Shaping Capacity using PNR'!$C$23:$N$26,4,FALSE)+HLOOKUP($C$1,'Shaping Capacity using PNR'!$C$23:$N$28,6,FALSE))</f>
        <v>#DIV/0!</v>
      </c>
      <c r="E93" s="94"/>
      <c r="F93" s="79" t="str">
        <f t="shared" si="12"/>
        <v/>
      </c>
      <c r="G93" s="79" t="str">
        <f t="shared" si="13"/>
        <v/>
      </c>
      <c r="H93" s="79" t="e">
        <f t="shared" ca="1" si="10"/>
        <v>#DIV/0!</v>
      </c>
      <c r="I93" s="79" t="e">
        <f t="shared" ca="1" si="11"/>
        <v>#DIV/0!</v>
      </c>
    </row>
    <row r="94" spans="2:9" x14ac:dyDescent="0.25">
      <c r="B94" s="93">
        <v>89</v>
      </c>
      <c r="C94" s="98"/>
      <c r="D94" s="79" t="e">
        <f>IF(B94="","",HLOOKUP($C$1,'Shaping Capacity using PNR'!$C$23:$N$26,4,FALSE)+HLOOKUP($C$1,'Shaping Capacity using PNR'!$C$23:$N$28,6,FALSE))</f>
        <v>#DIV/0!</v>
      </c>
      <c r="E94" s="94"/>
      <c r="F94" s="79" t="str">
        <f t="shared" si="12"/>
        <v/>
      </c>
      <c r="G94" s="79" t="str">
        <f t="shared" si="13"/>
        <v/>
      </c>
      <c r="H94" s="79" t="e">
        <f t="shared" ca="1" si="10"/>
        <v>#DIV/0!</v>
      </c>
      <c r="I94" s="79" t="e">
        <f t="shared" ca="1" si="11"/>
        <v>#DIV/0!</v>
      </c>
    </row>
    <row r="95" spans="2:9" x14ac:dyDescent="0.25">
      <c r="B95" s="93">
        <v>90</v>
      </c>
      <c r="C95" s="98"/>
      <c r="D95" s="79" t="e">
        <f>IF(B95="","",HLOOKUP($C$1,'Shaping Capacity using PNR'!$C$23:$N$26,4,FALSE)+HLOOKUP($C$1,'Shaping Capacity using PNR'!$C$23:$N$28,6,FALSE))</f>
        <v>#DIV/0!</v>
      </c>
      <c r="E95" s="94"/>
      <c r="F95" s="79" t="str">
        <f t="shared" si="12"/>
        <v/>
      </c>
      <c r="G95" s="79" t="str">
        <f t="shared" si="13"/>
        <v/>
      </c>
      <c r="H95" s="79" t="e">
        <f t="shared" ca="1" si="10"/>
        <v>#DIV/0!</v>
      </c>
      <c r="I95" s="79" t="e">
        <f t="shared" ca="1" si="11"/>
        <v>#DIV/0!</v>
      </c>
    </row>
    <row r="96" spans="2:9" x14ac:dyDescent="0.25">
      <c r="B96" s="93">
        <v>91</v>
      </c>
      <c r="C96" s="98"/>
      <c r="D96" s="79" t="e">
        <f>IF(B96="","",HLOOKUP($C$1,'Shaping Capacity using PNR'!$C$23:$N$26,4,FALSE)+HLOOKUP($C$1,'Shaping Capacity using PNR'!$C$23:$N$28,6,FALSE))</f>
        <v>#DIV/0!</v>
      </c>
      <c r="E96" s="94"/>
      <c r="F96" s="79" t="str">
        <f t="shared" si="12"/>
        <v/>
      </c>
      <c r="G96" s="79" t="str">
        <f t="shared" si="13"/>
        <v/>
      </c>
      <c r="H96" s="79" t="e">
        <f t="shared" ca="1" si="10"/>
        <v>#DIV/0!</v>
      </c>
      <c r="I96" s="79" t="e">
        <f t="shared" ca="1" si="11"/>
        <v>#DIV/0!</v>
      </c>
    </row>
    <row r="97" spans="2:9" x14ac:dyDescent="0.25">
      <c r="B97" s="93">
        <v>92</v>
      </c>
      <c r="C97" s="98"/>
      <c r="D97" s="79" t="e">
        <f>IF(B97="","",HLOOKUP($C$1,'Shaping Capacity using PNR'!$C$23:$N$26,4,FALSE)+HLOOKUP($C$1,'Shaping Capacity using PNR'!$C$23:$N$28,6,FALSE))</f>
        <v>#DIV/0!</v>
      </c>
      <c r="E97" s="94"/>
      <c r="F97" s="79" t="str">
        <f t="shared" si="12"/>
        <v/>
      </c>
      <c r="G97" s="79" t="str">
        <f t="shared" si="13"/>
        <v/>
      </c>
      <c r="H97" s="79" t="e">
        <f t="shared" ca="1" si="10"/>
        <v>#DIV/0!</v>
      </c>
      <c r="I97" s="79" t="e">
        <f t="shared" ca="1" si="11"/>
        <v>#DIV/0!</v>
      </c>
    </row>
    <row r="98" spans="2:9" x14ac:dyDescent="0.25">
      <c r="B98" s="93">
        <v>93</v>
      </c>
      <c r="C98" s="98"/>
      <c r="D98" s="79" t="e">
        <f>IF(B98="","",HLOOKUP($C$1,'Shaping Capacity using PNR'!$C$23:$N$26,4,FALSE)+HLOOKUP($C$1,'Shaping Capacity using PNR'!$C$23:$N$28,6,FALSE))</f>
        <v>#DIV/0!</v>
      </c>
      <c r="E98" s="94"/>
      <c r="F98" s="79" t="str">
        <f t="shared" si="12"/>
        <v/>
      </c>
      <c r="G98" s="79" t="str">
        <f t="shared" si="13"/>
        <v/>
      </c>
      <c r="H98" s="79" t="e">
        <f t="shared" ca="1" si="10"/>
        <v>#DIV/0!</v>
      </c>
      <c r="I98" s="79" t="e">
        <f t="shared" ca="1" si="11"/>
        <v>#DIV/0!</v>
      </c>
    </row>
    <row r="99" spans="2:9" x14ac:dyDescent="0.25">
      <c r="B99" s="93">
        <v>94</v>
      </c>
      <c r="C99" s="98"/>
      <c r="D99" s="79" t="e">
        <f>IF(B99="","",HLOOKUP($C$1,'Shaping Capacity using PNR'!$C$23:$N$26,4,FALSE)+HLOOKUP($C$1,'Shaping Capacity using PNR'!$C$23:$N$28,6,FALSE))</f>
        <v>#DIV/0!</v>
      </c>
      <c r="E99" s="94"/>
      <c r="F99" s="79" t="str">
        <f t="shared" si="12"/>
        <v/>
      </c>
      <c r="G99" s="79" t="str">
        <f t="shared" si="13"/>
        <v/>
      </c>
      <c r="H99" s="79" t="e">
        <f t="shared" ca="1" si="10"/>
        <v>#DIV/0!</v>
      </c>
      <c r="I99" s="79" t="e">
        <f t="shared" ca="1" si="11"/>
        <v>#DIV/0!</v>
      </c>
    </row>
    <row r="100" spans="2:9" x14ac:dyDescent="0.25">
      <c r="B100" s="93">
        <v>95</v>
      </c>
      <c r="C100" s="98"/>
      <c r="D100" s="79" t="e">
        <f>IF(B100="","",HLOOKUP($C$1,'Shaping Capacity using PNR'!$C$23:$N$26,4,FALSE)+HLOOKUP($C$1,'Shaping Capacity using PNR'!$C$23:$N$28,6,FALSE))</f>
        <v>#DIV/0!</v>
      </c>
      <c r="E100" s="94"/>
      <c r="F100" s="79" t="str">
        <f t="shared" si="12"/>
        <v/>
      </c>
      <c r="G100" s="79" t="str">
        <f t="shared" si="13"/>
        <v/>
      </c>
      <c r="H100" s="79" t="e">
        <f t="shared" ca="1" si="10"/>
        <v>#DIV/0!</v>
      </c>
      <c r="I100" s="79" t="e">
        <f t="shared" ca="1" si="11"/>
        <v>#DIV/0!</v>
      </c>
    </row>
    <row r="101" spans="2:9" x14ac:dyDescent="0.25">
      <c r="B101" s="93">
        <v>96</v>
      </c>
      <c r="C101" s="98"/>
      <c r="D101" s="79" t="e">
        <f>IF(B101="","",HLOOKUP($C$1,'Shaping Capacity using PNR'!$C$23:$N$26,4,FALSE)+HLOOKUP($C$1,'Shaping Capacity using PNR'!$C$23:$N$28,6,FALSE))</f>
        <v>#DIV/0!</v>
      </c>
      <c r="E101" s="94"/>
      <c r="F101" s="79" t="str">
        <f t="shared" si="12"/>
        <v/>
      </c>
      <c r="G101" s="79" t="str">
        <f t="shared" si="13"/>
        <v/>
      </c>
      <c r="H101" s="79" t="e">
        <f t="shared" ca="1" si="10"/>
        <v>#DIV/0!</v>
      </c>
      <c r="I101" s="79" t="e">
        <f t="shared" ca="1" si="11"/>
        <v>#DIV/0!</v>
      </c>
    </row>
    <row r="102" spans="2:9" x14ac:dyDescent="0.25">
      <c r="B102" s="93">
        <v>97</v>
      </c>
      <c r="C102" s="98"/>
      <c r="D102" s="79" t="e">
        <f>IF(B102="","",HLOOKUP($C$1,'Shaping Capacity using PNR'!$C$23:$N$26,4,FALSE)+HLOOKUP($C$1,'Shaping Capacity using PNR'!$C$23:$N$28,6,FALSE))</f>
        <v>#DIV/0!</v>
      </c>
      <c r="E102" s="94"/>
      <c r="F102" s="79" t="str">
        <f t="shared" si="12"/>
        <v/>
      </c>
      <c r="G102" s="79" t="str">
        <f t="shared" si="13"/>
        <v/>
      </c>
      <c r="H102" s="79" t="e">
        <f t="shared" ca="1" si="10"/>
        <v>#DIV/0!</v>
      </c>
      <c r="I102" s="79" t="e">
        <f t="shared" ca="1" si="11"/>
        <v>#DIV/0!</v>
      </c>
    </row>
    <row r="103" spans="2:9" x14ac:dyDescent="0.25">
      <c r="B103" s="93">
        <v>98</v>
      </c>
      <c r="C103" s="98"/>
      <c r="D103" s="79" t="e">
        <f>IF(B103="","",HLOOKUP($C$1,'Shaping Capacity using PNR'!$C$23:$N$26,4,FALSE)+HLOOKUP($C$1,'Shaping Capacity using PNR'!$C$23:$N$28,6,FALSE))</f>
        <v>#DIV/0!</v>
      </c>
      <c r="E103" s="94"/>
      <c r="F103" s="79" t="str">
        <f t="shared" si="12"/>
        <v/>
      </c>
      <c r="G103" s="79" t="str">
        <f t="shared" si="13"/>
        <v/>
      </c>
      <c r="H103" s="79" t="e">
        <f t="shared" ca="1" si="10"/>
        <v>#DIV/0!</v>
      </c>
      <c r="I103" s="79" t="e">
        <f t="shared" ca="1" si="11"/>
        <v>#DIV/0!</v>
      </c>
    </row>
    <row r="104" spans="2:9" x14ac:dyDescent="0.25">
      <c r="B104" s="93">
        <v>99</v>
      </c>
      <c r="C104" s="98"/>
      <c r="D104" s="79" t="e">
        <f>IF(B104="","",HLOOKUP($C$1,'Shaping Capacity using PNR'!$C$23:$N$26,4,FALSE)+HLOOKUP($C$1,'Shaping Capacity using PNR'!$C$23:$N$28,6,FALSE))</f>
        <v>#DIV/0!</v>
      </c>
      <c r="E104" s="94"/>
      <c r="F104" s="79" t="str">
        <f t="shared" si="12"/>
        <v/>
      </c>
      <c r="G104" s="79" t="str">
        <f t="shared" si="13"/>
        <v/>
      </c>
      <c r="H104" s="79" t="e">
        <f t="shared" ca="1" si="10"/>
        <v>#DIV/0!</v>
      </c>
      <c r="I104" s="79" t="e">
        <f t="shared" ca="1" si="11"/>
        <v>#DIV/0!</v>
      </c>
    </row>
    <row r="105" spans="2:9" x14ac:dyDescent="0.25">
      <c r="B105" s="93">
        <v>100</v>
      </c>
      <c r="C105" s="98"/>
      <c r="D105" s="79" t="e">
        <f>IF(B105="","",HLOOKUP($C$1,'Shaping Capacity using PNR'!$C$23:$N$26,4,FALSE)+HLOOKUP($C$1,'Shaping Capacity using PNR'!$C$23:$N$28,6,FALSE))</f>
        <v>#DIV/0!</v>
      </c>
      <c r="E105" s="94"/>
      <c r="F105" s="79" t="str">
        <f t="shared" si="12"/>
        <v/>
      </c>
      <c r="G105" s="79" t="str">
        <f t="shared" si="13"/>
        <v/>
      </c>
      <c r="H105" s="79" t="e">
        <f t="shared" ca="1" si="10"/>
        <v>#DIV/0!</v>
      </c>
      <c r="I105" s="79" t="e">
        <f t="shared" ca="1" si="11"/>
        <v>#DIV/0!</v>
      </c>
    </row>
    <row r="106" spans="2:9" x14ac:dyDescent="0.25">
      <c r="B106" s="93">
        <v>101</v>
      </c>
      <c r="C106" s="98"/>
      <c r="D106" s="79" t="e">
        <f>IF(B106="","",HLOOKUP($C$1,'Shaping Capacity using PNR'!$C$23:$N$26,4,FALSE)+HLOOKUP($C$1,'Shaping Capacity using PNR'!$C$23:$N$28,6,FALSE))</f>
        <v>#DIV/0!</v>
      </c>
      <c r="E106" s="94"/>
      <c r="F106" s="79" t="str">
        <f t="shared" si="12"/>
        <v/>
      </c>
      <c r="G106" s="79" t="str">
        <f t="shared" si="13"/>
        <v/>
      </c>
      <c r="H106" s="79" t="e">
        <f t="shared" ca="1" si="10"/>
        <v>#DIV/0!</v>
      </c>
      <c r="I106" s="79" t="e">
        <f t="shared" ca="1" si="11"/>
        <v>#DIV/0!</v>
      </c>
    </row>
    <row r="107" spans="2:9" x14ac:dyDescent="0.25">
      <c r="B107" s="93">
        <v>102</v>
      </c>
      <c r="C107" s="98"/>
      <c r="D107" s="79" t="e">
        <f>IF(B107="","",HLOOKUP($C$1,'Shaping Capacity using PNR'!$C$23:$N$26,4,FALSE)+HLOOKUP($C$1,'Shaping Capacity using PNR'!$C$23:$N$28,6,FALSE))</f>
        <v>#DIV/0!</v>
      </c>
      <c r="E107" s="94"/>
      <c r="F107" s="79" t="str">
        <f t="shared" si="12"/>
        <v/>
      </c>
      <c r="G107" s="79" t="str">
        <f t="shared" si="13"/>
        <v/>
      </c>
      <c r="H107" s="79" t="e">
        <f t="shared" ca="1" si="10"/>
        <v>#DIV/0!</v>
      </c>
      <c r="I107" s="79" t="e">
        <f t="shared" ca="1" si="11"/>
        <v>#DIV/0!</v>
      </c>
    </row>
    <row r="108" spans="2:9" x14ac:dyDescent="0.25">
      <c r="B108" s="93">
        <v>103</v>
      </c>
      <c r="C108" s="98"/>
      <c r="D108" s="79" t="e">
        <f>IF(B108="","",HLOOKUP($C$1,'Shaping Capacity using PNR'!$C$23:$N$26,4,FALSE)+HLOOKUP($C$1,'Shaping Capacity using PNR'!$C$23:$N$28,6,FALSE))</f>
        <v>#DIV/0!</v>
      </c>
      <c r="E108" s="94"/>
      <c r="F108" s="79" t="str">
        <f t="shared" si="12"/>
        <v/>
      </c>
      <c r="G108" s="79" t="str">
        <f t="shared" si="13"/>
        <v/>
      </c>
      <c r="H108" s="79" t="e">
        <f t="shared" ca="1" si="10"/>
        <v>#DIV/0!</v>
      </c>
      <c r="I108" s="79" t="e">
        <f t="shared" ca="1" si="11"/>
        <v>#DIV/0!</v>
      </c>
    </row>
    <row r="109" spans="2:9" x14ac:dyDescent="0.25">
      <c r="B109" s="93">
        <v>104</v>
      </c>
      <c r="C109" s="98"/>
      <c r="D109" s="79" t="e">
        <f>IF(B109="","",HLOOKUP($C$1,'Shaping Capacity using PNR'!$C$23:$N$26,4,FALSE)+HLOOKUP($C$1,'Shaping Capacity using PNR'!$C$23:$N$28,6,FALSE))</f>
        <v>#DIV/0!</v>
      </c>
      <c r="E109" s="94"/>
      <c r="F109" s="79" t="str">
        <f t="shared" si="12"/>
        <v/>
      </c>
      <c r="G109" s="79" t="str">
        <f t="shared" si="13"/>
        <v/>
      </c>
      <c r="H109" s="79" t="e">
        <f t="shared" ca="1" si="10"/>
        <v>#DIV/0!</v>
      </c>
      <c r="I109" s="79" t="e">
        <f t="shared" ca="1" si="11"/>
        <v>#DIV/0!</v>
      </c>
    </row>
    <row r="110" spans="2:9" x14ac:dyDescent="0.25">
      <c r="B110" s="93">
        <v>105</v>
      </c>
      <c r="C110" s="98"/>
      <c r="D110" s="79" t="e">
        <f>IF(B110="","",HLOOKUP($C$1,'Shaping Capacity using PNR'!$C$23:$N$26,4,FALSE)+HLOOKUP($C$1,'Shaping Capacity using PNR'!$C$23:$N$28,6,FALSE))</f>
        <v>#DIV/0!</v>
      </c>
      <c r="E110" s="94"/>
      <c r="F110" s="79" t="str">
        <f t="shared" si="12"/>
        <v/>
      </c>
      <c r="G110" s="79" t="str">
        <f t="shared" si="13"/>
        <v/>
      </c>
      <c r="H110" s="79" t="e">
        <f t="shared" ca="1" si="10"/>
        <v>#DIV/0!</v>
      </c>
      <c r="I110" s="79" t="e">
        <f t="shared" ca="1" si="11"/>
        <v>#DIV/0!</v>
      </c>
    </row>
    <row r="111" spans="2:9" x14ac:dyDescent="0.25">
      <c r="B111" s="93">
        <v>106</v>
      </c>
      <c r="C111" s="98"/>
      <c r="D111" s="79" t="e">
        <f>IF(B111="","",HLOOKUP($C$1,'Shaping Capacity using PNR'!$C$23:$N$26,4,FALSE)+HLOOKUP($C$1,'Shaping Capacity using PNR'!$C$23:$N$28,6,FALSE))</f>
        <v>#DIV/0!</v>
      </c>
      <c r="E111" s="94"/>
      <c r="F111" s="79" t="str">
        <f t="shared" si="12"/>
        <v/>
      </c>
      <c r="G111" s="79" t="str">
        <f t="shared" si="13"/>
        <v/>
      </c>
      <c r="H111" s="79" t="e">
        <f t="shared" ca="1" si="10"/>
        <v>#DIV/0!</v>
      </c>
      <c r="I111" s="79" t="e">
        <f t="shared" ca="1" si="11"/>
        <v>#DIV/0!</v>
      </c>
    </row>
    <row r="112" spans="2:9" x14ac:dyDescent="0.25">
      <c r="B112" s="93">
        <v>107</v>
      </c>
      <c r="C112" s="98"/>
      <c r="D112" s="79" t="e">
        <f>IF(B112="","",HLOOKUP($C$1,'Shaping Capacity using PNR'!$C$23:$N$26,4,FALSE)+HLOOKUP($C$1,'Shaping Capacity using PNR'!$C$23:$N$28,6,FALSE))</f>
        <v>#DIV/0!</v>
      </c>
      <c r="E112" s="94"/>
      <c r="F112" s="79" t="str">
        <f t="shared" si="12"/>
        <v/>
      </c>
      <c r="G112" s="79" t="str">
        <f t="shared" si="13"/>
        <v/>
      </c>
      <c r="H112" s="79" t="e">
        <f t="shared" ca="1" si="10"/>
        <v>#DIV/0!</v>
      </c>
      <c r="I112" s="79" t="e">
        <f t="shared" ca="1" si="11"/>
        <v>#DIV/0!</v>
      </c>
    </row>
    <row r="113" spans="2:9" x14ac:dyDescent="0.25">
      <c r="B113" s="93">
        <v>108</v>
      </c>
      <c r="C113" s="98"/>
      <c r="D113" s="79" t="e">
        <f>IF(B113="","",HLOOKUP($C$1,'Shaping Capacity using PNR'!$C$23:$N$26,4,FALSE)+HLOOKUP($C$1,'Shaping Capacity using PNR'!$C$23:$N$28,6,FALSE))</f>
        <v>#DIV/0!</v>
      </c>
      <c r="E113" s="94"/>
      <c r="F113" s="79" t="str">
        <f t="shared" si="12"/>
        <v/>
      </c>
      <c r="G113" s="79" t="str">
        <f t="shared" si="13"/>
        <v/>
      </c>
      <c r="H113" s="79" t="e">
        <f t="shared" ca="1" si="10"/>
        <v>#DIV/0!</v>
      </c>
      <c r="I113" s="79" t="e">
        <f t="shared" ca="1" si="11"/>
        <v>#DIV/0!</v>
      </c>
    </row>
    <row r="114" spans="2:9" x14ac:dyDescent="0.25">
      <c r="B114" s="93">
        <v>109</v>
      </c>
      <c r="C114" s="98"/>
      <c r="D114" s="79" t="e">
        <f>IF(B114="","",HLOOKUP($C$1,'Shaping Capacity using PNR'!$C$23:$N$26,4,FALSE)+HLOOKUP($C$1,'Shaping Capacity using PNR'!$C$23:$N$28,6,FALSE))</f>
        <v>#DIV/0!</v>
      </c>
      <c r="E114" s="94"/>
      <c r="F114" s="79" t="str">
        <f t="shared" si="12"/>
        <v/>
      </c>
      <c r="G114" s="79" t="str">
        <f t="shared" si="13"/>
        <v/>
      </c>
      <c r="H114" s="79" t="e">
        <f t="shared" ca="1" si="10"/>
        <v>#DIV/0!</v>
      </c>
      <c r="I114" s="79" t="e">
        <f t="shared" ca="1" si="11"/>
        <v>#DIV/0!</v>
      </c>
    </row>
    <row r="115" spans="2:9" x14ac:dyDescent="0.25">
      <c r="B115" s="93">
        <v>110</v>
      </c>
      <c r="C115" s="98"/>
      <c r="D115" s="79" t="e">
        <f>IF(B115="","",HLOOKUP($C$1,'Shaping Capacity using PNR'!$C$23:$N$26,4,FALSE)+HLOOKUP($C$1,'Shaping Capacity using PNR'!$C$23:$N$28,6,FALSE))</f>
        <v>#DIV/0!</v>
      </c>
      <c r="E115" s="94"/>
      <c r="F115" s="79" t="str">
        <f t="shared" si="12"/>
        <v/>
      </c>
      <c r="G115" s="79" t="str">
        <f t="shared" si="13"/>
        <v/>
      </c>
      <c r="H115" s="79" t="e">
        <f t="shared" ca="1" si="10"/>
        <v>#DIV/0!</v>
      </c>
      <c r="I115" s="79" t="e">
        <f t="shared" ca="1" si="11"/>
        <v>#DIV/0!</v>
      </c>
    </row>
    <row r="116" spans="2:9" x14ac:dyDescent="0.25">
      <c r="B116" s="93">
        <v>111</v>
      </c>
      <c r="C116" s="98"/>
      <c r="D116" s="79" t="e">
        <f>IF(B116="","",HLOOKUP($C$1,'Shaping Capacity using PNR'!$C$23:$N$26,4,FALSE)+HLOOKUP($C$1,'Shaping Capacity using PNR'!$C$23:$N$28,6,FALSE))</f>
        <v>#DIV/0!</v>
      </c>
      <c r="E116" s="94"/>
      <c r="F116" s="79" t="str">
        <f t="shared" si="12"/>
        <v/>
      </c>
      <c r="G116" s="79" t="str">
        <f t="shared" si="13"/>
        <v/>
      </c>
      <c r="H116" s="79" t="e">
        <f t="shared" ca="1" si="10"/>
        <v>#DIV/0!</v>
      </c>
      <c r="I116" s="79" t="e">
        <f t="shared" ca="1" si="11"/>
        <v>#DIV/0!</v>
      </c>
    </row>
    <row r="117" spans="2:9" x14ac:dyDescent="0.25">
      <c r="B117" s="93">
        <v>112</v>
      </c>
      <c r="C117" s="98"/>
      <c r="D117" s="79" t="e">
        <f>IF(B117="","",HLOOKUP($C$1,'Shaping Capacity using PNR'!$C$23:$N$26,4,FALSE)+HLOOKUP($C$1,'Shaping Capacity using PNR'!$C$23:$N$28,6,FALSE))</f>
        <v>#DIV/0!</v>
      </c>
      <c r="E117" s="94"/>
      <c r="F117" s="79" t="str">
        <f t="shared" si="12"/>
        <v/>
      </c>
      <c r="G117" s="79" t="str">
        <f t="shared" si="13"/>
        <v/>
      </c>
      <c r="H117" s="79" t="e">
        <f t="shared" ca="1" si="10"/>
        <v>#DIV/0!</v>
      </c>
      <c r="I117" s="79" t="e">
        <f t="shared" ca="1" si="11"/>
        <v>#DIV/0!</v>
      </c>
    </row>
    <row r="118" spans="2:9" x14ac:dyDescent="0.25">
      <c r="B118" s="93">
        <v>113</v>
      </c>
      <c r="C118" s="98"/>
      <c r="D118" s="79" t="e">
        <f>IF(B118="","",HLOOKUP($C$1,'Shaping Capacity using PNR'!$C$23:$N$26,4,FALSE)+HLOOKUP($C$1,'Shaping Capacity using PNR'!$C$23:$N$28,6,FALSE))</f>
        <v>#DIV/0!</v>
      </c>
      <c r="E118" s="94"/>
      <c r="F118" s="79" t="str">
        <f t="shared" si="12"/>
        <v/>
      </c>
      <c r="G118" s="79" t="str">
        <f t="shared" si="13"/>
        <v/>
      </c>
      <c r="H118" s="79" t="e">
        <f t="shared" ca="1" si="10"/>
        <v>#DIV/0!</v>
      </c>
      <c r="I118" s="79" t="e">
        <f t="shared" ca="1" si="11"/>
        <v>#DIV/0!</v>
      </c>
    </row>
    <row r="119" spans="2:9" x14ac:dyDescent="0.25">
      <c r="B119" s="93">
        <v>114</v>
      </c>
      <c r="C119" s="98"/>
      <c r="D119" s="79" t="e">
        <f>IF(B119="","",HLOOKUP($C$1,'Shaping Capacity using PNR'!$C$23:$N$26,4,FALSE)+HLOOKUP($C$1,'Shaping Capacity using PNR'!$C$23:$N$28,6,FALSE))</f>
        <v>#DIV/0!</v>
      </c>
      <c r="E119" s="94"/>
      <c r="F119" s="79" t="str">
        <f t="shared" si="12"/>
        <v/>
      </c>
      <c r="G119" s="79" t="str">
        <f t="shared" si="13"/>
        <v/>
      </c>
      <c r="H119" s="79" t="e">
        <f t="shared" ca="1" si="10"/>
        <v>#DIV/0!</v>
      </c>
      <c r="I119" s="79" t="e">
        <f t="shared" ca="1" si="11"/>
        <v>#DIV/0!</v>
      </c>
    </row>
    <row r="120" spans="2:9" x14ac:dyDescent="0.25">
      <c r="B120" s="93">
        <v>115</v>
      </c>
      <c r="C120" s="98"/>
      <c r="D120" s="79" t="e">
        <f>IF(B120="","",HLOOKUP($C$1,'Shaping Capacity using PNR'!$C$23:$N$26,4,FALSE)+HLOOKUP($C$1,'Shaping Capacity using PNR'!$C$23:$N$28,6,FALSE))</f>
        <v>#DIV/0!</v>
      </c>
      <c r="E120" s="94"/>
      <c r="F120" s="79" t="str">
        <f t="shared" si="12"/>
        <v/>
      </c>
      <c r="G120" s="79" t="str">
        <f t="shared" si="13"/>
        <v/>
      </c>
      <c r="H120" s="79" t="e">
        <f t="shared" ca="1" si="10"/>
        <v>#DIV/0!</v>
      </c>
      <c r="I120" s="79" t="e">
        <f t="shared" ca="1" si="11"/>
        <v>#DIV/0!</v>
      </c>
    </row>
    <row r="121" spans="2:9" x14ac:dyDescent="0.25">
      <c r="B121" s="93">
        <v>116</v>
      </c>
      <c r="C121" s="98"/>
      <c r="D121" s="79" t="e">
        <f>IF(B121="","",HLOOKUP($C$1,'Shaping Capacity using PNR'!$C$23:$N$26,4,FALSE)+HLOOKUP($C$1,'Shaping Capacity using PNR'!$C$23:$N$28,6,FALSE))</f>
        <v>#DIV/0!</v>
      </c>
      <c r="E121" s="94"/>
      <c r="F121" s="79" t="str">
        <f t="shared" si="12"/>
        <v/>
      </c>
      <c r="G121" s="79" t="str">
        <f t="shared" si="13"/>
        <v/>
      </c>
      <c r="H121" s="79" t="e">
        <f t="shared" ca="1" si="10"/>
        <v>#DIV/0!</v>
      </c>
      <c r="I121" s="79" t="e">
        <f t="shared" ca="1" si="11"/>
        <v>#DIV/0!</v>
      </c>
    </row>
    <row r="122" spans="2:9" x14ac:dyDescent="0.25">
      <c r="B122" s="93">
        <v>117</v>
      </c>
      <c r="C122" s="98"/>
      <c r="D122" s="79" t="e">
        <f>IF(B122="","",HLOOKUP($C$1,'Shaping Capacity using PNR'!$C$23:$N$26,4,FALSE)+HLOOKUP($C$1,'Shaping Capacity using PNR'!$C$23:$N$28,6,FALSE))</f>
        <v>#DIV/0!</v>
      </c>
      <c r="E122" s="94"/>
      <c r="F122" s="79" t="str">
        <f t="shared" si="12"/>
        <v/>
      </c>
      <c r="G122" s="79" t="str">
        <f t="shared" si="13"/>
        <v/>
      </c>
      <c r="H122" s="79" t="e">
        <f t="shared" ca="1" si="10"/>
        <v>#DIV/0!</v>
      </c>
      <c r="I122" s="79" t="e">
        <f t="shared" ca="1" si="11"/>
        <v>#DIV/0!</v>
      </c>
    </row>
    <row r="123" spans="2:9" x14ac:dyDescent="0.25">
      <c r="B123" s="93">
        <v>118</v>
      </c>
      <c r="C123" s="98"/>
      <c r="D123" s="79" t="e">
        <f>IF(B123="","",HLOOKUP($C$1,'Shaping Capacity using PNR'!$C$23:$N$26,4,FALSE)+HLOOKUP($C$1,'Shaping Capacity using PNR'!$C$23:$N$28,6,FALSE))</f>
        <v>#DIV/0!</v>
      </c>
      <c r="E123" s="94"/>
      <c r="F123" s="79" t="str">
        <f t="shared" si="12"/>
        <v/>
      </c>
      <c r="G123" s="79" t="str">
        <f t="shared" si="13"/>
        <v/>
      </c>
      <c r="H123" s="79" t="e">
        <f t="shared" ca="1" si="10"/>
        <v>#DIV/0!</v>
      </c>
      <c r="I123" s="79" t="e">
        <f t="shared" ca="1" si="11"/>
        <v>#DIV/0!</v>
      </c>
    </row>
    <row r="124" spans="2:9" x14ac:dyDescent="0.25">
      <c r="B124" s="93">
        <v>119</v>
      </c>
      <c r="C124" s="98"/>
      <c r="D124" s="79" t="e">
        <f>IF(B124="","",HLOOKUP($C$1,'Shaping Capacity using PNR'!$C$23:$N$26,4,FALSE)+HLOOKUP($C$1,'Shaping Capacity using PNR'!$C$23:$N$28,6,FALSE))</f>
        <v>#DIV/0!</v>
      </c>
      <c r="E124" s="94"/>
      <c r="F124" s="79" t="str">
        <f t="shared" si="12"/>
        <v/>
      </c>
      <c r="G124" s="79" t="str">
        <f t="shared" si="13"/>
        <v/>
      </c>
      <c r="H124" s="79" t="e">
        <f t="shared" ca="1" si="10"/>
        <v>#DIV/0!</v>
      </c>
      <c r="I124" s="79" t="e">
        <f t="shared" ca="1" si="11"/>
        <v>#DIV/0!</v>
      </c>
    </row>
    <row r="125" spans="2:9" x14ac:dyDescent="0.25">
      <c r="B125" s="93">
        <v>120</v>
      </c>
      <c r="C125" s="98"/>
      <c r="D125" s="79" t="e">
        <f>IF(B125="","",HLOOKUP($C$1,'Shaping Capacity using PNR'!$C$23:$N$26,4,FALSE)+HLOOKUP($C$1,'Shaping Capacity using PNR'!$C$23:$N$28,6,FALSE))</f>
        <v>#DIV/0!</v>
      </c>
      <c r="E125" s="94"/>
      <c r="F125" s="79" t="str">
        <f t="shared" si="12"/>
        <v/>
      </c>
      <c r="G125" s="79" t="str">
        <f t="shared" si="13"/>
        <v/>
      </c>
      <c r="H125" s="79" t="e">
        <f t="shared" ca="1" si="10"/>
        <v>#DIV/0!</v>
      </c>
      <c r="I125" s="79" t="e">
        <f t="shared" ca="1" si="11"/>
        <v>#DIV/0!</v>
      </c>
    </row>
    <row r="126" spans="2:9" x14ac:dyDescent="0.25">
      <c r="B126" s="93">
        <v>121</v>
      </c>
      <c r="C126" s="98"/>
      <c r="D126" s="79" t="e">
        <f>IF(B126="","",HLOOKUP($C$1,'Shaping Capacity using PNR'!$C$23:$N$26,4,FALSE)+HLOOKUP($C$1,'Shaping Capacity using PNR'!$C$23:$N$28,6,FALSE))</f>
        <v>#DIV/0!</v>
      </c>
      <c r="E126" s="94"/>
      <c r="F126" s="79" t="str">
        <f t="shared" si="12"/>
        <v/>
      </c>
      <c r="G126" s="79" t="str">
        <f t="shared" si="13"/>
        <v/>
      </c>
      <c r="H126" s="79" t="e">
        <f t="shared" ca="1" si="10"/>
        <v>#DIV/0!</v>
      </c>
      <c r="I126" s="79" t="e">
        <f t="shared" ca="1" si="11"/>
        <v>#DIV/0!</v>
      </c>
    </row>
    <row r="127" spans="2:9" x14ac:dyDescent="0.25">
      <c r="B127" s="93">
        <v>122</v>
      </c>
      <c r="C127" s="98"/>
      <c r="D127" s="79" t="e">
        <f>IF(B127="","",HLOOKUP($C$1,'Shaping Capacity using PNR'!$C$23:$N$26,4,FALSE)+HLOOKUP($C$1,'Shaping Capacity using PNR'!$C$23:$N$28,6,FALSE))</f>
        <v>#DIV/0!</v>
      </c>
      <c r="E127" s="94"/>
      <c r="F127" s="79" t="str">
        <f t="shared" si="12"/>
        <v/>
      </c>
      <c r="G127" s="79" t="str">
        <f t="shared" si="13"/>
        <v/>
      </c>
      <c r="H127" s="79" t="e">
        <f t="shared" ca="1" si="10"/>
        <v>#DIV/0!</v>
      </c>
      <c r="I127" s="79" t="e">
        <f t="shared" ca="1" si="11"/>
        <v>#DIV/0!</v>
      </c>
    </row>
    <row r="128" spans="2:9" x14ac:dyDescent="0.25">
      <c r="B128" s="93">
        <v>123</v>
      </c>
      <c r="C128" s="98"/>
      <c r="D128" s="79" t="e">
        <f>IF(B128="","",HLOOKUP($C$1,'Shaping Capacity using PNR'!$C$23:$N$26,4,FALSE)+HLOOKUP($C$1,'Shaping Capacity using PNR'!$C$23:$N$28,6,FALSE))</f>
        <v>#DIV/0!</v>
      </c>
      <c r="E128" s="94"/>
      <c r="F128" s="79" t="str">
        <f t="shared" si="12"/>
        <v/>
      </c>
      <c r="G128" s="79" t="str">
        <f t="shared" si="13"/>
        <v/>
      </c>
      <c r="H128" s="79" t="e">
        <f t="shared" ca="1" si="10"/>
        <v>#DIV/0!</v>
      </c>
      <c r="I128" s="79" t="e">
        <f t="shared" ca="1" si="11"/>
        <v>#DIV/0!</v>
      </c>
    </row>
    <row r="129" spans="2:9" x14ac:dyDescent="0.25">
      <c r="B129" s="93">
        <v>124</v>
      </c>
      <c r="C129" s="98"/>
      <c r="D129" s="79" t="e">
        <f>IF(B129="","",HLOOKUP($C$1,'Shaping Capacity using PNR'!$C$23:$N$26,4,FALSE)+HLOOKUP($C$1,'Shaping Capacity using PNR'!$C$23:$N$28,6,FALSE))</f>
        <v>#DIV/0!</v>
      </c>
      <c r="E129" s="94"/>
      <c r="F129" s="79" t="str">
        <f t="shared" si="12"/>
        <v/>
      </c>
      <c r="G129" s="79" t="str">
        <f t="shared" si="13"/>
        <v/>
      </c>
      <c r="H129" s="79" t="e">
        <f t="shared" ca="1" si="10"/>
        <v>#DIV/0!</v>
      </c>
      <c r="I129" s="79" t="e">
        <f t="shared" ca="1" si="11"/>
        <v>#DIV/0!</v>
      </c>
    </row>
    <row r="130" spans="2:9" x14ac:dyDescent="0.25">
      <c r="B130" s="93">
        <v>125</v>
      </c>
      <c r="C130" s="98"/>
      <c r="D130" s="79" t="e">
        <f>IF(B130="","",HLOOKUP($C$1,'Shaping Capacity using PNR'!$C$23:$N$26,4,FALSE)+HLOOKUP($C$1,'Shaping Capacity using PNR'!$C$23:$N$28,6,FALSE))</f>
        <v>#DIV/0!</v>
      </c>
      <c r="E130" s="94"/>
      <c r="F130" s="79" t="str">
        <f t="shared" si="12"/>
        <v/>
      </c>
      <c r="G130" s="79" t="str">
        <f t="shared" si="13"/>
        <v/>
      </c>
      <c r="H130" s="79" t="e">
        <f t="shared" ca="1" si="10"/>
        <v>#DIV/0!</v>
      </c>
      <c r="I130" s="79" t="e">
        <f t="shared" ca="1" si="11"/>
        <v>#DIV/0!</v>
      </c>
    </row>
    <row r="131" spans="2:9" x14ac:dyDescent="0.25">
      <c r="B131" s="93">
        <v>126</v>
      </c>
      <c r="C131" s="98"/>
      <c r="D131" s="79" t="e">
        <f>IF(B131="","",HLOOKUP($C$1,'Shaping Capacity using PNR'!$C$23:$N$26,4,FALSE)+HLOOKUP($C$1,'Shaping Capacity using PNR'!$C$23:$N$28,6,FALSE))</f>
        <v>#DIV/0!</v>
      </c>
      <c r="E131" s="94"/>
      <c r="F131" s="79" t="str">
        <f t="shared" si="12"/>
        <v/>
      </c>
      <c r="G131" s="79" t="str">
        <f t="shared" si="13"/>
        <v/>
      </c>
      <c r="H131" s="79" t="e">
        <f t="shared" ca="1" si="10"/>
        <v>#DIV/0!</v>
      </c>
      <c r="I131" s="79" t="e">
        <f t="shared" ca="1" si="11"/>
        <v>#DIV/0!</v>
      </c>
    </row>
    <row r="132" spans="2:9" x14ac:dyDescent="0.25">
      <c r="B132" s="93">
        <v>127</v>
      </c>
      <c r="C132" s="98"/>
      <c r="D132" s="79" t="e">
        <f>IF(B132="","",HLOOKUP($C$1,'Shaping Capacity using PNR'!$C$23:$N$26,4,FALSE)+HLOOKUP($C$1,'Shaping Capacity using PNR'!$C$23:$N$28,6,FALSE))</f>
        <v>#DIV/0!</v>
      </c>
      <c r="E132" s="94"/>
      <c r="F132" s="79" t="str">
        <f t="shared" si="12"/>
        <v/>
      </c>
      <c r="G132" s="79" t="str">
        <f t="shared" si="13"/>
        <v/>
      </c>
      <c r="H132" s="79" t="e">
        <f t="shared" ca="1" si="10"/>
        <v>#DIV/0!</v>
      </c>
      <c r="I132" s="79" t="e">
        <f t="shared" ca="1" si="11"/>
        <v>#DIV/0!</v>
      </c>
    </row>
    <row r="133" spans="2:9" x14ac:dyDescent="0.25">
      <c r="B133" s="93">
        <v>128</v>
      </c>
      <c r="C133" s="98"/>
      <c r="D133" s="79" t="e">
        <f>IF(B133="","",HLOOKUP($C$1,'Shaping Capacity using PNR'!$C$23:$N$26,4,FALSE)+HLOOKUP($C$1,'Shaping Capacity using PNR'!$C$23:$N$28,6,FALSE))</f>
        <v>#DIV/0!</v>
      </c>
      <c r="E133" s="94"/>
      <c r="F133" s="79" t="str">
        <f t="shared" si="12"/>
        <v/>
      </c>
      <c r="G133" s="79" t="str">
        <f t="shared" si="13"/>
        <v/>
      </c>
      <c r="H133" s="79" t="e">
        <f t="shared" ca="1" si="10"/>
        <v>#DIV/0!</v>
      </c>
      <c r="I133" s="79" t="e">
        <f t="shared" ca="1" si="11"/>
        <v>#DIV/0!</v>
      </c>
    </row>
    <row r="134" spans="2:9" x14ac:dyDescent="0.25">
      <c r="B134" s="93">
        <v>129</v>
      </c>
      <c r="C134" s="98"/>
      <c r="D134" s="79" t="e">
        <f>IF(B134="","",HLOOKUP($C$1,'Shaping Capacity using PNR'!$C$23:$N$26,4,FALSE)+HLOOKUP($C$1,'Shaping Capacity using PNR'!$C$23:$N$28,6,FALSE))</f>
        <v>#DIV/0!</v>
      </c>
      <c r="E134" s="94"/>
      <c r="F134" s="79" t="str">
        <f t="shared" si="12"/>
        <v/>
      </c>
      <c r="G134" s="79" t="str">
        <f t="shared" si="13"/>
        <v/>
      </c>
      <c r="H134" s="79" t="e">
        <f t="shared" ca="1" si="10"/>
        <v>#DIV/0!</v>
      </c>
      <c r="I134" s="79" t="e">
        <f t="shared" ca="1" si="11"/>
        <v>#DIV/0!</v>
      </c>
    </row>
    <row r="135" spans="2:9" x14ac:dyDescent="0.25">
      <c r="B135" s="93">
        <v>130</v>
      </c>
      <c r="C135" s="98"/>
      <c r="D135" s="79" t="e">
        <f>IF(B135="","",HLOOKUP($C$1,'Shaping Capacity using PNR'!$C$23:$N$26,4,FALSE)+HLOOKUP($C$1,'Shaping Capacity using PNR'!$C$23:$N$28,6,FALSE))</f>
        <v>#DIV/0!</v>
      </c>
      <c r="E135" s="94"/>
      <c r="F135" s="79" t="str">
        <f t="shared" si="12"/>
        <v/>
      </c>
      <c r="G135" s="79" t="str">
        <f t="shared" si="13"/>
        <v/>
      </c>
      <c r="H135" s="79" t="e">
        <f t="shared" ref="H135:H198" ca="1" si="14">IF(E135&gt;$E$2,"Yes","No")</f>
        <v>#DIV/0!</v>
      </c>
      <c r="I135" s="79" t="e">
        <f t="shared" ref="I135:I198" ca="1" si="15">IF(E135&lt;$F$2,"Yes","No")</f>
        <v>#DIV/0!</v>
      </c>
    </row>
    <row r="136" spans="2:9" x14ac:dyDescent="0.25">
      <c r="B136" s="93">
        <v>131</v>
      </c>
      <c r="C136" s="98"/>
      <c r="D136" s="79" t="e">
        <f>IF(B136="","",HLOOKUP($C$1,'Shaping Capacity using PNR'!$C$23:$N$26,4,FALSE)+HLOOKUP($C$1,'Shaping Capacity using PNR'!$C$23:$N$28,6,FALSE))</f>
        <v>#DIV/0!</v>
      </c>
      <c r="E136" s="94"/>
      <c r="F136" s="79" t="str">
        <f t="shared" ref="F136:F199" si="16">IF(E136&gt;E135,IF(ABS(E136-E135)&gt;$L$2,"Yes","No"),"")</f>
        <v/>
      </c>
      <c r="G136" s="79" t="str">
        <f t="shared" ref="G136:G199" si="17">IF(E136&lt;E135,IF(ABS(E136-E135)&gt;$M$2,"Yes","No"),"")</f>
        <v/>
      </c>
      <c r="H136" s="79" t="e">
        <f t="shared" ca="1" si="14"/>
        <v>#DIV/0!</v>
      </c>
      <c r="I136" s="79" t="e">
        <f t="shared" ca="1" si="15"/>
        <v>#DIV/0!</v>
      </c>
    </row>
    <row r="137" spans="2:9" x14ac:dyDescent="0.25">
      <c r="B137" s="93">
        <v>132</v>
      </c>
      <c r="C137" s="98"/>
      <c r="D137" s="79" t="e">
        <f>IF(B137="","",HLOOKUP($C$1,'Shaping Capacity using PNR'!$C$23:$N$26,4,FALSE)+HLOOKUP($C$1,'Shaping Capacity using PNR'!$C$23:$N$28,6,FALSE))</f>
        <v>#DIV/0!</v>
      </c>
      <c r="E137" s="94"/>
      <c r="F137" s="79" t="str">
        <f t="shared" si="16"/>
        <v/>
      </c>
      <c r="G137" s="79" t="str">
        <f t="shared" si="17"/>
        <v/>
      </c>
      <c r="H137" s="79" t="e">
        <f t="shared" ca="1" si="14"/>
        <v>#DIV/0!</v>
      </c>
      <c r="I137" s="79" t="e">
        <f t="shared" ca="1" si="15"/>
        <v>#DIV/0!</v>
      </c>
    </row>
    <row r="138" spans="2:9" x14ac:dyDescent="0.25">
      <c r="B138" s="93">
        <v>133</v>
      </c>
      <c r="C138" s="98"/>
      <c r="D138" s="79" t="e">
        <f>IF(B138="","",HLOOKUP($C$1,'Shaping Capacity using PNR'!$C$23:$N$26,4,FALSE)+HLOOKUP($C$1,'Shaping Capacity using PNR'!$C$23:$N$28,6,FALSE))</f>
        <v>#DIV/0!</v>
      </c>
      <c r="E138" s="94"/>
      <c r="F138" s="79" t="str">
        <f t="shared" si="16"/>
        <v/>
      </c>
      <c r="G138" s="79" t="str">
        <f t="shared" si="17"/>
        <v/>
      </c>
      <c r="H138" s="79" t="e">
        <f t="shared" ca="1" si="14"/>
        <v>#DIV/0!</v>
      </c>
      <c r="I138" s="79" t="e">
        <f t="shared" ca="1" si="15"/>
        <v>#DIV/0!</v>
      </c>
    </row>
    <row r="139" spans="2:9" x14ac:dyDescent="0.25">
      <c r="B139" s="93">
        <v>134</v>
      </c>
      <c r="C139" s="98"/>
      <c r="D139" s="79" t="e">
        <f>IF(B139="","",HLOOKUP($C$1,'Shaping Capacity using PNR'!$C$23:$N$26,4,FALSE)+HLOOKUP($C$1,'Shaping Capacity using PNR'!$C$23:$N$28,6,FALSE))</f>
        <v>#DIV/0!</v>
      </c>
      <c r="E139" s="94"/>
      <c r="F139" s="79" t="str">
        <f t="shared" si="16"/>
        <v/>
      </c>
      <c r="G139" s="79" t="str">
        <f t="shared" si="17"/>
        <v/>
      </c>
      <c r="H139" s="79" t="e">
        <f t="shared" ca="1" si="14"/>
        <v>#DIV/0!</v>
      </c>
      <c r="I139" s="79" t="e">
        <f t="shared" ca="1" si="15"/>
        <v>#DIV/0!</v>
      </c>
    </row>
    <row r="140" spans="2:9" x14ac:dyDescent="0.25">
      <c r="B140" s="93">
        <v>135</v>
      </c>
      <c r="C140" s="98"/>
      <c r="D140" s="79" t="e">
        <f>IF(B140="","",HLOOKUP($C$1,'Shaping Capacity using PNR'!$C$23:$N$26,4,FALSE)+HLOOKUP($C$1,'Shaping Capacity using PNR'!$C$23:$N$28,6,FALSE))</f>
        <v>#DIV/0!</v>
      </c>
      <c r="E140" s="94"/>
      <c r="F140" s="79" t="str">
        <f t="shared" si="16"/>
        <v/>
      </c>
      <c r="G140" s="79" t="str">
        <f t="shared" si="17"/>
        <v/>
      </c>
      <c r="H140" s="79" t="e">
        <f t="shared" ca="1" si="14"/>
        <v>#DIV/0!</v>
      </c>
      <c r="I140" s="79" t="e">
        <f t="shared" ca="1" si="15"/>
        <v>#DIV/0!</v>
      </c>
    </row>
    <row r="141" spans="2:9" x14ac:dyDescent="0.25">
      <c r="B141" s="93">
        <v>136</v>
      </c>
      <c r="C141" s="98"/>
      <c r="D141" s="79" t="e">
        <f>IF(B141="","",HLOOKUP($C$1,'Shaping Capacity using PNR'!$C$23:$N$26,4,FALSE)+HLOOKUP($C$1,'Shaping Capacity using PNR'!$C$23:$N$28,6,FALSE))</f>
        <v>#DIV/0!</v>
      </c>
      <c r="E141" s="94"/>
      <c r="F141" s="79" t="str">
        <f t="shared" si="16"/>
        <v/>
      </c>
      <c r="G141" s="79" t="str">
        <f t="shared" si="17"/>
        <v/>
      </c>
      <c r="H141" s="79" t="e">
        <f t="shared" ca="1" si="14"/>
        <v>#DIV/0!</v>
      </c>
      <c r="I141" s="79" t="e">
        <f t="shared" ca="1" si="15"/>
        <v>#DIV/0!</v>
      </c>
    </row>
    <row r="142" spans="2:9" x14ac:dyDescent="0.25">
      <c r="B142" s="93">
        <v>137</v>
      </c>
      <c r="C142" s="98"/>
      <c r="D142" s="79" t="e">
        <f>IF(B142="","",HLOOKUP($C$1,'Shaping Capacity using PNR'!$C$23:$N$26,4,FALSE)+HLOOKUP($C$1,'Shaping Capacity using PNR'!$C$23:$N$28,6,FALSE))</f>
        <v>#DIV/0!</v>
      </c>
      <c r="E142" s="94"/>
      <c r="F142" s="79" t="str">
        <f t="shared" si="16"/>
        <v/>
      </c>
      <c r="G142" s="79" t="str">
        <f t="shared" si="17"/>
        <v/>
      </c>
      <c r="H142" s="79" t="e">
        <f t="shared" ca="1" si="14"/>
        <v>#DIV/0!</v>
      </c>
      <c r="I142" s="79" t="e">
        <f t="shared" ca="1" si="15"/>
        <v>#DIV/0!</v>
      </c>
    </row>
    <row r="143" spans="2:9" x14ac:dyDescent="0.25">
      <c r="B143" s="93">
        <v>138</v>
      </c>
      <c r="C143" s="98"/>
      <c r="D143" s="79" t="e">
        <f>IF(B143="","",HLOOKUP($C$1,'Shaping Capacity using PNR'!$C$23:$N$26,4,FALSE)+HLOOKUP($C$1,'Shaping Capacity using PNR'!$C$23:$N$28,6,FALSE))</f>
        <v>#DIV/0!</v>
      </c>
      <c r="E143" s="94"/>
      <c r="F143" s="79" t="str">
        <f t="shared" si="16"/>
        <v/>
      </c>
      <c r="G143" s="79" t="str">
        <f t="shared" si="17"/>
        <v/>
      </c>
      <c r="H143" s="79" t="e">
        <f t="shared" ca="1" si="14"/>
        <v>#DIV/0!</v>
      </c>
      <c r="I143" s="79" t="e">
        <f t="shared" ca="1" si="15"/>
        <v>#DIV/0!</v>
      </c>
    </row>
    <row r="144" spans="2:9" x14ac:dyDescent="0.25">
      <c r="B144" s="93">
        <v>139</v>
      </c>
      <c r="C144" s="98"/>
      <c r="D144" s="79" t="e">
        <f>IF(B144="","",HLOOKUP($C$1,'Shaping Capacity using PNR'!$C$23:$N$26,4,FALSE)+HLOOKUP($C$1,'Shaping Capacity using PNR'!$C$23:$N$28,6,FALSE))</f>
        <v>#DIV/0!</v>
      </c>
      <c r="E144" s="94"/>
      <c r="F144" s="79" t="str">
        <f t="shared" si="16"/>
        <v/>
      </c>
      <c r="G144" s="79" t="str">
        <f t="shared" si="17"/>
        <v/>
      </c>
      <c r="H144" s="79" t="e">
        <f t="shared" ca="1" si="14"/>
        <v>#DIV/0!</v>
      </c>
      <c r="I144" s="79" t="e">
        <f t="shared" ca="1" si="15"/>
        <v>#DIV/0!</v>
      </c>
    </row>
    <row r="145" spans="2:9" x14ac:dyDescent="0.25">
      <c r="B145" s="93">
        <v>140</v>
      </c>
      <c r="C145" s="98"/>
      <c r="D145" s="79" t="e">
        <f>IF(B145="","",HLOOKUP($C$1,'Shaping Capacity using PNR'!$C$23:$N$26,4,FALSE)+HLOOKUP($C$1,'Shaping Capacity using PNR'!$C$23:$N$28,6,FALSE))</f>
        <v>#DIV/0!</v>
      </c>
      <c r="E145" s="94"/>
      <c r="F145" s="79" t="str">
        <f t="shared" si="16"/>
        <v/>
      </c>
      <c r="G145" s="79" t="str">
        <f t="shared" si="17"/>
        <v/>
      </c>
      <c r="H145" s="79" t="e">
        <f t="shared" ca="1" si="14"/>
        <v>#DIV/0!</v>
      </c>
      <c r="I145" s="79" t="e">
        <f t="shared" ca="1" si="15"/>
        <v>#DIV/0!</v>
      </c>
    </row>
    <row r="146" spans="2:9" x14ac:dyDescent="0.25">
      <c r="B146" s="93">
        <v>141</v>
      </c>
      <c r="C146" s="98"/>
      <c r="D146" s="79" t="e">
        <f>IF(B146="","",HLOOKUP($C$1,'Shaping Capacity using PNR'!$C$23:$N$26,4,FALSE)+HLOOKUP($C$1,'Shaping Capacity using PNR'!$C$23:$N$28,6,FALSE))</f>
        <v>#DIV/0!</v>
      </c>
      <c r="E146" s="94"/>
      <c r="F146" s="79" t="str">
        <f t="shared" si="16"/>
        <v/>
      </c>
      <c r="G146" s="79" t="str">
        <f t="shared" si="17"/>
        <v/>
      </c>
      <c r="H146" s="79" t="e">
        <f t="shared" ca="1" si="14"/>
        <v>#DIV/0!</v>
      </c>
      <c r="I146" s="79" t="e">
        <f t="shared" ca="1" si="15"/>
        <v>#DIV/0!</v>
      </c>
    </row>
    <row r="147" spans="2:9" x14ac:dyDescent="0.25">
      <c r="B147" s="93">
        <v>142</v>
      </c>
      <c r="C147" s="98"/>
      <c r="D147" s="79" t="e">
        <f>IF(B147="","",HLOOKUP($C$1,'Shaping Capacity using PNR'!$C$23:$N$26,4,FALSE)+HLOOKUP($C$1,'Shaping Capacity using PNR'!$C$23:$N$28,6,FALSE))</f>
        <v>#DIV/0!</v>
      </c>
      <c r="E147" s="94"/>
      <c r="F147" s="79" t="str">
        <f t="shared" si="16"/>
        <v/>
      </c>
      <c r="G147" s="79" t="str">
        <f t="shared" si="17"/>
        <v/>
      </c>
      <c r="H147" s="79" t="e">
        <f t="shared" ca="1" si="14"/>
        <v>#DIV/0!</v>
      </c>
      <c r="I147" s="79" t="e">
        <f t="shared" ca="1" si="15"/>
        <v>#DIV/0!</v>
      </c>
    </row>
    <row r="148" spans="2:9" x14ac:dyDescent="0.25">
      <c r="B148" s="93">
        <v>143</v>
      </c>
      <c r="C148" s="98"/>
      <c r="D148" s="79" t="e">
        <f>IF(B148="","",HLOOKUP($C$1,'Shaping Capacity using PNR'!$C$23:$N$26,4,FALSE)+HLOOKUP($C$1,'Shaping Capacity using PNR'!$C$23:$N$28,6,FALSE))</f>
        <v>#DIV/0!</v>
      </c>
      <c r="E148" s="94"/>
      <c r="F148" s="79" t="str">
        <f t="shared" si="16"/>
        <v/>
      </c>
      <c r="G148" s="79" t="str">
        <f t="shared" si="17"/>
        <v/>
      </c>
      <c r="H148" s="79" t="e">
        <f t="shared" ca="1" si="14"/>
        <v>#DIV/0!</v>
      </c>
      <c r="I148" s="79" t="e">
        <f t="shared" ca="1" si="15"/>
        <v>#DIV/0!</v>
      </c>
    </row>
    <row r="149" spans="2:9" x14ac:dyDescent="0.25">
      <c r="B149" s="93">
        <v>144</v>
      </c>
      <c r="C149" s="98"/>
      <c r="D149" s="79" t="e">
        <f>IF(B149="","",HLOOKUP($C$1,'Shaping Capacity using PNR'!$C$23:$N$26,4,FALSE)+HLOOKUP($C$1,'Shaping Capacity using PNR'!$C$23:$N$28,6,FALSE))</f>
        <v>#DIV/0!</v>
      </c>
      <c r="E149" s="94"/>
      <c r="F149" s="79" t="str">
        <f t="shared" si="16"/>
        <v/>
      </c>
      <c r="G149" s="79" t="str">
        <f t="shared" si="17"/>
        <v/>
      </c>
      <c r="H149" s="79" t="e">
        <f t="shared" ca="1" si="14"/>
        <v>#DIV/0!</v>
      </c>
      <c r="I149" s="79" t="e">
        <f t="shared" ca="1" si="15"/>
        <v>#DIV/0!</v>
      </c>
    </row>
    <row r="150" spans="2:9" x14ac:dyDescent="0.25">
      <c r="B150" s="93">
        <v>145</v>
      </c>
      <c r="C150" s="98"/>
      <c r="D150" s="79" t="e">
        <f>IF(B150="","",HLOOKUP($C$1,'Shaping Capacity using PNR'!$C$23:$N$26,4,FALSE)+HLOOKUP($C$1,'Shaping Capacity using PNR'!$C$23:$N$28,6,FALSE))</f>
        <v>#DIV/0!</v>
      </c>
      <c r="E150" s="94"/>
      <c r="F150" s="79" t="str">
        <f t="shared" si="16"/>
        <v/>
      </c>
      <c r="G150" s="79" t="str">
        <f t="shared" si="17"/>
        <v/>
      </c>
      <c r="H150" s="79" t="e">
        <f t="shared" ca="1" si="14"/>
        <v>#DIV/0!</v>
      </c>
      <c r="I150" s="79" t="e">
        <f t="shared" ca="1" si="15"/>
        <v>#DIV/0!</v>
      </c>
    </row>
    <row r="151" spans="2:9" x14ac:dyDescent="0.25">
      <c r="B151" s="93">
        <v>146</v>
      </c>
      <c r="C151" s="98"/>
      <c r="D151" s="79" t="e">
        <f>IF(B151="","",HLOOKUP($C$1,'Shaping Capacity using PNR'!$C$23:$N$26,4,FALSE)+HLOOKUP($C$1,'Shaping Capacity using PNR'!$C$23:$N$28,6,FALSE))</f>
        <v>#DIV/0!</v>
      </c>
      <c r="E151" s="94"/>
      <c r="F151" s="79" t="str">
        <f t="shared" si="16"/>
        <v/>
      </c>
      <c r="G151" s="79" t="str">
        <f t="shared" si="17"/>
        <v/>
      </c>
      <c r="H151" s="79" t="e">
        <f t="shared" ca="1" si="14"/>
        <v>#DIV/0!</v>
      </c>
      <c r="I151" s="79" t="e">
        <f t="shared" ca="1" si="15"/>
        <v>#DIV/0!</v>
      </c>
    </row>
    <row r="152" spans="2:9" x14ac:dyDescent="0.25">
      <c r="B152" s="93">
        <v>147</v>
      </c>
      <c r="C152" s="98"/>
      <c r="D152" s="79" t="e">
        <f>IF(B152="","",HLOOKUP($C$1,'Shaping Capacity using PNR'!$C$23:$N$26,4,FALSE)+HLOOKUP($C$1,'Shaping Capacity using PNR'!$C$23:$N$28,6,FALSE))</f>
        <v>#DIV/0!</v>
      </c>
      <c r="E152" s="94"/>
      <c r="F152" s="79" t="str">
        <f t="shared" si="16"/>
        <v/>
      </c>
      <c r="G152" s="79" t="str">
        <f t="shared" si="17"/>
        <v/>
      </c>
      <c r="H152" s="79" t="e">
        <f t="shared" ca="1" si="14"/>
        <v>#DIV/0!</v>
      </c>
      <c r="I152" s="79" t="e">
        <f t="shared" ca="1" si="15"/>
        <v>#DIV/0!</v>
      </c>
    </row>
    <row r="153" spans="2:9" x14ac:dyDescent="0.25">
      <c r="B153" s="93">
        <v>148</v>
      </c>
      <c r="C153" s="98"/>
      <c r="D153" s="79" t="e">
        <f>IF(B153="","",HLOOKUP($C$1,'Shaping Capacity using PNR'!$C$23:$N$26,4,FALSE)+HLOOKUP($C$1,'Shaping Capacity using PNR'!$C$23:$N$28,6,FALSE))</f>
        <v>#DIV/0!</v>
      </c>
      <c r="E153" s="94"/>
      <c r="F153" s="79" t="str">
        <f t="shared" si="16"/>
        <v/>
      </c>
      <c r="G153" s="79" t="str">
        <f t="shared" si="17"/>
        <v/>
      </c>
      <c r="H153" s="79" t="e">
        <f t="shared" ca="1" si="14"/>
        <v>#DIV/0!</v>
      </c>
      <c r="I153" s="79" t="e">
        <f t="shared" ca="1" si="15"/>
        <v>#DIV/0!</v>
      </c>
    </row>
    <row r="154" spans="2:9" x14ac:dyDescent="0.25">
      <c r="B154" s="93">
        <v>149</v>
      </c>
      <c r="C154" s="98"/>
      <c r="D154" s="79" t="e">
        <f>IF(B154="","",HLOOKUP($C$1,'Shaping Capacity using PNR'!$C$23:$N$26,4,FALSE)+HLOOKUP($C$1,'Shaping Capacity using PNR'!$C$23:$N$28,6,FALSE))</f>
        <v>#DIV/0!</v>
      </c>
      <c r="E154" s="94"/>
      <c r="F154" s="79" t="str">
        <f t="shared" si="16"/>
        <v/>
      </c>
      <c r="G154" s="79" t="str">
        <f t="shared" si="17"/>
        <v/>
      </c>
      <c r="H154" s="79" t="e">
        <f t="shared" ca="1" si="14"/>
        <v>#DIV/0!</v>
      </c>
      <c r="I154" s="79" t="e">
        <f t="shared" ca="1" si="15"/>
        <v>#DIV/0!</v>
      </c>
    </row>
    <row r="155" spans="2:9" x14ac:dyDescent="0.25">
      <c r="B155" s="93">
        <v>150</v>
      </c>
      <c r="C155" s="98"/>
      <c r="D155" s="79" t="e">
        <f>IF(B155="","",HLOOKUP($C$1,'Shaping Capacity using PNR'!$C$23:$N$26,4,FALSE)+HLOOKUP($C$1,'Shaping Capacity using PNR'!$C$23:$N$28,6,FALSE))</f>
        <v>#DIV/0!</v>
      </c>
      <c r="E155" s="94"/>
      <c r="F155" s="79" t="str">
        <f t="shared" si="16"/>
        <v/>
      </c>
      <c r="G155" s="79" t="str">
        <f t="shared" si="17"/>
        <v/>
      </c>
      <c r="H155" s="79" t="e">
        <f t="shared" ca="1" si="14"/>
        <v>#DIV/0!</v>
      </c>
      <c r="I155" s="79" t="e">
        <f t="shared" ca="1" si="15"/>
        <v>#DIV/0!</v>
      </c>
    </row>
    <row r="156" spans="2:9" x14ac:dyDescent="0.25">
      <c r="B156" s="93">
        <v>151</v>
      </c>
      <c r="C156" s="98"/>
      <c r="D156" s="79" t="e">
        <f>IF(B156="","",HLOOKUP($C$1,'Shaping Capacity using PNR'!$C$23:$N$26,4,FALSE)+HLOOKUP($C$1,'Shaping Capacity using PNR'!$C$23:$N$28,6,FALSE))</f>
        <v>#DIV/0!</v>
      </c>
      <c r="E156" s="94"/>
      <c r="F156" s="79" t="str">
        <f t="shared" si="16"/>
        <v/>
      </c>
      <c r="G156" s="79" t="str">
        <f t="shared" si="17"/>
        <v/>
      </c>
      <c r="H156" s="79" t="e">
        <f t="shared" ca="1" si="14"/>
        <v>#DIV/0!</v>
      </c>
      <c r="I156" s="79" t="e">
        <f t="shared" ca="1" si="15"/>
        <v>#DIV/0!</v>
      </c>
    </row>
    <row r="157" spans="2:9" x14ac:dyDescent="0.25">
      <c r="B157" s="93">
        <v>152</v>
      </c>
      <c r="C157" s="98"/>
      <c r="D157" s="79" t="e">
        <f>IF(B157="","",HLOOKUP($C$1,'Shaping Capacity using PNR'!$C$23:$N$26,4,FALSE)+HLOOKUP($C$1,'Shaping Capacity using PNR'!$C$23:$N$28,6,FALSE))</f>
        <v>#DIV/0!</v>
      </c>
      <c r="E157" s="94"/>
      <c r="F157" s="79" t="str">
        <f t="shared" si="16"/>
        <v/>
      </c>
      <c r="G157" s="79" t="str">
        <f t="shared" si="17"/>
        <v/>
      </c>
      <c r="H157" s="79" t="e">
        <f t="shared" ca="1" si="14"/>
        <v>#DIV/0!</v>
      </c>
      <c r="I157" s="79" t="e">
        <f t="shared" ca="1" si="15"/>
        <v>#DIV/0!</v>
      </c>
    </row>
    <row r="158" spans="2:9" x14ac:dyDescent="0.25">
      <c r="B158" s="93">
        <v>153</v>
      </c>
      <c r="C158" s="98"/>
      <c r="D158" s="79" t="e">
        <f>IF(B158="","",HLOOKUP($C$1,'Shaping Capacity using PNR'!$C$23:$N$26,4,FALSE)+HLOOKUP($C$1,'Shaping Capacity using PNR'!$C$23:$N$28,6,FALSE))</f>
        <v>#DIV/0!</v>
      </c>
      <c r="E158" s="94"/>
      <c r="F158" s="79" t="str">
        <f t="shared" si="16"/>
        <v/>
      </c>
      <c r="G158" s="79" t="str">
        <f t="shared" si="17"/>
        <v/>
      </c>
      <c r="H158" s="79" t="e">
        <f t="shared" ca="1" si="14"/>
        <v>#DIV/0!</v>
      </c>
      <c r="I158" s="79" t="e">
        <f t="shared" ca="1" si="15"/>
        <v>#DIV/0!</v>
      </c>
    </row>
    <row r="159" spans="2:9" x14ac:dyDescent="0.25">
      <c r="B159" s="93">
        <v>154</v>
      </c>
      <c r="C159" s="98"/>
      <c r="D159" s="79" t="e">
        <f>IF(B159="","",HLOOKUP($C$1,'Shaping Capacity using PNR'!$C$23:$N$26,4,FALSE)+HLOOKUP($C$1,'Shaping Capacity using PNR'!$C$23:$N$28,6,FALSE))</f>
        <v>#DIV/0!</v>
      </c>
      <c r="E159" s="94"/>
      <c r="F159" s="79" t="str">
        <f t="shared" si="16"/>
        <v/>
      </c>
      <c r="G159" s="79" t="str">
        <f t="shared" si="17"/>
        <v/>
      </c>
      <c r="H159" s="79" t="e">
        <f t="shared" ca="1" si="14"/>
        <v>#DIV/0!</v>
      </c>
      <c r="I159" s="79" t="e">
        <f t="shared" ca="1" si="15"/>
        <v>#DIV/0!</v>
      </c>
    </row>
    <row r="160" spans="2:9" x14ac:dyDescent="0.25">
      <c r="B160" s="93">
        <v>155</v>
      </c>
      <c r="C160" s="98"/>
      <c r="D160" s="79" t="e">
        <f>IF(B160="","",HLOOKUP($C$1,'Shaping Capacity using PNR'!$C$23:$N$26,4,FALSE)+HLOOKUP($C$1,'Shaping Capacity using PNR'!$C$23:$N$28,6,FALSE))</f>
        <v>#DIV/0!</v>
      </c>
      <c r="E160" s="94"/>
      <c r="F160" s="79" t="str">
        <f t="shared" si="16"/>
        <v/>
      </c>
      <c r="G160" s="79" t="str">
        <f t="shared" si="17"/>
        <v/>
      </c>
      <c r="H160" s="79" t="e">
        <f t="shared" ca="1" si="14"/>
        <v>#DIV/0!</v>
      </c>
      <c r="I160" s="79" t="e">
        <f t="shared" ca="1" si="15"/>
        <v>#DIV/0!</v>
      </c>
    </row>
    <row r="161" spans="2:9" x14ac:dyDescent="0.25">
      <c r="B161" s="93">
        <v>156</v>
      </c>
      <c r="C161" s="98"/>
      <c r="D161" s="79" t="e">
        <f>IF(B161="","",HLOOKUP($C$1,'Shaping Capacity using PNR'!$C$23:$N$26,4,FALSE)+HLOOKUP($C$1,'Shaping Capacity using PNR'!$C$23:$N$28,6,FALSE))</f>
        <v>#DIV/0!</v>
      </c>
      <c r="E161" s="94"/>
      <c r="F161" s="79" t="str">
        <f t="shared" si="16"/>
        <v/>
      </c>
      <c r="G161" s="79" t="str">
        <f t="shared" si="17"/>
        <v/>
      </c>
      <c r="H161" s="79" t="e">
        <f t="shared" ca="1" si="14"/>
        <v>#DIV/0!</v>
      </c>
      <c r="I161" s="79" t="e">
        <f t="shared" ca="1" si="15"/>
        <v>#DIV/0!</v>
      </c>
    </row>
    <row r="162" spans="2:9" x14ac:dyDescent="0.25">
      <c r="B162" s="93">
        <v>157</v>
      </c>
      <c r="C162" s="98"/>
      <c r="D162" s="79" t="e">
        <f>IF(B162="","",HLOOKUP($C$1,'Shaping Capacity using PNR'!$C$23:$N$26,4,FALSE)+HLOOKUP($C$1,'Shaping Capacity using PNR'!$C$23:$N$28,6,FALSE))</f>
        <v>#DIV/0!</v>
      </c>
      <c r="E162" s="94"/>
      <c r="F162" s="79" t="str">
        <f t="shared" si="16"/>
        <v/>
      </c>
      <c r="G162" s="79" t="str">
        <f t="shared" si="17"/>
        <v/>
      </c>
      <c r="H162" s="79" t="e">
        <f t="shared" ca="1" si="14"/>
        <v>#DIV/0!</v>
      </c>
      <c r="I162" s="79" t="e">
        <f t="shared" ca="1" si="15"/>
        <v>#DIV/0!</v>
      </c>
    </row>
    <row r="163" spans="2:9" x14ac:dyDescent="0.25">
      <c r="B163" s="93">
        <v>158</v>
      </c>
      <c r="C163" s="98"/>
      <c r="D163" s="79" t="e">
        <f>IF(B163="","",HLOOKUP($C$1,'Shaping Capacity using PNR'!$C$23:$N$26,4,FALSE)+HLOOKUP($C$1,'Shaping Capacity using PNR'!$C$23:$N$28,6,FALSE))</f>
        <v>#DIV/0!</v>
      </c>
      <c r="E163" s="94"/>
      <c r="F163" s="79" t="str">
        <f t="shared" si="16"/>
        <v/>
      </c>
      <c r="G163" s="79" t="str">
        <f t="shared" si="17"/>
        <v/>
      </c>
      <c r="H163" s="79" t="e">
        <f t="shared" ca="1" si="14"/>
        <v>#DIV/0!</v>
      </c>
      <c r="I163" s="79" t="e">
        <f t="shared" ca="1" si="15"/>
        <v>#DIV/0!</v>
      </c>
    </row>
    <row r="164" spans="2:9" x14ac:dyDescent="0.25">
      <c r="B164" s="93">
        <v>159</v>
      </c>
      <c r="C164" s="98"/>
      <c r="D164" s="79" t="e">
        <f>IF(B164="","",HLOOKUP($C$1,'Shaping Capacity using PNR'!$C$23:$N$26,4,FALSE)+HLOOKUP($C$1,'Shaping Capacity using PNR'!$C$23:$N$28,6,FALSE))</f>
        <v>#DIV/0!</v>
      </c>
      <c r="E164" s="94"/>
      <c r="F164" s="79" t="str">
        <f t="shared" si="16"/>
        <v/>
      </c>
      <c r="G164" s="79" t="str">
        <f t="shared" si="17"/>
        <v/>
      </c>
      <c r="H164" s="79" t="e">
        <f t="shared" ca="1" si="14"/>
        <v>#DIV/0!</v>
      </c>
      <c r="I164" s="79" t="e">
        <f t="shared" ca="1" si="15"/>
        <v>#DIV/0!</v>
      </c>
    </row>
    <row r="165" spans="2:9" x14ac:dyDescent="0.25">
      <c r="B165" s="93">
        <v>160</v>
      </c>
      <c r="C165" s="98"/>
      <c r="D165" s="79" t="e">
        <f>IF(B165="","",HLOOKUP($C$1,'Shaping Capacity using PNR'!$C$23:$N$26,4,FALSE)+HLOOKUP($C$1,'Shaping Capacity using PNR'!$C$23:$N$28,6,FALSE))</f>
        <v>#DIV/0!</v>
      </c>
      <c r="E165" s="94"/>
      <c r="F165" s="79" t="str">
        <f t="shared" si="16"/>
        <v/>
      </c>
      <c r="G165" s="79" t="str">
        <f t="shared" si="17"/>
        <v/>
      </c>
      <c r="H165" s="79" t="e">
        <f t="shared" ca="1" si="14"/>
        <v>#DIV/0!</v>
      </c>
      <c r="I165" s="79" t="e">
        <f t="shared" ca="1" si="15"/>
        <v>#DIV/0!</v>
      </c>
    </row>
    <row r="166" spans="2:9" x14ac:dyDescent="0.25">
      <c r="B166" s="93">
        <v>161</v>
      </c>
      <c r="C166" s="98"/>
      <c r="D166" s="79" t="e">
        <f>IF(B166="","",HLOOKUP($C$1,'Shaping Capacity using PNR'!$C$23:$N$26,4,FALSE)+HLOOKUP($C$1,'Shaping Capacity using PNR'!$C$23:$N$28,6,FALSE))</f>
        <v>#DIV/0!</v>
      </c>
      <c r="E166" s="94"/>
      <c r="F166" s="79" t="str">
        <f t="shared" si="16"/>
        <v/>
      </c>
      <c r="G166" s="79" t="str">
        <f t="shared" si="17"/>
        <v/>
      </c>
      <c r="H166" s="79" t="e">
        <f t="shared" ca="1" si="14"/>
        <v>#DIV/0!</v>
      </c>
      <c r="I166" s="79" t="e">
        <f t="shared" ca="1" si="15"/>
        <v>#DIV/0!</v>
      </c>
    </row>
    <row r="167" spans="2:9" x14ac:dyDescent="0.25">
      <c r="B167" s="93">
        <v>162</v>
      </c>
      <c r="C167" s="98"/>
      <c r="D167" s="79" t="e">
        <f>IF(B167="","",HLOOKUP($C$1,'Shaping Capacity using PNR'!$C$23:$N$26,4,FALSE)+HLOOKUP($C$1,'Shaping Capacity using PNR'!$C$23:$N$28,6,FALSE))</f>
        <v>#DIV/0!</v>
      </c>
      <c r="E167" s="94"/>
      <c r="F167" s="79" t="str">
        <f t="shared" si="16"/>
        <v/>
      </c>
      <c r="G167" s="79" t="str">
        <f t="shared" si="17"/>
        <v/>
      </c>
      <c r="H167" s="79" t="e">
        <f t="shared" ca="1" si="14"/>
        <v>#DIV/0!</v>
      </c>
      <c r="I167" s="79" t="e">
        <f t="shared" ca="1" si="15"/>
        <v>#DIV/0!</v>
      </c>
    </row>
    <row r="168" spans="2:9" x14ac:dyDescent="0.25">
      <c r="B168" s="93">
        <v>163</v>
      </c>
      <c r="C168" s="98"/>
      <c r="D168" s="79" t="e">
        <f>IF(B168="","",HLOOKUP($C$1,'Shaping Capacity using PNR'!$C$23:$N$26,4,FALSE)+HLOOKUP($C$1,'Shaping Capacity using PNR'!$C$23:$N$28,6,FALSE))</f>
        <v>#DIV/0!</v>
      </c>
      <c r="E168" s="94"/>
      <c r="F168" s="79" t="str">
        <f t="shared" si="16"/>
        <v/>
      </c>
      <c r="G168" s="79" t="str">
        <f t="shared" si="17"/>
        <v/>
      </c>
      <c r="H168" s="79" t="e">
        <f t="shared" ca="1" si="14"/>
        <v>#DIV/0!</v>
      </c>
      <c r="I168" s="79" t="e">
        <f t="shared" ca="1" si="15"/>
        <v>#DIV/0!</v>
      </c>
    </row>
    <row r="169" spans="2:9" x14ac:dyDescent="0.25">
      <c r="B169" s="93">
        <v>164</v>
      </c>
      <c r="C169" s="98"/>
      <c r="D169" s="79" t="e">
        <f>IF(B169="","",HLOOKUP($C$1,'Shaping Capacity using PNR'!$C$23:$N$26,4,FALSE)+HLOOKUP($C$1,'Shaping Capacity using PNR'!$C$23:$N$28,6,FALSE))</f>
        <v>#DIV/0!</v>
      </c>
      <c r="E169" s="94"/>
      <c r="F169" s="79" t="str">
        <f t="shared" si="16"/>
        <v/>
      </c>
      <c r="G169" s="79" t="str">
        <f t="shared" si="17"/>
        <v/>
      </c>
      <c r="H169" s="79" t="e">
        <f t="shared" ca="1" si="14"/>
        <v>#DIV/0!</v>
      </c>
      <c r="I169" s="79" t="e">
        <f t="shared" ca="1" si="15"/>
        <v>#DIV/0!</v>
      </c>
    </row>
    <row r="170" spans="2:9" x14ac:dyDescent="0.25">
      <c r="B170" s="93">
        <v>165</v>
      </c>
      <c r="C170" s="98"/>
      <c r="D170" s="79" t="e">
        <f>IF(B170="","",HLOOKUP($C$1,'Shaping Capacity using PNR'!$C$23:$N$26,4,FALSE)+HLOOKUP($C$1,'Shaping Capacity using PNR'!$C$23:$N$28,6,FALSE))</f>
        <v>#DIV/0!</v>
      </c>
      <c r="E170" s="94"/>
      <c r="F170" s="79" t="str">
        <f t="shared" si="16"/>
        <v/>
      </c>
      <c r="G170" s="79" t="str">
        <f t="shared" si="17"/>
        <v/>
      </c>
      <c r="H170" s="79" t="e">
        <f t="shared" ca="1" si="14"/>
        <v>#DIV/0!</v>
      </c>
      <c r="I170" s="79" t="e">
        <f t="shared" ca="1" si="15"/>
        <v>#DIV/0!</v>
      </c>
    </row>
    <row r="171" spans="2:9" x14ac:dyDescent="0.25">
      <c r="B171" s="93">
        <v>166</v>
      </c>
      <c r="C171" s="98"/>
      <c r="D171" s="79" t="e">
        <f>IF(B171="","",HLOOKUP($C$1,'Shaping Capacity using PNR'!$C$23:$N$26,4,FALSE)+HLOOKUP($C$1,'Shaping Capacity using PNR'!$C$23:$N$28,6,FALSE))</f>
        <v>#DIV/0!</v>
      </c>
      <c r="E171" s="94"/>
      <c r="F171" s="79" t="str">
        <f t="shared" si="16"/>
        <v/>
      </c>
      <c r="G171" s="79" t="str">
        <f t="shared" si="17"/>
        <v/>
      </c>
      <c r="H171" s="79" t="e">
        <f t="shared" ca="1" si="14"/>
        <v>#DIV/0!</v>
      </c>
      <c r="I171" s="79" t="e">
        <f t="shared" ca="1" si="15"/>
        <v>#DIV/0!</v>
      </c>
    </row>
    <row r="172" spans="2:9" x14ac:dyDescent="0.25">
      <c r="B172" s="93">
        <v>167</v>
      </c>
      <c r="C172" s="98"/>
      <c r="D172" s="79" t="e">
        <f>IF(B172="","",HLOOKUP($C$1,'Shaping Capacity using PNR'!$C$23:$N$26,4,FALSE)+HLOOKUP($C$1,'Shaping Capacity using PNR'!$C$23:$N$28,6,FALSE))</f>
        <v>#DIV/0!</v>
      </c>
      <c r="E172" s="94"/>
      <c r="F172" s="79" t="str">
        <f t="shared" si="16"/>
        <v/>
      </c>
      <c r="G172" s="79" t="str">
        <f t="shared" si="17"/>
        <v/>
      </c>
      <c r="H172" s="79" t="e">
        <f t="shared" ca="1" si="14"/>
        <v>#DIV/0!</v>
      </c>
      <c r="I172" s="79" t="e">
        <f t="shared" ca="1" si="15"/>
        <v>#DIV/0!</v>
      </c>
    </row>
    <row r="173" spans="2:9" x14ac:dyDescent="0.25">
      <c r="B173" s="93">
        <v>168</v>
      </c>
      <c r="C173" s="98"/>
      <c r="D173" s="79" t="e">
        <f>IF(B173="","",HLOOKUP($C$1,'Shaping Capacity using PNR'!$C$23:$N$26,4,FALSE)+HLOOKUP($C$1,'Shaping Capacity using PNR'!$C$23:$N$28,6,FALSE))</f>
        <v>#DIV/0!</v>
      </c>
      <c r="E173" s="94"/>
      <c r="F173" s="79" t="str">
        <f t="shared" si="16"/>
        <v/>
      </c>
      <c r="G173" s="79" t="str">
        <f t="shared" si="17"/>
        <v/>
      </c>
      <c r="H173" s="79" t="e">
        <f t="shared" ca="1" si="14"/>
        <v>#DIV/0!</v>
      </c>
      <c r="I173" s="79" t="e">
        <f t="shared" ca="1" si="15"/>
        <v>#DIV/0!</v>
      </c>
    </row>
    <row r="174" spans="2:9" x14ac:dyDescent="0.25">
      <c r="B174" s="93">
        <v>169</v>
      </c>
      <c r="C174" s="98"/>
      <c r="D174" s="79" t="e">
        <f>IF(B174="","",HLOOKUP($C$1,'Shaping Capacity using PNR'!$C$23:$N$26,4,FALSE)+HLOOKUP($C$1,'Shaping Capacity using PNR'!$C$23:$N$28,6,FALSE))</f>
        <v>#DIV/0!</v>
      </c>
      <c r="E174" s="94"/>
      <c r="F174" s="79" t="str">
        <f t="shared" si="16"/>
        <v/>
      </c>
      <c r="G174" s="79" t="str">
        <f t="shared" si="17"/>
        <v/>
      </c>
      <c r="H174" s="79" t="e">
        <f t="shared" ca="1" si="14"/>
        <v>#DIV/0!</v>
      </c>
      <c r="I174" s="79" t="e">
        <f t="shared" ca="1" si="15"/>
        <v>#DIV/0!</v>
      </c>
    </row>
    <row r="175" spans="2:9" x14ac:dyDescent="0.25">
      <c r="B175" s="93">
        <v>170</v>
      </c>
      <c r="C175" s="98"/>
      <c r="D175" s="79" t="e">
        <f>IF(B175="","",HLOOKUP($C$1,'Shaping Capacity using PNR'!$C$23:$N$26,4,FALSE)+HLOOKUP($C$1,'Shaping Capacity using PNR'!$C$23:$N$28,6,FALSE))</f>
        <v>#DIV/0!</v>
      </c>
      <c r="E175" s="94"/>
      <c r="F175" s="79" t="str">
        <f t="shared" si="16"/>
        <v/>
      </c>
      <c r="G175" s="79" t="str">
        <f t="shared" si="17"/>
        <v/>
      </c>
      <c r="H175" s="79" t="e">
        <f t="shared" ca="1" si="14"/>
        <v>#DIV/0!</v>
      </c>
      <c r="I175" s="79" t="e">
        <f t="shared" ca="1" si="15"/>
        <v>#DIV/0!</v>
      </c>
    </row>
    <row r="176" spans="2:9" x14ac:dyDescent="0.25">
      <c r="B176" s="93">
        <v>171</v>
      </c>
      <c r="C176" s="98"/>
      <c r="D176" s="79" t="e">
        <f>IF(B176="","",HLOOKUP($C$1,'Shaping Capacity using PNR'!$C$23:$N$26,4,FALSE)+HLOOKUP($C$1,'Shaping Capacity using PNR'!$C$23:$N$28,6,FALSE))</f>
        <v>#DIV/0!</v>
      </c>
      <c r="E176" s="94"/>
      <c r="F176" s="79" t="str">
        <f t="shared" si="16"/>
        <v/>
      </c>
      <c r="G176" s="79" t="str">
        <f t="shared" si="17"/>
        <v/>
      </c>
      <c r="H176" s="79" t="e">
        <f t="shared" ca="1" si="14"/>
        <v>#DIV/0!</v>
      </c>
      <c r="I176" s="79" t="e">
        <f t="shared" ca="1" si="15"/>
        <v>#DIV/0!</v>
      </c>
    </row>
    <row r="177" spans="2:9" x14ac:dyDescent="0.25">
      <c r="B177" s="93">
        <v>172</v>
      </c>
      <c r="C177" s="98"/>
      <c r="D177" s="79" t="e">
        <f>IF(B177="","",HLOOKUP($C$1,'Shaping Capacity using PNR'!$C$23:$N$26,4,FALSE)+HLOOKUP($C$1,'Shaping Capacity using PNR'!$C$23:$N$28,6,FALSE))</f>
        <v>#DIV/0!</v>
      </c>
      <c r="E177" s="94"/>
      <c r="F177" s="79" t="str">
        <f t="shared" si="16"/>
        <v/>
      </c>
      <c r="G177" s="79" t="str">
        <f t="shared" si="17"/>
        <v/>
      </c>
      <c r="H177" s="79" t="e">
        <f t="shared" ca="1" si="14"/>
        <v>#DIV/0!</v>
      </c>
      <c r="I177" s="79" t="e">
        <f t="shared" ca="1" si="15"/>
        <v>#DIV/0!</v>
      </c>
    </row>
    <row r="178" spans="2:9" x14ac:dyDescent="0.25">
      <c r="B178" s="93">
        <v>173</v>
      </c>
      <c r="C178" s="98"/>
      <c r="D178" s="79" t="e">
        <f>IF(B178="","",HLOOKUP($C$1,'Shaping Capacity using PNR'!$C$23:$N$26,4,FALSE)+HLOOKUP($C$1,'Shaping Capacity using PNR'!$C$23:$N$28,6,FALSE))</f>
        <v>#DIV/0!</v>
      </c>
      <c r="E178" s="94"/>
      <c r="F178" s="79" t="str">
        <f t="shared" si="16"/>
        <v/>
      </c>
      <c r="G178" s="79" t="str">
        <f t="shared" si="17"/>
        <v/>
      </c>
      <c r="H178" s="79" t="e">
        <f t="shared" ca="1" si="14"/>
        <v>#DIV/0!</v>
      </c>
      <c r="I178" s="79" t="e">
        <f t="shared" ca="1" si="15"/>
        <v>#DIV/0!</v>
      </c>
    </row>
    <row r="179" spans="2:9" x14ac:dyDescent="0.25">
      <c r="B179" s="93">
        <v>174</v>
      </c>
      <c r="C179" s="98"/>
      <c r="D179" s="79" t="e">
        <f>IF(B179="","",HLOOKUP($C$1,'Shaping Capacity using PNR'!$C$23:$N$26,4,FALSE)+HLOOKUP($C$1,'Shaping Capacity using PNR'!$C$23:$N$28,6,FALSE))</f>
        <v>#DIV/0!</v>
      </c>
      <c r="E179" s="94"/>
      <c r="F179" s="79" t="str">
        <f t="shared" si="16"/>
        <v/>
      </c>
      <c r="G179" s="79" t="str">
        <f t="shared" si="17"/>
        <v/>
      </c>
      <c r="H179" s="79" t="e">
        <f t="shared" ca="1" si="14"/>
        <v>#DIV/0!</v>
      </c>
      <c r="I179" s="79" t="e">
        <f t="shared" ca="1" si="15"/>
        <v>#DIV/0!</v>
      </c>
    </row>
    <row r="180" spans="2:9" x14ac:dyDescent="0.25">
      <c r="B180" s="93">
        <v>175</v>
      </c>
      <c r="C180" s="98"/>
      <c r="D180" s="79" t="e">
        <f>IF(B180="","",HLOOKUP($C$1,'Shaping Capacity using PNR'!$C$23:$N$26,4,FALSE)+HLOOKUP($C$1,'Shaping Capacity using PNR'!$C$23:$N$28,6,FALSE))</f>
        <v>#DIV/0!</v>
      </c>
      <c r="E180" s="94"/>
      <c r="F180" s="79" t="str">
        <f t="shared" si="16"/>
        <v/>
      </c>
      <c r="G180" s="79" t="str">
        <f t="shared" si="17"/>
        <v/>
      </c>
      <c r="H180" s="79" t="e">
        <f t="shared" ca="1" si="14"/>
        <v>#DIV/0!</v>
      </c>
      <c r="I180" s="79" t="e">
        <f t="shared" ca="1" si="15"/>
        <v>#DIV/0!</v>
      </c>
    </row>
    <row r="181" spans="2:9" x14ac:dyDescent="0.25">
      <c r="B181" s="93">
        <v>176</v>
      </c>
      <c r="C181" s="98"/>
      <c r="D181" s="79" t="e">
        <f>IF(B181="","",HLOOKUP($C$1,'Shaping Capacity using PNR'!$C$23:$N$26,4,FALSE)+HLOOKUP($C$1,'Shaping Capacity using PNR'!$C$23:$N$28,6,FALSE))</f>
        <v>#DIV/0!</v>
      </c>
      <c r="E181" s="94"/>
      <c r="F181" s="79" t="str">
        <f t="shared" si="16"/>
        <v/>
      </c>
      <c r="G181" s="79" t="str">
        <f t="shared" si="17"/>
        <v/>
      </c>
      <c r="H181" s="79" t="e">
        <f t="shared" ca="1" si="14"/>
        <v>#DIV/0!</v>
      </c>
      <c r="I181" s="79" t="e">
        <f t="shared" ca="1" si="15"/>
        <v>#DIV/0!</v>
      </c>
    </row>
    <row r="182" spans="2:9" x14ac:dyDescent="0.25">
      <c r="B182" s="93">
        <v>177</v>
      </c>
      <c r="C182" s="98"/>
      <c r="D182" s="79" t="e">
        <f>IF(B182="","",HLOOKUP($C$1,'Shaping Capacity using PNR'!$C$23:$N$26,4,FALSE)+HLOOKUP($C$1,'Shaping Capacity using PNR'!$C$23:$N$28,6,FALSE))</f>
        <v>#DIV/0!</v>
      </c>
      <c r="E182" s="94"/>
      <c r="F182" s="79" t="str">
        <f t="shared" si="16"/>
        <v/>
      </c>
      <c r="G182" s="79" t="str">
        <f t="shared" si="17"/>
        <v/>
      </c>
      <c r="H182" s="79" t="e">
        <f t="shared" ca="1" si="14"/>
        <v>#DIV/0!</v>
      </c>
      <c r="I182" s="79" t="e">
        <f t="shared" ca="1" si="15"/>
        <v>#DIV/0!</v>
      </c>
    </row>
    <row r="183" spans="2:9" x14ac:dyDescent="0.25">
      <c r="B183" s="93">
        <v>178</v>
      </c>
      <c r="C183" s="98"/>
      <c r="D183" s="79" t="e">
        <f>IF(B183="","",HLOOKUP($C$1,'Shaping Capacity using PNR'!$C$23:$N$26,4,FALSE)+HLOOKUP($C$1,'Shaping Capacity using PNR'!$C$23:$N$28,6,FALSE))</f>
        <v>#DIV/0!</v>
      </c>
      <c r="E183" s="94"/>
      <c r="F183" s="79" t="str">
        <f t="shared" si="16"/>
        <v/>
      </c>
      <c r="G183" s="79" t="str">
        <f t="shared" si="17"/>
        <v/>
      </c>
      <c r="H183" s="79" t="e">
        <f t="shared" ca="1" si="14"/>
        <v>#DIV/0!</v>
      </c>
      <c r="I183" s="79" t="e">
        <f t="shared" ca="1" si="15"/>
        <v>#DIV/0!</v>
      </c>
    </row>
    <row r="184" spans="2:9" x14ac:dyDescent="0.25">
      <c r="B184" s="93">
        <v>179</v>
      </c>
      <c r="C184" s="98"/>
      <c r="D184" s="79" t="e">
        <f>IF(B184="","",HLOOKUP($C$1,'Shaping Capacity using PNR'!$C$23:$N$26,4,FALSE)+HLOOKUP($C$1,'Shaping Capacity using PNR'!$C$23:$N$28,6,FALSE))</f>
        <v>#DIV/0!</v>
      </c>
      <c r="E184" s="94"/>
      <c r="F184" s="79" t="str">
        <f t="shared" si="16"/>
        <v/>
      </c>
      <c r="G184" s="79" t="str">
        <f t="shared" si="17"/>
        <v/>
      </c>
      <c r="H184" s="79" t="e">
        <f t="shared" ca="1" si="14"/>
        <v>#DIV/0!</v>
      </c>
      <c r="I184" s="79" t="e">
        <f t="shared" ca="1" si="15"/>
        <v>#DIV/0!</v>
      </c>
    </row>
    <row r="185" spans="2:9" x14ac:dyDescent="0.25">
      <c r="B185" s="93">
        <v>180</v>
      </c>
      <c r="C185" s="98"/>
      <c r="D185" s="79" t="e">
        <f>IF(B185="","",HLOOKUP($C$1,'Shaping Capacity using PNR'!$C$23:$N$26,4,FALSE)+HLOOKUP($C$1,'Shaping Capacity using PNR'!$C$23:$N$28,6,FALSE))</f>
        <v>#DIV/0!</v>
      </c>
      <c r="E185" s="94"/>
      <c r="F185" s="79" t="str">
        <f t="shared" si="16"/>
        <v/>
      </c>
      <c r="G185" s="79" t="str">
        <f t="shared" si="17"/>
        <v/>
      </c>
      <c r="H185" s="79" t="e">
        <f t="shared" ca="1" si="14"/>
        <v>#DIV/0!</v>
      </c>
      <c r="I185" s="79" t="e">
        <f t="shared" ca="1" si="15"/>
        <v>#DIV/0!</v>
      </c>
    </row>
    <row r="186" spans="2:9" x14ac:dyDescent="0.25">
      <c r="B186" s="93">
        <v>181</v>
      </c>
      <c r="C186" s="98"/>
      <c r="D186" s="79" t="e">
        <f>IF(B186="","",HLOOKUP($C$1,'Shaping Capacity using PNR'!$C$23:$N$26,4,FALSE)+HLOOKUP($C$1,'Shaping Capacity using PNR'!$C$23:$N$28,6,FALSE))</f>
        <v>#DIV/0!</v>
      </c>
      <c r="E186" s="94"/>
      <c r="F186" s="79" t="str">
        <f t="shared" si="16"/>
        <v/>
      </c>
      <c r="G186" s="79" t="str">
        <f t="shared" si="17"/>
        <v/>
      </c>
      <c r="H186" s="79" t="e">
        <f t="shared" ca="1" si="14"/>
        <v>#DIV/0!</v>
      </c>
      <c r="I186" s="79" t="e">
        <f t="shared" ca="1" si="15"/>
        <v>#DIV/0!</v>
      </c>
    </row>
    <row r="187" spans="2:9" x14ac:dyDescent="0.25">
      <c r="B187" s="93">
        <v>182</v>
      </c>
      <c r="C187" s="98"/>
      <c r="D187" s="79" t="e">
        <f>IF(B187="","",HLOOKUP($C$1,'Shaping Capacity using PNR'!$C$23:$N$26,4,FALSE)+HLOOKUP($C$1,'Shaping Capacity using PNR'!$C$23:$N$28,6,FALSE))</f>
        <v>#DIV/0!</v>
      </c>
      <c r="E187" s="94"/>
      <c r="F187" s="79" t="str">
        <f t="shared" si="16"/>
        <v/>
      </c>
      <c r="G187" s="79" t="str">
        <f t="shared" si="17"/>
        <v/>
      </c>
      <c r="H187" s="79" t="e">
        <f t="shared" ca="1" si="14"/>
        <v>#DIV/0!</v>
      </c>
      <c r="I187" s="79" t="e">
        <f t="shared" ca="1" si="15"/>
        <v>#DIV/0!</v>
      </c>
    </row>
    <row r="188" spans="2:9" x14ac:dyDescent="0.25">
      <c r="B188" s="93">
        <v>183</v>
      </c>
      <c r="C188" s="98"/>
      <c r="D188" s="79" t="e">
        <f>IF(B188="","",HLOOKUP($C$1,'Shaping Capacity using PNR'!$C$23:$N$26,4,FALSE)+HLOOKUP($C$1,'Shaping Capacity using PNR'!$C$23:$N$28,6,FALSE))</f>
        <v>#DIV/0!</v>
      </c>
      <c r="E188" s="94"/>
      <c r="F188" s="79" t="str">
        <f t="shared" si="16"/>
        <v/>
      </c>
      <c r="G188" s="79" t="str">
        <f t="shared" si="17"/>
        <v/>
      </c>
      <c r="H188" s="79" t="e">
        <f t="shared" ca="1" si="14"/>
        <v>#DIV/0!</v>
      </c>
      <c r="I188" s="79" t="e">
        <f t="shared" ca="1" si="15"/>
        <v>#DIV/0!</v>
      </c>
    </row>
    <row r="189" spans="2:9" x14ac:dyDescent="0.25">
      <c r="B189" s="93">
        <v>184</v>
      </c>
      <c r="C189" s="98"/>
      <c r="D189" s="79" t="e">
        <f>IF(B189="","",HLOOKUP($C$1,'Shaping Capacity using PNR'!$C$23:$N$26,4,FALSE)+HLOOKUP($C$1,'Shaping Capacity using PNR'!$C$23:$N$28,6,FALSE))</f>
        <v>#DIV/0!</v>
      </c>
      <c r="E189" s="94"/>
      <c r="F189" s="79" t="str">
        <f t="shared" si="16"/>
        <v/>
      </c>
      <c r="G189" s="79" t="str">
        <f t="shared" si="17"/>
        <v/>
      </c>
      <c r="H189" s="79" t="e">
        <f t="shared" ca="1" si="14"/>
        <v>#DIV/0!</v>
      </c>
      <c r="I189" s="79" t="e">
        <f t="shared" ca="1" si="15"/>
        <v>#DIV/0!</v>
      </c>
    </row>
    <row r="190" spans="2:9" x14ac:dyDescent="0.25">
      <c r="B190" s="93">
        <v>185</v>
      </c>
      <c r="C190" s="98"/>
      <c r="D190" s="79" t="e">
        <f>IF(B190="","",HLOOKUP($C$1,'Shaping Capacity using PNR'!$C$23:$N$26,4,FALSE)+HLOOKUP($C$1,'Shaping Capacity using PNR'!$C$23:$N$28,6,FALSE))</f>
        <v>#DIV/0!</v>
      </c>
      <c r="E190" s="94"/>
      <c r="F190" s="79" t="str">
        <f t="shared" si="16"/>
        <v/>
      </c>
      <c r="G190" s="79" t="str">
        <f t="shared" si="17"/>
        <v/>
      </c>
      <c r="H190" s="79" t="e">
        <f t="shared" ca="1" si="14"/>
        <v>#DIV/0!</v>
      </c>
      <c r="I190" s="79" t="e">
        <f t="shared" ca="1" si="15"/>
        <v>#DIV/0!</v>
      </c>
    </row>
    <row r="191" spans="2:9" x14ac:dyDescent="0.25">
      <c r="B191" s="93">
        <v>186</v>
      </c>
      <c r="C191" s="98"/>
      <c r="D191" s="79" t="e">
        <f>IF(B191="","",HLOOKUP($C$1,'Shaping Capacity using PNR'!$C$23:$N$26,4,FALSE)+HLOOKUP($C$1,'Shaping Capacity using PNR'!$C$23:$N$28,6,FALSE))</f>
        <v>#DIV/0!</v>
      </c>
      <c r="E191" s="94"/>
      <c r="F191" s="79" t="str">
        <f t="shared" si="16"/>
        <v/>
      </c>
      <c r="G191" s="79" t="str">
        <f t="shared" si="17"/>
        <v/>
      </c>
      <c r="H191" s="79" t="e">
        <f t="shared" ca="1" si="14"/>
        <v>#DIV/0!</v>
      </c>
      <c r="I191" s="79" t="e">
        <f t="shared" ca="1" si="15"/>
        <v>#DIV/0!</v>
      </c>
    </row>
    <row r="192" spans="2:9" x14ac:dyDescent="0.25">
      <c r="B192" s="93">
        <v>187</v>
      </c>
      <c r="C192" s="98"/>
      <c r="D192" s="79" t="e">
        <f>IF(B192="","",HLOOKUP($C$1,'Shaping Capacity using PNR'!$C$23:$N$26,4,FALSE)+HLOOKUP($C$1,'Shaping Capacity using PNR'!$C$23:$N$28,6,FALSE))</f>
        <v>#DIV/0!</v>
      </c>
      <c r="E192" s="94"/>
      <c r="F192" s="79" t="str">
        <f t="shared" si="16"/>
        <v/>
      </c>
      <c r="G192" s="79" t="str">
        <f t="shared" si="17"/>
        <v/>
      </c>
      <c r="H192" s="79" t="e">
        <f t="shared" ca="1" si="14"/>
        <v>#DIV/0!</v>
      </c>
      <c r="I192" s="79" t="e">
        <f t="shared" ca="1" si="15"/>
        <v>#DIV/0!</v>
      </c>
    </row>
    <row r="193" spans="2:9" x14ac:dyDescent="0.25">
      <c r="B193" s="93">
        <v>188</v>
      </c>
      <c r="C193" s="98"/>
      <c r="D193" s="79" t="e">
        <f>IF(B193="","",HLOOKUP($C$1,'Shaping Capacity using PNR'!$C$23:$N$26,4,FALSE)+HLOOKUP($C$1,'Shaping Capacity using PNR'!$C$23:$N$28,6,FALSE))</f>
        <v>#DIV/0!</v>
      </c>
      <c r="E193" s="94"/>
      <c r="F193" s="79" t="str">
        <f t="shared" si="16"/>
        <v/>
      </c>
      <c r="G193" s="79" t="str">
        <f t="shared" si="17"/>
        <v/>
      </c>
      <c r="H193" s="79" t="e">
        <f t="shared" ca="1" si="14"/>
        <v>#DIV/0!</v>
      </c>
      <c r="I193" s="79" t="e">
        <f t="shared" ca="1" si="15"/>
        <v>#DIV/0!</v>
      </c>
    </row>
    <row r="194" spans="2:9" x14ac:dyDescent="0.25">
      <c r="B194" s="93">
        <v>189</v>
      </c>
      <c r="C194" s="98"/>
      <c r="D194" s="79" t="e">
        <f>IF(B194="","",HLOOKUP($C$1,'Shaping Capacity using PNR'!$C$23:$N$26,4,FALSE)+HLOOKUP($C$1,'Shaping Capacity using PNR'!$C$23:$N$28,6,FALSE))</f>
        <v>#DIV/0!</v>
      </c>
      <c r="E194" s="94"/>
      <c r="F194" s="79" t="str">
        <f t="shared" si="16"/>
        <v/>
      </c>
      <c r="G194" s="79" t="str">
        <f t="shared" si="17"/>
        <v/>
      </c>
      <c r="H194" s="79" t="e">
        <f t="shared" ca="1" si="14"/>
        <v>#DIV/0!</v>
      </c>
      <c r="I194" s="79" t="e">
        <f t="shared" ca="1" si="15"/>
        <v>#DIV/0!</v>
      </c>
    </row>
    <row r="195" spans="2:9" x14ac:dyDescent="0.25">
      <c r="B195" s="93">
        <v>190</v>
      </c>
      <c r="C195" s="98"/>
      <c r="D195" s="79" t="e">
        <f>IF(B195="","",HLOOKUP($C$1,'Shaping Capacity using PNR'!$C$23:$N$26,4,FALSE)+HLOOKUP($C$1,'Shaping Capacity using PNR'!$C$23:$N$28,6,FALSE))</f>
        <v>#DIV/0!</v>
      </c>
      <c r="E195" s="94"/>
      <c r="F195" s="79" t="str">
        <f t="shared" si="16"/>
        <v/>
      </c>
      <c r="G195" s="79" t="str">
        <f t="shared" si="17"/>
        <v/>
      </c>
      <c r="H195" s="79" t="e">
        <f t="shared" ca="1" si="14"/>
        <v>#DIV/0!</v>
      </c>
      <c r="I195" s="79" t="e">
        <f t="shared" ca="1" si="15"/>
        <v>#DIV/0!</v>
      </c>
    </row>
    <row r="196" spans="2:9" x14ac:dyDescent="0.25">
      <c r="B196" s="93">
        <v>191</v>
      </c>
      <c r="C196" s="98"/>
      <c r="D196" s="79" t="e">
        <f>IF(B196="","",HLOOKUP($C$1,'Shaping Capacity using PNR'!$C$23:$N$26,4,FALSE)+HLOOKUP($C$1,'Shaping Capacity using PNR'!$C$23:$N$28,6,FALSE))</f>
        <v>#DIV/0!</v>
      </c>
      <c r="E196" s="94"/>
      <c r="F196" s="79" t="str">
        <f t="shared" si="16"/>
        <v/>
      </c>
      <c r="G196" s="79" t="str">
        <f t="shared" si="17"/>
        <v/>
      </c>
      <c r="H196" s="79" t="e">
        <f t="shared" ca="1" si="14"/>
        <v>#DIV/0!</v>
      </c>
      <c r="I196" s="79" t="e">
        <f t="shared" ca="1" si="15"/>
        <v>#DIV/0!</v>
      </c>
    </row>
    <row r="197" spans="2:9" x14ac:dyDescent="0.25">
      <c r="B197" s="93">
        <v>192</v>
      </c>
      <c r="C197" s="98"/>
      <c r="D197" s="79" t="e">
        <f>IF(B197="","",HLOOKUP($C$1,'Shaping Capacity using PNR'!$C$23:$N$26,4,FALSE)+HLOOKUP($C$1,'Shaping Capacity using PNR'!$C$23:$N$28,6,FALSE))</f>
        <v>#DIV/0!</v>
      </c>
      <c r="E197" s="94"/>
      <c r="F197" s="79" t="str">
        <f t="shared" si="16"/>
        <v/>
      </c>
      <c r="G197" s="79" t="str">
        <f t="shared" si="17"/>
        <v/>
      </c>
      <c r="H197" s="79" t="e">
        <f t="shared" ca="1" si="14"/>
        <v>#DIV/0!</v>
      </c>
      <c r="I197" s="79" t="e">
        <f t="shared" ca="1" si="15"/>
        <v>#DIV/0!</v>
      </c>
    </row>
    <row r="198" spans="2:9" x14ac:dyDescent="0.25">
      <c r="B198" s="93">
        <v>193</v>
      </c>
      <c r="C198" s="98"/>
      <c r="D198" s="79" t="e">
        <f>IF(B198="","",HLOOKUP($C$1,'Shaping Capacity using PNR'!$C$23:$N$26,4,FALSE)+HLOOKUP($C$1,'Shaping Capacity using PNR'!$C$23:$N$28,6,FALSE))</f>
        <v>#DIV/0!</v>
      </c>
      <c r="E198" s="94"/>
      <c r="F198" s="79" t="str">
        <f t="shared" si="16"/>
        <v/>
      </c>
      <c r="G198" s="79" t="str">
        <f t="shared" si="17"/>
        <v/>
      </c>
      <c r="H198" s="79" t="e">
        <f t="shared" ca="1" si="14"/>
        <v>#DIV/0!</v>
      </c>
      <c r="I198" s="79" t="e">
        <f t="shared" ca="1" si="15"/>
        <v>#DIV/0!</v>
      </c>
    </row>
    <row r="199" spans="2:9" x14ac:dyDescent="0.25">
      <c r="B199" s="93">
        <v>194</v>
      </c>
      <c r="C199" s="98"/>
      <c r="D199" s="79" t="e">
        <f>IF(B199="","",HLOOKUP($C$1,'Shaping Capacity using PNR'!$C$23:$N$26,4,FALSE)+HLOOKUP($C$1,'Shaping Capacity using PNR'!$C$23:$N$28,6,FALSE))</f>
        <v>#DIV/0!</v>
      </c>
      <c r="E199" s="94"/>
      <c r="F199" s="79" t="str">
        <f t="shared" si="16"/>
        <v/>
      </c>
      <c r="G199" s="79" t="str">
        <f t="shared" si="17"/>
        <v/>
      </c>
      <c r="H199" s="79" t="e">
        <f t="shared" ref="H199:H262" ca="1" si="18">IF(E199&gt;$E$2,"Yes","No")</f>
        <v>#DIV/0!</v>
      </c>
      <c r="I199" s="79" t="e">
        <f t="shared" ref="I199:I262" ca="1" si="19">IF(E199&lt;$F$2,"Yes","No")</f>
        <v>#DIV/0!</v>
      </c>
    </row>
    <row r="200" spans="2:9" x14ac:dyDescent="0.25">
      <c r="B200" s="93">
        <v>195</v>
      </c>
      <c r="C200" s="98"/>
      <c r="D200" s="79" t="e">
        <f>IF(B200="","",HLOOKUP($C$1,'Shaping Capacity using PNR'!$C$23:$N$26,4,FALSE)+HLOOKUP($C$1,'Shaping Capacity using PNR'!$C$23:$N$28,6,FALSE))</f>
        <v>#DIV/0!</v>
      </c>
      <c r="E200" s="94"/>
      <c r="F200" s="79" t="str">
        <f t="shared" ref="F200:F263" si="20">IF(E200&gt;E199,IF(ABS(E200-E199)&gt;$L$2,"Yes","No"),"")</f>
        <v/>
      </c>
      <c r="G200" s="79" t="str">
        <f t="shared" ref="G200:G263" si="21">IF(E200&lt;E199,IF(ABS(E200-E199)&gt;$M$2,"Yes","No"),"")</f>
        <v/>
      </c>
      <c r="H200" s="79" t="e">
        <f t="shared" ca="1" si="18"/>
        <v>#DIV/0!</v>
      </c>
      <c r="I200" s="79" t="e">
        <f t="shared" ca="1" si="19"/>
        <v>#DIV/0!</v>
      </c>
    </row>
    <row r="201" spans="2:9" x14ac:dyDescent="0.25">
      <c r="B201" s="93">
        <v>196</v>
      </c>
      <c r="C201" s="98"/>
      <c r="D201" s="79" t="e">
        <f>IF(B201="","",HLOOKUP($C$1,'Shaping Capacity using PNR'!$C$23:$N$26,4,FALSE)+HLOOKUP($C$1,'Shaping Capacity using PNR'!$C$23:$N$28,6,FALSE))</f>
        <v>#DIV/0!</v>
      </c>
      <c r="E201" s="94"/>
      <c r="F201" s="79" t="str">
        <f t="shared" si="20"/>
        <v/>
      </c>
      <c r="G201" s="79" t="str">
        <f t="shared" si="21"/>
        <v/>
      </c>
      <c r="H201" s="79" t="e">
        <f t="shared" ca="1" si="18"/>
        <v>#DIV/0!</v>
      </c>
      <c r="I201" s="79" t="e">
        <f t="shared" ca="1" si="19"/>
        <v>#DIV/0!</v>
      </c>
    </row>
    <row r="202" spans="2:9" x14ac:dyDescent="0.25">
      <c r="B202" s="93">
        <v>197</v>
      </c>
      <c r="C202" s="98"/>
      <c r="D202" s="79" t="e">
        <f>IF(B202="","",HLOOKUP($C$1,'Shaping Capacity using PNR'!$C$23:$N$26,4,FALSE)+HLOOKUP($C$1,'Shaping Capacity using PNR'!$C$23:$N$28,6,FALSE))</f>
        <v>#DIV/0!</v>
      </c>
      <c r="E202" s="94"/>
      <c r="F202" s="79" t="str">
        <f t="shared" si="20"/>
        <v/>
      </c>
      <c r="G202" s="79" t="str">
        <f t="shared" si="21"/>
        <v/>
      </c>
      <c r="H202" s="79" t="e">
        <f t="shared" ca="1" si="18"/>
        <v>#DIV/0!</v>
      </c>
      <c r="I202" s="79" t="e">
        <f t="shared" ca="1" si="19"/>
        <v>#DIV/0!</v>
      </c>
    </row>
    <row r="203" spans="2:9" x14ac:dyDescent="0.25">
      <c r="B203" s="93">
        <v>198</v>
      </c>
      <c r="C203" s="98"/>
      <c r="D203" s="79" t="e">
        <f>IF(B203="","",HLOOKUP($C$1,'Shaping Capacity using PNR'!$C$23:$N$26,4,FALSE)+HLOOKUP($C$1,'Shaping Capacity using PNR'!$C$23:$N$28,6,FALSE))</f>
        <v>#DIV/0!</v>
      </c>
      <c r="E203" s="94"/>
      <c r="F203" s="79" t="str">
        <f t="shared" si="20"/>
        <v/>
      </c>
      <c r="G203" s="79" t="str">
        <f t="shared" si="21"/>
        <v/>
      </c>
      <c r="H203" s="79" t="e">
        <f t="shared" ca="1" si="18"/>
        <v>#DIV/0!</v>
      </c>
      <c r="I203" s="79" t="e">
        <f t="shared" ca="1" si="19"/>
        <v>#DIV/0!</v>
      </c>
    </row>
    <row r="204" spans="2:9" x14ac:dyDescent="0.25">
      <c r="B204" s="93">
        <v>199</v>
      </c>
      <c r="C204" s="98"/>
      <c r="D204" s="79" t="e">
        <f>IF(B204="","",HLOOKUP($C$1,'Shaping Capacity using PNR'!$C$23:$N$26,4,FALSE)+HLOOKUP($C$1,'Shaping Capacity using PNR'!$C$23:$N$28,6,FALSE))</f>
        <v>#DIV/0!</v>
      </c>
      <c r="E204" s="94"/>
      <c r="F204" s="79" t="str">
        <f t="shared" si="20"/>
        <v/>
      </c>
      <c r="G204" s="79" t="str">
        <f t="shared" si="21"/>
        <v/>
      </c>
      <c r="H204" s="79" t="e">
        <f t="shared" ca="1" si="18"/>
        <v>#DIV/0!</v>
      </c>
      <c r="I204" s="79" t="e">
        <f t="shared" ca="1" si="19"/>
        <v>#DIV/0!</v>
      </c>
    </row>
    <row r="205" spans="2:9" x14ac:dyDescent="0.25">
      <c r="B205" s="93">
        <v>200</v>
      </c>
      <c r="C205" s="98"/>
      <c r="D205" s="79" t="e">
        <f>IF(B205="","",HLOOKUP($C$1,'Shaping Capacity using PNR'!$C$23:$N$26,4,FALSE)+HLOOKUP($C$1,'Shaping Capacity using PNR'!$C$23:$N$28,6,FALSE))</f>
        <v>#DIV/0!</v>
      </c>
      <c r="E205" s="94"/>
      <c r="F205" s="79" t="str">
        <f t="shared" si="20"/>
        <v/>
      </c>
      <c r="G205" s="79" t="str">
        <f t="shared" si="21"/>
        <v/>
      </c>
      <c r="H205" s="79" t="e">
        <f t="shared" ca="1" si="18"/>
        <v>#DIV/0!</v>
      </c>
      <c r="I205" s="79" t="e">
        <f t="shared" ca="1" si="19"/>
        <v>#DIV/0!</v>
      </c>
    </row>
    <row r="206" spans="2:9" x14ac:dyDescent="0.25">
      <c r="B206" s="93">
        <v>201</v>
      </c>
      <c r="C206" s="98"/>
      <c r="D206" s="79" t="e">
        <f>IF(B206="","",HLOOKUP($C$1,'Shaping Capacity using PNR'!$C$23:$N$26,4,FALSE)+HLOOKUP($C$1,'Shaping Capacity using PNR'!$C$23:$N$28,6,FALSE))</f>
        <v>#DIV/0!</v>
      </c>
      <c r="E206" s="94"/>
      <c r="F206" s="79" t="str">
        <f t="shared" si="20"/>
        <v/>
      </c>
      <c r="G206" s="79" t="str">
        <f t="shared" si="21"/>
        <v/>
      </c>
      <c r="H206" s="79" t="e">
        <f t="shared" ca="1" si="18"/>
        <v>#DIV/0!</v>
      </c>
      <c r="I206" s="79" t="e">
        <f t="shared" ca="1" si="19"/>
        <v>#DIV/0!</v>
      </c>
    </row>
    <row r="207" spans="2:9" x14ac:dyDescent="0.25">
      <c r="B207" s="93">
        <v>202</v>
      </c>
      <c r="C207" s="98"/>
      <c r="D207" s="79" t="e">
        <f>IF(B207="","",HLOOKUP($C$1,'Shaping Capacity using PNR'!$C$23:$N$26,4,FALSE)+HLOOKUP($C$1,'Shaping Capacity using PNR'!$C$23:$N$28,6,FALSE))</f>
        <v>#DIV/0!</v>
      </c>
      <c r="E207" s="94"/>
      <c r="F207" s="79" t="str">
        <f t="shared" si="20"/>
        <v/>
      </c>
      <c r="G207" s="79" t="str">
        <f t="shared" si="21"/>
        <v/>
      </c>
      <c r="H207" s="79" t="e">
        <f t="shared" ca="1" si="18"/>
        <v>#DIV/0!</v>
      </c>
      <c r="I207" s="79" t="e">
        <f t="shared" ca="1" si="19"/>
        <v>#DIV/0!</v>
      </c>
    </row>
    <row r="208" spans="2:9" x14ac:dyDescent="0.25">
      <c r="B208" s="93">
        <v>203</v>
      </c>
      <c r="C208" s="98"/>
      <c r="D208" s="79" t="e">
        <f>IF(B208="","",HLOOKUP($C$1,'Shaping Capacity using PNR'!$C$23:$N$26,4,FALSE)+HLOOKUP($C$1,'Shaping Capacity using PNR'!$C$23:$N$28,6,FALSE))</f>
        <v>#DIV/0!</v>
      </c>
      <c r="E208" s="94"/>
      <c r="F208" s="79" t="str">
        <f t="shared" si="20"/>
        <v/>
      </c>
      <c r="G208" s="79" t="str">
        <f t="shared" si="21"/>
        <v/>
      </c>
      <c r="H208" s="79" t="e">
        <f t="shared" ca="1" si="18"/>
        <v>#DIV/0!</v>
      </c>
      <c r="I208" s="79" t="e">
        <f t="shared" ca="1" si="19"/>
        <v>#DIV/0!</v>
      </c>
    </row>
    <row r="209" spans="2:9" x14ac:dyDescent="0.25">
      <c r="B209" s="93">
        <v>204</v>
      </c>
      <c r="C209" s="98"/>
      <c r="D209" s="79" t="e">
        <f>IF(B209="","",HLOOKUP($C$1,'Shaping Capacity using PNR'!$C$23:$N$26,4,FALSE)+HLOOKUP($C$1,'Shaping Capacity using PNR'!$C$23:$N$28,6,FALSE))</f>
        <v>#DIV/0!</v>
      </c>
      <c r="E209" s="94"/>
      <c r="F209" s="79" t="str">
        <f t="shared" si="20"/>
        <v/>
      </c>
      <c r="G209" s="79" t="str">
        <f t="shared" si="21"/>
        <v/>
      </c>
      <c r="H209" s="79" t="e">
        <f t="shared" ca="1" si="18"/>
        <v>#DIV/0!</v>
      </c>
      <c r="I209" s="79" t="e">
        <f t="shared" ca="1" si="19"/>
        <v>#DIV/0!</v>
      </c>
    </row>
    <row r="210" spans="2:9" x14ac:dyDescent="0.25">
      <c r="B210" s="93">
        <v>205</v>
      </c>
      <c r="C210" s="98"/>
      <c r="D210" s="79" t="e">
        <f>IF(B210="","",HLOOKUP($C$1,'Shaping Capacity using PNR'!$C$23:$N$26,4,FALSE)+HLOOKUP($C$1,'Shaping Capacity using PNR'!$C$23:$N$28,6,FALSE))</f>
        <v>#DIV/0!</v>
      </c>
      <c r="E210" s="94"/>
      <c r="F210" s="79" t="str">
        <f t="shared" si="20"/>
        <v/>
      </c>
      <c r="G210" s="79" t="str">
        <f t="shared" si="21"/>
        <v/>
      </c>
      <c r="H210" s="79" t="e">
        <f t="shared" ca="1" si="18"/>
        <v>#DIV/0!</v>
      </c>
      <c r="I210" s="79" t="e">
        <f t="shared" ca="1" si="19"/>
        <v>#DIV/0!</v>
      </c>
    </row>
    <row r="211" spans="2:9" x14ac:dyDescent="0.25">
      <c r="B211" s="93">
        <v>206</v>
      </c>
      <c r="C211" s="98"/>
      <c r="D211" s="79" t="e">
        <f>IF(B211="","",HLOOKUP($C$1,'Shaping Capacity using PNR'!$C$23:$N$26,4,FALSE)+HLOOKUP($C$1,'Shaping Capacity using PNR'!$C$23:$N$28,6,FALSE))</f>
        <v>#DIV/0!</v>
      </c>
      <c r="E211" s="94"/>
      <c r="F211" s="79" t="str">
        <f t="shared" si="20"/>
        <v/>
      </c>
      <c r="G211" s="79" t="str">
        <f t="shared" si="21"/>
        <v/>
      </c>
      <c r="H211" s="79" t="e">
        <f t="shared" ca="1" si="18"/>
        <v>#DIV/0!</v>
      </c>
      <c r="I211" s="79" t="e">
        <f t="shared" ca="1" si="19"/>
        <v>#DIV/0!</v>
      </c>
    </row>
    <row r="212" spans="2:9" x14ac:dyDescent="0.25">
      <c r="B212" s="93">
        <v>207</v>
      </c>
      <c r="C212" s="98"/>
      <c r="D212" s="79" t="e">
        <f>IF(B212="","",HLOOKUP($C$1,'Shaping Capacity using PNR'!$C$23:$N$26,4,FALSE)+HLOOKUP($C$1,'Shaping Capacity using PNR'!$C$23:$N$28,6,FALSE))</f>
        <v>#DIV/0!</v>
      </c>
      <c r="E212" s="94"/>
      <c r="F212" s="79" t="str">
        <f t="shared" si="20"/>
        <v/>
      </c>
      <c r="G212" s="79" t="str">
        <f t="shared" si="21"/>
        <v/>
      </c>
      <c r="H212" s="79" t="e">
        <f t="shared" ca="1" si="18"/>
        <v>#DIV/0!</v>
      </c>
      <c r="I212" s="79" t="e">
        <f t="shared" ca="1" si="19"/>
        <v>#DIV/0!</v>
      </c>
    </row>
    <row r="213" spans="2:9" x14ac:dyDescent="0.25">
      <c r="B213" s="93">
        <v>208</v>
      </c>
      <c r="C213" s="98"/>
      <c r="D213" s="79" t="e">
        <f>IF(B213="","",HLOOKUP($C$1,'Shaping Capacity using PNR'!$C$23:$N$26,4,FALSE)+HLOOKUP($C$1,'Shaping Capacity using PNR'!$C$23:$N$28,6,FALSE))</f>
        <v>#DIV/0!</v>
      </c>
      <c r="E213" s="94"/>
      <c r="F213" s="79" t="str">
        <f t="shared" si="20"/>
        <v/>
      </c>
      <c r="G213" s="79" t="str">
        <f t="shared" si="21"/>
        <v/>
      </c>
      <c r="H213" s="79" t="e">
        <f t="shared" ca="1" si="18"/>
        <v>#DIV/0!</v>
      </c>
      <c r="I213" s="79" t="e">
        <f t="shared" ca="1" si="19"/>
        <v>#DIV/0!</v>
      </c>
    </row>
    <row r="214" spans="2:9" x14ac:dyDescent="0.25">
      <c r="B214" s="93">
        <v>209</v>
      </c>
      <c r="C214" s="98"/>
      <c r="D214" s="79" t="e">
        <f>IF(B214="","",HLOOKUP($C$1,'Shaping Capacity using PNR'!$C$23:$N$26,4,FALSE)+HLOOKUP($C$1,'Shaping Capacity using PNR'!$C$23:$N$28,6,FALSE))</f>
        <v>#DIV/0!</v>
      </c>
      <c r="E214" s="94"/>
      <c r="F214" s="79" t="str">
        <f t="shared" si="20"/>
        <v/>
      </c>
      <c r="G214" s="79" t="str">
        <f t="shared" si="21"/>
        <v/>
      </c>
      <c r="H214" s="79" t="e">
        <f t="shared" ca="1" si="18"/>
        <v>#DIV/0!</v>
      </c>
      <c r="I214" s="79" t="e">
        <f t="shared" ca="1" si="19"/>
        <v>#DIV/0!</v>
      </c>
    </row>
    <row r="215" spans="2:9" x14ac:dyDescent="0.25">
      <c r="B215" s="93">
        <v>210</v>
      </c>
      <c r="C215" s="98"/>
      <c r="D215" s="79" t="e">
        <f>IF(B215="","",HLOOKUP($C$1,'Shaping Capacity using PNR'!$C$23:$N$26,4,FALSE)+HLOOKUP($C$1,'Shaping Capacity using PNR'!$C$23:$N$28,6,FALSE))</f>
        <v>#DIV/0!</v>
      </c>
      <c r="E215" s="94"/>
      <c r="F215" s="79" t="str">
        <f t="shared" si="20"/>
        <v/>
      </c>
      <c r="G215" s="79" t="str">
        <f t="shared" si="21"/>
        <v/>
      </c>
      <c r="H215" s="79" t="e">
        <f t="shared" ca="1" si="18"/>
        <v>#DIV/0!</v>
      </c>
      <c r="I215" s="79" t="e">
        <f t="shared" ca="1" si="19"/>
        <v>#DIV/0!</v>
      </c>
    </row>
    <row r="216" spans="2:9" x14ac:dyDescent="0.25">
      <c r="B216" s="93">
        <v>211</v>
      </c>
      <c r="C216" s="98"/>
      <c r="D216" s="79" t="e">
        <f>IF(B216="","",HLOOKUP($C$1,'Shaping Capacity using PNR'!$C$23:$N$26,4,FALSE)+HLOOKUP($C$1,'Shaping Capacity using PNR'!$C$23:$N$28,6,FALSE))</f>
        <v>#DIV/0!</v>
      </c>
      <c r="E216" s="94"/>
      <c r="F216" s="79" t="str">
        <f t="shared" si="20"/>
        <v/>
      </c>
      <c r="G216" s="79" t="str">
        <f t="shared" si="21"/>
        <v/>
      </c>
      <c r="H216" s="79" t="e">
        <f t="shared" ca="1" si="18"/>
        <v>#DIV/0!</v>
      </c>
      <c r="I216" s="79" t="e">
        <f t="shared" ca="1" si="19"/>
        <v>#DIV/0!</v>
      </c>
    </row>
    <row r="217" spans="2:9" x14ac:dyDescent="0.25">
      <c r="B217" s="93">
        <v>212</v>
      </c>
      <c r="C217" s="98"/>
      <c r="D217" s="79" t="e">
        <f>IF(B217="","",HLOOKUP($C$1,'Shaping Capacity using PNR'!$C$23:$N$26,4,FALSE)+HLOOKUP($C$1,'Shaping Capacity using PNR'!$C$23:$N$28,6,FALSE))</f>
        <v>#DIV/0!</v>
      </c>
      <c r="E217" s="94"/>
      <c r="F217" s="79" t="str">
        <f t="shared" si="20"/>
        <v/>
      </c>
      <c r="G217" s="79" t="str">
        <f t="shared" si="21"/>
        <v/>
      </c>
      <c r="H217" s="79" t="e">
        <f t="shared" ca="1" si="18"/>
        <v>#DIV/0!</v>
      </c>
      <c r="I217" s="79" t="e">
        <f t="shared" ca="1" si="19"/>
        <v>#DIV/0!</v>
      </c>
    </row>
    <row r="218" spans="2:9" x14ac:dyDescent="0.25">
      <c r="B218" s="93">
        <v>213</v>
      </c>
      <c r="C218" s="98"/>
      <c r="D218" s="79" t="e">
        <f>IF(B218="","",HLOOKUP($C$1,'Shaping Capacity using PNR'!$C$23:$N$26,4,FALSE)+HLOOKUP($C$1,'Shaping Capacity using PNR'!$C$23:$N$28,6,FALSE))</f>
        <v>#DIV/0!</v>
      </c>
      <c r="E218" s="94"/>
      <c r="F218" s="79" t="str">
        <f t="shared" si="20"/>
        <v/>
      </c>
      <c r="G218" s="79" t="str">
        <f t="shared" si="21"/>
        <v/>
      </c>
      <c r="H218" s="79" t="e">
        <f t="shared" ca="1" si="18"/>
        <v>#DIV/0!</v>
      </c>
      <c r="I218" s="79" t="e">
        <f t="shared" ca="1" si="19"/>
        <v>#DIV/0!</v>
      </c>
    </row>
    <row r="219" spans="2:9" x14ac:dyDescent="0.25">
      <c r="B219" s="93">
        <v>214</v>
      </c>
      <c r="C219" s="98"/>
      <c r="D219" s="79" t="e">
        <f>IF(B219="","",HLOOKUP($C$1,'Shaping Capacity using PNR'!$C$23:$N$26,4,FALSE)+HLOOKUP($C$1,'Shaping Capacity using PNR'!$C$23:$N$28,6,FALSE))</f>
        <v>#DIV/0!</v>
      </c>
      <c r="E219" s="94"/>
      <c r="F219" s="79" t="str">
        <f t="shared" si="20"/>
        <v/>
      </c>
      <c r="G219" s="79" t="str">
        <f t="shared" si="21"/>
        <v/>
      </c>
      <c r="H219" s="79" t="e">
        <f t="shared" ca="1" si="18"/>
        <v>#DIV/0!</v>
      </c>
      <c r="I219" s="79" t="e">
        <f t="shared" ca="1" si="19"/>
        <v>#DIV/0!</v>
      </c>
    </row>
    <row r="220" spans="2:9" x14ac:dyDescent="0.25">
      <c r="B220" s="93">
        <v>215</v>
      </c>
      <c r="C220" s="98"/>
      <c r="D220" s="79" t="e">
        <f>IF(B220="","",HLOOKUP($C$1,'Shaping Capacity using PNR'!$C$23:$N$26,4,FALSE)+HLOOKUP($C$1,'Shaping Capacity using PNR'!$C$23:$N$28,6,FALSE))</f>
        <v>#DIV/0!</v>
      </c>
      <c r="E220" s="94"/>
      <c r="F220" s="79" t="str">
        <f t="shared" si="20"/>
        <v/>
      </c>
      <c r="G220" s="79" t="str">
        <f t="shared" si="21"/>
        <v/>
      </c>
      <c r="H220" s="79" t="e">
        <f t="shared" ca="1" si="18"/>
        <v>#DIV/0!</v>
      </c>
      <c r="I220" s="79" t="e">
        <f t="shared" ca="1" si="19"/>
        <v>#DIV/0!</v>
      </c>
    </row>
    <row r="221" spans="2:9" x14ac:dyDescent="0.25">
      <c r="B221" s="93">
        <v>216</v>
      </c>
      <c r="C221" s="98"/>
      <c r="D221" s="79" t="e">
        <f>IF(B221="","",HLOOKUP($C$1,'Shaping Capacity using PNR'!$C$23:$N$26,4,FALSE)+HLOOKUP($C$1,'Shaping Capacity using PNR'!$C$23:$N$28,6,FALSE))</f>
        <v>#DIV/0!</v>
      </c>
      <c r="E221" s="94"/>
      <c r="F221" s="79" t="str">
        <f t="shared" si="20"/>
        <v/>
      </c>
      <c r="G221" s="79" t="str">
        <f t="shared" si="21"/>
        <v/>
      </c>
      <c r="H221" s="79" t="e">
        <f t="shared" ca="1" si="18"/>
        <v>#DIV/0!</v>
      </c>
      <c r="I221" s="79" t="e">
        <f t="shared" ca="1" si="19"/>
        <v>#DIV/0!</v>
      </c>
    </row>
    <row r="222" spans="2:9" x14ac:dyDescent="0.25">
      <c r="B222" s="93">
        <v>217</v>
      </c>
      <c r="C222" s="98"/>
      <c r="D222" s="79" t="e">
        <f>IF(B222="","",HLOOKUP($C$1,'Shaping Capacity using PNR'!$C$23:$N$26,4,FALSE)+HLOOKUP($C$1,'Shaping Capacity using PNR'!$C$23:$N$28,6,FALSE))</f>
        <v>#DIV/0!</v>
      </c>
      <c r="E222" s="94"/>
      <c r="F222" s="79" t="str">
        <f t="shared" si="20"/>
        <v/>
      </c>
      <c r="G222" s="79" t="str">
        <f t="shared" si="21"/>
        <v/>
      </c>
      <c r="H222" s="79" t="e">
        <f t="shared" ca="1" si="18"/>
        <v>#DIV/0!</v>
      </c>
      <c r="I222" s="79" t="e">
        <f t="shared" ca="1" si="19"/>
        <v>#DIV/0!</v>
      </c>
    </row>
    <row r="223" spans="2:9" x14ac:dyDescent="0.25">
      <c r="B223" s="93">
        <v>218</v>
      </c>
      <c r="C223" s="98"/>
      <c r="D223" s="79" t="e">
        <f>IF(B223="","",HLOOKUP($C$1,'Shaping Capacity using PNR'!$C$23:$N$26,4,FALSE)+HLOOKUP($C$1,'Shaping Capacity using PNR'!$C$23:$N$28,6,FALSE))</f>
        <v>#DIV/0!</v>
      </c>
      <c r="E223" s="94"/>
      <c r="F223" s="79" t="str">
        <f t="shared" si="20"/>
        <v/>
      </c>
      <c r="G223" s="79" t="str">
        <f t="shared" si="21"/>
        <v/>
      </c>
      <c r="H223" s="79" t="e">
        <f t="shared" ca="1" si="18"/>
        <v>#DIV/0!</v>
      </c>
      <c r="I223" s="79" t="e">
        <f t="shared" ca="1" si="19"/>
        <v>#DIV/0!</v>
      </c>
    </row>
    <row r="224" spans="2:9" x14ac:dyDescent="0.25">
      <c r="B224" s="93">
        <v>219</v>
      </c>
      <c r="C224" s="98"/>
      <c r="D224" s="79" t="e">
        <f>IF(B224="","",HLOOKUP($C$1,'Shaping Capacity using PNR'!$C$23:$N$26,4,FALSE)+HLOOKUP($C$1,'Shaping Capacity using PNR'!$C$23:$N$28,6,FALSE))</f>
        <v>#DIV/0!</v>
      </c>
      <c r="E224" s="94"/>
      <c r="F224" s="79" t="str">
        <f t="shared" si="20"/>
        <v/>
      </c>
      <c r="G224" s="79" t="str">
        <f t="shared" si="21"/>
        <v/>
      </c>
      <c r="H224" s="79" t="e">
        <f t="shared" ca="1" si="18"/>
        <v>#DIV/0!</v>
      </c>
      <c r="I224" s="79" t="e">
        <f t="shared" ca="1" si="19"/>
        <v>#DIV/0!</v>
      </c>
    </row>
    <row r="225" spans="2:9" x14ac:dyDescent="0.25">
      <c r="B225" s="93">
        <v>220</v>
      </c>
      <c r="C225" s="98"/>
      <c r="D225" s="79" t="e">
        <f>IF(B225="","",HLOOKUP($C$1,'Shaping Capacity using PNR'!$C$23:$N$26,4,FALSE)+HLOOKUP($C$1,'Shaping Capacity using PNR'!$C$23:$N$28,6,FALSE))</f>
        <v>#DIV/0!</v>
      </c>
      <c r="E225" s="94"/>
      <c r="F225" s="79" t="str">
        <f t="shared" si="20"/>
        <v/>
      </c>
      <c r="G225" s="79" t="str">
        <f t="shared" si="21"/>
        <v/>
      </c>
      <c r="H225" s="79" t="e">
        <f t="shared" ca="1" si="18"/>
        <v>#DIV/0!</v>
      </c>
      <c r="I225" s="79" t="e">
        <f t="shared" ca="1" si="19"/>
        <v>#DIV/0!</v>
      </c>
    </row>
    <row r="226" spans="2:9" x14ac:dyDescent="0.25">
      <c r="B226" s="93">
        <v>221</v>
      </c>
      <c r="C226" s="98"/>
      <c r="D226" s="79" t="e">
        <f>IF(B226="","",HLOOKUP($C$1,'Shaping Capacity using PNR'!$C$23:$N$26,4,FALSE)+HLOOKUP($C$1,'Shaping Capacity using PNR'!$C$23:$N$28,6,FALSE))</f>
        <v>#DIV/0!</v>
      </c>
      <c r="E226" s="94"/>
      <c r="F226" s="79" t="str">
        <f t="shared" si="20"/>
        <v/>
      </c>
      <c r="G226" s="79" t="str">
        <f t="shared" si="21"/>
        <v/>
      </c>
      <c r="H226" s="79" t="e">
        <f t="shared" ca="1" si="18"/>
        <v>#DIV/0!</v>
      </c>
      <c r="I226" s="79" t="e">
        <f t="shared" ca="1" si="19"/>
        <v>#DIV/0!</v>
      </c>
    </row>
    <row r="227" spans="2:9" x14ac:dyDescent="0.25">
      <c r="B227" s="93">
        <v>222</v>
      </c>
      <c r="C227" s="98"/>
      <c r="D227" s="79" t="e">
        <f>IF(B227="","",HLOOKUP($C$1,'Shaping Capacity using PNR'!$C$23:$N$26,4,FALSE)+HLOOKUP($C$1,'Shaping Capacity using PNR'!$C$23:$N$28,6,FALSE))</f>
        <v>#DIV/0!</v>
      </c>
      <c r="E227" s="94"/>
      <c r="F227" s="79" t="str">
        <f t="shared" si="20"/>
        <v/>
      </c>
      <c r="G227" s="79" t="str">
        <f t="shared" si="21"/>
        <v/>
      </c>
      <c r="H227" s="79" t="e">
        <f t="shared" ca="1" si="18"/>
        <v>#DIV/0!</v>
      </c>
      <c r="I227" s="79" t="e">
        <f t="shared" ca="1" si="19"/>
        <v>#DIV/0!</v>
      </c>
    </row>
    <row r="228" spans="2:9" x14ac:dyDescent="0.25">
      <c r="B228" s="93">
        <v>223</v>
      </c>
      <c r="C228" s="98"/>
      <c r="D228" s="79" t="e">
        <f>IF(B228="","",HLOOKUP($C$1,'Shaping Capacity using PNR'!$C$23:$N$26,4,FALSE)+HLOOKUP($C$1,'Shaping Capacity using PNR'!$C$23:$N$28,6,FALSE))</f>
        <v>#DIV/0!</v>
      </c>
      <c r="E228" s="94"/>
      <c r="F228" s="79" t="str">
        <f t="shared" si="20"/>
        <v/>
      </c>
      <c r="G228" s="79" t="str">
        <f t="shared" si="21"/>
        <v/>
      </c>
      <c r="H228" s="79" t="e">
        <f t="shared" ca="1" si="18"/>
        <v>#DIV/0!</v>
      </c>
      <c r="I228" s="79" t="e">
        <f t="shared" ca="1" si="19"/>
        <v>#DIV/0!</v>
      </c>
    </row>
    <row r="229" spans="2:9" x14ac:dyDescent="0.25">
      <c r="B229" s="93">
        <v>224</v>
      </c>
      <c r="C229" s="98"/>
      <c r="D229" s="79" t="e">
        <f>IF(B229="","",HLOOKUP($C$1,'Shaping Capacity using PNR'!$C$23:$N$26,4,FALSE)+HLOOKUP($C$1,'Shaping Capacity using PNR'!$C$23:$N$28,6,FALSE))</f>
        <v>#DIV/0!</v>
      </c>
      <c r="E229" s="94"/>
      <c r="F229" s="79" t="str">
        <f t="shared" si="20"/>
        <v/>
      </c>
      <c r="G229" s="79" t="str">
        <f t="shared" si="21"/>
        <v/>
      </c>
      <c r="H229" s="79" t="e">
        <f t="shared" ca="1" si="18"/>
        <v>#DIV/0!</v>
      </c>
      <c r="I229" s="79" t="e">
        <f t="shared" ca="1" si="19"/>
        <v>#DIV/0!</v>
      </c>
    </row>
    <row r="230" spans="2:9" x14ac:dyDescent="0.25">
      <c r="B230" s="93">
        <v>225</v>
      </c>
      <c r="C230" s="98"/>
      <c r="D230" s="79" t="e">
        <f>IF(B230="","",HLOOKUP($C$1,'Shaping Capacity using PNR'!$C$23:$N$26,4,FALSE)+HLOOKUP($C$1,'Shaping Capacity using PNR'!$C$23:$N$28,6,FALSE))</f>
        <v>#DIV/0!</v>
      </c>
      <c r="E230" s="94"/>
      <c r="F230" s="79" t="str">
        <f t="shared" si="20"/>
        <v/>
      </c>
      <c r="G230" s="79" t="str">
        <f t="shared" si="21"/>
        <v/>
      </c>
      <c r="H230" s="79" t="e">
        <f t="shared" ca="1" si="18"/>
        <v>#DIV/0!</v>
      </c>
      <c r="I230" s="79" t="e">
        <f t="shared" ca="1" si="19"/>
        <v>#DIV/0!</v>
      </c>
    </row>
    <row r="231" spans="2:9" x14ac:dyDescent="0.25">
      <c r="B231" s="93">
        <v>226</v>
      </c>
      <c r="C231" s="98"/>
      <c r="D231" s="79" t="e">
        <f>IF(B231="","",HLOOKUP($C$1,'Shaping Capacity using PNR'!$C$23:$N$26,4,FALSE)+HLOOKUP($C$1,'Shaping Capacity using PNR'!$C$23:$N$28,6,FALSE))</f>
        <v>#DIV/0!</v>
      </c>
      <c r="E231" s="94"/>
      <c r="F231" s="79" t="str">
        <f t="shared" si="20"/>
        <v/>
      </c>
      <c r="G231" s="79" t="str">
        <f t="shared" si="21"/>
        <v/>
      </c>
      <c r="H231" s="79" t="e">
        <f t="shared" ca="1" si="18"/>
        <v>#DIV/0!</v>
      </c>
      <c r="I231" s="79" t="e">
        <f t="shared" ca="1" si="19"/>
        <v>#DIV/0!</v>
      </c>
    </row>
    <row r="232" spans="2:9" x14ac:dyDescent="0.25">
      <c r="B232" s="93">
        <v>227</v>
      </c>
      <c r="C232" s="98"/>
      <c r="D232" s="79" t="e">
        <f>IF(B232="","",HLOOKUP($C$1,'Shaping Capacity using PNR'!$C$23:$N$26,4,FALSE)+HLOOKUP($C$1,'Shaping Capacity using PNR'!$C$23:$N$28,6,FALSE))</f>
        <v>#DIV/0!</v>
      </c>
      <c r="E232" s="94"/>
      <c r="F232" s="79" t="str">
        <f t="shared" si="20"/>
        <v/>
      </c>
      <c r="G232" s="79" t="str">
        <f t="shared" si="21"/>
        <v/>
      </c>
      <c r="H232" s="79" t="e">
        <f t="shared" ca="1" si="18"/>
        <v>#DIV/0!</v>
      </c>
      <c r="I232" s="79" t="e">
        <f t="shared" ca="1" si="19"/>
        <v>#DIV/0!</v>
      </c>
    </row>
    <row r="233" spans="2:9" x14ac:dyDescent="0.25">
      <c r="B233" s="93">
        <v>228</v>
      </c>
      <c r="C233" s="98"/>
      <c r="D233" s="79" t="e">
        <f>IF(B233="","",HLOOKUP($C$1,'Shaping Capacity using PNR'!$C$23:$N$26,4,FALSE)+HLOOKUP($C$1,'Shaping Capacity using PNR'!$C$23:$N$28,6,FALSE))</f>
        <v>#DIV/0!</v>
      </c>
      <c r="E233" s="94"/>
      <c r="F233" s="79" t="str">
        <f t="shared" si="20"/>
        <v/>
      </c>
      <c r="G233" s="79" t="str">
        <f t="shared" si="21"/>
        <v/>
      </c>
      <c r="H233" s="79" t="e">
        <f t="shared" ca="1" si="18"/>
        <v>#DIV/0!</v>
      </c>
      <c r="I233" s="79" t="e">
        <f t="shared" ca="1" si="19"/>
        <v>#DIV/0!</v>
      </c>
    </row>
    <row r="234" spans="2:9" x14ac:dyDescent="0.25">
      <c r="B234" s="93">
        <v>229</v>
      </c>
      <c r="C234" s="98"/>
      <c r="D234" s="79" t="e">
        <f>IF(B234="","",HLOOKUP($C$1,'Shaping Capacity using PNR'!$C$23:$N$26,4,FALSE)+HLOOKUP($C$1,'Shaping Capacity using PNR'!$C$23:$N$28,6,FALSE))</f>
        <v>#DIV/0!</v>
      </c>
      <c r="E234" s="94"/>
      <c r="F234" s="79" t="str">
        <f t="shared" si="20"/>
        <v/>
      </c>
      <c r="G234" s="79" t="str">
        <f t="shared" si="21"/>
        <v/>
      </c>
      <c r="H234" s="79" t="e">
        <f t="shared" ca="1" si="18"/>
        <v>#DIV/0!</v>
      </c>
      <c r="I234" s="79" t="e">
        <f t="shared" ca="1" si="19"/>
        <v>#DIV/0!</v>
      </c>
    </row>
    <row r="235" spans="2:9" x14ac:dyDescent="0.25">
      <c r="B235" s="93">
        <v>230</v>
      </c>
      <c r="C235" s="98"/>
      <c r="D235" s="79" t="e">
        <f>IF(B235="","",HLOOKUP($C$1,'Shaping Capacity using PNR'!$C$23:$N$26,4,FALSE)+HLOOKUP($C$1,'Shaping Capacity using PNR'!$C$23:$N$28,6,FALSE))</f>
        <v>#DIV/0!</v>
      </c>
      <c r="E235" s="94"/>
      <c r="F235" s="79" t="str">
        <f t="shared" si="20"/>
        <v/>
      </c>
      <c r="G235" s="79" t="str">
        <f t="shared" si="21"/>
        <v/>
      </c>
      <c r="H235" s="79" t="e">
        <f t="shared" ca="1" si="18"/>
        <v>#DIV/0!</v>
      </c>
      <c r="I235" s="79" t="e">
        <f t="shared" ca="1" si="19"/>
        <v>#DIV/0!</v>
      </c>
    </row>
    <row r="236" spans="2:9" x14ac:dyDescent="0.25">
      <c r="B236" s="93">
        <v>231</v>
      </c>
      <c r="C236" s="98"/>
      <c r="D236" s="79" t="e">
        <f>IF(B236="","",HLOOKUP($C$1,'Shaping Capacity using PNR'!$C$23:$N$26,4,FALSE)+HLOOKUP($C$1,'Shaping Capacity using PNR'!$C$23:$N$28,6,FALSE))</f>
        <v>#DIV/0!</v>
      </c>
      <c r="E236" s="94"/>
      <c r="F236" s="79" t="str">
        <f t="shared" si="20"/>
        <v/>
      </c>
      <c r="G236" s="79" t="str">
        <f t="shared" si="21"/>
        <v/>
      </c>
      <c r="H236" s="79" t="e">
        <f t="shared" ca="1" si="18"/>
        <v>#DIV/0!</v>
      </c>
      <c r="I236" s="79" t="e">
        <f t="shared" ca="1" si="19"/>
        <v>#DIV/0!</v>
      </c>
    </row>
    <row r="237" spans="2:9" x14ac:dyDescent="0.25">
      <c r="B237" s="93">
        <v>232</v>
      </c>
      <c r="C237" s="98"/>
      <c r="D237" s="79" t="e">
        <f>IF(B237="","",HLOOKUP($C$1,'Shaping Capacity using PNR'!$C$23:$N$26,4,FALSE)+HLOOKUP($C$1,'Shaping Capacity using PNR'!$C$23:$N$28,6,FALSE))</f>
        <v>#DIV/0!</v>
      </c>
      <c r="E237" s="94"/>
      <c r="F237" s="79" t="str">
        <f t="shared" si="20"/>
        <v/>
      </c>
      <c r="G237" s="79" t="str">
        <f t="shared" si="21"/>
        <v/>
      </c>
      <c r="H237" s="79" t="e">
        <f t="shared" ca="1" si="18"/>
        <v>#DIV/0!</v>
      </c>
      <c r="I237" s="79" t="e">
        <f t="shared" ca="1" si="19"/>
        <v>#DIV/0!</v>
      </c>
    </row>
    <row r="238" spans="2:9" x14ac:dyDescent="0.25">
      <c r="B238" s="93">
        <v>233</v>
      </c>
      <c r="C238" s="98"/>
      <c r="D238" s="79" t="e">
        <f>IF(B238="","",HLOOKUP($C$1,'Shaping Capacity using PNR'!$C$23:$N$26,4,FALSE)+HLOOKUP($C$1,'Shaping Capacity using PNR'!$C$23:$N$28,6,FALSE))</f>
        <v>#DIV/0!</v>
      </c>
      <c r="E238" s="94"/>
      <c r="F238" s="79" t="str">
        <f t="shared" si="20"/>
        <v/>
      </c>
      <c r="G238" s="79" t="str">
        <f t="shared" si="21"/>
        <v/>
      </c>
      <c r="H238" s="79" t="e">
        <f t="shared" ca="1" si="18"/>
        <v>#DIV/0!</v>
      </c>
      <c r="I238" s="79" t="e">
        <f t="shared" ca="1" si="19"/>
        <v>#DIV/0!</v>
      </c>
    </row>
    <row r="239" spans="2:9" x14ac:dyDescent="0.25">
      <c r="B239" s="93">
        <v>234</v>
      </c>
      <c r="C239" s="98"/>
      <c r="D239" s="79" t="e">
        <f>IF(B239="","",HLOOKUP($C$1,'Shaping Capacity using PNR'!$C$23:$N$26,4,FALSE)+HLOOKUP($C$1,'Shaping Capacity using PNR'!$C$23:$N$28,6,FALSE))</f>
        <v>#DIV/0!</v>
      </c>
      <c r="E239" s="94"/>
      <c r="F239" s="79" t="str">
        <f t="shared" si="20"/>
        <v/>
      </c>
      <c r="G239" s="79" t="str">
        <f t="shared" si="21"/>
        <v/>
      </c>
      <c r="H239" s="79" t="e">
        <f t="shared" ca="1" si="18"/>
        <v>#DIV/0!</v>
      </c>
      <c r="I239" s="79" t="e">
        <f t="shared" ca="1" si="19"/>
        <v>#DIV/0!</v>
      </c>
    </row>
    <row r="240" spans="2:9" x14ac:dyDescent="0.25">
      <c r="B240" s="93">
        <v>235</v>
      </c>
      <c r="C240" s="98"/>
      <c r="D240" s="79" t="e">
        <f>IF(B240="","",HLOOKUP($C$1,'Shaping Capacity using PNR'!$C$23:$N$26,4,FALSE)+HLOOKUP($C$1,'Shaping Capacity using PNR'!$C$23:$N$28,6,FALSE))</f>
        <v>#DIV/0!</v>
      </c>
      <c r="E240" s="94"/>
      <c r="F240" s="79" t="str">
        <f t="shared" si="20"/>
        <v/>
      </c>
      <c r="G240" s="79" t="str">
        <f t="shared" si="21"/>
        <v/>
      </c>
      <c r="H240" s="79" t="e">
        <f t="shared" ca="1" si="18"/>
        <v>#DIV/0!</v>
      </c>
      <c r="I240" s="79" t="e">
        <f t="shared" ca="1" si="19"/>
        <v>#DIV/0!</v>
      </c>
    </row>
    <row r="241" spans="2:9" x14ac:dyDescent="0.25">
      <c r="B241" s="93">
        <v>236</v>
      </c>
      <c r="C241" s="98"/>
      <c r="D241" s="79" t="e">
        <f>IF(B241="","",HLOOKUP($C$1,'Shaping Capacity using PNR'!$C$23:$N$26,4,FALSE)+HLOOKUP($C$1,'Shaping Capacity using PNR'!$C$23:$N$28,6,FALSE))</f>
        <v>#DIV/0!</v>
      </c>
      <c r="E241" s="94"/>
      <c r="F241" s="79" t="str">
        <f t="shared" si="20"/>
        <v/>
      </c>
      <c r="G241" s="79" t="str">
        <f t="shared" si="21"/>
        <v/>
      </c>
      <c r="H241" s="79" t="e">
        <f t="shared" ca="1" si="18"/>
        <v>#DIV/0!</v>
      </c>
      <c r="I241" s="79" t="e">
        <f t="shared" ca="1" si="19"/>
        <v>#DIV/0!</v>
      </c>
    </row>
    <row r="242" spans="2:9" x14ac:dyDescent="0.25">
      <c r="B242" s="93">
        <v>237</v>
      </c>
      <c r="C242" s="98"/>
      <c r="D242" s="79" t="e">
        <f>IF(B242="","",HLOOKUP($C$1,'Shaping Capacity using PNR'!$C$23:$N$26,4,FALSE)+HLOOKUP($C$1,'Shaping Capacity using PNR'!$C$23:$N$28,6,FALSE))</f>
        <v>#DIV/0!</v>
      </c>
      <c r="E242" s="94"/>
      <c r="F242" s="79" t="str">
        <f t="shared" si="20"/>
        <v/>
      </c>
      <c r="G242" s="79" t="str">
        <f t="shared" si="21"/>
        <v/>
      </c>
      <c r="H242" s="79" t="e">
        <f t="shared" ca="1" si="18"/>
        <v>#DIV/0!</v>
      </c>
      <c r="I242" s="79" t="e">
        <f t="shared" ca="1" si="19"/>
        <v>#DIV/0!</v>
      </c>
    </row>
    <row r="243" spans="2:9" x14ac:dyDescent="0.25">
      <c r="B243" s="93">
        <v>238</v>
      </c>
      <c r="C243" s="98"/>
      <c r="D243" s="79" t="e">
        <f>IF(B243="","",HLOOKUP($C$1,'Shaping Capacity using PNR'!$C$23:$N$26,4,FALSE)+HLOOKUP($C$1,'Shaping Capacity using PNR'!$C$23:$N$28,6,FALSE))</f>
        <v>#DIV/0!</v>
      </c>
      <c r="E243" s="94"/>
      <c r="F243" s="79" t="str">
        <f t="shared" si="20"/>
        <v/>
      </c>
      <c r="G243" s="79" t="str">
        <f t="shared" si="21"/>
        <v/>
      </c>
      <c r="H243" s="79" t="e">
        <f t="shared" ca="1" si="18"/>
        <v>#DIV/0!</v>
      </c>
      <c r="I243" s="79" t="e">
        <f t="shared" ca="1" si="19"/>
        <v>#DIV/0!</v>
      </c>
    </row>
    <row r="244" spans="2:9" x14ac:dyDescent="0.25">
      <c r="B244" s="93">
        <v>239</v>
      </c>
      <c r="C244" s="98"/>
      <c r="D244" s="79" t="e">
        <f>IF(B244="","",HLOOKUP($C$1,'Shaping Capacity using PNR'!$C$23:$N$26,4,FALSE)+HLOOKUP($C$1,'Shaping Capacity using PNR'!$C$23:$N$28,6,FALSE))</f>
        <v>#DIV/0!</v>
      </c>
      <c r="E244" s="94"/>
      <c r="F244" s="79" t="str">
        <f t="shared" si="20"/>
        <v/>
      </c>
      <c r="G244" s="79" t="str">
        <f t="shared" si="21"/>
        <v/>
      </c>
      <c r="H244" s="79" t="e">
        <f t="shared" ca="1" si="18"/>
        <v>#DIV/0!</v>
      </c>
      <c r="I244" s="79" t="e">
        <f t="shared" ca="1" si="19"/>
        <v>#DIV/0!</v>
      </c>
    </row>
    <row r="245" spans="2:9" x14ac:dyDescent="0.25">
      <c r="B245" s="93">
        <v>240</v>
      </c>
      <c r="C245" s="98"/>
      <c r="D245" s="79" t="e">
        <f>IF(B245="","",HLOOKUP($C$1,'Shaping Capacity using PNR'!$C$23:$N$26,4,FALSE)+HLOOKUP($C$1,'Shaping Capacity using PNR'!$C$23:$N$28,6,FALSE))</f>
        <v>#DIV/0!</v>
      </c>
      <c r="E245" s="94"/>
      <c r="F245" s="79" t="str">
        <f t="shared" si="20"/>
        <v/>
      </c>
      <c r="G245" s="79" t="str">
        <f t="shared" si="21"/>
        <v/>
      </c>
      <c r="H245" s="79" t="e">
        <f t="shared" ca="1" si="18"/>
        <v>#DIV/0!</v>
      </c>
      <c r="I245" s="79" t="e">
        <f t="shared" ca="1" si="19"/>
        <v>#DIV/0!</v>
      </c>
    </row>
    <row r="246" spans="2:9" x14ac:dyDescent="0.25">
      <c r="B246" s="93">
        <v>241</v>
      </c>
      <c r="C246" s="98"/>
      <c r="D246" s="79" t="e">
        <f>IF(B246="","",HLOOKUP($C$1,'Shaping Capacity using PNR'!$C$23:$N$26,4,FALSE)+HLOOKUP($C$1,'Shaping Capacity using PNR'!$C$23:$N$28,6,FALSE))</f>
        <v>#DIV/0!</v>
      </c>
      <c r="E246" s="94"/>
      <c r="F246" s="79" t="str">
        <f t="shared" si="20"/>
        <v/>
      </c>
      <c r="G246" s="79" t="str">
        <f t="shared" si="21"/>
        <v/>
      </c>
      <c r="H246" s="79" t="e">
        <f t="shared" ca="1" si="18"/>
        <v>#DIV/0!</v>
      </c>
      <c r="I246" s="79" t="e">
        <f t="shared" ca="1" si="19"/>
        <v>#DIV/0!</v>
      </c>
    </row>
    <row r="247" spans="2:9" x14ac:dyDescent="0.25">
      <c r="B247" s="93">
        <v>242</v>
      </c>
      <c r="C247" s="98"/>
      <c r="D247" s="79" t="e">
        <f>IF(B247="","",HLOOKUP($C$1,'Shaping Capacity using PNR'!$C$23:$N$26,4,FALSE)+HLOOKUP($C$1,'Shaping Capacity using PNR'!$C$23:$N$28,6,FALSE))</f>
        <v>#DIV/0!</v>
      </c>
      <c r="E247" s="94"/>
      <c r="F247" s="79" t="str">
        <f t="shared" si="20"/>
        <v/>
      </c>
      <c r="G247" s="79" t="str">
        <f t="shared" si="21"/>
        <v/>
      </c>
      <c r="H247" s="79" t="e">
        <f t="shared" ca="1" si="18"/>
        <v>#DIV/0!</v>
      </c>
      <c r="I247" s="79" t="e">
        <f t="shared" ca="1" si="19"/>
        <v>#DIV/0!</v>
      </c>
    </row>
    <row r="248" spans="2:9" x14ac:dyDescent="0.25">
      <c r="B248" s="93">
        <v>243</v>
      </c>
      <c r="C248" s="98"/>
      <c r="D248" s="79" t="e">
        <f>IF(B248="","",HLOOKUP($C$1,'Shaping Capacity using PNR'!$C$23:$N$26,4,FALSE)+HLOOKUP($C$1,'Shaping Capacity using PNR'!$C$23:$N$28,6,FALSE))</f>
        <v>#DIV/0!</v>
      </c>
      <c r="E248" s="94"/>
      <c r="F248" s="79" t="str">
        <f t="shared" si="20"/>
        <v/>
      </c>
      <c r="G248" s="79" t="str">
        <f t="shared" si="21"/>
        <v/>
      </c>
      <c r="H248" s="79" t="e">
        <f t="shared" ca="1" si="18"/>
        <v>#DIV/0!</v>
      </c>
      <c r="I248" s="79" t="e">
        <f t="shared" ca="1" si="19"/>
        <v>#DIV/0!</v>
      </c>
    </row>
    <row r="249" spans="2:9" x14ac:dyDescent="0.25">
      <c r="B249" s="93">
        <v>244</v>
      </c>
      <c r="C249" s="98"/>
      <c r="D249" s="79" t="e">
        <f>IF(B249="","",HLOOKUP($C$1,'Shaping Capacity using PNR'!$C$23:$N$26,4,FALSE)+HLOOKUP($C$1,'Shaping Capacity using PNR'!$C$23:$N$28,6,FALSE))</f>
        <v>#DIV/0!</v>
      </c>
      <c r="E249" s="94"/>
      <c r="F249" s="79" t="str">
        <f t="shared" si="20"/>
        <v/>
      </c>
      <c r="G249" s="79" t="str">
        <f t="shared" si="21"/>
        <v/>
      </c>
      <c r="H249" s="79" t="e">
        <f t="shared" ca="1" si="18"/>
        <v>#DIV/0!</v>
      </c>
      <c r="I249" s="79" t="e">
        <f t="shared" ca="1" si="19"/>
        <v>#DIV/0!</v>
      </c>
    </row>
    <row r="250" spans="2:9" x14ac:dyDescent="0.25">
      <c r="B250" s="93">
        <v>245</v>
      </c>
      <c r="C250" s="98"/>
      <c r="D250" s="79" t="e">
        <f>IF(B250="","",HLOOKUP($C$1,'Shaping Capacity using PNR'!$C$23:$N$26,4,FALSE)+HLOOKUP($C$1,'Shaping Capacity using PNR'!$C$23:$N$28,6,FALSE))</f>
        <v>#DIV/0!</v>
      </c>
      <c r="E250" s="94"/>
      <c r="F250" s="79" t="str">
        <f t="shared" si="20"/>
        <v/>
      </c>
      <c r="G250" s="79" t="str">
        <f t="shared" si="21"/>
        <v/>
      </c>
      <c r="H250" s="79" t="e">
        <f t="shared" ca="1" si="18"/>
        <v>#DIV/0!</v>
      </c>
      <c r="I250" s="79" t="e">
        <f t="shared" ca="1" si="19"/>
        <v>#DIV/0!</v>
      </c>
    </row>
    <row r="251" spans="2:9" x14ac:dyDescent="0.25">
      <c r="B251" s="93">
        <v>246</v>
      </c>
      <c r="C251" s="98"/>
      <c r="D251" s="79" t="e">
        <f>IF(B251="","",HLOOKUP($C$1,'Shaping Capacity using PNR'!$C$23:$N$26,4,FALSE)+HLOOKUP($C$1,'Shaping Capacity using PNR'!$C$23:$N$28,6,FALSE))</f>
        <v>#DIV/0!</v>
      </c>
      <c r="E251" s="94"/>
      <c r="F251" s="79" t="str">
        <f t="shared" si="20"/>
        <v/>
      </c>
      <c r="G251" s="79" t="str">
        <f t="shared" si="21"/>
        <v/>
      </c>
      <c r="H251" s="79" t="e">
        <f t="shared" ca="1" si="18"/>
        <v>#DIV/0!</v>
      </c>
      <c r="I251" s="79" t="e">
        <f t="shared" ca="1" si="19"/>
        <v>#DIV/0!</v>
      </c>
    </row>
    <row r="252" spans="2:9" x14ac:dyDescent="0.25">
      <c r="B252" s="93">
        <v>247</v>
      </c>
      <c r="C252" s="98"/>
      <c r="D252" s="79" t="e">
        <f>IF(B252="","",HLOOKUP($C$1,'Shaping Capacity using PNR'!$C$23:$N$26,4,FALSE)+HLOOKUP($C$1,'Shaping Capacity using PNR'!$C$23:$N$28,6,FALSE))</f>
        <v>#DIV/0!</v>
      </c>
      <c r="E252" s="94"/>
      <c r="F252" s="79" t="str">
        <f t="shared" si="20"/>
        <v/>
      </c>
      <c r="G252" s="79" t="str">
        <f t="shared" si="21"/>
        <v/>
      </c>
      <c r="H252" s="79" t="e">
        <f t="shared" ca="1" si="18"/>
        <v>#DIV/0!</v>
      </c>
      <c r="I252" s="79" t="e">
        <f t="shared" ca="1" si="19"/>
        <v>#DIV/0!</v>
      </c>
    </row>
    <row r="253" spans="2:9" x14ac:dyDescent="0.25">
      <c r="B253" s="93">
        <v>248</v>
      </c>
      <c r="C253" s="98"/>
      <c r="D253" s="79" t="e">
        <f>IF(B253="","",HLOOKUP($C$1,'Shaping Capacity using PNR'!$C$23:$N$26,4,FALSE)+HLOOKUP($C$1,'Shaping Capacity using PNR'!$C$23:$N$28,6,FALSE))</f>
        <v>#DIV/0!</v>
      </c>
      <c r="E253" s="94"/>
      <c r="F253" s="79" t="str">
        <f t="shared" si="20"/>
        <v/>
      </c>
      <c r="G253" s="79" t="str">
        <f t="shared" si="21"/>
        <v/>
      </c>
      <c r="H253" s="79" t="e">
        <f t="shared" ca="1" si="18"/>
        <v>#DIV/0!</v>
      </c>
      <c r="I253" s="79" t="e">
        <f t="shared" ca="1" si="19"/>
        <v>#DIV/0!</v>
      </c>
    </row>
    <row r="254" spans="2:9" x14ac:dyDescent="0.25">
      <c r="B254" s="93">
        <v>249</v>
      </c>
      <c r="C254" s="98"/>
      <c r="D254" s="79" t="e">
        <f>IF(B254="","",HLOOKUP($C$1,'Shaping Capacity using PNR'!$C$23:$N$26,4,FALSE)+HLOOKUP($C$1,'Shaping Capacity using PNR'!$C$23:$N$28,6,FALSE))</f>
        <v>#DIV/0!</v>
      </c>
      <c r="E254" s="94"/>
      <c r="F254" s="79" t="str">
        <f t="shared" si="20"/>
        <v/>
      </c>
      <c r="G254" s="79" t="str">
        <f t="shared" si="21"/>
        <v/>
      </c>
      <c r="H254" s="79" t="e">
        <f t="shared" ca="1" si="18"/>
        <v>#DIV/0!</v>
      </c>
      <c r="I254" s="79" t="e">
        <f t="shared" ca="1" si="19"/>
        <v>#DIV/0!</v>
      </c>
    </row>
    <row r="255" spans="2:9" x14ac:dyDescent="0.25">
      <c r="B255" s="93">
        <v>250</v>
      </c>
      <c r="C255" s="98"/>
      <c r="D255" s="79" t="e">
        <f>IF(B255="","",HLOOKUP($C$1,'Shaping Capacity using PNR'!$C$23:$N$26,4,FALSE)+HLOOKUP($C$1,'Shaping Capacity using PNR'!$C$23:$N$28,6,FALSE))</f>
        <v>#DIV/0!</v>
      </c>
      <c r="E255" s="94"/>
      <c r="F255" s="79" t="str">
        <f t="shared" si="20"/>
        <v/>
      </c>
      <c r="G255" s="79" t="str">
        <f t="shared" si="21"/>
        <v/>
      </c>
      <c r="H255" s="79" t="e">
        <f t="shared" ca="1" si="18"/>
        <v>#DIV/0!</v>
      </c>
      <c r="I255" s="79" t="e">
        <f t="shared" ca="1" si="19"/>
        <v>#DIV/0!</v>
      </c>
    </row>
    <row r="256" spans="2:9" x14ac:dyDescent="0.25">
      <c r="B256" s="93">
        <v>251</v>
      </c>
      <c r="C256" s="98"/>
      <c r="D256" s="79" t="e">
        <f>IF(B256="","",HLOOKUP($C$1,'Shaping Capacity using PNR'!$C$23:$N$26,4,FALSE)+HLOOKUP($C$1,'Shaping Capacity using PNR'!$C$23:$N$28,6,FALSE))</f>
        <v>#DIV/0!</v>
      </c>
      <c r="E256" s="94"/>
      <c r="F256" s="79" t="str">
        <f t="shared" si="20"/>
        <v/>
      </c>
      <c r="G256" s="79" t="str">
        <f t="shared" si="21"/>
        <v/>
      </c>
      <c r="H256" s="79" t="e">
        <f t="shared" ca="1" si="18"/>
        <v>#DIV/0!</v>
      </c>
      <c r="I256" s="79" t="e">
        <f t="shared" ca="1" si="19"/>
        <v>#DIV/0!</v>
      </c>
    </row>
    <row r="257" spans="2:9" x14ac:dyDescent="0.25">
      <c r="B257" s="93">
        <v>252</v>
      </c>
      <c r="C257" s="98"/>
      <c r="D257" s="79" t="e">
        <f>IF(B257="","",HLOOKUP($C$1,'Shaping Capacity using PNR'!$C$23:$N$26,4,FALSE)+HLOOKUP($C$1,'Shaping Capacity using PNR'!$C$23:$N$28,6,FALSE))</f>
        <v>#DIV/0!</v>
      </c>
      <c r="E257" s="94"/>
      <c r="F257" s="79" t="str">
        <f t="shared" si="20"/>
        <v/>
      </c>
      <c r="G257" s="79" t="str">
        <f t="shared" si="21"/>
        <v/>
      </c>
      <c r="H257" s="79" t="e">
        <f t="shared" ca="1" si="18"/>
        <v>#DIV/0!</v>
      </c>
      <c r="I257" s="79" t="e">
        <f t="shared" ca="1" si="19"/>
        <v>#DIV/0!</v>
      </c>
    </row>
    <row r="258" spans="2:9" x14ac:dyDescent="0.25">
      <c r="B258" s="93">
        <v>253</v>
      </c>
      <c r="C258" s="98"/>
      <c r="D258" s="79" t="e">
        <f>IF(B258="","",HLOOKUP($C$1,'Shaping Capacity using PNR'!$C$23:$N$26,4,FALSE)+HLOOKUP($C$1,'Shaping Capacity using PNR'!$C$23:$N$28,6,FALSE))</f>
        <v>#DIV/0!</v>
      </c>
      <c r="E258" s="94"/>
      <c r="F258" s="79" t="str">
        <f t="shared" si="20"/>
        <v/>
      </c>
      <c r="G258" s="79" t="str">
        <f t="shared" si="21"/>
        <v/>
      </c>
      <c r="H258" s="79" t="e">
        <f t="shared" ca="1" si="18"/>
        <v>#DIV/0!</v>
      </c>
      <c r="I258" s="79" t="e">
        <f t="shared" ca="1" si="19"/>
        <v>#DIV/0!</v>
      </c>
    </row>
    <row r="259" spans="2:9" x14ac:dyDescent="0.25">
      <c r="B259" s="93">
        <v>254</v>
      </c>
      <c r="C259" s="98"/>
      <c r="D259" s="79" t="e">
        <f>IF(B259="","",HLOOKUP($C$1,'Shaping Capacity using PNR'!$C$23:$N$26,4,FALSE)+HLOOKUP($C$1,'Shaping Capacity using PNR'!$C$23:$N$28,6,FALSE))</f>
        <v>#DIV/0!</v>
      </c>
      <c r="E259" s="94"/>
      <c r="F259" s="79" t="str">
        <f t="shared" si="20"/>
        <v/>
      </c>
      <c r="G259" s="79" t="str">
        <f t="shared" si="21"/>
        <v/>
      </c>
      <c r="H259" s="79" t="e">
        <f t="shared" ca="1" si="18"/>
        <v>#DIV/0!</v>
      </c>
      <c r="I259" s="79" t="e">
        <f t="shared" ca="1" si="19"/>
        <v>#DIV/0!</v>
      </c>
    </row>
    <row r="260" spans="2:9" x14ac:dyDescent="0.25">
      <c r="B260" s="93">
        <v>255</v>
      </c>
      <c r="C260" s="98"/>
      <c r="D260" s="79" t="e">
        <f>IF(B260="","",HLOOKUP($C$1,'Shaping Capacity using PNR'!$C$23:$N$26,4,FALSE)+HLOOKUP($C$1,'Shaping Capacity using PNR'!$C$23:$N$28,6,FALSE))</f>
        <v>#DIV/0!</v>
      </c>
      <c r="E260" s="94"/>
      <c r="F260" s="79" t="str">
        <f t="shared" si="20"/>
        <v/>
      </c>
      <c r="G260" s="79" t="str">
        <f t="shared" si="21"/>
        <v/>
      </c>
      <c r="H260" s="79" t="e">
        <f t="shared" ca="1" si="18"/>
        <v>#DIV/0!</v>
      </c>
      <c r="I260" s="79" t="e">
        <f t="shared" ca="1" si="19"/>
        <v>#DIV/0!</v>
      </c>
    </row>
    <row r="261" spans="2:9" x14ac:dyDescent="0.25">
      <c r="B261" s="93">
        <v>256</v>
      </c>
      <c r="C261" s="98"/>
      <c r="D261" s="79" t="e">
        <f>IF(B261="","",HLOOKUP($C$1,'Shaping Capacity using PNR'!$C$23:$N$26,4,FALSE)+HLOOKUP($C$1,'Shaping Capacity using PNR'!$C$23:$N$28,6,FALSE))</f>
        <v>#DIV/0!</v>
      </c>
      <c r="E261" s="94"/>
      <c r="F261" s="79" t="str">
        <f t="shared" si="20"/>
        <v/>
      </c>
      <c r="G261" s="79" t="str">
        <f t="shared" si="21"/>
        <v/>
      </c>
      <c r="H261" s="79" t="e">
        <f t="shared" ca="1" si="18"/>
        <v>#DIV/0!</v>
      </c>
      <c r="I261" s="79" t="e">
        <f t="shared" ca="1" si="19"/>
        <v>#DIV/0!</v>
      </c>
    </row>
    <row r="262" spans="2:9" x14ac:dyDescent="0.25">
      <c r="B262" s="93">
        <v>257</v>
      </c>
      <c r="C262" s="98"/>
      <c r="D262" s="79" t="e">
        <f>IF(B262="","",HLOOKUP($C$1,'Shaping Capacity using PNR'!$C$23:$N$26,4,FALSE)+HLOOKUP($C$1,'Shaping Capacity using PNR'!$C$23:$N$28,6,FALSE))</f>
        <v>#DIV/0!</v>
      </c>
      <c r="E262" s="94"/>
      <c r="F262" s="79" t="str">
        <f t="shared" si="20"/>
        <v/>
      </c>
      <c r="G262" s="79" t="str">
        <f t="shared" si="21"/>
        <v/>
      </c>
      <c r="H262" s="79" t="e">
        <f t="shared" ca="1" si="18"/>
        <v>#DIV/0!</v>
      </c>
      <c r="I262" s="79" t="e">
        <f t="shared" ca="1" si="19"/>
        <v>#DIV/0!</v>
      </c>
    </row>
    <row r="263" spans="2:9" x14ac:dyDescent="0.25">
      <c r="B263" s="93">
        <v>258</v>
      </c>
      <c r="C263" s="98"/>
      <c r="D263" s="79" t="e">
        <f>IF(B263="","",HLOOKUP($C$1,'Shaping Capacity using PNR'!$C$23:$N$26,4,FALSE)+HLOOKUP($C$1,'Shaping Capacity using PNR'!$C$23:$N$28,6,FALSE))</f>
        <v>#DIV/0!</v>
      </c>
      <c r="E263" s="94"/>
      <c r="F263" s="79" t="str">
        <f t="shared" si="20"/>
        <v/>
      </c>
      <c r="G263" s="79" t="str">
        <f t="shared" si="21"/>
        <v/>
      </c>
      <c r="H263" s="79" t="e">
        <f t="shared" ref="H263:H326" ca="1" si="22">IF(E263&gt;$E$2,"Yes","No")</f>
        <v>#DIV/0!</v>
      </c>
      <c r="I263" s="79" t="e">
        <f t="shared" ref="I263:I326" ca="1" si="23">IF(E263&lt;$F$2,"Yes","No")</f>
        <v>#DIV/0!</v>
      </c>
    </row>
    <row r="264" spans="2:9" x14ac:dyDescent="0.25">
      <c r="B264" s="93">
        <v>259</v>
      </c>
      <c r="C264" s="98"/>
      <c r="D264" s="79" t="e">
        <f>IF(B264="","",HLOOKUP($C$1,'Shaping Capacity using PNR'!$C$23:$N$26,4,FALSE)+HLOOKUP($C$1,'Shaping Capacity using PNR'!$C$23:$N$28,6,FALSE))</f>
        <v>#DIV/0!</v>
      </c>
      <c r="E264" s="94"/>
      <c r="F264" s="79" t="str">
        <f t="shared" ref="F264:F327" si="24">IF(E264&gt;E263,IF(ABS(E264-E263)&gt;$L$2,"Yes","No"),"")</f>
        <v/>
      </c>
      <c r="G264" s="79" t="str">
        <f t="shared" ref="G264:G327" si="25">IF(E264&lt;E263,IF(ABS(E264-E263)&gt;$M$2,"Yes","No"),"")</f>
        <v/>
      </c>
      <c r="H264" s="79" t="e">
        <f t="shared" ca="1" si="22"/>
        <v>#DIV/0!</v>
      </c>
      <c r="I264" s="79" t="e">
        <f t="shared" ca="1" si="23"/>
        <v>#DIV/0!</v>
      </c>
    </row>
    <row r="265" spans="2:9" x14ac:dyDescent="0.25">
      <c r="B265" s="93">
        <v>260</v>
      </c>
      <c r="C265" s="98"/>
      <c r="D265" s="79" t="e">
        <f>IF(B265="","",HLOOKUP($C$1,'Shaping Capacity using PNR'!$C$23:$N$26,4,FALSE)+HLOOKUP($C$1,'Shaping Capacity using PNR'!$C$23:$N$28,6,FALSE))</f>
        <v>#DIV/0!</v>
      </c>
      <c r="E265" s="94"/>
      <c r="F265" s="79" t="str">
        <f t="shared" si="24"/>
        <v/>
      </c>
      <c r="G265" s="79" t="str">
        <f t="shared" si="25"/>
        <v/>
      </c>
      <c r="H265" s="79" t="e">
        <f t="shared" ca="1" si="22"/>
        <v>#DIV/0!</v>
      </c>
      <c r="I265" s="79" t="e">
        <f t="shared" ca="1" si="23"/>
        <v>#DIV/0!</v>
      </c>
    </row>
    <row r="266" spans="2:9" x14ac:dyDescent="0.25">
      <c r="B266" s="93">
        <v>261</v>
      </c>
      <c r="C266" s="98"/>
      <c r="D266" s="79" t="e">
        <f>IF(B266="","",HLOOKUP($C$1,'Shaping Capacity using PNR'!$C$23:$N$26,4,FALSE)+HLOOKUP($C$1,'Shaping Capacity using PNR'!$C$23:$N$28,6,FALSE))</f>
        <v>#DIV/0!</v>
      </c>
      <c r="E266" s="94"/>
      <c r="F266" s="79" t="str">
        <f t="shared" si="24"/>
        <v/>
      </c>
      <c r="G266" s="79" t="str">
        <f t="shared" si="25"/>
        <v/>
      </c>
      <c r="H266" s="79" t="e">
        <f t="shared" ca="1" si="22"/>
        <v>#DIV/0!</v>
      </c>
      <c r="I266" s="79" t="e">
        <f t="shared" ca="1" si="23"/>
        <v>#DIV/0!</v>
      </c>
    </row>
    <row r="267" spans="2:9" x14ac:dyDescent="0.25">
      <c r="B267" s="93">
        <v>262</v>
      </c>
      <c r="C267" s="98"/>
      <c r="D267" s="79" t="e">
        <f>IF(B267="","",HLOOKUP($C$1,'Shaping Capacity using PNR'!$C$23:$N$26,4,FALSE)+HLOOKUP($C$1,'Shaping Capacity using PNR'!$C$23:$N$28,6,FALSE))</f>
        <v>#DIV/0!</v>
      </c>
      <c r="E267" s="94"/>
      <c r="F267" s="79" t="str">
        <f t="shared" si="24"/>
        <v/>
      </c>
      <c r="G267" s="79" t="str">
        <f t="shared" si="25"/>
        <v/>
      </c>
      <c r="H267" s="79" t="e">
        <f t="shared" ca="1" si="22"/>
        <v>#DIV/0!</v>
      </c>
      <c r="I267" s="79" t="e">
        <f t="shared" ca="1" si="23"/>
        <v>#DIV/0!</v>
      </c>
    </row>
    <row r="268" spans="2:9" x14ac:dyDescent="0.25">
      <c r="B268" s="93">
        <v>263</v>
      </c>
      <c r="C268" s="98"/>
      <c r="D268" s="79" t="e">
        <f>IF(B268="","",HLOOKUP($C$1,'Shaping Capacity using PNR'!$C$23:$N$26,4,FALSE)+HLOOKUP($C$1,'Shaping Capacity using PNR'!$C$23:$N$28,6,FALSE))</f>
        <v>#DIV/0!</v>
      </c>
      <c r="E268" s="94"/>
      <c r="F268" s="79" t="str">
        <f t="shared" si="24"/>
        <v/>
      </c>
      <c r="G268" s="79" t="str">
        <f t="shared" si="25"/>
        <v/>
      </c>
      <c r="H268" s="79" t="e">
        <f t="shared" ca="1" si="22"/>
        <v>#DIV/0!</v>
      </c>
      <c r="I268" s="79" t="e">
        <f t="shared" ca="1" si="23"/>
        <v>#DIV/0!</v>
      </c>
    </row>
    <row r="269" spans="2:9" x14ac:dyDescent="0.25">
      <c r="B269" s="93">
        <v>264</v>
      </c>
      <c r="C269" s="98"/>
      <c r="D269" s="79" t="e">
        <f>IF(B269="","",HLOOKUP($C$1,'Shaping Capacity using PNR'!$C$23:$N$26,4,FALSE)+HLOOKUP($C$1,'Shaping Capacity using PNR'!$C$23:$N$28,6,FALSE))</f>
        <v>#DIV/0!</v>
      </c>
      <c r="E269" s="94"/>
      <c r="F269" s="79" t="str">
        <f t="shared" si="24"/>
        <v/>
      </c>
      <c r="G269" s="79" t="str">
        <f t="shared" si="25"/>
        <v/>
      </c>
      <c r="H269" s="79" t="e">
        <f t="shared" ca="1" si="22"/>
        <v>#DIV/0!</v>
      </c>
      <c r="I269" s="79" t="e">
        <f t="shared" ca="1" si="23"/>
        <v>#DIV/0!</v>
      </c>
    </row>
    <row r="270" spans="2:9" x14ac:dyDescent="0.25">
      <c r="B270" s="93">
        <v>265</v>
      </c>
      <c r="C270" s="98"/>
      <c r="D270" s="79" t="e">
        <f>IF(B270="","",HLOOKUP($C$1,'Shaping Capacity using PNR'!$C$23:$N$26,4,FALSE)+HLOOKUP($C$1,'Shaping Capacity using PNR'!$C$23:$N$28,6,FALSE))</f>
        <v>#DIV/0!</v>
      </c>
      <c r="E270" s="94"/>
      <c r="F270" s="79" t="str">
        <f t="shared" si="24"/>
        <v/>
      </c>
      <c r="G270" s="79" t="str">
        <f t="shared" si="25"/>
        <v/>
      </c>
      <c r="H270" s="79" t="e">
        <f t="shared" ca="1" si="22"/>
        <v>#DIV/0!</v>
      </c>
      <c r="I270" s="79" t="e">
        <f t="shared" ca="1" si="23"/>
        <v>#DIV/0!</v>
      </c>
    </row>
    <row r="271" spans="2:9" x14ac:dyDescent="0.25">
      <c r="B271" s="93">
        <v>266</v>
      </c>
      <c r="C271" s="98"/>
      <c r="D271" s="79" t="e">
        <f>IF(B271="","",HLOOKUP($C$1,'Shaping Capacity using PNR'!$C$23:$N$26,4,FALSE)+HLOOKUP($C$1,'Shaping Capacity using PNR'!$C$23:$N$28,6,FALSE))</f>
        <v>#DIV/0!</v>
      </c>
      <c r="E271" s="94"/>
      <c r="F271" s="79" t="str">
        <f t="shared" si="24"/>
        <v/>
      </c>
      <c r="G271" s="79" t="str">
        <f t="shared" si="25"/>
        <v/>
      </c>
      <c r="H271" s="79" t="e">
        <f t="shared" ca="1" si="22"/>
        <v>#DIV/0!</v>
      </c>
      <c r="I271" s="79" t="e">
        <f t="shared" ca="1" si="23"/>
        <v>#DIV/0!</v>
      </c>
    </row>
    <row r="272" spans="2:9" x14ac:dyDescent="0.25">
      <c r="B272" s="93">
        <v>267</v>
      </c>
      <c r="C272" s="98"/>
      <c r="D272" s="79" t="e">
        <f>IF(B272="","",HLOOKUP($C$1,'Shaping Capacity using PNR'!$C$23:$N$26,4,FALSE)+HLOOKUP($C$1,'Shaping Capacity using PNR'!$C$23:$N$28,6,FALSE))</f>
        <v>#DIV/0!</v>
      </c>
      <c r="E272" s="94"/>
      <c r="F272" s="79" t="str">
        <f t="shared" si="24"/>
        <v/>
      </c>
      <c r="G272" s="79" t="str">
        <f t="shared" si="25"/>
        <v/>
      </c>
      <c r="H272" s="79" t="e">
        <f t="shared" ca="1" si="22"/>
        <v>#DIV/0!</v>
      </c>
      <c r="I272" s="79" t="e">
        <f t="shared" ca="1" si="23"/>
        <v>#DIV/0!</v>
      </c>
    </row>
    <row r="273" spans="2:9" x14ac:dyDescent="0.25">
      <c r="B273" s="93">
        <v>268</v>
      </c>
      <c r="C273" s="98"/>
      <c r="D273" s="79" t="e">
        <f>IF(B273="","",HLOOKUP($C$1,'Shaping Capacity using PNR'!$C$23:$N$26,4,FALSE)+HLOOKUP($C$1,'Shaping Capacity using PNR'!$C$23:$N$28,6,FALSE))</f>
        <v>#DIV/0!</v>
      </c>
      <c r="E273" s="94"/>
      <c r="F273" s="79" t="str">
        <f t="shared" si="24"/>
        <v/>
      </c>
      <c r="G273" s="79" t="str">
        <f t="shared" si="25"/>
        <v/>
      </c>
      <c r="H273" s="79" t="e">
        <f t="shared" ca="1" si="22"/>
        <v>#DIV/0!</v>
      </c>
      <c r="I273" s="79" t="e">
        <f t="shared" ca="1" si="23"/>
        <v>#DIV/0!</v>
      </c>
    </row>
    <row r="274" spans="2:9" x14ac:dyDescent="0.25">
      <c r="B274" s="93">
        <v>269</v>
      </c>
      <c r="C274" s="98"/>
      <c r="D274" s="79" t="e">
        <f>IF(B274="","",HLOOKUP($C$1,'Shaping Capacity using PNR'!$C$23:$N$26,4,FALSE)+HLOOKUP($C$1,'Shaping Capacity using PNR'!$C$23:$N$28,6,FALSE))</f>
        <v>#DIV/0!</v>
      </c>
      <c r="E274" s="94"/>
      <c r="F274" s="79" t="str">
        <f t="shared" si="24"/>
        <v/>
      </c>
      <c r="G274" s="79" t="str">
        <f t="shared" si="25"/>
        <v/>
      </c>
      <c r="H274" s="79" t="e">
        <f t="shared" ca="1" si="22"/>
        <v>#DIV/0!</v>
      </c>
      <c r="I274" s="79" t="e">
        <f t="shared" ca="1" si="23"/>
        <v>#DIV/0!</v>
      </c>
    </row>
    <row r="275" spans="2:9" x14ac:dyDescent="0.25">
      <c r="B275" s="93">
        <v>270</v>
      </c>
      <c r="C275" s="98"/>
      <c r="D275" s="79" t="e">
        <f>IF(B275="","",HLOOKUP($C$1,'Shaping Capacity using PNR'!$C$23:$N$26,4,FALSE)+HLOOKUP($C$1,'Shaping Capacity using PNR'!$C$23:$N$28,6,FALSE))</f>
        <v>#DIV/0!</v>
      </c>
      <c r="E275" s="94"/>
      <c r="F275" s="79" t="str">
        <f t="shared" si="24"/>
        <v/>
      </c>
      <c r="G275" s="79" t="str">
        <f t="shared" si="25"/>
        <v/>
      </c>
      <c r="H275" s="79" t="e">
        <f t="shared" ca="1" si="22"/>
        <v>#DIV/0!</v>
      </c>
      <c r="I275" s="79" t="e">
        <f t="shared" ca="1" si="23"/>
        <v>#DIV/0!</v>
      </c>
    </row>
    <row r="276" spans="2:9" x14ac:dyDescent="0.25">
      <c r="B276" s="93">
        <v>271</v>
      </c>
      <c r="C276" s="98"/>
      <c r="D276" s="79" t="e">
        <f>IF(B276="","",HLOOKUP($C$1,'Shaping Capacity using PNR'!$C$23:$N$26,4,FALSE)+HLOOKUP($C$1,'Shaping Capacity using PNR'!$C$23:$N$28,6,FALSE))</f>
        <v>#DIV/0!</v>
      </c>
      <c r="E276" s="94"/>
      <c r="F276" s="79" t="str">
        <f t="shared" si="24"/>
        <v/>
      </c>
      <c r="G276" s="79" t="str">
        <f t="shared" si="25"/>
        <v/>
      </c>
      <c r="H276" s="79" t="e">
        <f t="shared" ca="1" si="22"/>
        <v>#DIV/0!</v>
      </c>
      <c r="I276" s="79" t="e">
        <f t="shared" ca="1" si="23"/>
        <v>#DIV/0!</v>
      </c>
    </row>
    <row r="277" spans="2:9" x14ac:dyDescent="0.25">
      <c r="B277" s="93">
        <v>272</v>
      </c>
      <c r="C277" s="98"/>
      <c r="D277" s="79" t="e">
        <f>IF(B277="","",HLOOKUP($C$1,'Shaping Capacity using PNR'!$C$23:$N$26,4,FALSE)+HLOOKUP($C$1,'Shaping Capacity using PNR'!$C$23:$N$28,6,FALSE))</f>
        <v>#DIV/0!</v>
      </c>
      <c r="E277" s="94"/>
      <c r="F277" s="79" t="str">
        <f t="shared" si="24"/>
        <v/>
      </c>
      <c r="G277" s="79" t="str">
        <f t="shared" si="25"/>
        <v/>
      </c>
      <c r="H277" s="79" t="e">
        <f t="shared" ca="1" si="22"/>
        <v>#DIV/0!</v>
      </c>
      <c r="I277" s="79" t="e">
        <f t="shared" ca="1" si="23"/>
        <v>#DIV/0!</v>
      </c>
    </row>
    <row r="278" spans="2:9" x14ac:dyDescent="0.25">
      <c r="B278" s="93">
        <v>273</v>
      </c>
      <c r="C278" s="98"/>
      <c r="D278" s="79" t="e">
        <f>IF(B278="","",HLOOKUP($C$1,'Shaping Capacity using PNR'!$C$23:$N$26,4,FALSE)+HLOOKUP($C$1,'Shaping Capacity using PNR'!$C$23:$N$28,6,FALSE))</f>
        <v>#DIV/0!</v>
      </c>
      <c r="E278" s="94"/>
      <c r="F278" s="79" t="str">
        <f t="shared" si="24"/>
        <v/>
      </c>
      <c r="G278" s="79" t="str">
        <f t="shared" si="25"/>
        <v/>
      </c>
      <c r="H278" s="79" t="e">
        <f t="shared" ca="1" si="22"/>
        <v>#DIV/0!</v>
      </c>
      <c r="I278" s="79" t="e">
        <f t="shared" ca="1" si="23"/>
        <v>#DIV/0!</v>
      </c>
    </row>
    <row r="279" spans="2:9" x14ac:dyDescent="0.25">
      <c r="B279" s="93">
        <v>274</v>
      </c>
      <c r="C279" s="98"/>
      <c r="D279" s="79" t="e">
        <f>IF(B279="","",HLOOKUP($C$1,'Shaping Capacity using PNR'!$C$23:$N$26,4,FALSE)+HLOOKUP($C$1,'Shaping Capacity using PNR'!$C$23:$N$28,6,FALSE))</f>
        <v>#DIV/0!</v>
      </c>
      <c r="E279" s="94"/>
      <c r="F279" s="79" t="str">
        <f t="shared" si="24"/>
        <v/>
      </c>
      <c r="G279" s="79" t="str">
        <f t="shared" si="25"/>
        <v/>
      </c>
      <c r="H279" s="79" t="e">
        <f t="shared" ca="1" si="22"/>
        <v>#DIV/0!</v>
      </c>
      <c r="I279" s="79" t="e">
        <f t="shared" ca="1" si="23"/>
        <v>#DIV/0!</v>
      </c>
    </row>
    <row r="280" spans="2:9" x14ac:dyDescent="0.25">
      <c r="B280" s="93">
        <v>275</v>
      </c>
      <c r="C280" s="98"/>
      <c r="D280" s="79" t="e">
        <f>IF(B280="","",HLOOKUP($C$1,'Shaping Capacity using PNR'!$C$23:$N$26,4,FALSE)+HLOOKUP($C$1,'Shaping Capacity using PNR'!$C$23:$N$28,6,FALSE))</f>
        <v>#DIV/0!</v>
      </c>
      <c r="E280" s="94"/>
      <c r="F280" s="79" t="str">
        <f t="shared" si="24"/>
        <v/>
      </c>
      <c r="G280" s="79" t="str">
        <f t="shared" si="25"/>
        <v/>
      </c>
      <c r="H280" s="79" t="e">
        <f t="shared" ca="1" si="22"/>
        <v>#DIV/0!</v>
      </c>
      <c r="I280" s="79" t="e">
        <f t="shared" ca="1" si="23"/>
        <v>#DIV/0!</v>
      </c>
    </row>
    <row r="281" spans="2:9" x14ac:dyDescent="0.25">
      <c r="B281" s="93">
        <v>276</v>
      </c>
      <c r="C281" s="98"/>
      <c r="D281" s="79" t="e">
        <f>IF(B281="","",HLOOKUP($C$1,'Shaping Capacity using PNR'!$C$23:$N$26,4,FALSE)+HLOOKUP($C$1,'Shaping Capacity using PNR'!$C$23:$N$28,6,FALSE))</f>
        <v>#DIV/0!</v>
      </c>
      <c r="E281" s="94"/>
      <c r="F281" s="79" t="str">
        <f t="shared" si="24"/>
        <v/>
      </c>
      <c r="G281" s="79" t="str">
        <f t="shared" si="25"/>
        <v/>
      </c>
      <c r="H281" s="79" t="e">
        <f t="shared" ca="1" si="22"/>
        <v>#DIV/0!</v>
      </c>
      <c r="I281" s="79" t="e">
        <f t="shared" ca="1" si="23"/>
        <v>#DIV/0!</v>
      </c>
    </row>
    <row r="282" spans="2:9" x14ac:dyDescent="0.25">
      <c r="B282" s="93">
        <v>277</v>
      </c>
      <c r="C282" s="98"/>
      <c r="D282" s="79" t="e">
        <f>IF(B282="","",HLOOKUP($C$1,'Shaping Capacity using PNR'!$C$23:$N$26,4,FALSE)+HLOOKUP($C$1,'Shaping Capacity using PNR'!$C$23:$N$28,6,FALSE))</f>
        <v>#DIV/0!</v>
      </c>
      <c r="E282" s="94"/>
      <c r="F282" s="79" t="str">
        <f t="shared" si="24"/>
        <v/>
      </c>
      <c r="G282" s="79" t="str">
        <f t="shared" si="25"/>
        <v/>
      </c>
      <c r="H282" s="79" t="e">
        <f t="shared" ca="1" si="22"/>
        <v>#DIV/0!</v>
      </c>
      <c r="I282" s="79" t="e">
        <f t="shared" ca="1" si="23"/>
        <v>#DIV/0!</v>
      </c>
    </row>
    <row r="283" spans="2:9" x14ac:dyDescent="0.25">
      <c r="B283" s="93">
        <v>278</v>
      </c>
      <c r="C283" s="98"/>
      <c r="D283" s="79" t="e">
        <f>IF(B283="","",HLOOKUP($C$1,'Shaping Capacity using PNR'!$C$23:$N$26,4,FALSE)+HLOOKUP($C$1,'Shaping Capacity using PNR'!$C$23:$N$28,6,FALSE))</f>
        <v>#DIV/0!</v>
      </c>
      <c r="E283" s="94"/>
      <c r="F283" s="79" t="str">
        <f t="shared" si="24"/>
        <v/>
      </c>
      <c r="G283" s="79" t="str">
        <f t="shared" si="25"/>
        <v/>
      </c>
      <c r="H283" s="79" t="e">
        <f t="shared" ca="1" si="22"/>
        <v>#DIV/0!</v>
      </c>
      <c r="I283" s="79" t="e">
        <f t="shared" ca="1" si="23"/>
        <v>#DIV/0!</v>
      </c>
    </row>
    <row r="284" spans="2:9" x14ac:dyDescent="0.25">
      <c r="B284" s="93">
        <v>279</v>
      </c>
      <c r="C284" s="98"/>
      <c r="D284" s="79" t="e">
        <f>IF(B284="","",HLOOKUP($C$1,'Shaping Capacity using PNR'!$C$23:$N$26,4,FALSE)+HLOOKUP($C$1,'Shaping Capacity using PNR'!$C$23:$N$28,6,FALSE))</f>
        <v>#DIV/0!</v>
      </c>
      <c r="E284" s="94"/>
      <c r="F284" s="79" t="str">
        <f t="shared" si="24"/>
        <v/>
      </c>
      <c r="G284" s="79" t="str">
        <f t="shared" si="25"/>
        <v/>
      </c>
      <c r="H284" s="79" t="e">
        <f t="shared" ca="1" si="22"/>
        <v>#DIV/0!</v>
      </c>
      <c r="I284" s="79" t="e">
        <f t="shared" ca="1" si="23"/>
        <v>#DIV/0!</v>
      </c>
    </row>
    <row r="285" spans="2:9" x14ac:dyDescent="0.25">
      <c r="B285" s="93">
        <v>280</v>
      </c>
      <c r="C285" s="98"/>
      <c r="D285" s="79" t="e">
        <f>IF(B285="","",HLOOKUP($C$1,'Shaping Capacity using PNR'!$C$23:$N$26,4,FALSE)+HLOOKUP($C$1,'Shaping Capacity using PNR'!$C$23:$N$28,6,FALSE))</f>
        <v>#DIV/0!</v>
      </c>
      <c r="E285" s="94"/>
      <c r="F285" s="79" t="str">
        <f t="shared" si="24"/>
        <v/>
      </c>
      <c r="G285" s="79" t="str">
        <f t="shared" si="25"/>
        <v/>
      </c>
      <c r="H285" s="79" t="e">
        <f t="shared" ca="1" si="22"/>
        <v>#DIV/0!</v>
      </c>
      <c r="I285" s="79" t="e">
        <f t="shared" ca="1" si="23"/>
        <v>#DIV/0!</v>
      </c>
    </row>
    <row r="286" spans="2:9" x14ac:dyDescent="0.25">
      <c r="B286" s="93">
        <v>281</v>
      </c>
      <c r="C286" s="98"/>
      <c r="D286" s="79" t="e">
        <f>IF(B286="","",HLOOKUP($C$1,'Shaping Capacity using PNR'!$C$23:$N$26,4,FALSE)+HLOOKUP($C$1,'Shaping Capacity using PNR'!$C$23:$N$28,6,FALSE))</f>
        <v>#DIV/0!</v>
      </c>
      <c r="E286" s="94"/>
      <c r="F286" s="79" t="str">
        <f t="shared" si="24"/>
        <v/>
      </c>
      <c r="G286" s="79" t="str">
        <f t="shared" si="25"/>
        <v/>
      </c>
      <c r="H286" s="79" t="e">
        <f t="shared" ca="1" si="22"/>
        <v>#DIV/0!</v>
      </c>
      <c r="I286" s="79" t="e">
        <f t="shared" ca="1" si="23"/>
        <v>#DIV/0!</v>
      </c>
    </row>
    <row r="287" spans="2:9" x14ac:dyDescent="0.25">
      <c r="B287" s="93">
        <v>282</v>
      </c>
      <c r="C287" s="98"/>
      <c r="D287" s="79" t="e">
        <f>IF(B287="","",HLOOKUP($C$1,'Shaping Capacity using PNR'!$C$23:$N$26,4,FALSE)+HLOOKUP($C$1,'Shaping Capacity using PNR'!$C$23:$N$28,6,FALSE))</f>
        <v>#DIV/0!</v>
      </c>
      <c r="E287" s="94"/>
      <c r="F287" s="79" t="str">
        <f t="shared" si="24"/>
        <v/>
      </c>
      <c r="G287" s="79" t="str">
        <f t="shared" si="25"/>
        <v/>
      </c>
      <c r="H287" s="79" t="e">
        <f t="shared" ca="1" si="22"/>
        <v>#DIV/0!</v>
      </c>
      <c r="I287" s="79" t="e">
        <f t="shared" ca="1" si="23"/>
        <v>#DIV/0!</v>
      </c>
    </row>
    <row r="288" spans="2:9" x14ac:dyDescent="0.25">
      <c r="B288" s="93">
        <v>283</v>
      </c>
      <c r="C288" s="98"/>
      <c r="D288" s="79" t="e">
        <f>IF(B288="","",HLOOKUP($C$1,'Shaping Capacity using PNR'!$C$23:$N$26,4,FALSE)+HLOOKUP($C$1,'Shaping Capacity using PNR'!$C$23:$N$28,6,FALSE))</f>
        <v>#DIV/0!</v>
      </c>
      <c r="E288" s="94"/>
      <c r="F288" s="79" t="str">
        <f t="shared" si="24"/>
        <v/>
      </c>
      <c r="G288" s="79" t="str">
        <f t="shared" si="25"/>
        <v/>
      </c>
      <c r="H288" s="79" t="e">
        <f t="shared" ca="1" si="22"/>
        <v>#DIV/0!</v>
      </c>
      <c r="I288" s="79" t="e">
        <f t="shared" ca="1" si="23"/>
        <v>#DIV/0!</v>
      </c>
    </row>
    <row r="289" spans="2:9" x14ac:dyDescent="0.25">
      <c r="B289" s="93">
        <v>284</v>
      </c>
      <c r="C289" s="98"/>
      <c r="D289" s="79" t="e">
        <f>IF(B289="","",HLOOKUP($C$1,'Shaping Capacity using PNR'!$C$23:$N$26,4,FALSE)+HLOOKUP($C$1,'Shaping Capacity using PNR'!$C$23:$N$28,6,FALSE))</f>
        <v>#DIV/0!</v>
      </c>
      <c r="E289" s="94"/>
      <c r="F289" s="79" t="str">
        <f t="shared" si="24"/>
        <v/>
      </c>
      <c r="G289" s="79" t="str">
        <f t="shared" si="25"/>
        <v/>
      </c>
      <c r="H289" s="79" t="e">
        <f t="shared" ca="1" si="22"/>
        <v>#DIV/0!</v>
      </c>
      <c r="I289" s="79" t="e">
        <f t="shared" ca="1" si="23"/>
        <v>#DIV/0!</v>
      </c>
    </row>
    <row r="290" spans="2:9" x14ac:dyDescent="0.25">
      <c r="B290" s="93">
        <v>285</v>
      </c>
      <c r="C290" s="98"/>
      <c r="D290" s="79" t="e">
        <f>IF(B290="","",HLOOKUP($C$1,'Shaping Capacity using PNR'!$C$23:$N$26,4,FALSE)+HLOOKUP($C$1,'Shaping Capacity using PNR'!$C$23:$N$28,6,FALSE))</f>
        <v>#DIV/0!</v>
      </c>
      <c r="E290" s="94"/>
      <c r="F290" s="79" t="str">
        <f t="shared" si="24"/>
        <v/>
      </c>
      <c r="G290" s="79" t="str">
        <f t="shared" si="25"/>
        <v/>
      </c>
      <c r="H290" s="79" t="e">
        <f t="shared" ca="1" si="22"/>
        <v>#DIV/0!</v>
      </c>
      <c r="I290" s="79" t="e">
        <f t="shared" ca="1" si="23"/>
        <v>#DIV/0!</v>
      </c>
    </row>
    <row r="291" spans="2:9" x14ac:dyDescent="0.25">
      <c r="B291" s="93">
        <v>286</v>
      </c>
      <c r="C291" s="98"/>
      <c r="D291" s="79" t="e">
        <f>IF(B291="","",HLOOKUP($C$1,'Shaping Capacity using PNR'!$C$23:$N$26,4,FALSE)+HLOOKUP($C$1,'Shaping Capacity using PNR'!$C$23:$N$28,6,FALSE))</f>
        <v>#DIV/0!</v>
      </c>
      <c r="E291" s="94"/>
      <c r="F291" s="79" t="str">
        <f t="shared" si="24"/>
        <v/>
      </c>
      <c r="G291" s="79" t="str">
        <f t="shared" si="25"/>
        <v/>
      </c>
      <c r="H291" s="79" t="e">
        <f t="shared" ca="1" si="22"/>
        <v>#DIV/0!</v>
      </c>
      <c r="I291" s="79" t="e">
        <f t="shared" ca="1" si="23"/>
        <v>#DIV/0!</v>
      </c>
    </row>
    <row r="292" spans="2:9" x14ac:dyDescent="0.25">
      <c r="B292" s="93">
        <v>287</v>
      </c>
      <c r="C292" s="98"/>
      <c r="D292" s="79" t="e">
        <f>IF(B292="","",HLOOKUP($C$1,'Shaping Capacity using PNR'!$C$23:$N$26,4,FALSE)+HLOOKUP($C$1,'Shaping Capacity using PNR'!$C$23:$N$28,6,FALSE))</f>
        <v>#DIV/0!</v>
      </c>
      <c r="E292" s="94"/>
      <c r="F292" s="79" t="str">
        <f t="shared" si="24"/>
        <v/>
      </c>
      <c r="G292" s="79" t="str">
        <f t="shared" si="25"/>
        <v/>
      </c>
      <c r="H292" s="79" t="e">
        <f t="shared" ca="1" si="22"/>
        <v>#DIV/0!</v>
      </c>
      <c r="I292" s="79" t="e">
        <f t="shared" ca="1" si="23"/>
        <v>#DIV/0!</v>
      </c>
    </row>
    <row r="293" spans="2:9" x14ac:dyDescent="0.25">
      <c r="B293" s="93">
        <v>288</v>
      </c>
      <c r="C293" s="98"/>
      <c r="D293" s="79" t="e">
        <f>IF(B293="","",HLOOKUP($C$1,'Shaping Capacity using PNR'!$C$23:$N$26,4,FALSE)+HLOOKUP($C$1,'Shaping Capacity using PNR'!$C$23:$N$28,6,FALSE))</f>
        <v>#DIV/0!</v>
      </c>
      <c r="E293" s="94"/>
      <c r="F293" s="79" t="str">
        <f t="shared" si="24"/>
        <v/>
      </c>
      <c r="G293" s="79" t="str">
        <f t="shared" si="25"/>
        <v/>
      </c>
      <c r="H293" s="79" t="e">
        <f t="shared" ca="1" si="22"/>
        <v>#DIV/0!</v>
      </c>
      <c r="I293" s="79" t="e">
        <f t="shared" ca="1" si="23"/>
        <v>#DIV/0!</v>
      </c>
    </row>
    <row r="294" spans="2:9" x14ac:dyDescent="0.25">
      <c r="B294" s="93">
        <v>289</v>
      </c>
      <c r="C294" s="98"/>
      <c r="D294" s="79" t="e">
        <f>IF(B294="","",HLOOKUP($C$1,'Shaping Capacity using PNR'!$C$23:$N$26,4,FALSE)+HLOOKUP($C$1,'Shaping Capacity using PNR'!$C$23:$N$28,6,FALSE))</f>
        <v>#DIV/0!</v>
      </c>
      <c r="E294" s="94"/>
      <c r="F294" s="79" t="str">
        <f t="shared" si="24"/>
        <v/>
      </c>
      <c r="G294" s="79" t="str">
        <f t="shared" si="25"/>
        <v/>
      </c>
      <c r="H294" s="79" t="e">
        <f t="shared" ca="1" si="22"/>
        <v>#DIV/0!</v>
      </c>
      <c r="I294" s="79" t="e">
        <f t="shared" ca="1" si="23"/>
        <v>#DIV/0!</v>
      </c>
    </row>
    <row r="295" spans="2:9" x14ac:dyDescent="0.25">
      <c r="B295" s="93">
        <v>290</v>
      </c>
      <c r="C295" s="98"/>
      <c r="D295" s="79" t="e">
        <f>IF(B295="","",HLOOKUP($C$1,'Shaping Capacity using PNR'!$C$23:$N$26,4,FALSE)+HLOOKUP($C$1,'Shaping Capacity using PNR'!$C$23:$N$28,6,FALSE))</f>
        <v>#DIV/0!</v>
      </c>
      <c r="E295" s="94"/>
      <c r="F295" s="79" t="str">
        <f t="shared" si="24"/>
        <v/>
      </c>
      <c r="G295" s="79" t="str">
        <f t="shared" si="25"/>
        <v/>
      </c>
      <c r="H295" s="79" t="e">
        <f t="shared" ca="1" si="22"/>
        <v>#DIV/0!</v>
      </c>
      <c r="I295" s="79" t="e">
        <f t="shared" ca="1" si="23"/>
        <v>#DIV/0!</v>
      </c>
    </row>
    <row r="296" spans="2:9" x14ac:dyDescent="0.25">
      <c r="B296" s="93">
        <v>291</v>
      </c>
      <c r="C296" s="98"/>
      <c r="D296" s="79" t="e">
        <f>IF(B296="","",HLOOKUP($C$1,'Shaping Capacity using PNR'!$C$23:$N$26,4,FALSE)+HLOOKUP($C$1,'Shaping Capacity using PNR'!$C$23:$N$28,6,FALSE))</f>
        <v>#DIV/0!</v>
      </c>
      <c r="E296" s="94"/>
      <c r="F296" s="79" t="str">
        <f t="shared" si="24"/>
        <v/>
      </c>
      <c r="G296" s="79" t="str">
        <f t="shared" si="25"/>
        <v/>
      </c>
      <c r="H296" s="79" t="e">
        <f t="shared" ca="1" si="22"/>
        <v>#DIV/0!</v>
      </c>
      <c r="I296" s="79" t="e">
        <f t="shared" ca="1" si="23"/>
        <v>#DIV/0!</v>
      </c>
    </row>
    <row r="297" spans="2:9" x14ac:dyDescent="0.25">
      <c r="B297" s="93">
        <v>292</v>
      </c>
      <c r="C297" s="98"/>
      <c r="D297" s="79" t="e">
        <f>IF(B297="","",HLOOKUP($C$1,'Shaping Capacity using PNR'!$C$23:$N$26,4,FALSE)+HLOOKUP($C$1,'Shaping Capacity using PNR'!$C$23:$N$28,6,FALSE))</f>
        <v>#DIV/0!</v>
      </c>
      <c r="E297" s="94"/>
      <c r="F297" s="79" t="str">
        <f t="shared" si="24"/>
        <v/>
      </c>
      <c r="G297" s="79" t="str">
        <f t="shared" si="25"/>
        <v/>
      </c>
      <c r="H297" s="79" t="e">
        <f t="shared" ca="1" si="22"/>
        <v>#DIV/0!</v>
      </c>
      <c r="I297" s="79" t="e">
        <f t="shared" ca="1" si="23"/>
        <v>#DIV/0!</v>
      </c>
    </row>
    <row r="298" spans="2:9" x14ac:dyDescent="0.25">
      <c r="B298" s="93">
        <v>293</v>
      </c>
      <c r="C298" s="98"/>
      <c r="D298" s="79" t="e">
        <f>IF(B298="","",HLOOKUP($C$1,'Shaping Capacity using PNR'!$C$23:$N$26,4,FALSE)+HLOOKUP($C$1,'Shaping Capacity using PNR'!$C$23:$N$28,6,FALSE))</f>
        <v>#DIV/0!</v>
      </c>
      <c r="E298" s="94"/>
      <c r="F298" s="79" t="str">
        <f t="shared" si="24"/>
        <v/>
      </c>
      <c r="G298" s="79" t="str">
        <f t="shared" si="25"/>
        <v/>
      </c>
      <c r="H298" s="79" t="e">
        <f t="shared" ca="1" si="22"/>
        <v>#DIV/0!</v>
      </c>
      <c r="I298" s="79" t="e">
        <f t="shared" ca="1" si="23"/>
        <v>#DIV/0!</v>
      </c>
    </row>
    <row r="299" spans="2:9" x14ac:dyDescent="0.25">
      <c r="B299" s="93">
        <v>294</v>
      </c>
      <c r="C299" s="98"/>
      <c r="D299" s="79" t="e">
        <f>IF(B299="","",HLOOKUP($C$1,'Shaping Capacity using PNR'!$C$23:$N$26,4,FALSE)+HLOOKUP($C$1,'Shaping Capacity using PNR'!$C$23:$N$28,6,FALSE))</f>
        <v>#DIV/0!</v>
      </c>
      <c r="E299" s="94"/>
      <c r="F299" s="79" t="str">
        <f t="shared" si="24"/>
        <v/>
      </c>
      <c r="G299" s="79" t="str">
        <f t="shared" si="25"/>
        <v/>
      </c>
      <c r="H299" s="79" t="e">
        <f t="shared" ca="1" si="22"/>
        <v>#DIV/0!</v>
      </c>
      <c r="I299" s="79" t="e">
        <f t="shared" ca="1" si="23"/>
        <v>#DIV/0!</v>
      </c>
    </row>
    <row r="300" spans="2:9" x14ac:dyDescent="0.25">
      <c r="B300" s="93">
        <v>295</v>
      </c>
      <c r="C300" s="98"/>
      <c r="D300" s="79" t="e">
        <f>IF(B300="","",HLOOKUP($C$1,'Shaping Capacity using PNR'!$C$23:$N$26,4,FALSE)+HLOOKUP($C$1,'Shaping Capacity using PNR'!$C$23:$N$28,6,FALSE))</f>
        <v>#DIV/0!</v>
      </c>
      <c r="E300" s="94"/>
      <c r="F300" s="79" t="str">
        <f t="shared" si="24"/>
        <v/>
      </c>
      <c r="G300" s="79" t="str">
        <f t="shared" si="25"/>
        <v/>
      </c>
      <c r="H300" s="79" t="e">
        <f t="shared" ca="1" si="22"/>
        <v>#DIV/0!</v>
      </c>
      <c r="I300" s="79" t="e">
        <f t="shared" ca="1" si="23"/>
        <v>#DIV/0!</v>
      </c>
    </row>
    <row r="301" spans="2:9" x14ac:dyDescent="0.25">
      <c r="B301" s="93">
        <v>296</v>
      </c>
      <c r="C301" s="98"/>
      <c r="D301" s="79" t="e">
        <f>IF(B301="","",HLOOKUP($C$1,'Shaping Capacity using PNR'!$C$23:$N$26,4,FALSE)+HLOOKUP($C$1,'Shaping Capacity using PNR'!$C$23:$N$28,6,FALSE))</f>
        <v>#DIV/0!</v>
      </c>
      <c r="E301" s="94"/>
      <c r="F301" s="79" t="str">
        <f t="shared" si="24"/>
        <v/>
      </c>
      <c r="G301" s="79" t="str">
        <f t="shared" si="25"/>
        <v/>
      </c>
      <c r="H301" s="79" t="e">
        <f t="shared" ca="1" si="22"/>
        <v>#DIV/0!</v>
      </c>
      <c r="I301" s="79" t="e">
        <f t="shared" ca="1" si="23"/>
        <v>#DIV/0!</v>
      </c>
    </row>
    <row r="302" spans="2:9" x14ac:dyDescent="0.25">
      <c r="B302" s="93">
        <v>297</v>
      </c>
      <c r="C302" s="98"/>
      <c r="D302" s="79" t="e">
        <f>IF(B302="","",HLOOKUP($C$1,'Shaping Capacity using PNR'!$C$23:$N$26,4,FALSE)+HLOOKUP($C$1,'Shaping Capacity using PNR'!$C$23:$N$28,6,FALSE))</f>
        <v>#DIV/0!</v>
      </c>
      <c r="E302" s="94"/>
      <c r="F302" s="79" t="str">
        <f t="shared" si="24"/>
        <v/>
      </c>
      <c r="G302" s="79" t="str">
        <f t="shared" si="25"/>
        <v/>
      </c>
      <c r="H302" s="79" t="e">
        <f t="shared" ca="1" si="22"/>
        <v>#DIV/0!</v>
      </c>
      <c r="I302" s="79" t="e">
        <f t="shared" ca="1" si="23"/>
        <v>#DIV/0!</v>
      </c>
    </row>
    <row r="303" spans="2:9" x14ac:dyDescent="0.25">
      <c r="B303" s="93">
        <v>298</v>
      </c>
      <c r="C303" s="98"/>
      <c r="D303" s="79" t="e">
        <f>IF(B303="","",HLOOKUP($C$1,'Shaping Capacity using PNR'!$C$23:$N$26,4,FALSE)+HLOOKUP($C$1,'Shaping Capacity using PNR'!$C$23:$N$28,6,FALSE))</f>
        <v>#DIV/0!</v>
      </c>
      <c r="E303" s="94"/>
      <c r="F303" s="79" t="str">
        <f t="shared" si="24"/>
        <v/>
      </c>
      <c r="G303" s="79" t="str">
        <f t="shared" si="25"/>
        <v/>
      </c>
      <c r="H303" s="79" t="e">
        <f t="shared" ca="1" si="22"/>
        <v>#DIV/0!</v>
      </c>
      <c r="I303" s="79" t="e">
        <f t="shared" ca="1" si="23"/>
        <v>#DIV/0!</v>
      </c>
    </row>
    <row r="304" spans="2:9" x14ac:dyDescent="0.25">
      <c r="B304" s="93">
        <v>299</v>
      </c>
      <c r="C304" s="98"/>
      <c r="D304" s="79" t="e">
        <f>IF(B304="","",HLOOKUP($C$1,'Shaping Capacity using PNR'!$C$23:$N$26,4,FALSE)+HLOOKUP($C$1,'Shaping Capacity using PNR'!$C$23:$N$28,6,FALSE))</f>
        <v>#DIV/0!</v>
      </c>
      <c r="E304" s="94"/>
      <c r="F304" s="79" t="str">
        <f t="shared" si="24"/>
        <v/>
      </c>
      <c r="G304" s="79" t="str">
        <f t="shared" si="25"/>
        <v/>
      </c>
      <c r="H304" s="79" t="e">
        <f t="shared" ca="1" si="22"/>
        <v>#DIV/0!</v>
      </c>
      <c r="I304" s="79" t="e">
        <f t="shared" ca="1" si="23"/>
        <v>#DIV/0!</v>
      </c>
    </row>
    <row r="305" spans="2:9" x14ac:dyDescent="0.25">
      <c r="B305" s="93">
        <v>300</v>
      </c>
      <c r="C305" s="98"/>
      <c r="D305" s="79" t="e">
        <f>IF(B305="","",HLOOKUP($C$1,'Shaping Capacity using PNR'!$C$23:$N$26,4,FALSE)+HLOOKUP($C$1,'Shaping Capacity using PNR'!$C$23:$N$28,6,FALSE))</f>
        <v>#DIV/0!</v>
      </c>
      <c r="E305" s="94"/>
      <c r="F305" s="79" t="str">
        <f t="shared" si="24"/>
        <v/>
      </c>
      <c r="G305" s="79" t="str">
        <f t="shared" si="25"/>
        <v/>
      </c>
      <c r="H305" s="79" t="e">
        <f t="shared" ca="1" si="22"/>
        <v>#DIV/0!</v>
      </c>
      <c r="I305" s="79" t="e">
        <f t="shared" ca="1" si="23"/>
        <v>#DIV/0!</v>
      </c>
    </row>
    <row r="306" spans="2:9" x14ac:dyDescent="0.25">
      <c r="B306" s="93">
        <v>301</v>
      </c>
      <c r="C306" s="98"/>
      <c r="D306" s="79" t="e">
        <f>IF(B306="","",HLOOKUP($C$1,'Shaping Capacity using PNR'!$C$23:$N$26,4,FALSE)+HLOOKUP($C$1,'Shaping Capacity using PNR'!$C$23:$N$28,6,FALSE))</f>
        <v>#DIV/0!</v>
      </c>
      <c r="E306" s="94"/>
      <c r="F306" s="79" t="str">
        <f t="shared" si="24"/>
        <v/>
      </c>
      <c r="G306" s="79" t="str">
        <f t="shared" si="25"/>
        <v/>
      </c>
      <c r="H306" s="79" t="e">
        <f t="shared" ca="1" si="22"/>
        <v>#DIV/0!</v>
      </c>
      <c r="I306" s="79" t="e">
        <f t="shared" ca="1" si="23"/>
        <v>#DIV/0!</v>
      </c>
    </row>
    <row r="307" spans="2:9" x14ac:dyDescent="0.25">
      <c r="B307" s="93">
        <v>302</v>
      </c>
      <c r="C307" s="98"/>
      <c r="D307" s="79" t="e">
        <f>IF(B307="","",HLOOKUP($C$1,'Shaping Capacity using PNR'!$C$23:$N$26,4,FALSE)+HLOOKUP($C$1,'Shaping Capacity using PNR'!$C$23:$N$28,6,FALSE))</f>
        <v>#DIV/0!</v>
      </c>
      <c r="E307" s="94"/>
      <c r="F307" s="79" t="str">
        <f t="shared" si="24"/>
        <v/>
      </c>
      <c r="G307" s="79" t="str">
        <f t="shared" si="25"/>
        <v/>
      </c>
      <c r="H307" s="79" t="e">
        <f t="shared" ca="1" si="22"/>
        <v>#DIV/0!</v>
      </c>
      <c r="I307" s="79" t="e">
        <f t="shared" ca="1" si="23"/>
        <v>#DIV/0!</v>
      </c>
    </row>
    <row r="308" spans="2:9" x14ac:dyDescent="0.25">
      <c r="B308" s="93">
        <v>303</v>
      </c>
      <c r="C308" s="98"/>
      <c r="D308" s="79" t="e">
        <f>IF(B308="","",HLOOKUP($C$1,'Shaping Capacity using PNR'!$C$23:$N$26,4,FALSE)+HLOOKUP($C$1,'Shaping Capacity using PNR'!$C$23:$N$28,6,FALSE))</f>
        <v>#DIV/0!</v>
      </c>
      <c r="E308" s="94"/>
      <c r="F308" s="79" t="str">
        <f t="shared" si="24"/>
        <v/>
      </c>
      <c r="G308" s="79" t="str">
        <f t="shared" si="25"/>
        <v/>
      </c>
      <c r="H308" s="79" t="e">
        <f t="shared" ca="1" si="22"/>
        <v>#DIV/0!</v>
      </c>
      <c r="I308" s="79" t="e">
        <f t="shared" ca="1" si="23"/>
        <v>#DIV/0!</v>
      </c>
    </row>
    <row r="309" spans="2:9" x14ac:dyDescent="0.25">
      <c r="B309" s="93">
        <v>304</v>
      </c>
      <c r="C309" s="98"/>
      <c r="D309" s="79" t="e">
        <f>IF(B309="","",HLOOKUP($C$1,'Shaping Capacity using PNR'!$C$23:$N$26,4,FALSE)+HLOOKUP($C$1,'Shaping Capacity using PNR'!$C$23:$N$28,6,FALSE))</f>
        <v>#DIV/0!</v>
      </c>
      <c r="E309" s="94"/>
      <c r="F309" s="79" t="str">
        <f t="shared" si="24"/>
        <v/>
      </c>
      <c r="G309" s="79" t="str">
        <f t="shared" si="25"/>
        <v/>
      </c>
      <c r="H309" s="79" t="e">
        <f t="shared" ca="1" si="22"/>
        <v>#DIV/0!</v>
      </c>
      <c r="I309" s="79" t="e">
        <f t="shared" ca="1" si="23"/>
        <v>#DIV/0!</v>
      </c>
    </row>
    <row r="310" spans="2:9" x14ac:dyDescent="0.25">
      <c r="B310" s="93">
        <v>305</v>
      </c>
      <c r="C310" s="98"/>
      <c r="D310" s="79" t="e">
        <f>IF(B310="","",HLOOKUP($C$1,'Shaping Capacity using PNR'!$C$23:$N$26,4,FALSE)+HLOOKUP($C$1,'Shaping Capacity using PNR'!$C$23:$N$28,6,FALSE))</f>
        <v>#DIV/0!</v>
      </c>
      <c r="E310" s="94"/>
      <c r="F310" s="79" t="str">
        <f t="shared" si="24"/>
        <v/>
      </c>
      <c r="G310" s="79" t="str">
        <f t="shared" si="25"/>
        <v/>
      </c>
      <c r="H310" s="79" t="e">
        <f t="shared" ca="1" si="22"/>
        <v>#DIV/0!</v>
      </c>
      <c r="I310" s="79" t="e">
        <f t="shared" ca="1" si="23"/>
        <v>#DIV/0!</v>
      </c>
    </row>
    <row r="311" spans="2:9" x14ac:dyDescent="0.25">
      <c r="B311" s="93">
        <v>306</v>
      </c>
      <c r="C311" s="98"/>
      <c r="D311" s="79" t="e">
        <f>IF(B311="","",HLOOKUP($C$1,'Shaping Capacity using PNR'!$C$23:$N$26,4,FALSE)+HLOOKUP($C$1,'Shaping Capacity using PNR'!$C$23:$N$28,6,FALSE))</f>
        <v>#DIV/0!</v>
      </c>
      <c r="E311" s="94"/>
      <c r="F311" s="79" t="str">
        <f t="shared" si="24"/>
        <v/>
      </c>
      <c r="G311" s="79" t="str">
        <f t="shared" si="25"/>
        <v/>
      </c>
      <c r="H311" s="79" t="e">
        <f t="shared" ca="1" si="22"/>
        <v>#DIV/0!</v>
      </c>
      <c r="I311" s="79" t="e">
        <f t="shared" ca="1" si="23"/>
        <v>#DIV/0!</v>
      </c>
    </row>
    <row r="312" spans="2:9" x14ac:dyDescent="0.25">
      <c r="B312" s="93">
        <v>307</v>
      </c>
      <c r="C312" s="98"/>
      <c r="D312" s="79" t="e">
        <f>IF(B312="","",HLOOKUP($C$1,'Shaping Capacity using PNR'!$C$23:$N$26,4,FALSE)+HLOOKUP($C$1,'Shaping Capacity using PNR'!$C$23:$N$28,6,FALSE))</f>
        <v>#DIV/0!</v>
      </c>
      <c r="E312" s="94"/>
      <c r="F312" s="79" t="str">
        <f t="shared" si="24"/>
        <v/>
      </c>
      <c r="G312" s="79" t="str">
        <f t="shared" si="25"/>
        <v/>
      </c>
      <c r="H312" s="79" t="e">
        <f t="shared" ca="1" si="22"/>
        <v>#DIV/0!</v>
      </c>
      <c r="I312" s="79" t="e">
        <f t="shared" ca="1" si="23"/>
        <v>#DIV/0!</v>
      </c>
    </row>
    <row r="313" spans="2:9" x14ac:dyDescent="0.25">
      <c r="B313" s="93">
        <v>308</v>
      </c>
      <c r="C313" s="98"/>
      <c r="D313" s="79" t="e">
        <f>IF(B313="","",HLOOKUP($C$1,'Shaping Capacity using PNR'!$C$23:$N$26,4,FALSE)+HLOOKUP($C$1,'Shaping Capacity using PNR'!$C$23:$N$28,6,FALSE))</f>
        <v>#DIV/0!</v>
      </c>
      <c r="E313" s="94"/>
      <c r="F313" s="79" t="str">
        <f t="shared" si="24"/>
        <v/>
      </c>
      <c r="G313" s="79" t="str">
        <f t="shared" si="25"/>
        <v/>
      </c>
      <c r="H313" s="79" t="e">
        <f t="shared" ca="1" si="22"/>
        <v>#DIV/0!</v>
      </c>
      <c r="I313" s="79" t="e">
        <f t="shared" ca="1" si="23"/>
        <v>#DIV/0!</v>
      </c>
    </row>
    <row r="314" spans="2:9" x14ac:dyDescent="0.25">
      <c r="B314" s="93">
        <v>309</v>
      </c>
      <c r="C314" s="98"/>
      <c r="D314" s="79" t="e">
        <f>IF(B314="","",HLOOKUP($C$1,'Shaping Capacity using PNR'!$C$23:$N$26,4,FALSE)+HLOOKUP($C$1,'Shaping Capacity using PNR'!$C$23:$N$28,6,FALSE))</f>
        <v>#DIV/0!</v>
      </c>
      <c r="E314" s="94"/>
      <c r="F314" s="79" t="str">
        <f t="shared" si="24"/>
        <v/>
      </c>
      <c r="G314" s="79" t="str">
        <f t="shared" si="25"/>
        <v/>
      </c>
      <c r="H314" s="79" t="e">
        <f t="shared" ca="1" si="22"/>
        <v>#DIV/0!</v>
      </c>
      <c r="I314" s="79" t="e">
        <f t="shared" ca="1" si="23"/>
        <v>#DIV/0!</v>
      </c>
    </row>
    <row r="315" spans="2:9" x14ac:dyDescent="0.25">
      <c r="B315" s="93">
        <v>310</v>
      </c>
      <c r="C315" s="98"/>
      <c r="D315" s="79" t="e">
        <f>IF(B315="","",HLOOKUP($C$1,'Shaping Capacity using PNR'!$C$23:$N$26,4,FALSE)+HLOOKUP($C$1,'Shaping Capacity using PNR'!$C$23:$N$28,6,FALSE))</f>
        <v>#DIV/0!</v>
      </c>
      <c r="E315" s="94"/>
      <c r="F315" s="79" t="str">
        <f t="shared" si="24"/>
        <v/>
      </c>
      <c r="G315" s="79" t="str">
        <f t="shared" si="25"/>
        <v/>
      </c>
      <c r="H315" s="79" t="e">
        <f t="shared" ca="1" si="22"/>
        <v>#DIV/0!</v>
      </c>
      <c r="I315" s="79" t="e">
        <f t="shared" ca="1" si="23"/>
        <v>#DIV/0!</v>
      </c>
    </row>
    <row r="316" spans="2:9" x14ac:dyDescent="0.25">
      <c r="B316" s="93">
        <v>311</v>
      </c>
      <c r="C316" s="98"/>
      <c r="D316" s="79" t="e">
        <f>IF(B316="","",HLOOKUP($C$1,'Shaping Capacity using PNR'!$C$23:$N$26,4,FALSE)+HLOOKUP($C$1,'Shaping Capacity using PNR'!$C$23:$N$28,6,FALSE))</f>
        <v>#DIV/0!</v>
      </c>
      <c r="E316" s="94"/>
      <c r="F316" s="79" t="str">
        <f t="shared" si="24"/>
        <v/>
      </c>
      <c r="G316" s="79" t="str">
        <f t="shared" si="25"/>
        <v/>
      </c>
      <c r="H316" s="79" t="e">
        <f t="shared" ca="1" si="22"/>
        <v>#DIV/0!</v>
      </c>
      <c r="I316" s="79" t="e">
        <f t="shared" ca="1" si="23"/>
        <v>#DIV/0!</v>
      </c>
    </row>
    <row r="317" spans="2:9" x14ac:dyDescent="0.25">
      <c r="B317" s="93">
        <v>312</v>
      </c>
      <c r="C317" s="98"/>
      <c r="D317" s="79" t="e">
        <f>IF(B317="","",HLOOKUP($C$1,'Shaping Capacity using PNR'!$C$23:$N$26,4,FALSE)+HLOOKUP($C$1,'Shaping Capacity using PNR'!$C$23:$N$28,6,FALSE))</f>
        <v>#DIV/0!</v>
      </c>
      <c r="E317" s="94"/>
      <c r="F317" s="79" t="str">
        <f t="shared" si="24"/>
        <v/>
      </c>
      <c r="G317" s="79" t="str">
        <f t="shared" si="25"/>
        <v/>
      </c>
      <c r="H317" s="79" t="e">
        <f t="shared" ca="1" si="22"/>
        <v>#DIV/0!</v>
      </c>
      <c r="I317" s="79" t="e">
        <f t="shared" ca="1" si="23"/>
        <v>#DIV/0!</v>
      </c>
    </row>
    <row r="318" spans="2:9" x14ac:dyDescent="0.25">
      <c r="B318" s="93">
        <v>313</v>
      </c>
      <c r="C318" s="98"/>
      <c r="D318" s="79" t="e">
        <f>IF(B318="","",HLOOKUP($C$1,'Shaping Capacity using PNR'!$C$23:$N$26,4,FALSE)+HLOOKUP($C$1,'Shaping Capacity using PNR'!$C$23:$N$28,6,FALSE))</f>
        <v>#DIV/0!</v>
      </c>
      <c r="E318" s="94"/>
      <c r="F318" s="79" t="str">
        <f t="shared" si="24"/>
        <v/>
      </c>
      <c r="G318" s="79" t="str">
        <f t="shared" si="25"/>
        <v/>
      </c>
      <c r="H318" s="79" t="e">
        <f t="shared" ca="1" si="22"/>
        <v>#DIV/0!</v>
      </c>
      <c r="I318" s="79" t="e">
        <f t="shared" ca="1" si="23"/>
        <v>#DIV/0!</v>
      </c>
    </row>
    <row r="319" spans="2:9" x14ac:dyDescent="0.25">
      <c r="B319" s="93">
        <v>314</v>
      </c>
      <c r="C319" s="98"/>
      <c r="D319" s="79" t="e">
        <f>IF(B319="","",HLOOKUP($C$1,'Shaping Capacity using PNR'!$C$23:$N$26,4,FALSE)+HLOOKUP($C$1,'Shaping Capacity using PNR'!$C$23:$N$28,6,FALSE))</f>
        <v>#DIV/0!</v>
      </c>
      <c r="E319" s="94"/>
      <c r="F319" s="79" t="str">
        <f t="shared" si="24"/>
        <v/>
      </c>
      <c r="G319" s="79" t="str">
        <f t="shared" si="25"/>
        <v/>
      </c>
      <c r="H319" s="79" t="e">
        <f t="shared" ca="1" si="22"/>
        <v>#DIV/0!</v>
      </c>
      <c r="I319" s="79" t="e">
        <f t="shared" ca="1" si="23"/>
        <v>#DIV/0!</v>
      </c>
    </row>
    <row r="320" spans="2:9" x14ac:dyDescent="0.25">
      <c r="B320" s="93">
        <v>315</v>
      </c>
      <c r="C320" s="98"/>
      <c r="D320" s="79" t="e">
        <f>IF(B320="","",HLOOKUP($C$1,'Shaping Capacity using PNR'!$C$23:$N$26,4,FALSE)+HLOOKUP($C$1,'Shaping Capacity using PNR'!$C$23:$N$28,6,FALSE))</f>
        <v>#DIV/0!</v>
      </c>
      <c r="E320" s="94"/>
      <c r="F320" s="79" t="str">
        <f t="shared" si="24"/>
        <v/>
      </c>
      <c r="G320" s="79" t="str">
        <f t="shared" si="25"/>
        <v/>
      </c>
      <c r="H320" s="79" t="e">
        <f t="shared" ca="1" si="22"/>
        <v>#DIV/0!</v>
      </c>
      <c r="I320" s="79" t="e">
        <f t="shared" ca="1" si="23"/>
        <v>#DIV/0!</v>
      </c>
    </row>
    <row r="321" spans="2:9" x14ac:dyDescent="0.25">
      <c r="B321" s="93">
        <v>316</v>
      </c>
      <c r="C321" s="98"/>
      <c r="D321" s="79" t="e">
        <f>IF(B321="","",HLOOKUP($C$1,'Shaping Capacity using PNR'!$C$23:$N$26,4,FALSE)+HLOOKUP($C$1,'Shaping Capacity using PNR'!$C$23:$N$28,6,FALSE))</f>
        <v>#DIV/0!</v>
      </c>
      <c r="E321" s="94"/>
      <c r="F321" s="79" t="str">
        <f t="shared" si="24"/>
        <v/>
      </c>
      <c r="G321" s="79" t="str">
        <f t="shared" si="25"/>
        <v/>
      </c>
      <c r="H321" s="79" t="e">
        <f t="shared" ca="1" si="22"/>
        <v>#DIV/0!</v>
      </c>
      <c r="I321" s="79" t="e">
        <f t="shared" ca="1" si="23"/>
        <v>#DIV/0!</v>
      </c>
    </row>
    <row r="322" spans="2:9" x14ac:dyDescent="0.25">
      <c r="B322" s="93">
        <v>317</v>
      </c>
      <c r="C322" s="98"/>
      <c r="D322" s="79" t="e">
        <f>IF(B322="","",HLOOKUP($C$1,'Shaping Capacity using PNR'!$C$23:$N$26,4,FALSE)+HLOOKUP($C$1,'Shaping Capacity using PNR'!$C$23:$N$28,6,FALSE))</f>
        <v>#DIV/0!</v>
      </c>
      <c r="E322" s="94"/>
      <c r="F322" s="79" t="str">
        <f t="shared" si="24"/>
        <v/>
      </c>
      <c r="G322" s="79" t="str">
        <f t="shared" si="25"/>
        <v/>
      </c>
      <c r="H322" s="79" t="e">
        <f t="shared" ca="1" si="22"/>
        <v>#DIV/0!</v>
      </c>
      <c r="I322" s="79" t="e">
        <f t="shared" ca="1" si="23"/>
        <v>#DIV/0!</v>
      </c>
    </row>
    <row r="323" spans="2:9" x14ac:dyDescent="0.25">
      <c r="B323" s="93">
        <v>318</v>
      </c>
      <c r="C323" s="98"/>
      <c r="D323" s="79" t="e">
        <f>IF(B323="","",HLOOKUP($C$1,'Shaping Capacity using PNR'!$C$23:$N$26,4,FALSE)+HLOOKUP($C$1,'Shaping Capacity using PNR'!$C$23:$N$28,6,FALSE))</f>
        <v>#DIV/0!</v>
      </c>
      <c r="E323" s="94"/>
      <c r="F323" s="79" t="str">
        <f t="shared" si="24"/>
        <v/>
      </c>
      <c r="G323" s="79" t="str">
        <f t="shared" si="25"/>
        <v/>
      </c>
      <c r="H323" s="79" t="e">
        <f t="shared" ca="1" si="22"/>
        <v>#DIV/0!</v>
      </c>
      <c r="I323" s="79" t="e">
        <f t="shared" ca="1" si="23"/>
        <v>#DIV/0!</v>
      </c>
    </row>
    <row r="324" spans="2:9" x14ac:dyDescent="0.25">
      <c r="B324" s="93">
        <v>319</v>
      </c>
      <c r="C324" s="98"/>
      <c r="D324" s="79" t="e">
        <f>IF(B324="","",HLOOKUP($C$1,'Shaping Capacity using PNR'!$C$23:$N$26,4,FALSE)+HLOOKUP($C$1,'Shaping Capacity using PNR'!$C$23:$N$28,6,FALSE))</f>
        <v>#DIV/0!</v>
      </c>
      <c r="E324" s="94"/>
      <c r="F324" s="79" t="str">
        <f t="shared" si="24"/>
        <v/>
      </c>
      <c r="G324" s="79" t="str">
        <f t="shared" si="25"/>
        <v/>
      </c>
      <c r="H324" s="79" t="e">
        <f t="shared" ca="1" si="22"/>
        <v>#DIV/0!</v>
      </c>
      <c r="I324" s="79" t="e">
        <f t="shared" ca="1" si="23"/>
        <v>#DIV/0!</v>
      </c>
    </row>
    <row r="325" spans="2:9" x14ac:dyDescent="0.25">
      <c r="B325" s="93">
        <v>320</v>
      </c>
      <c r="C325" s="98"/>
      <c r="D325" s="79" t="e">
        <f>IF(B325="","",HLOOKUP($C$1,'Shaping Capacity using PNR'!$C$23:$N$26,4,FALSE)+HLOOKUP($C$1,'Shaping Capacity using PNR'!$C$23:$N$28,6,FALSE))</f>
        <v>#DIV/0!</v>
      </c>
      <c r="E325" s="94"/>
      <c r="F325" s="79" t="str">
        <f t="shared" si="24"/>
        <v/>
      </c>
      <c r="G325" s="79" t="str">
        <f t="shared" si="25"/>
        <v/>
      </c>
      <c r="H325" s="79" t="e">
        <f t="shared" ca="1" si="22"/>
        <v>#DIV/0!</v>
      </c>
      <c r="I325" s="79" t="e">
        <f t="shared" ca="1" si="23"/>
        <v>#DIV/0!</v>
      </c>
    </row>
    <row r="326" spans="2:9" x14ac:dyDescent="0.25">
      <c r="B326" s="93">
        <v>321</v>
      </c>
      <c r="C326" s="98"/>
      <c r="D326" s="79" t="e">
        <f>IF(B326="","",HLOOKUP($C$1,'Shaping Capacity using PNR'!$C$23:$N$26,4,FALSE)+HLOOKUP($C$1,'Shaping Capacity using PNR'!$C$23:$N$28,6,FALSE))</f>
        <v>#DIV/0!</v>
      </c>
      <c r="E326" s="94"/>
      <c r="F326" s="79" t="str">
        <f t="shared" si="24"/>
        <v/>
      </c>
      <c r="G326" s="79" t="str">
        <f t="shared" si="25"/>
        <v/>
      </c>
      <c r="H326" s="79" t="e">
        <f t="shared" ca="1" si="22"/>
        <v>#DIV/0!</v>
      </c>
      <c r="I326" s="79" t="e">
        <f t="shared" ca="1" si="23"/>
        <v>#DIV/0!</v>
      </c>
    </row>
    <row r="327" spans="2:9" x14ac:dyDescent="0.25">
      <c r="B327" s="93">
        <v>322</v>
      </c>
      <c r="C327" s="98"/>
      <c r="D327" s="79" t="e">
        <f>IF(B327="","",HLOOKUP($C$1,'Shaping Capacity using PNR'!$C$23:$N$26,4,FALSE)+HLOOKUP($C$1,'Shaping Capacity using PNR'!$C$23:$N$28,6,FALSE))</f>
        <v>#DIV/0!</v>
      </c>
      <c r="E327" s="94"/>
      <c r="F327" s="79" t="str">
        <f t="shared" si="24"/>
        <v/>
      </c>
      <c r="G327" s="79" t="str">
        <f t="shared" si="25"/>
        <v/>
      </c>
      <c r="H327" s="79" t="e">
        <f t="shared" ref="H327:H390" ca="1" si="26">IF(E327&gt;$E$2,"Yes","No")</f>
        <v>#DIV/0!</v>
      </c>
      <c r="I327" s="79" t="e">
        <f t="shared" ref="I327:I390" ca="1" si="27">IF(E327&lt;$F$2,"Yes","No")</f>
        <v>#DIV/0!</v>
      </c>
    </row>
    <row r="328" spans="2:9" x14ac:dyDescent="0.25">
      <c r="B328" s="93">
        <v>323</v>
      </c>
      <c r="C328" s="98"/>
      <c r="D328" s="79" t="e">
        <f>IF(B328="","",HLOOKUP($C$1,'Shaping Capacity using PNR'!$C$23:$N$26,4,FALSE)+HLOOKUP($C$1,'Shaping Capacity using PNR'!$C$23:$N$28,6,FALSE))</f>
        <v>#DIV/0!</v>
      </c>
      <c r="E328" s="94"/>
      <c r="F328" s="79" t="str">
        <f t="shared" ref="F328:F391" si="28">IF(E328&gt;E327,IF(ABS(E328-E327)&gt;$L$2,"Yes","No"),"")</f>
        <v/>
      </c>
      <c r="G328" s="79" t="str">
        <f t="shared" ref="G328:G391" si="29">IF(E328&lt;E327,IF(ABS(E328-E327)&gt;$M$2,"Yes","No"),"")</f>
        <v/>
      </c>
      <c r="H328" s="79" t="e">
        <f t="shared" ca="1" si="26"/>
        <v>#DIV/0!</v>
      </c>
      <c r="I328" s="79" t="e">
        <f t="shared" ca="1" si="27"/>
        <v>#DIV/0!</v>
      </c>
    </row>
    <row r="329" spans="2:9" x14ac:dyDescent="0.25">
      <c r="B329" s="93">
        <v>324</v>
      </c>
      <c r="C329" s="98"/>
      <c r="D329" s="79" t="e">
        <f>IF(B329="","",HLOOKUP($C$1,'Shaping Capacity using PNR'!$C$23:$N$26,4,FALSE)+HLOOKUP($C$1,'Shaping Capacity using PNR'!$C$23:$N$28,6,FALSE))</f>
        <v>#DIV/0!</v>
      </c>
      <c r="E329" s="94"/>
      <c r="F329" s="79" t="str">
        <f t="shared" si="28"/>
        <v/>
      </c>
      <c r="G329" s="79" t="str">
        <f t="shared" si="29"/>
        <v/>
      </c>
      <c r="H329" s="79" t="e">
        <f t="shared" ca="1" si="26"/>
        <v>#DIV/0!</v>
      </c>
      <c r="I329" s="79" t="e">
        <f t="shared" ca="1" si="27"/>
        <v>#DIV/0!</v>
      </c>
    </row>
    <row r="330" spans="2:9" x14ac:dyDescent="0.25">
      <c r="B330" s="93">
        <v>325</v>
      </c>
      <c r="C330" s="98"/>
      <c r="D330" s="79" t="e">
        <f>IF(B330="","",HLOOKUP($C$1,'Shaping Capacity using PNR'!$C$23:$N$26,4,FALSE)+HLOOKUP($C$1,'Shaping Capacity using PNR'!$C$23:$N$28,6,FALSE))</f>
        <v>#DIV/0!</v>
      </c>
      <c r="E330" s="94"/>
      <c r="F330" s="79" t="str">
        <f t="shared" si="28"/>
        <v/>
      </c>
      <c r="G330" s="79" t="str">
        <f t="shared" si="29"/>
        <v/>
      </c>
      <c r="H330" s="79" t="e">
        <f t="shared" ca="1" si="26"/>
        <v>#DIV/0!</v>
      </c>
      <c r="I330" s="79" t="e">
        <f t="shared" ca="1" si="27"/>
        <v>#DIV/0!</v>
      </c>
    </row>
    <row r="331" spans="2:9" x14ac:dyDescent="0.25">
      <c r="B331" s="93">
        <v>326</v>
      </c>
      <c r="C331" s="98"/>
      <c r="D331" s="79" t="e">
        <f>IF(B331="","",HLOOKUP($C$1,'Shaping Capacity using PNR'!$C$23:$N$26,4,FALSE)+HLOOKUP($C$1,'Shaping Capacity using PNR'!$C$23:$N$28,6,FALSE))</f>
        <v>#DIV/0!</v>
      </c>
      <c r="E331" s="94"/>
      <c r="F331" s="79" t="str">
        <f t="shared" si="28"/>
        <v/>
      </c>
      <c r="G331" s="79" t="str">
        <f t="shared" si="29"/>
        <v/>
      </c>
      <c r="H331" s="79" t="e">
        <f t="shared" ca="1" si="26"/>
        <v>#DIV/0!</v>
      </c>
      <c r="I331" s="79" t="e">
        <f t="shared" ca="1" si="27"/>
        <v>#DIV/0!</v>
      </c>
    </row>
    <row r="332" spans="2:9" x14ac:dyDescent="0.25">
      <c r="B332" s="93">
        <v>327</v>
      </c>
      <c r="C332" s="98"/>
      <c r="D332" s="79" t="e">
        <f>IF(B332="","",HLOOKUP($C$1,'Shaping Capacity using PNR'!$C$23:$N$26,4,FALSE)+HLOOKUP($C$1,'Shaping Capacity using PNR'!$C$23:$N$28,6,FALSE))</f>
        <v>#DIV/0!</v>
      </c>
      <c r="E332" s="94"/>
      <c r="F332" s="79" t="str">
        <f t="shared" si="28"/>
        <v/>
      </c>
      <c r="G332" s="79" t="str">
        <f t="shared" si="29"/>
        <v/>
      </c>
      <c r="H332" s="79" t="e">
        <f t="shared" ca="1" si="26"/>
        <v>#DIV/0!</v>
      </c>
      <c r="I332" s="79" t="e">
        <f t="shared" ca="1" si="27"/>
        <v>#DIV/0!</v>
      </c>
    </row>
    <row r="333" spans="2:9" x14ac:dyDescent="0.25">
      <c r="B333" s="93">
        <v>328</v>
      </c>
      <c r="C333" s="98"/>
      <c r="D333" s="79" t="e">
        <f>IF(B333="","",HLOOKUP($C$1,'Shaping Capacity using PNR'!$C$23:$N$26,4,FALSE)+HLOOKUP($C$1,'Shaping Capacity using PNR'!$C$23:$N$28,6,FALSE))</f>
        <v>#DIV/0!</v>
      </c>
      <c r="E333" s="94"/>
      <c r="F333" s="79" t="str">
        <f t="shared" si="28"/>
        <v/>
      </c>
      <c r="G333" s="79" t="str">
        <f t="shared" si="29"/>
        <v/>
      </c>
      <c r="H333" s="79" t="e">
        <f t="shared" ca="1" si="26"/>
        <v>#DIV/0!</v>
      </c>
      <c r="I333" s="79" t="e">
        <f t="shared" ca="1" si="27"/>
        <v>#DIV/0!</v>
      </c>
    </row>
    <row r="334" spans="2:9" x14ac:dyDescent="0.25">
      <c r="B334" s="93">
        <v>329</v>
      </c>
      <c r="C334" s="98"/>
      <c r="D334" s="79" t="e">
        <f>IF(B334="","",HLOOKUP($C$1,'Shaping Capacity using PNR'!$C$23:$N$26,4,FALSE)+HLOOKUP($C$1,'Shaping Capacity using PNR'!$C$23:$N$28,6,FALSE))</f>
        <v>#DIV/0!</v>
      </c>
      <c r="E334" s="94"/>
      <c r="F334" s="79" t="str">
        <f t="shared" si="28"/>
        <v/>
      </c>
      <c r="G334" s="79" t="str">
        <f t="shared" si="29"/>
        <v/>
      </c>
      <c r="H334" s="79" t="e">
        <f t="shared" ca="1" si="26"/>
        <v>#DIV/0!</v>
      </c>
      <c r="I334" s="79" t="e">
        <f t="shared" ca="1" si="27"/>
        <v>#DIV/0!</v>
      </c>
    </row>
    <row r="335" spans="2:9" x14ac:dyDescent="0.25">
      <c r="B335" s="93">
        <v>330</v>
      </c>
      <c r="C335" s="98"/>
      <c r="D335" s="79" t="e">
        <f>IF(B335="","",HLOOKUP($C$1,'Shaping Capacity using PNR'!$C$23:$N$26,4,FALSE)+HLOOKUP($C$1,'Shaping Capacity using PNR'!$C$23:$N$28,6,FALSE))</f>
        <v>#DIV/0!</v>
      </c>
      <c r="E335" s="94"/>
      <c r="F335" s="79" t="str">
        <f t="shared" si="28"/>
        <v/>
      </c>
      <c r="G335" s="79" t="str">
        <f t="shared" si="29"/>
        <v/>
      </c>
      <c r="H335" s="79" t="e">
        <f t="shared" ca="1" si="26"/>
        <v>#DIV/0!</v>
      </c>
      <c r="I335" s="79" t="e">
        <f t="shared" ca="1" si="27"/>
        <v>#DIV/0!</v>
      </c>
    </row>
    <row r="336" spans="2:9" x14ac:dyDescent="0.25">
      <c r="B336" s="93">
        <v>331</v>
      </c>
      <c r="C336" s="98"/>
      <c r="D336" s="79" t="e">
        <f>IF(B336="","",HLOOKUP($C$1,'Shaping Capacity using PNR'!$C$23:$N$26,4,FALSE)+HLOOKUP($C$1,'Shaping Capacity using PNR'!$C$23:$N$28,6,FALSE))</f>
        <v>#DIV/0!</v>
      </c>
      <c r="E336" s="94"/>
      <c r="F336" s="79" t="str">
        <f t="shared" si="28"/>
        <v/>
      </c>
      <c r="G336" s="79" t="str">
        <f t="shared" si="29"/>
        <v/>
      </c>
      <c r="H336" s="79" t="e">
        <f t="shared" ca="1" si="26"/>
        <v>#DIV/0!</v>
      </c>
      <c r="I336" s="79" t="e">
        <f t="shared" ca="1" si="27"/>
        <v>#DIV/0!</v>
      </c>
    </row>
    <row r="337" spans="2:9" x14ac:dyDescent="0.25">
      <c r="B337" s="93">
        <v>332</v>
      </c>
      <c r="C337" s="98"/>
      <c r="D337" s="79" t="e">
        <f>IF(B337="","",HLOOKUP($C$1,'Shaping Capacity using PNR'!$C$23:$N$26,4,FALSE)+HLOOKUP($C$1,'Shaping Capacity using PNR'!$C$23:$N$28,6,FALSE))</f>
        <v>#DIV/0!</v>
      </c>
      <c r="E337" s="94"/>
      <c r="F337" s="79" t="str">
        <f t="shared" si="28"/>
        <v/>
      </c>
      <c r="G337" s="79" t="str">
        <f t="shared" si="29"/>
        <v/>
      </c>
      <c r="H337" s="79" t="e">
        <f t="shared" ca="1" si="26"/>
        <v>#DIV/0!</v>
      </c>
      <c r="I337" s="79" t="e">
        <f t="shared" ca="1" si="27"/>
        <v>#DIV/0!</v>
      </c>
    </row>
    <row r="338" spans="2:9" x14ac:dyDescent="0.25">
      <c r="B338" s="93">
        <v>333</v>
      </c>
      <c r="C338" s="98"/>
      <c r="D338" s="79" t="e">
        <f>IF(B338="","",HLOOKUP($C$1,'Shaping Capacity using PNR'!$C$23:$N$26,4,FALSE)+HLOOKUP($C$1,'Shaping Capacity using PNR'!$C$23:$N$28,6,FALSE))</f>
        <v>#DIV/0!</v>
      </c>
      <c r="E338" s="94"/>
      <c r="F338" s="79" t="str">
        <f t="shared" si="28"/>
        <v/>
      </c>
      <c r="G338" s="79" t="str">
        <f t="shared" si="29"/>
        <v/>
      </c>
      <c r="H338" s="79" t="e">
        <f t="shared" ca="1" si="26"/>
        <v>#DIV/0!</v>
      </c>
      <c r="I338" s="79" t="e">
        <f t="shared" ca="1" si="27"/>
        <v>#DIV/0!</v>
      </c>
    </row>
    <row r="339" spans="2:9" x14ac:dyDescent="0.25">
      <c r="B339" s="93">
        <v>334</v>
      </c>
      <c r="C339" s="98"/>
      <c r="D339" s="79" t="e">
        <f>IF(B339="","",HLOOKUP($C$1,'Shaping Capacity using PNR'!$C$23:$N$26,4,FALSE)+HLOOKUP($C$1,'Shaping Capacity using PNR'!$C$23:$N$28,6,FALSE))</f>
        <v>#DIV/0!</v>
      </c>
      <c r="E339" s="94"/>
      <c r="F339" s="79" t="str">
        <f t="shared" si="28"/>
        <v/>
      </c>
      <c r="G339" s="79" t="str">
        <f t="shared" si="29"/>
        <v/>
      </c>
      <c r="H339" s="79" t="e">
        <f t="shared" ca="1" si="26"/>
        <v>#DIV/0!</v>
      </c>
      <c r="I339" s="79" t="e">
        <f t="shared" ca="1" si="27"/>
        <v>#DIV/0!</v>
      </c>
    </row>
    <row r="340" spans="2:9" x14ac:dyDescent="0.25">
      <c r="B340" s="93">
        <v>335</v>
      </c>
      <c r="C340" s="98"/>
      <c r="D340" s="79" t="e">
        <f>IF(B340="","",HLOOKUP($C$1,'Shaping Capacity using PNR'!$C$23:$N$26,4,FALSE)+HLOOKUP($C$1,'Shaping Capacity using PNR'!$C$23:$N$28,6,FALSE))</f>
        <v>#DIV/0!</v>
      </c>
      <c r="E340" s="94"/>
      <c r="F340" s="79" t="str">
        <f t="shared" si="28"/>
        <v/>
      </c>
      <c r="G340" s="79" t="str">
        <f t="shared" si="29"/>
        <v/>
      </c>
      <c r="H340" s="79" t="e">
        <f t="shared" ca="1" si="26"/>
        <v>#DIV/0!</v>
      </c>
      <c r="I340" s="79" t="e">
        <f t="shared" ca="1" si="27"/>
        <v>#DIV/0!</v>
      </c>
    </row>
    <row r="341" spans="2:9" x14ac:dyDescent="0.25">
      <c r="B341" s="93">
        <v>336</v>
      </c>
      <c r="C341" s="98"/>
      <c r="D341" s="79" t="e">
        <f>IF(B341="","",HLOOKUP($C$1,'Shaping Capacity using PNR'!$C$23:$N$26,4,FALSE)+HLOOKUP($C$1,'Shaping Capacity using PNR'!$C$23:$N$28,6,FALSE))</f>
        <v>#DIV/0!</v>
      </c>
      <c r="E341" s="94"/>
      <c r="F341" s="79" t="str">
        <f t="shared" si="28"/>
        <v/>
      </c>
      <c r="G341" s="79" t="str">
        <f t="shared" si="29"/>
        <v/>
      </c>
      <c r="H341" s="79" t="e">
        <f t="shared" ca="1" si="26"/>
        <v>#DIV/0!</v>
      </c>
      <c r="I341" s="79" t="e">
        <f t="shared" ca="1" si="27"/>
        <v>#DIV/0!</v>
      </c>
    </row>
    <row r="342" spans="2:9" x14ac:dyDescent="0.25">
      <c r="B342" s="93">
        <v>337</v>
      </c>
      <c r="C342" s="98"/>
      <c r="D342" s="79" t="e">
        <f>IF(B342="","",HLOOKUP($C$1,'Shaping Capacity using PNR'!$C$23:$N$26,4,FALSE)+HLOOKUP($C$1,'Shaping Capacity using PNR'!$C$23:$N$28,6,FALSE))</f>
        <v>#DIV/0!</v>
      </c>
      <c r="E342" s="94"/>
      <c r="F342" s="79" t="str">
        <f t="shared" si="28"/>
        <v/>
      </c>
      <c r="G342" s="79" t="str">
        <f t="shared" si="29"/>
        <v/>
      </c>
      <c r="H342" s="79" t="e">
        <f t="shared" ca="1" si="26"/>
        <v>#DIV/0!</v>
      </c>
      <c r="I342" s="79" t="e">
        <f t="shared" ca="1" si="27"/>
        <v>#DIV/0!</v>
      </c>
    </row>
    <row r="343" spans="2:9" x14ac:dyDescent="0.25">
      <c r="B343" s="93">
        <v>338</v>
      </c>
      <c r="C343" s="98"/>
      <c r="D343" s="79" t="e">
        <f>IF(B343="","",HLOOKUP($C$1,'Shaping Capacity using PNR'!$C$23:$N$26,4,FALSE)+HLOOKUP($C$1,'Shaping Capacity using PNR'!$C$23:$N$28,6,FALSE))</f>
        <v>#DIV/0!</v>
      </c>
      <c r="E343" s="94"/>
      <c r="F343" s="79" t="str">
        <f t="shared" si="28"/>
        <v/>
      </c>
      <c r="G343" s="79" t="str">
        <f t="shared" si="29"/>
        <v/>
      </c>
      <c r="H343" s="79" t="e">
        <f t="shared" ca="1" si="26"/>
        <v>#DIV/0!</v>
      </c>
      <c r="I343" s="79" t="e">
        <f t="shared" ca="1" si="27"/>
        <v>#DIV/0!</v>
      </c>
    </row>
    <row r="344" spans="2:9" x14ac:dyDescent="0.25">
      <c r="B344" s="93">
        <v>339</v>
      </c>
      <c r="C344" s="98"/>
      <c r="D344" s="79" t="e">
        <f>IF(B344="","",HLOOKUP($C$1,'Shaping Capacity using PNR'!$C$23:$N$26,4,FALSE)+HLOOKUP($C$1,'Shaping Capacity using PNR'!$C$23:$N$28,6,FALSE))</f>
        <v>#DIV/0!</v>
      </c>
      <c r="E344" s="94"/>
      <c r="F344" s="79" t="str">
        <f t="shared" si="28"/>
        <v/>
      </c>
      <c r="G344" s="79" t="str">
        <f t="shared" si="29"/>
        <v/>
      </c>
      <c r="H344" s="79" t="e">
        <f t="shared" ca="1" si="26"/>
        <v>#DIV/0!</v>
      </c>
      <c r="I344" s="79" t="e">
        <f t="shared" ca="1" si="27"/>
        <v>#DIV/0!</v>
      </c>
    </row>
    <row r="345" spans="2:9" x14ac:dyDescent="0.25">
      <c r="B345" s="93">
        <v>340</v>
      </c>
      <c r="C345" s="98"/>
      <c r="D345" s="79" t="e">
        <f>IF(B345="","",HLOOKUP($C$1,'Shaping Capacity using PNR'!$C$23:$N$26,4,FALSE)+HLOOKUP($C$1,'Shaping Capacity using PNR'!$C$23:$N$28,6,FALSE))</f>
        <v>#DIV/0!</v>
      </c>
      <c r="E345" s="94"/>
      <c r="F345" s="79" t="str">
        <f t="shared" si="28"/>
        <v/>
      </c>
      <c r="G345" s="79" t="str">
        <f t="shared" si="29"/>
        <v/>
      </c>
      <c r="H345" s="79" t="e">
        <f t="shared" ca="1" si="26"/>
        <v>#DIV/0!</v>
      </c>
      <c r="I345" s="79" t="e">
        <f t="shared" ca="1" si="27"/>
        <v>#DIV/0!</v>
      </c>
    </row>
    <row r="346" spans="2:9" x14ac:dyDescent="0.25">
      <c r="B346" s="93">
        <v>341</v>
      </c>
      <c r="C346" s="98"/>
      <c r="D346" s="79" t="e">
        <f>IF(B346="","",HLOOKUP($C$1,'Shaping Capacity using PNR'!$C$23:$N$26,4,FALSE)+HLOOKUP($C$1,'Shaping Capacity using PNR'!$C$23:$N$28,6,FALSE))</f>
        <v>#DIV/0!</v>
      </c>
      <c r="E346" s="94"/>
      <c r="F346" s="79" t="str">
        <f t="shared" si="28"/>
        <v/>
      </c>
      <c r="G346" s="79" t="str">
        <f t="shared" si="29"/>
        <v/>
      </c>
      <c r="H346" s="79" t="e">
        <f t="shared" ca="1" si="26"/>
        <v>#DIV/0!</v>
      </c>
      <c r="I346" s="79" t="e">
        <f t="shared" ca="1" si="27"/>
        <v>#DIV/0!</v>
      </c>
    </row>
    <row r="347" spans="2:9" x14ac:dyDescent="0.25">
      <c r="B347" s="93">
        <v>342</v>
      </c>
      <c r="C347" s="98"/>
      <c r="D347" s="79" t="e">
        <f>IF(B347="","",HLOOKUP($C$1,'Shaping Capacity using PNR'!$C$23:$N$26,4,FALSE)+HLOOKUP($C$1,'Shaping Capacity using PNR'!$C$23:$N$28,6,FALSE))</f>
        <v>#DIV/0!</v>
      </c>
      <c r="E347" s="94"/>
      <c r="F347" s="79" t="str">
        <f t="shared" si="28"/>
        <v/>
      </c>
      <c r="G347" s="79" t="str">
        <f t="shared" si="29"/>
        <v/>
      </c>
      <c r="H347" s="79" t="e">
        <f t="shared" ca="1" si="26"/>
        <v>#DIV/0!</v>
      </c>
      <c r="I347" s="79" t="e">
        <f t="shared" ca="1" si="27"/>
        <v>#DIV/0!</v>
      </c>
    </row>
    <row r="348" spans="2:9" x14ac:dyDescent="0.25">
      <c r="B348" s="93">
        <v>343</v>
      </c>
      <c r="C348" s="98"/>
      <c r="D348" s="79" t="e">
        <f>IF(B348="","",HLOOKUP($C$1,'Shaping Capacity using PNR'!$C$23:$N$26,4,FALSE)+HLOOKUP($C$1,'Shaping Capacity using PNR'!$C$23:$N$28,6,FALSE))</f>
        <v>#DIV/0!</v>
      </c>
      <c r="E348" s="94"/>
      <c r="F348" s="79" t="str">
        <f t="shared" si="28"/>
        <v/>
      </c>
      <c r="G348" s="79" t="str">
        <f t="shared" si="29"/>
        <v/>
      </c>
      <c r="H348" s="79" t="e">
        <f t="shared" ca="1" si="26"/>
        <v>#DIV/0!</v>
      </c>
      <c r="I348" s="79" t="e">
        <f t="shared" ca="1" si="27"/>
        <v>#DIV/0!</v>
      </c>
    </row>
    <row r="349" spans="2:9" x14ac:dyDescent="0.25">
      <c r="B349" s="93">
        <v>344</v>
      </c>
      <c r="C349" s="98"/>
      <c r="D349" s="79" t="e">
        <f>IF(B349="","",HLOOKUP($C$1,'Shaping Capacity using PNR'!$C$23:$N$26,4,FALSE)+HLOOKUP($C$1,'Shaping Capacity using PNR'!$C$23:$N$28,6,FALSE))</f>
        <v>#DIV/0!</v>
      </c>
      <c r="E349" s="94"/>
      <c r="F349" s="79" t="str">
        <f t="shared" si="28"/>
        <v/>
      </c>
      <c r="G349" s="79" t="str">
        <f t="shared" si="29"/>
        <v/>
      </c>
      <c r="H349" s="79" t="e">
        <f t="shared" ca="1" si="26"/>
        <v>#DIV/0!</v>
      </c>
      <c r="I349" s="79" t="e">
        <f t="shared" ca="1" si="27"/>
        <v>#DIV/0!</v>
      </c>
    </row>
    <row r="350" spans="2:9" x14ac:dyDescent="0.25">
      <c r="B350" s="93">
        <v>345</v>
      </c>
      <c r="C350" s="98"/>
      <c r="D350" s="79" t="e">
        <f>IF(B350="","",HLOOKUP($C$1,'Shaping Capacity using PNR'!$C$23:$N$26,4,FALSE)+HLOOKUP($C$1,'Shaping Capacity using PNR'!$C$23:$N$28,6,FALSE))</f>
        <v>#DIV/0!</v>
      </c>
      <c r="E350" s="94"/>
      <c r="F350" s="79" t="str">
        <f t="shared" si="28"/>
        <v/>
      </c>
      <c r="G350" s="79" t="str">
        <f t="shared" si="29"/>
        <v/>
      </c>
      <c r="H350" s="79" t="e">
        <f t="shared" ca="1" si="26"/>
        <v>#DIV/0!</v>
      </c>
      <c r="I350" s="79" t="e">
        <f t="shared" ca="1" si="27"/>
        <v>#DIV/0!</v>
      </c>
    </row>
    <row r="351" spans="2:9" x14ac:dyDescent="0.25">
      <c r="B351" s="93">
        <v>346</v>
      </c>
      <c r="C351" s="98"/>
      <c r="D351" s="79" t="e">
        <f>IF(B351="","",HLOOKUP($C$1,'Shaping Capacity using PNR'!$C$23:$N$26,4,FALSE)+HLOOKUP($C$1,'Shaping Capacity using PNR'!$C$23:$N$28,6,FALSE))</f>
        <v>#DIV/0!</v>
      </c>
      <c r="E351" s="94"/>
      <c r="F351" s="79" t="str">
        <f t="shared" si="28"/>
        <v/>
      </c>
      <c r="G351" s="79" t="str">
        <f t="shared" si="29"/>
        <v/>
      </c>
      <c r="H351" s="79" t="e">
        <f t="shared" ca="1" si="26"/>
        <v>#DIV/0!</v>
      </c>
      <c r="I351" s="79" t="e">
        <f t="shared" ca="1" si="27"/>
        <v>#DIV/0!</v>
      </c>
    </row>
    <row r="352" spans="2:9" x14ac:dyDescent="0.25">
      <c r="B352" s="93">
        <v>347</v>
      </c>
      <c r="C352" s="98"/>
      <c r="D352" s="79" t="e">
        <f>IF(B352="","",HLOOKUP($C$1,'Shaping Capacity using PNR'!$C$23:$N$26,4,FALSE)+HLOOKUP($C$1,'Shaping Capacity using PNR'!$C$23:$N$28,6,FALSE))</f>
        <v>#DIV/0!</v>
      </c>
      <c r="E352" s="94"/>
      <c r="F352" s="79" t="str">
        <f t="shared" si="28"/>
        <v/>
      </c>
      <c r="G352" s="79" t="str">
        <f t="shared" si="29"/>
        <v/>
      </c>
      <c r="H352" s="79" t="e">
        <f t="shared" ca="1" si="26"/>
        <v>#DIV/0!</v>
      </c>
      <c r="I352" s="79" t="e">
        <f t="shared" ca="1" si="27"/>
        <v>#DIV/0!</v>
      </c>
    </row>
    <row r="353" spans="2:9" x14ac:dyDescent="0.25">
      <c r="B353" s="93">
        <v>348</v>
      </c>
      <c r="C353" s="98"/>
      <c r="D353" s="79" t="e">
        <f>IF(B353="","",HLOOKUP($C$1,'Shaping Capacity using PNR'!$C$23:$N$26,4,FALSE)+HLOOKUP($C$1,'Shaping Capacity using PNR'!$C$23:$N$28,6,FALSE))</f>
        <v>#DIV/0!</v>
      </c>
      <c r="E353" s="94"/>
      <c r="F353" s="79" t="str">
        <f t="shared" si="28"/>
        <v/>
      </c>
      <c r="G353" s="79" t="str">
        <f t="shared" si="29"/>
        <v/>
      </c>
      <c r="H353" s="79" t="e">
        <f t="shared" ca="1" si="26"/>
        <v>#DIV/0!</v>
      </c>
      <c r="I353" s="79" t="e">
        <f t="shared" ca="1" si="27"/>
        <v>#DIV/0!</v>
      </c>
    </row>
    <row r="354" spans="2:9" x14ac:dyDescent="0.25">
      <c r="B354" s="93">
        <v>349</v>
      </c>
      <c r="C354" s="98"/>
      <c r="D354" s="79" t="e">
        <f>IF(B354="","",HLOOKUP($C$1,'Shaping Capacity using PNR'!$C$23:$N$26,4,FALSE)+HLOOKUP($C$1,'Shaping Capacity using PNR'!$C$23:$N$28,6,FALSE))</f>
        <v>#DIV/0!</v>
      </c>
      <c r="E354" s="94"/>
      <c r="F354" s="79" t="str">
        <f t="shared" si="28"/>
        <v/>
      </c>
      <c r="G354" s="79" t="str">
        <f t="shared" si="29"/>
        <v/>
      </c>
      <c r="H354" s="79" t="e">
        <f t="shared" ca="1" si="26"/>
        <v>#DIV/0!</v>
      </c>
      <c r="I354" s="79" t="e">
        <f t="shared" ca="1" si="27"/>
        <v>#DIV/0!</v>
      </c>
    </row>
    <row r="355" spans="2:9" x14ac:dyDescent="0.25">
      <c r="B355" s="93">
        <v>350</v>
      </c>
      <c r="C355" s="98"/>
      <c r="D355" s="79" t="e">
        <f>IF(B355="","",HLOOKUP($C$1,'Shaping Capacity using PNR'!$C$23:$N$26,4,FALSE)+HLOOKUP($C$1,'Shaping Capacity using PNR'!$C$23:$N$28,6,FALSE))</f>
        <v>#DIV/0!</v>
      </c>
      <c r="E355" s="94"/>
      <c r="F355" s="79" t="str">
        <f t="shared" si="28"/>
        <v/>
      </c>
      <c r="G355" s="79" t="str">
        <f t="shared" si="29"/>
        <v/>
      </c>
      <c r="H355" s="79" t="e">
        <f t="shared" ca="1" si="26"/>
        <v>#DIV/0!</v>
      </c>
      <c r="I355" s="79" t="e">
        <f t="shared" ca="1" si="27"/>
        <v>#DIV/0!</v>
      </c>
    </row>
    <row r="356" spans="2:9" x14ac:dyDescent="0.25">
      <c r="B356" s="93">
        <v>351</v>
      </c>
      <c r="C356" s="98"/>
      <c r="D356" s="79" t="e">
        <f>IF(B356="","",HLOOKUP($C$1,'Shaping Capacity using PNR'!$C$23:$N$26,4,FALSE)+HLOOKUP($C$1,'Shaping Capacity using PNR'!$C$23:$N$28,6,FALSE))</f>
        <v>#DIV/0!</v>
      </c>
      <c r="E356" s="94"/>
      <c r="F356" s="79" t="str">
        <f t="shared" si="28"/>
        <v/>
      </c>
      <c r="G356" s="79" t="str">
        <f t="shared" si="29"/>
        <v/>
      </c>
      <c r="H356" s="79" t="e">
        <f t="shared" ca="1" si="26"/>
        <v>#DIV/0!</v>
      </c>
      <c r="I356" s="79" t="e">
        <f t="shared" ca="1" si="27"/>
        <v>#DIV/0!</v>
      </c>
    </row>
    <row r="357" spans="2:9" x14ac:dyDescent="0.25">
      <c r="B357" s="93">
        <v>352</v>
      </c>
      <c r="C357" s="98"/>
      <c r="D357" s="79" t="e">
        <f>IF(B357="","",HLOOKUP($C$1,'Shaping Capacity using PNR'!$C$23:$N$26,4,FALSE)+HLOOKUP($C$1,'Shaping Capacity using PNR'!$C$23:$N$28,6,FALSE))</f>
        <v>#DIV/0!</v>
      </c>
      <c r="E357" s="94"/>
      <c r="F357" s="79" t="str">
        <f t="shared" si="28"/>
        <v/>
      </c>
      <c r="G357" s="79" t="str">
        <f t="shared" si="29"/>
        <v/>
      </c>
      <c r="H357" s="79" t="e">
        <f t="shared" ca="1" si="26"/>
        <v>#DIV/0!</v>
      </c>
      <c r="I357" s="79" t="e">
        <f t="shared" ca="1" si="27"/>
        <v>#DIV/0!</v>
      </c>
    </row>
    <row r="358" spans="2:9" x14ac:dyDescent="0.25">
      <c r="B358" s="93">
        <v>353</v>
      </c>
      <c r="C358" s="98"/>
      <c r="D358" s="79" t="e">
        <f>IF(B358="","",HLOOKUP($C$1,'Shaping Capacity using PNR'!$C$23:$N$26,4,FALSE)+HLOOKUP($C$1,'Shaping Capacity using PNR'!$C$23:$N$28,6,FALSE))</f>
        <v>#DIV/0!</v>
      </c>
      <c r="E358" s="94"/>
      <c r="F358" s="79" t="str">
        <f t="shared" si="28"/>
        <v/>
      </c>
      <c r="G358" s="79" t="str">
        <f t="shared" si="29"/>
        <v/>
      </c>
      <c r="H358" s="79" t="e">
        <f t="shared" ca="1" si="26"/>
        <v>#DIV/0!</v>
      </c>
      <c r="I358" s="79" t="e">
        <f t="shared" ca="1" si="27"/>
        <v>#DIV/0!</v>
      </c>
    </row>
    <row r="359" spans="2:9" x14ac:dyDescent="0.25">
      <c r="B359" s="93">
        <v>354</v>
      </c>
      <c r="C359" s="98"/>
      <c r="D359" s="79" t="e">
        <f>IF(B359="","",HLOOKUP($C$1,'Shaping Capacity using PNR'!$C$23:$N$26,4,FALSE)+HLOOKUP($C$1,'Shaping Capacity using PNR'!$C$23:$N$28,6,FALSE))</f>
        <v>#DIV/0!</v>
      </c>
      <c r="E359" s="94"/>
      <c r="F359" s="79" t="str">
        <f t="shared" si="28"/>
        <v/>
      </c>
      <c r="G359" s="79" t="str">
        <f t="shared" si="29"/>
        <v/>
      </c>
      <c r="H359" s="79" t="e">
        <f t="shared" ca="1" si="26"/>
        <v>#DIV/0!</v>
      </c>
      <c r="I359" s="79" t="e">
        <f t="shared" ca="1" si="27"/>
        <v>#DIV/0!</v>
      </c>
    </row>
    <row r="360" spans="2:9" x14ac:dyDescent="0.25">
      <c r="B360" s="93">
        <v>355</v>
      </c>
      <c r="C360" s="98"/>
      <c r="D360" s="79" t="e">
        <f>IF(B360="","",HLOOKUP($C$1,'Shaping Capacity using PNR'!$C$23:$N$26,4,FALSE)+HLOOKUP($C$1,'Shaping Capacity using PNR'!$C$23:$N$28,6,FALSE))</f>
        <v>#DIV/0!</v>
      </c>
      <c r="E360" s="94"/>
      <c r="F360" s="79" t="str">
        <f t="shared" si="28"/>
        <v/>
      </c>
      <c r="G360" s="79" t="str">
        <f t="shared" si="29"/>
        <v/>
      </c>
      <c r="H360" s="79" t="e">
        <f t="shared" ca="1" si="26"/>
        <v>#DIV/0!</v>
      </c>
      <c r="I360" s="79" t="e">
        <f t="shared" ca="1" si="27"/>
        <v>#DIV/0!</v>
      </c>
    </row>
    <row r="361" spans="2:9" x14ac:dyDescent="0.25">
      <c r="B361" s="93">
        <v>356</v>
      </c>
      <c r="C361" s="98"/>
      <c r="D361" s="79" t="e">
        <f>IF(B361="","",HLOOKUP($C$1,'Shaping Capacity using PNR'!$C$23:$N$26,4,FALSE)+HLOOKUP($C$1,'Shaping Capacity using PNR'!$C$23:$N$28,6,FALSE))</f>
        <v>#DIV/0!</v>
      </c>
      <c r="E361" s="94"/>
      <c r="F361" s="79" t="str">
        <f t="shared" si="28"/>
        <v/>
      </c>
      <c r="G361" s="79" t="str">
        <f t="shared" si="29"/>
        <v/>
      </c>
      <c r="H361" s="79" t="e">
        <f t="shared" ca="1" si="26"/>
        <v>#DIV/0!</v>
      </c>
      <c r="I361" s="79" t="e">
        <f t="shared" ca="1" si="27"/>
        <v>#DIV/0!</v>
      </c>
    </row>
    <row r="362" spans="2:9" x14ac:dyDescent="0.25">
      <c r="B362" s="93">
        <v>357</v>
      </c>
      <c r="C362" s="98"/>
      <c r="D362" s="79" t="e">
        <f>IF(B362="","",HLOOKUP($C$1,'Shaping Capacity using PNR'!$C$23:$N$26,4,FALSE)+HLOOKUP($C$1,'Shaping Capacity using PNR'!$C$23:$N$28,6,FALSE))</f>
        <v>#DIV/0!</v>
      </c>
      <c r="E362" s="94"/>
      <c r="F362" s="79" t="str">
        <f t="shared" si="28"/>
        <v/>
      </c>
      <c r="G362" s="79" t="str">
        <f t="shared" si="29"/>
        <v/>
      </c>
      <c r="H362" s="79" t="e">
        <f t="shared" ca="1" si="26"/>
        <v>#DIV/0!</v>
      </c>
      <c r="I362" s="79" t="e">
        <f t="shared" ca="1" si="27"/>
        <v>#DIV/0!</v>
      </c>
    </row>
    <row r="363" spans="2:9" x14ac:dyDescent="0.25">
      <c r="B363" s="93">
        <v>358</v>
      </c>
      <c r="C363" s="98"/>
      <c r="D363" s="79" t="e">
        <f>IF(B363="","",HLOOKUP($C$1,'Shaping Capacity using PNR'!$C$23:$N$26,4,FALSE)+HLOOKUP($C$1,'Shaping Capacity using PNR'!$C$23:$N$28,6,FALSE))</f>
        <v>#DIV/0!</v>
      </c>
      <c r="E363" s="94"/>
      <c r="F363" s="79" t="str">
        <f t="shared" si="28"/>
        <v/>
      </c>
      <c r="G363" s="79" t="str">
        <f t="shared" si="29"/>
        <v/>
      </c>
      <c r="H363" s="79" t="e">
        <f t="shared" ca="1" si="26"/>
        <v>#DIV/0!</v>
      </c>
      <c r="I363" s="79" t="e">
        <f t="shared" ca="1" si="27"/>
        <v>#DIV/0!</v>
      </c>
    </row>
    <row r="364" spans="2:9" x14ac:dyDescent="0.25">
      <c r="B364" s="93">
        <v>359</v>
      </c>
      <c r="C364" s="98"/>
      <c r="D364" s="79" t="e">
        <f>IF(B364="","",HLOOKUP($C$1,'Shaping Capacity using PNR'!$C$23:$N$26,4,FALSE)+HLOOKUP($C$1,'Shaping Capacity using PNR'!$C$23:$N$28,6,FALSE))</f>
        <v>#DIV/0!</v>
      </c>
      <c r="E364" s="94"/>
      <c r="F364" s="79" t="str">
        <f t="shared" si="28"/>
        <v/>
      </c>
      <c r="G364" s="79" t="str">
        <f t="shared" si="29"/>
        <v/>
      </c>
      <c r="H364" s="79" t="e">
        <f t="shared" ca="1" si="26"/>
        <v>#DIV/0!</v>
      </c>
      <c r="I364" s="79" t="e">
        <f t="shared" ca="1" si="27"/>
        <v>#DIV/0!</v>
      </c>
    </row>
    <row r="365" spans="2:9" x14ac:dyDescent="0.25">
      <c r="B365" s="93">
        <v>360</v>
      </c>
      <c r="C365" s="98"/>
      <c r="D365" s="79" t="e">
        <f>IF(B365="","",HLOOKUP($C$1,'Shaping Capacity using PNR'!$C$23:$N$26,4,FALSE)+HLOOKUP($C$1,'Shaping Capacity using PNR'!$C$23:$N$28,6,FALSE))</f>
        <v>#DIV/0!</v>
      </c>
      <c r="E365" s="94"/>
      <c r="F365" s="79" t="str">
        <f t="shared" si="28"/>
        <v/>
      </c>
      <c r="G365" s="79" t="str">
        <f t="shared" si="29"/>
        <v/>
      </c>
      <c r="H365" s="79" t="e">
        <f t="shared" ca="1" si="26"/>
        <v>#DIV/0!</v>
      </c>
      <c r="I365" s="79" t="e">
        <f t="shared" ca="1" si="27"/>
        <v>#DIV/0!</v>
      </c>
    </row>
    <row r="366" spans="2:9" x14ac:dyDescent="0.25">
      <c r="B366" s="93">
        <v>361</v>
      </c>
      <c r="C366" s="98"/>
      <c r="D366" s="79" t="e">
        <f>IF(B366="","",HLOOKUP($C$1,'Shaping Capacity using PNR'!$C$23:$N$26,4,FALSE)+HLOOKUP($C$1,'Shaping Capacity using PNR'!$C$23:$N$28,6,FALSE))</f>
        <v>#DIV/0!</v>
      </c>
      <c r="E366" s="94"/>
      <c r="F366" s="79" t="str">
        <f t="shared" si="28"/>
        <v/>
      </c>
      <c r="G366" s="79" t="str">
        <f t="shared" si="29"/>
        <v/>
      </c>
      <c r="H366" s="79" t="e">
        <f t="shared" ca="1" si="26"/>
        <v>#DIV/0!</v>
      </c>
      <c r="I366" s="79" t="e">
        <f t="shared" ca="1" si="27"/>
        <v>#DIV/0!</v>
      </c>
    </row>
    <row r="367" spans="2:9" x14ac:dyDescent="0.25">
      <c r="B367" s="93">
        <v>362</v>
      </c>
      <c r="C367" s="98"/>
      <c r="D367" s="79" t="e">
        <f>IF(B367="","",HLOOKUP($C$1,'Shaping Capacity using PNR'!$C$23:$N$26,4,FALSE)+HLOOKUP($C$1,'Shaping Capacity using PNR'!$C$23:$N$28,6,FALSE))</f>
        <v>#DIV/0!</v>
      </c>
      <c r="E367" s="94"/>
      <c r="F367" s="79" t="str">
        <f t="shared" si="28"/>
        <v/>
      </c>
      <c r="G367" s="79" t="str">
        <f t="shared" si="29"/>
        <v/>
      </c>
      <c r="H367" s="79" t="e">
        <f t="shared" ca="1" si="26"/>
        <v>#DIV/0!</v>
      </c>
      <c r="I367" s="79" t="e">
        <f t="shared" ca="1" si="27"/>
        <v>#DIV/0!</v>
      </c>
    </row>
    <row r="368" spans="2:9" x14ac:dyDescent="0.25">
      <c r="B368" s="93">
        <v>363</v>
      </c>
      <c r="C368" s="98"/>
      <c r="D368" s="79" t="e">
        <f>IF(B368="","",HLOOKUP($C$1,'Shaping Capacity using PNR'!$C$23:$N$26,4,FALSE)+HLOOKUP($C$1,'Shaping Capacity using PNR'!$C$23:$N$28,6,FALSE))</f>
        <v>#DIV/0!</v>
      </c>
      <c r="E368" s="94"/>
      <c r="F368" s="79" t="str">
        <f t="shared" si="28"/>
        <v/>
      </c>
      <c r="G368" s="79" t="str">
        <f t="shared" si="29"/>
        <v/>
      </c>
      <c r="H368" s="79" t="e">
        <f t="shared" ca="1" si="26"/>
        <v>#DIV/0!</v>
      </c>
      <c r="I368" s="79" t="e">
        <f t="shared" ca="1" si="27"/>
        <v>#DIV/0!</v>
      </c>
    </row>
    <row r="369" spans="2:9" x14ac:dyDescent="0.25">
      <c r="B369" s="93">
        <v>364</v>
      </c>
      <c r="C369" s="98"/>
      <c r="D369" s="79" t="e">
        <f>IF(B369="","",HLOOKUP($C$1,'Shaping Capacity using PNR'!$C$23:$N$26,4,FALSE)+HLOOKUP($C$1,'Shaping Capacity using PNR'!$C$23:$N$28,6,FALSE))</f>
        <v>#DIV/0!</v>
      </c>
      <c r="E369" s="94"/>
      <c r="F369" s="79" t="str">
        <f t="shared" si="28"/>
        <v/>
      </c>
      <c r="G369" s="79" t="str">
        <f t="shared" si="29"/>
        <v/>
      </c>
      <c r="H369" s="79" t="e">
        <f t="shared" ca="1" si="26"/>
        <v>#DIV/0!</v>
      </c>
      <c r="I369" s="79" t="e">
        <f t="shared" ca="1" si="27"/>
        <v>#DIV/0!</v>
      </c>
    </row>
    <row r="370" spans="2:9" x14ac:dyDescent="0.25">
      <c r="B370" s="93">
        <v>365</v>
      </c>
      <c r="C370" s="98"/>
      <c r="D370" s="79" t="e">
        <f>IF(B370="","",HLOOKUP($C$1,'Shaping Capacity using PNR'!$C$23:$N$26,4,FALSE)+HLOOKUP($C$1,'Shaping Capacity using PNR'!$C$23:$N$28,6,FALSE))</f>
        <v>#DIV/0!</v>
      </c>
      <c r="E370" s="94"/>
      <c r="F370" s="79" t="str">
        <f t="shared" si="28"/>
        <v/>
      </c>
      <c r="G370" s="79" t="str">
        <f t="shared" si="29"/>
        <v/>
      </c>
      <c r="H370" s="79" t="e">
        <f t="shared" ca="1" si="26"/>
        <v>#DIV/0!</v>
      </c>
      <c r="I370" s="79" t="e">
        <f t="shared" ca="1" si="27"/>
        <v>#DIV/0!</v>
      </c>
    </row>
    <row r="371" spans="2:9" x14ac:dyDescent="0.25">
      <c r="B371" s="93">
        <v>366</v>
      </c>
      <c r="C371" s="98"/>
      <c r="D371" s="79" t="e">
        <f>IF(B371="","",HLOOKUP($C$1,'Shaping Capacity using PNR'!$C$23:$N$26,4,FALSE)+HLOOKUP($C$1,'Shaping Capacity using PNR'!$C$23:$N$28,6,FALSE))</f>
        <v>#DIV/0!</v>
      </c>
      <c r="E371" s="94"/>
      <c r="F371" s="79" t="str">
        <f t="shared" si="28"/>
        <v/>
      </c>
      <c r="G371" s="79" t="str">
        <f t="shared" si="29"/>
        <v/>
      </c>
      <c r="H371" s="79" t="e">
        <f t="shared" ca="1" si="26"/>
        <v>#DIV/0!</v>
      </c>
      <c r="I371" s="79" t="e">
        <f t="shared" ca="1" si="27"/>
        <v>#DIV/0!</v>
      </c>
    </row>
    <row r="372" spans="2:9" x14ac:dyDescent="0.25">
      <c r="B372" s="93">
        <v>367</v>
      </c>
      <c r="C372" s="98"/>
      <c r="D372" s="79" t="e">
        <f>IF(B372="","",HLOOKUP($C$1,'Shaping Capacity using PNR'!$C$23:$N$26,4,FALSE)+HLOOKUP($C$1,'Shaping Capacity using PNR'!$C$23:$N$28,6,FALSE))</f>
        <v>#DIV/0!</v>
      </c>
      <c r="E372" s="94"/>
      <c r="F372" s="79" t="str">
        <f t="shared" si="28"/>
        <v/>
      </c>
      <c r="G372" s="79" t="str">
        <f t="shared" si="29"/>
        <v/>
      </c>
      <c r="H372" s="79" t="e">
        <f t="shared" ca="1" si="26"/>
        <v>#DIV/0!</v>
      </c>
      <c r="I372" s="79" t="e">
        <f t="shared" ca="1" si="27"/>
        <v>#DIV/0!</v>
      </c>
    </row>
    <row r="373" spans="2:9" x14ac:dyDescent="0.25">
      <c r="B373" s="93">
        <v>368</v>
      </c>
      <c r="C373" s="98"/>
      <c r="D373" s="79" t="e">
        <f>IF(B373="","",HLOOKUP($C$1,'Shaping Capacity using PNR'!$C$23:$N$26,4,FALSE)+HLOOKUP($C$1,'Shaping Capacity using PNR'!$C$23:$N$28,6,FALSE))</f>
        <v>#DIV/0!</v>
      </c>
      <c r="E373" s="94"/>
      <c r="F373" s="79" t="str">
        <f t="shared" si="28"/>
        <v/>
      </c>
      <c r="G373" s="79" t="str">
        <f t="shared" si="29"/>
        <v/>
      </c>
      <c r="H373" s="79" t="e">
        <f t="shared" ca="1" si="26"/>
        <v>#DIV/0!</v>
      </c>
      <c r="I373" s="79" t="e">
        <f t="shared" ca="1" si="27"/>
        <v>#DIV/0!</v>
      </c>
    </row>
    <row r="374" spans="2:9" x14ac:dyDescent="0.25">
      <c r="B374" s="93">
        <v>369</v>
      </c>
      <c r="C374" s="98"/>
      <c r="D374" s="79" t="e">
        <f>IF(B374="","",HLOOKUP($C$1,'Shaping Capacity using PNR'!$C$23:$N$26,4,FALSE)+HLOOKUP($C$1,'Shaping Capacity using PNR'!$C$23:$N$28,6,FALSE))</f>
        <v>#DIV/0!</v>
      </c>
      <c r="E374" s="94"/>
      <c r="F374" s="79" t="str">
        <f t="shared" si="28"/>
        <v/>
      </c>
      <c r="G374" s="79" t="str">
        <f t="shared" si="29"/>
        <v/>
      </c>
      <c r="H374" s="79" t="e">
        <f t="shared" ca="1" si="26"/>
        <v>#DIV/0!</v>
      </c>
      <c r="I374" s="79" t="e">
        <f t="shared" ca="1" si="27"/>
        <v>#DIV/0!</v>
      </c>
    </row>
    <row r="375" spans="2:9" x14ac:dyDescent="0.25">
      <c r="B375" s="93">
        <v>370</v>
      </c>
      <c r="C375" s="98"/>
      <c r="D375" s="79" t="e">
        <f>IF(B375="","",HLOOKUP($C$1,'Shaping Capacity using PNR'!$C$23:$N$26,4,FALSE)+HLOOKUP($C$1,'Shaping Capacity using PNR'!$C$23:$N$28,6,FALSE))</f>
        <v>#DIV/0!</v>
      </c>
      <c r="E375" s="94"/>
      <c r="F375" s="79" t="str">
        <f t="shared" si="28"/>
        <v/>
      </c>
      <c r="G375" s="79" t="str">
        <f t="shared" si="29"/>
        <v/>
      </c>
      <c r="H375" s="79" t="e">
        <f t="shared" ca="1" si="26"/>
        <v>#DIV/0!</v>
      </c>
      <c r="I375" s="79" t="e">
        <f t="shared" ca="1" si="27"/>
        <v>#DIV/0!</v>
      </c>
    </row>
    <row r="376" spans="2:9" x14ac:dyDescent="0.25">
      <c r="B376" s="93">
        <v>371</v>
      </c>
      <c r="C376" s="98"/>
      <c r="D376" s="79" t="e">
        <f>IF(B376="","",HLOOKUP($C$1,'Shaping Capacity using PNR'!$C$23:$N$26,4,FALSE)+HLOOKUP($C$1,'Shaping Capacity using PNR'!$C$23:$N$28,6,FALSE))</f>
        <v>#DIV/0!</v>
      </c>
      <c r="E376" s="94"/>
      <c r="F376" s="79" t="str">
        <f t="shared" si="28"/>
        <v/>
      </c>
      <c r="G376" s="79" t="str">
        <f t="shared" si="29"/>
        <v/>
      </c>
      <c r="H376" s="79" t="e">
        <f t="shared" ca="1" si="26"/>
        <v>#DIV/0!</v>
      </c>
      <c r="I376" s="79" t="e">
        <f t="shared" ca="1" si="27"/>
        <v>#DIV/0!</v>
      </c>
    </row>
    <row r="377" spans="2:9" x14ac:dyDescent="0.25">
      <c r="B377" s="93">
        <v>372</v>
      </c>
      <c r="C377" s="98"/>
      <c r="D377" s="79" t="e">
        <f>IF(B377="","",HLOOKUP($C$1,'Shaping Capacity using PNR'!$C$23:$N$26,4,FALSE)+HLOOKUP($C$1,'Shaping Capacity using PNR'!$C$23:$N$28,6,FALSE))</f>
        <v>#DIV/0!</v>
      </c>
      <c r="E377" s="94"/>
      <c r="F377" s="79" t="str">
        <f t="shared" si="28"/>
        <v/>
      </c>
      <c r="G377" s="79" t="str">
        <f t="shared" si="29"/>
        <v/>
      </c>
      <c r="H377" s="79" t="e">
        <f t="shared" ca="1" si="26"/>
        <v>#DIV/0!</v>
      </c>
      <c r="I377" s="79" t="e">
        <f t="shared" ca="1" si="27"/>
        <v>#DIV/0!</v>
      </c>
    </row>
    <row r="378" spans="2:9" x14ac:dyDescent="0.25">
      <c r="B378" s="93">
        <v>373</v>
      </c>
      <c r="C378" s="98"/>
      <c r="D378" s="79" t="e">
        <f>IF(B378="","",HLOOKUP($C$1,'Shaping Capacity using PNR'!$C$23:$N$26,4,FALSE)+HLOOKUP($C$1,'Shaping Capacity using PNR'!$C$23:$N$28,6,FALSE))</f>
        <v>#DIV/0!</v>
      </c>
      <c r="E378" s="94"/>
      <c r="F378" s="79" t="str">
        <f t="shared" si="28"/>
        <v/>
      </c>
      <c r="G378" s="79" t="str">
        <f t="shared" si="29"/>
        <v/>
      </c>
      <c r="H378" s="79" t="e">
        <f t="shared" ca="1" si="26"/>
        <v>#DIV/0!</v>
      </c>
      <c r="I378" s="79" t="e">
        <f t="shared" ca="1" si="27"/>
        <v>#DIV/0!</v>
      </c>
    </row>
    <row r="379" spans="2:9" x14ac:dyDescent="0.25">
      <c r="B379" s="93">
        <v>374</v>
      </c>
      <c r="C379" s="98"/>
      <c r="D379" s="79" t="e">
        <f>IF(B379="","",HLOOKUP($C$1,'Shaping Capacity using PNR'!$C$23:$N$26,4,FALSE)+HLOOKUP($C$1,'Shaping Capacity using PNR'!$C$23:$N$28,6,FALSE))</f>
        <v>#DIV/0!</v>
      </c>
      <c r="E379" s="94"/>
      <c r="F379" s="79" t="str">
        <f t="shared" si="28"/>
        <v/>
      </c>
      <c r="G379" s="79" t="str">
        <f t="shared" si="29"/>
        <v/>
      </c>
      <c r="H379" s="79" t="e">
        <f t="shared" ca="1" si="26"/>
        <v>#DIV/0!</v>
      </c>
      <c r="I379" s="79" t="e">
        <f t="shared" ca="1" si="27"/>
        <v>#DIV/0!</v>
      </c>
    </row>
    <row r="380" spans="2:9" x14ac:dyDescent="0.25">
      <c r="B380" s="93">
        <v>375</v>
      </c>
      <c r="C380" s="98"/>
      <c r="D380" s="79" t="e">
        <f>IF(B380="","",HLOOKUP($C$1,'Shaping Capacity using PNR'!$C$23:$N$26,4,FALSE)+HLOOKUP($C$1,'Shaping Capacity using PNR'!$C$23:$N$28,6,FALSE))</f>
        <v>#DIV/0!</v>
      </c>
      <c r="E380" s="94"/>
      <c r="F380" s="79" t="str">
        <f t="shared" si="28"/>
        <v/>
      </c>
      <c r="G380" s="79" t="str">
        <f t="shared" si="29"/>
        <v/>
      </c>
      <c r="H380" s="79" t="e">
        <f t="shared" ca="1" si="26"/>
        <v>#DIV/0!</v>
      </c>
      <c r="I380" s="79" t="e">
        <f t="shared" ca="1" si="27"/>
        <v>#DIV/0!</v>
      </c>
    </row>
    <row r="381" spans="2:9" x14ac:dyDescent="0.25">
      <c r="B381" s="93">
        <v>376</v>
      </c>
      <c r="C381" s="98"/>
      <c r="D381" s="79" t="e">
        <f>IF(B381="","",HLOOKUP($C$1,'Shaping Capacity using PNR'!$C$23:$N$26,4,FALSE)+HLOOKUP($C$1,'Shaping Capacity using PNR'!$C$23:$N$28,6,FALSE))</f>
        <v>#DIV/0!</v>
      </c>
      <c r="E381" s="94"/>
      <c r="F381" s="79" t="str">
        <f t="shared" si="28"/>
        <v/>
      </c>
      <c r="G381" s="79" t="str">
        <f t="shared" si="29"/>
        <v/>
      </c>
      <c r="H381" s="79" t="e">
        <f t="shared" ca="1" si="26"/>
        <v>#DIV/0!</v>
      </c>
      <c r="I381" s="79" t="e">
        <f t="shared" ca="1" si="27"/>
        <v>#DIV/0!</v>
      </c>
    </row>
    <row r="382" spans="2:9" x14ac:dyDescent="0.25">
      <c r="B382" s="93">
        <v>377</v>
      </c>
      <c r="C382" s="98"/>
      <c r="D382" s="79" t="e">
        <f>IF(B382="","",HLOOKUP($C$1,'Shaping Capacity using PNR'!$C$23:$N$26,4,FALSE)+HLOOKUP($C$1,'Shaping Capacity using PNR'!$C$23:$N$28,6,FALSE))</f>
        <v>#DIV/0!</v>
      </c>
      <c r="E382" s="94"/>
      <c r="F382" s="79" t="str">
        <f t="shared" si="28"/>
        <v/>
      </c>
      <c r="G382" s="79" t="str">
        <f t="shared" si="29"/>
        <v/>
      </c>
      <c r="H382" s="79" t="e">
        <f t="shared" ca="1" si="26"/>
        <v>#DIV/0!</v>
      </c>
      <c r="I382" s="79" t="e">
        <f t="shared" ca="1" si="27"/>
        <v>#DIV/0!</v>
      </c>
    </row>
    <row r="383" spans="2:9" x14ac:dyDescent="0.25">
      <c r="B383" s="93">
        <v>378</v>
      </c>
      <c r="C383" s="98"/>
      <c r="D383" s="79" t="e">
        <f>IF(B383="","",HLOOKUP($C$1,'Shaping Capacity using PNR'!$C$23:$N$26,4,FALSE)+HLOOKUP($C$1,'Shaping Capacity using PNR'!$C$23:$N$28,6,FALSE))</f>
        <v>#DIV/0!</v>
      </c>
      <c r="E383" s="94"/>
      <c r="F383" s="79" t="str">
        <f t="shared" si="28"/>
        <v/>
      </c>
      <c r="G383" s="79" t="str">
        <f t="shared" si="29"/>
        <v/>
      </c>
      <c r="H383" s="79" t="e">
        <f t="shared" ca="1" si="26"/>
        <v>#DIV/0!</v>
      </c>
      <c r="I383" s="79" t="e">
        <f t="shared" ca="1" si="27"/>
        <v>#DIV/0!</v>
      </c>
    </row>
    <row r="384" spans="2:9" x14ac:dyDescent="0.25">
      <c r="B384" s="93">
        <v>379</v>
      </c>
      <c r="C384" s="98"/>
      <c r="D384" s="79" t="e">
        <f>IF(B384="","",HLOOKUP($C$1,'Shaping Capacity using PNR'!$C$23:$N$26,4,FALSE)+HLOOKUP($C$1,'Shaping Capacity using PNR'!$C$23:$N$28,6,FALSE))</f>
        <v>#DIV/0!</v>
      </c>
      <c r="E384" s="94"/>
      <c r="F384" s="79" t="str">
        <f t="shared" si="28"/>
        <v/>
      </c>
      <c r="G384" s="79" t="str">
        <f t="shared" si="29"/>
        <v/>
      </c>
      <c r="H384" s="79" t="e">
        <f t="shared" ca="1" si="26"/>
        <v>#DIV/0!</v>
      </c>
      <c r="I384" s="79" t="e">
        <f t="shared" ca="1" si="27"/>
        <v>#DIV/0!</v>
      </c>
    </row>
    <row r="385" spans="2:9" x14ac:dyDescent="0.25">
      <c r="B385" s="93">
        <v>380</v>
      </c>
      <c r="C385" s="98"/>
      <c r="D385" s="79" t="e">
        <f>IF(B385="","",HLOOKUP($C$1,'Shaping Capacity using PNR'!$C$23:$N$26,4,FALSE)+HLOOKUP($C$1,'Shaping Capacity using PNR'!$C$23:$N$28,6,FALSE))</f>
        <v>#DIV/0!</v>
      </c>
      <c r="E385" s="94"/>
      <c r="F385" s="79" t="str">
        <f t="shared" si="28"/>
        <v/>
      </c>
      <c r="G385" s="79" t="str">
        <f t="shared" si="29"/>
        <v/>
      </c>
      <c r="H385" s="79" t="e">
        <f t="shared" ca="1" si="26"/>
        <v>#DIV/0!</v>
      </c>
      <c r="I385" s="79" t="e">
        <f t="shared" ca="1" si="27"/>
        <v>#DIV/0!</v>
      </c>
    </row>
    <row r="386" spans="2:9" x14ac:dyDescent="0.25">
      <c r="B386" s="93">
        <v>381</v>
      </c>
      <c r="C386" s="98"/>
      <c r="D386" s="79" t="e">
        <f>IF(B386="","",HLOOKUP($C$1,'Shaping Capacity using PNR'!$C$23:$N$26,4,FALSE)+HLOOKUP($C$1,'Shaping Capacity using PNR'!$C$23:$N$28,6,FALSE))</f>
        <v>#DIV/0!</v>
      </c>
      <c r="E386" s="94"/>
      <c r="F386" s="79" t="str">
        <f t="shared" si="28"/>
        <v/>
      </c>
      <c r="G386" s="79" t="str">
        <f t="shared" si="29"/>
        <v/>
      </c>
      <c r="H386" s="79" t="e">
        <f t="shared" ca="1" si="26"/>
        <v>#DIV/0!</v>
      </c>
      <c r="I386" s="79" t="e">
        <f t="shared" ca="1" si="27"/>
        <v>#DIV/0!</v>
      </c>
    </row>
    <row r="387" spans="2:9" x14ac:dyDescent="0.25">
      <c r="B387" s="93">
        <v>382</v>
      </c>
      <c r="C387" s="98"/>
      <c r="D387" s="79" t="e">
        <f>IF(B387="","",HLOOKUP($C$1,'Shaping Capacity using PNR'!$C$23:$N$26,4,FALSE)+HLOOKUP($C$1,'Shaping Capacity using PNR'!$C$23:$N$28,6,FALSE))</f>
        <v>#DIV/0!</v>
      </c>
      <c r="E387" s="94"/>
      <c r="F387" s="79" t="str">
        <f t="shared" si="28"/>
        <v/>
      </c>
      <c r="G387" s="79" t="str">
        <f t="shared" si="29"/>
        <v/>
      </c>
      <c r="H387" s="79" t="e">
        <f t="shared" ca="1" si="26"/>
        <v>#DIV/0!</v>
      </c>
      <c r="I387" s="79" t="e">
        <f t="shared" ca="1" si="27"/>
        <v>#DIV/0!</v>
      </c>
    </row>
    <row r="388" spans="2:9" x14ac:dyDescent="0.25">
      <c r="B388" s="93">
        <v>383</v>
      </c>
      <c r="C388" s="98"/>
      <c r="D388" s="79" t="e">
        <f>IF(B388="","",HLOOKUP($C$1,'Shaping Capacity using PNR'!$C$23:$N$26,4,FALSE)+HLOOKUP($C$1,'Shaping Capacity using PNR'!$C$23:$N$28,6,FALSE))</f>
        <v>#DIV/0!</v>
      </c>
      <c r="E388" s="94"/>
      <c r="F388" s="79" t="str">
        <f t="shared" si="28"/>
        <v/>
      </c>
      <c r="G388" s="79" t="str">
        <f t="shared" si="29"/>
        <v/>
      </c>
      <c r="H388" s="79" t="e">
        <f t="shared" ca="1" si="26"/>
        <v>#DIV/0!</v>
      </c>
      <c r="I388" s="79" t="e">
        <f t="shared" ca="1" si="27"/>
        <v>#DIV/0!</v>
      </c>
    </row>
    <row r="389" spans="2:9" x14ac:dyDescent="0.25">
      <c r="B389" s="93">
        <v>384</v>
      </c>
      <c r="C389" s="98"/>
      <c r="D389" s="79" t="e">
        <f>IF(B389="","",HLOOKUP($C$1,'Shaping Capacity using PNR'!$C$23:$N$26,4,FALSE)+HLOOKUP($C$1,'Shaping Capacity using PNR'!$C$23:$N$28,6,FALSE))</f>
        <v>#DIV/0!</v>
      </c>
      <c r="E389" s="94"/>
      <c r="F389" s="79" t="str">
        <f t="shared" si="28"/>
        <v/>
      </c>
      <c r="G389" s="79" t="str">
        <f t="shared" si="29"/>
        <v/>
      </c>
      <c r="H389" s="79" t="e">
        <f t="shared" ca="1" si="26"/>
        <v>#DIV/0!</v>
      </c>
      <c r="I389" s="79" t="e">
        <f t="shared" ca="1" si="27"/>
        <v>#DIV/0!</v>
      </c>
    </row>
    <row r="390" spans="2:9" x14ac:dyDescent="0.25">
      <c r="B390" s="93">
        <v>385</v>
      </c>
      <c r="C390" s="98"/>
      <c r="D390" s="79" t="e">
        <f>IF(B390="","",HLOOKUP($C$1,'Shaping Capacity using PNR'!$C$23:$N$26,4,FALSE)+HLOOKUP($C$1,'Shaping Capacity using PNR'!$C$23:$N$28,6,FALSE))</f>
        <v>#DIV/0!</v>
      </c>
      <c r="E390" s="94"/>
      <c r="F390" s="79" t="str">
        <f t="shared" si="28"/>
        <v/>
      </c>
      <c r="G390" s="79" t="str">
        <f t="shared" si="29"/>
        <v/>
      </c>
      <c r="H390" s="79" t="e">
        <f t="shared" ca="1" si="26"/>
        <v>#DIV/0!</v>
      </c>
      <c r="I390" s="79" t="e">
        <f t="shared" ca="1" si="27"/>
        <v>#DIV/0!</v>
      </c>
    </row>
    <row r="391" spans="2:9" x14ac:dyDescent="0.25">
      <c r="B391" s="93">
        <v>386</v>
      </c>
      <c r="C391" s="98"/>
      <c r="D391" s="79" t="e">
        <f>IF(B391="","",HLOOKUP($C$1,'Shaping Capacity using PNR'!$C$23:$N$26,4,FALSE)+HLOOKUP($C$1,'Shaping Capacity using PNR'!$C$23:$N$28,6,FALSE))</f>
        <v>#DIV/0!</v>
      </c>
      <c r="E391" s="94"/>
      <c r="F391" s="79" t="str">
        <f t="shared" si="28"/>
        <v/>
      </c>
      <c r="G391" s="79" t="str">
        <f t="shared" si="29"/>
        <v/>
      </c>
      <c r="H391" s="79" t="e">
        <f t="shared" ref="H391:H454" ca="1" si="30">IF(E391&gt;$E$2,"Yes","No")</f>
        <v>#DIV/0!</v>
      </c>
      <c r="I391" s="79" t="e">
        <f t="shared" ref="I391:I454" ca="1" si="31">IF(E391&lt;$F$2,"Yes","No")</f>
        <v>#DIV/0!</v>
      </c>
    </row>
    <row r="392" spans="2:9" x14ac:dyDescent="0.25">
      <c r="B392" s="93">
        <v>387</v>
      </c>
      <c r="C392" s="98"/>
      <c r="D392" s="79" t="e">
        <f>IF(B392="","",HLOOKUP($C$1,'Shaping Capacity using PNR'!$C$23:$N$26,4,FALSE)+HLOOKUP($C$1,'Shaping Capacity using PNR'!$C$23:$N$28,6,FALSE))</f>
        <v>#DIV/0!</v>
      </c>
      <c r="E392" s="94"/>
      <c r="F392" s="79" t="str">
        <f t="shared" ref="F392:F455" si="32">IF(E392&gt;E391,IF(ABS(E392-E391)&gt;$L$2,"Yes","No"),"")</f>
        <v/>
      </c>
      <c r="G392" s="79" t="str">
        <f t="shared" ref="G392:G455" si="33">IF(E392&lt;E391,IF(ABS(E392-E391)&gt;$M$2,"Yes","No"),"")</f>
        <v/>
      </c>
      <c r="H392" s="79" t="e">
        <f t="shared" ca="1" si="30"/>
        <v>#DIV/0!</v>
      </c>
      <c r="I392" s="79" t="e">
        <f t="shared" ca="1" si="31"/>
        <v>#DIV/0!</v>
      </c>
    </row>
    <row r="393" spans="2:9" x14ac:dyDescent="0.25">
      <c r="B393" s="93">
        <v>388</v>
      </c>
      <c r="C393" s="98"/>
      <c r="D393" s="79" t="e">
        <f>IF(B393="","",HLOOKUP($C$1,'Shaping Capacity using PNR'!$C$23:$N$26,4,FALSE)+HLOOKUP($C$1,'Shaping Capacity using PNR'!$C$23:$N$28,6,FALSE))</f>
        <v>#DIV/0!</v>
      </c>
      <c r="E393" s="94"/>
      <c r="F393" s="79" t="str">
        <f t="shared" si="32"/>
        <v/>
      </c>
      <c r="G393" s="79" t="str">
        <f t="shared" si="33"/>
        <v/>
      </c>
      <c r="H393" s="79" t="e">
        <f t="shared" ca="1" si="30"/>
        <v>#DIV/0!</v>
      </c>
      <c r="I393" s="79" t="e">
        <f t="shared" ca="1" si="31"/>
        <v>#DIV/0!</v>
      </c>
    </row>
    <row r="394" spans="2:9" x14ac:dyDescent="0.25">
      <c r="B394" s="93">
        <v>389</v>
      </c>
      <c r="C394" s="98"/>
      <c r="D394" s="79" t="e">
        <f>IF(B394="","",HLOOKUP($C$1,'Shaping Capacity using PNR'!$C$23:$N$26,4,FALSE)+HLOOKUP($C$1,'Shaping Capacity using PNR'!$C$23:$N$28,6,FALSE))</f>
        <v>#DIV/0!</v>
      </c>
      <c r="E394" s="94"/>
      <c r="F394" s="79" t="str">
        <f t="shared" si="32"/>
        <v/>
      </c>
      <c r="G394" s="79" t="str">
        <f t="shared" si="33"/>
        <v/>
      </c>
      <c r="H394" s="79" t="e">
        <f t="shared" ca="1" si="30"/>
        <v>#DIV/0!</v>
      </c>
      <c r="I394" s="79" t="e">
        <f t="shared" ca="1" si="31"/>
        <v>#DIV/0!</v>
      </c>
    </row>
    <row r="395" spans="2:9" x14ac:dyDescent="0.25">
      <c r="B395" s="93">
        <v>390</v>
      </c>
      <c r="C395" s="98"/>
      <c r="D395" s="79" t="e">
        <f>IF(B395="","",HLOOKUP($C$1,'Shaping Capacity using PNR'!$C$23:$N$26,4,FALSE)+HLOOKUP($C$1,'Shaping Capacity using PNR'!$C$23:$N$28,6,FALSE))</f>
        <v>#DIV/0!</v>
      </c>
      <c r="E395" s="94"/>
      <c r="F395" s="79" t="str">
        <f t="shared" si="32"/>
        <v/>
      </c>
      <c r="G395" s="79" t="str">
        <f t="shared" si="33"/>
        <v/>
      </c>
      <c r="H395" s="79" t="e">
        <f t="shared" ca="1" si="30"/>
        <v>#DIV/0!</v>
      </c>
      <c r="I395" s="79" t="e">
        <f t="shared" ca="1" si="31"/>
        <v>#DIV/0!</v>
      </c>
    </row>
    <row r="396" spans="2:9" x14ac:dyDescent="0.25">
      <c r="B396" s="93">
        <v>391</v>
      </c>
      <c r="C396" s="98"/>
      <c r="D396" s="79" t="e">
        <f>IF(B396="","",HLOOKUP($C$1,'Shaping Capacity using PNR'!$C$23:$N$26,4,FALSE)+HLOOKUP($C$1,'Shaping Capacity using PNR'!$C$23:$N$28,6,FALSE))</f>
        <v>#DIV/0!</v>
      </c>
      <c r="E396" s="94"/>
      <c r="F396" s="79" t="str">
        <f t="shared" si="32"/>
        <v/>
      </c>
      <c r="G396" s="79" t="str">
        <f t="shared" si="33"/>
        <v/>
      </c>
      <c r="H396" s="79" t="e">
        <f t="shared" ca="1" si="30"/>
        <v>#DIV/0!</v>
      </c>
      <c r="I396" s="79" t="e">
        <f t="shared" ca="1" si="31"/>
        <v>#DIV/0!</v>
      </c>
    </row>
    <row r="397" spans="2:9" x14ac:dyDescent="0.25">
      <c r="B397" s="93">
        <v>392</v>
      </c>
      <c r="C397" s="98"/>
      <c r="D397" s="79" t="e">
        <f>IF(B397="","",HLOOKUP($C$1,'Shaping Capacity using PNR'!$C$23:$N$26,4,FALSE)+HLOOKUP($C$1,'Shaping Capacity using PNR'!$C$23:$N$28,6,FALSE))</f>
        <v>#DIV/0!</v>
      </c>
      <c r="E397" s="94"/>
      <c r="F397" s="79" t="str">
        <f t="shared" si="32"/>
        <v/>
      </c>
      <c r="G397" s="79" t="str">
        <f t="shared" si="33"/>
        <v/>
      </c>
      <c r="H397" s="79" t="e">
        <f t="shared" ca="1" si="30"/>
        <v>#DIV/0!</v>
      </c>
      <c r="I397" s="79" t="e">
        <f t="shared" ca="1" si="31"/>
        <v>#DIV/0!</v>
      </c>
    </row>
    <row r="398" spans="2:9" x14ac:dyDescent="0.25">
      <c r="B398" s="93">
        <v>393</v>
      </c>
      <c r="C398" s="98"/>
      <c r="D398" s="79" t="e">
        <f>IF(B398="","",HLOOKUP($C$1,'Shaping Capacity using PNR'!$C$23:$N$26,4,FALSE)+HLOOKUP($C$1,'Shaping Capacity using PNR'!$C$23:$N$28,6,FALSE))</f>
        <v>#DIV/0!</v>
      </c>
      <c r="E398" s="94"/>
      <c r="F398" s="79" t="str">
        <f t="shared" si="32"/>
        <v/>
      </c>
      <c r="G398" s="79" t="str">
        <f t="shared" si="33"/>
        <v/>
      </c>
      <c r="H398" s="79" t="e">
        <f t="shared" ca="1" si="30"/>
        <v>#DIV/0!</v>
      </c>
      <c r="I398" s="79" t="e">
        <f t="shared" ca="1" si="31"/>
        <v>#DIV/0!</v>
      </c>
    </row>
    <row r="399" spans="2:9" x14ac:dyDescent="0.25">
      <c r="B399" s="93">
        <v>394</v>
      </c>
      <c r="C399" s="98"/>
      <c r="D399" s="79" t="e">
        <f>IF(B399="","",HLOOKUP($C$1,'Shaping Capacity using PNR'!$C$23:$N$26,4,FALSE)+HLOOKUP($C$1,'Shaping Capacity using PNR'!$C$23:$N$28,6,FALSE))</f>
        <v>#DIV/0!</v>
      </c>
      <c r="E399" s="94"/>
      <c r="F399" s="79" t="str">
        <f t="shared" si="32"/>
        <v/>
      </c>
      <c r="G399" s="79" t="str">
        <f t="shared" si="33"/>
        <v/>
      </c>
      <c r="H399" s="79" t="e">
        <f t="shared" ca="1" si="30"/>
        <v>#DIV/0!</v>
      </c>
      <c r="I399" s="79" t="e">
        <f t="shared" ca="1" si="31"/>
        <v>#DIV/0!</v>
      </c>
    </row>
    <row r="400" spans="2:9" x14ac:dyDescent="0.25">
      <c r="B400" s="93">
        <v>395</v>
      </c>
      <c r="C400" s="98"/>
      <c r="D400" s="79" t="e">
        <f>IF(B400="","",HLOOKUP($C$1,'Shaping Capacity using PNR'!$C$23:$N$26,4,FALSE)+HLOOKUP($C$1,'Shaping Capacity using PNR'!$C$23:$N$28,6,FALSE))</f>
        <v>#DIV/0!</v>
      </c>
      <c r="E400" s="94"/>
      <c r="F400" s="79" t="str">
        <f t="shared" si="32"/>
        <v/>
      </c>
      <c r="G400" s="79" t="str">
        <f t="shared" si="33"/>
        <v/>
      </c>
      <c r="H400" s="79" t="e">
        <f t="shared" ca="1" si="30"/>
        <v>#DIV/0!</v>
      </c>
      <c r="I400" s="79" t="e">
        <f t="shared" ca="1" si="31"/>
        <v>#DIV/0!</v>
      </c>
    </row>
    <row r="401" spans="2:9" x14ac:dyDescent="0.25">
      <c r="B401" s="93">
        <v>396</v>
      </c>
      <c r="C401" s="98"/>
      <c r="D401" s="79" t="e">
        <f>IF(B401="","",HLOOKUP($C$1,'Shaping Capacity using PNR'!$C$23:$N$26,4,FALSE)+HLOOKUP($C$1,'Shaping Capacity using PNR'!$C$23:$N$28,6,FALSE))</f>
        <v>#DIV/0!</v>
      </c>
      <c r="E401" s="94"/>
      <c r="F401" s="79" t="str">
        <f t="shared" si="32"/>
        <v/>
      </c>
      <c r="G401" s="79" t="str">
        <f t="shared" si="33"/>
        <v/>
      </c>
      <c r="H401" s="79" t="e">
        <f t="shared" ca="1" si="30"/>
        <v>#DIV/0!</v>
      </c>
      <c r="I401" s="79" t="e">
        <f t="shared" ca="1" si="31"/>
        <v>#DIV/0!</v>
      </c>
    </row>
    <row r="402" spans="2:9" x14ac:dyDescent="0.25">
      <c r="B402" s="93">
        <v>397</v>
      </c>
      <c r="C402" s="98"/>
      <c r="D402" s="79" t="e">
        <f>IF(B402="","",HLOOKUP($C$1,'Shaping Capacity using PNR'!$C$23:$N$26,4,FALSE)+HLOOKUP($C$1,'Shaping Capacity using PNR'!$C$23:$N$28,6,FALSE))</f>
        <v>#DIV/0!</v>
      </c>
      <c r="E402" s="94"/>
      <c r="F402" s="79" t="str">
        <f t="shared" si="32"/>
        <v/>
      </c>
      <c r="G402" s="79" t="str">
        <f t="shared" si="33"/>
        <v/>
      </c>
      <c r="H402" s="79" t="e">
        <f t="shared" ca="1" si="30"/>
        <v>#DIV/0!</v>
      </c>
      <c r="I402" s="79" t="e">
        <f t="shared" ca="1" si="31"/>
        <v>#DIV/0!</v>
      </c>
    </row>
    <row r="403" spans="2:9" x14ac:dyDescent="0.25">
      <c r="B403" s="93">
        <v>398</v>
      </c>
      <c r="C403" s="98"/>
      <c r="D403" s="79" t="e">
        <f>IF(B403="","",HLOOKUP($C$1,'Shaping Capacity using PNR'!$C$23:$N$26,4,FALSE)+HLOOKUP($C$1,'Shaping Capacity using PNR'!$C$23:$N$28,6,FALSE))</f>
        <v>#DIV/0!</v>
      </c>
      <c r="E403" s="94"/>
      <c r="F403" s="79" t="str">
        <f t="shared" si="32"/>
        <v/>
      </c>
      <c r="G403" s="79" t="str">
        <f t="shared" si="33"/>
        <v/>
      </c>
      <c r="H403" s="79" t="e">
        <f t="shared" ca="1" si="30"/>
        <v>#DIV/0!</v>
      </c>
      <c r="I403" s="79" t="e">
        <f t="shared" ca="1" si="31"/>
        <v>#DIV/0!</v>
      </c>
    </row>
    <row r="404" spans="2:9" x14ac:dyDescent="0.25">
      <c r="B404" s="93">
        <v>399</v>
      </c>
      <c r="C404" s="98"/>
      <c r="D404" s="79" t="e">
        <f>IF(B404="","",HLOOKUP($C$1,'Shaping Capacity using PNR'!$C$23:$N$26,4,FALSE)+HLOOKUP($C$1,'Shaping Capacity using PNR'!$C$23:$N$28,6,FALSE))</f>
        <v>#DIV/0!</v>
      </c>
      <c r="E404" s="94"/>
      <c r="F404" s="79" t="str">
        <f t="shared" si="32"/>
        <v/>
      </c>
      <c r="G404" s="79" t="str">
        <f t="shared" si="33"/>
        <v/>
      </c>
      <c r="H404" s="79" t="e">
        <f t="shared" ca="1" si="30"/>
        <v>#DIV/0!</v>
      </c>
      <c r="I404" s="79" t="e">
        <f t="shared" ca="1" si="31"/>
        <v>#DIV/0!</v>
      </c>
    </row>
    <row r="405" spans="2:9" x14ac:dyDescent="0.25">
      <c r="B405" s="93">
        <v>400</v>
      </c>
      <c r="C405" s="98"/>
      <c r="D405" s="79" t="e">
        <f>IF(B405="","",HLOOKUP($C$1,'Shaping Capacity using PNR'!$C$23:$N$26,4,FALSE)+HLOOKUP($C$1,'Shaping Capacity using PNR'!$C$23:$N$28,6,FALSE))</f>
        <v>#DIV/0!</v>
      </c>
      <c r="E405" s="94"/>
      <c r="F405" s="79" t="str">
        <f t="shared" si="32"/>
        <v/>
      </c>
      <c r="G405" s="79" t="str">
        <f t="shared" si="33"/>
        <v/>
      </c>
      <c r="H405" s="79" t="e">
        <f t="shared" ca="1" si="30"/>
        <v>#DIV/0!</v>
      </c>
      <c r="I405" s="79" t="e">
        <f t="shared" ca="1" si="31"/>
        <v>#DIV/0!</v>
      </c>
    </row>
    <row r="406" spans="2:9" x14ac:dyDescent="0.25">
      <c r="B406" s="93">
        <v>401</v>
      </c>
      <c r="C406" s="98"/>
      <c r="D406" s="79" t="e">
        <f>IF(B406="","",HLOOKUP($C$1,'Shaping Capacity using PNR'!$C$23:$N$26,4,FALSE)+HLOOKUP($C$1,'Shaping Capacity using PNR'!$C$23:$N$28,6,FALSE))</f>
        <v>#DIV/0!</v>
      </c>
      <c r="E406" s="94"/>
      <c r="F406" s="79" t="str">
        <f t="shared" si="32"/>
        <v/>
      </c>
      <c r="G406" s="79" t="str">
        <f t="shared" si="33"/>
        <v/>
      </c>
      <c r="H406" s="79" t="e">
        <f t="shared" ca="1" si="30"/>
        <v>#DIV/0!</v>
      </c>
      <c r="I406" s="79" t="e">
        <f t="shared" ca="1" si="31"/>
        <v>#DIV/0!</v>
      </c>
    </row>
    <row r="407" spans="2:9" x14ac:dyDescent="0.25">
      <c r="B407" s="93">
        <v>402</v>
      </c>
      <c r="C407" s="98"/>
      <c r="D407" s="79" t="e">
        <f>IF(B407="","",HLOOKUP($C$1,'Shaping Capacity using PNR'!$C$23:$N$26,4,FALSE)+HLOOKUP($C$1,'Shaping Capacity using PNR'!$C$23:$N$28,6,FALSE))</f>
        <v>#DIV/0!</v>
      </c>
      <c r="E407" s="94"/>
      <c r="F407" s="79" t="str">
        <f t="shared" si="32"/>
        <v/>
      </c>
      <c r="G407" s="79" t="str">
        <f t="shared" si="33"/>
        <v/>
      </c>
      <c r="H407" s="79" t="e">
        <f t="shared" ca="1" si="30"/>
        <v>#DIV/0!</v>
      </c>
      <c r="I407" s="79" t="e">
        <f t="shared" ca="1" si="31"/>
        <v>#DIV/0!</v>
      </c>
    </row>
    <row r="408" spans="2:9" x14ac:dyDescent="0.25">
      <c r="B408" s="93">
        <v>403</v>
      </c>
      <c r="C408" s="98"/>
      <c r="D408" s="79" t="e">
        <f>IF(B408="","",HLOOKUP($C$1,'Shaping Capacity using PNR'!$C$23:$N$26,4,FALSE)+HLOOKUP($C$1,'Shaping Capacity using PNR'!$C$23:$N$28,6,FALSE))</f>
        <v>#DIV/0!</v>
      </c>
      <c r="E408" s="94"/>
      <c r="F408" s="79" t="str">
        <f t="shared" si="32"/>
        <v/>
      </c>
      <c r="G408" s="79" t="str">
        <f t="shared" si="33"/>
        <v/>
      </c>
      <c r="H408" s="79" t="e">
        <f t="shared" ca="1" si="30"/>
        <v>#DIV/0!</v>
      </c>
      <c r="I408" s="79" t="e">
        <f t="shared" ca="1" si="31"/>
        <v>#DIV/0!</v>
      </c>
    </row>
    <row r="409" spans="2:9" x14ac:dyDescent="0.25">
      <c r="B409" s="93">
        <v>404</v>
      </c>
      <c r="C409" s="98"/>
      <c r="D409" s="79" t="e">
        <f>IF(B409="","",HLOOKUP($C$1,'Shaping Capacity using PNR'!$C$23:$N$26,4,FALSE)+HLOOKUP($C$1,'Shaping Capacity using PNR'!$C$23:$N$28,6,FALSE))</f>
        <v>#DIV/0!</v>
      </c>
      <c r="E409" s="94"/>
      <c r="F409" s="79" t="str">
        <f t="shared" si="32"/>
        <v/>
      </c>
      <c r="G409" s="79" t="str">
        <f t="shared" si="33"/>
        <v/>
      </c>
      <c r="H409" s="79" t="e">
        <f t="shared" ca="1" si="30"/>
        <v>#DIV/0!</v>
      </c>
      <c r="I409" s="79" t="e">
        <f t="shared" ca="1" si="31"/>
        <v>#DIV/0!</v>
      </c>
    </row>
    <row r="410" spans="2:9" x14ac:dyDescent="0.25">
      <c r="B410" s="93">
        <v>405</v>
      </c>
      <c r="C410" s="98"/>
      <c r="D410" s="79" t="e">
        <f>IF(B410="","",HLOOKUP($C$1,'Shaping Capacity using PNR'!$C$23:$N$26,4,FALSE)+HLOOKUP($C$1,'Shaping Capacity using PNR'!$C$23:$N$28,6,FALSE))</f>
        <v>#DIV/0!</v>
      </c>
      <c r="E410" s="94"/>
      <c r="F410" s="79" t="str">
        <f t="shared" si="32"/>
        <v/>
      </c>
      <c r="G410" s="79" t="str">
        <f t="shared" si="33"/>
        <v/>
      </c>
      <c r="H410" s="79" t="e">
        <f t="shared" ca="1" si="30"/>
        <v>#DIV/0!</v>
      </c>
      <c r="I410" s="79" t="e">
        <f t="shared" ca="1" si="31"/>
        <v>#DIV/0!</v>
      </c>
    </row>
    <row r="411" spans="2:9" x14ac:dyDescent="0.25">
      <c r="B411" s="93">
        <v>406</v>
      </c>
      <c r="C411" s="98"/>
      <c r="D411" s="79" t="e">
        <f>IF(B411="","",HLOOKUP($C$1,'Shaping Capacity using PNR'!$C$23:$N$26,4,FALSE)+HLOOKUP($C$1,'Shaping Capacity using PNR'!$C$23:$N$28,6,FALSE))</f>
        <v>#DIV/0!</v>
      </c>
      <c r="E411" s="94"/>
      <c r="F411" s="79" t="str">
        <f t="shared" si="32"/>
        <v/>
      </c>
      <c r="G411" s="79" t="str">
        <f t="shared" si="33"/>
        <v/>
      </c>
      <c r="H411" s="79" t="e">
        <f t="shared" ca="1" si="30"/>
        <v>#DIV/0!</v>
      </c>
      <c r="I411" s="79" t="e">
        <f t="shared" ca="1" si="31"/>
        <v>#DIV/0!</v>
      </c>
    </row>
    <row r="412" spans="2:9" x14ac:dyDescent="0.25">
      <c r="B412" s="93">
        <v>407</v>
      </c>
      <c r="C412" s="98"/>
      <c r="D412" s="79" t="e">
        <f>IF(B412="","",HLOOKUP($C$1,'Shaping Capacity using PNR'!$C$23:$N$26,4,FALSE)+HLOOKUP($C$1,'Shaping Capacity using PNR'!$C$23:$N$28,6,FALSE))</f>
        <v>#DIV/0!</v>
      </c>
      <c r="E412" s="94"/>
      <c r="F412" s="79" t="str">
        <f t="shared" si="32"/>
        <v/>
      </c>
      <c r="G412" s="79" t="str">
        <f t="shared" si="33"/>
        <v/>
      </c>
      <c r="H412" s="79" t="e">
        <f t="shared" ca="1" si="30"/>
        <v>#DIV/0!</v>
      </c>
      <c r="I412" s="79" t="e">
        <f t="shared" ca="1" si="31"/>
        <v>#DIV/0!</v>
      </c>
    </row>
    <row r="413" spans="2:9" x14ac:dyDescent="0.25">
      <c r="B413" s="93">
        <v>408</v>
      </c>
      <c r="C413" s="98"/>
      <c r="D413" s="79" t="e">
        <f>IF(B413="","",HLOOKUP($C$1,'Shaping Capacity using PNR'!$C$23:$N$26,4,FALSE)+HLOOKUP($C$1,'Shaping Capacity using PNR'!$C$23:$N$28,6,FALSE))</f>
        <v>#DIV/0!</v>
      </c>
      <c r="E413" s="94"/>
      <c r="F413" s="79" t="str">
        <f t="shared" si="32"/>
        <v/>
      </c>
      <c r="G413" s="79" t="str">
        <f t="shared" si="33"/>
        <v/>
      </c>
      <c r="H413" s="79" t="e">
        <f t="shared" ca="1" si="30"/>
        <v>#DIV/0!</v>
      </c>
      <c r="I413" s="79" t="e">
        <f t="shared" ca="1" si="31"/>
        <v>#DIV/0!</v>
      </c>
    </row>
    <row r="414" spans="2:9" x14ac:dyDescent="0.25">
      <c r="B414" s="93">
        <v>409</v>
      </c>
      <c r="C414" s="98"/>
      <c r="D414" s="79" t="e">
        <f>IF(B414="","",HLOOKUP($C$1,'Shaping Capacity using PNR'!$C$23:$N$26,4,FALSE)+HLOOKUP($C$1,'Shaping Capacity using PNR'!$C$23:$N$28,6,FALSE))</f>
        <v>#DIV/0!</v>
      </c>
      <c r="E414" s="94"/>
      <c r="F414" s="79" t="str">
        <f t="shared" si="32"/>
        <v/>
      </c>
      <c r="G414" s="79" t="str">
        <f t="shared" si="33"/>
        <v/>
      </c>
      <c r="H414" s="79" t="e">
        <f t="shared" ca="1" si="30"/>
        <v>#DIV/0!</v>
      </c>
      <c r="I414" s="79" t="e">
        <f t="shared" ca="1" si="31"/>
        <v>#DIV/0!</v>
      </c>
    </row>
    <row r="415" spans="2:9" x14ac:dyDescent="0.25">
      <c r="B415" s="93">
        <v>410</v>
      </c>
      <c r="C415" s="98"/>
      <c r="D415" s="79" t="e">
        <f>IF(B415="","",HLOOKUP($C$1,'Shaping Capacity using PNR'!$C$23:$N$26,4,FALSE)+HLOOKUP($C$1,'Shaping Capacity using PNR'!$C$23:$N$28,6,FALSE))</f>
        <v>#DIV/0!</v>
      </c>
      <c r="E415" s="94"/>
      <c r="F415" s="79" t="str">
        <f t="shared" si="32"/>
        <v/>
      </c>
      <c r="G415" s="79" t="str">
        <f t="shared" si="33"/>
        <v/>
      </c>
      <c r="H415" s="79" t="e">
        <f t="shared" ca="1" si="30"/>
        <v>#DIV/0!</v>
      </c>
      <c r="I415" s="79" t="e">
        <f t="shared" ca="1" si="31"/>
        <v>#DIV/0!</v>
      </c>
    </row>
    <row r="416" spans="2:9" x14ac:dyDescent="0.25">
      <c r="B416" s="93">
        <v>411</v>
      </c>
      <c r="C416" s="98"/>
      <c r="D416" s="79" t="e">
        <f>IF(B416="","",HLOOKUP($C$1,'Shaping Capacity using PNR'!$C$23:$N$26,4,FALSE)+HLOOKUP($C$1,'Shaping Capacity using PNR'!$C$23:$N$28,6,FALSE))</f>
        <v>#DIV/0!</v>
      </c>
      <c r="E416" s="94"/>
      <c r="F416" s="79" t="str">
        <f t="shared" si="32"/>
        <v/>
      </c>
      <c r="G416" s="79" t="str">
        <f t="shared" si="33"/>
        <v/>
      </c>
      <c r="H416" s="79" t="e">
        <f t="shared" ca="1" si="30"/>
        <v>#DIV/0!</v>
      </c>
      <c r="I416" s="79" t="e">
        <f t="shared" ca="1" si="31"/>
        <v>#DIV/0!</v>
      </c>
    </row>
    <row r="417" spans="2:9" x14ac:dyDescent="0.25">
      <c r="B417" s="93">
        <v>412</v>
      </c>
      <c r="C417" s="98"/>
      <c r="D417" s="79" t="e">
        <f>IF(B417="","",HLOOKUP($C$1,'Shaping Capacity using PNR'!$C$23:$N$26,4,FALSE)+HLOOKUP($C$1,'Shaping Capacity using PNR'!$C$23:$N$28,6,FALSE))</f>
        <v>#DIV/0!</v>
      </c>
      <c r="E417" s="94"/>
      <c r="F417" s="79" t="str">
        <f t="shared" si="32"/>
        <v/>
      </c>
      <c r="G417" s="79" t="str">
        <f t="shared" si="33"/>
        <v/>
      </c>
      <c r="H417" s="79" t="e">
        <f t="shared" ca="1" si="30"/>
        <v>#DIV/0!</v>
      </c>
      <c r="I417" s="79" t="e">
        <f t="shared" ca="1" si="31"/>
        <v>#DIV/0!</v>
      </c>
    </row>
    <row r="418" spans="2:9" x14ac:dyDescent="0.25">
      <c r="B418" s="93">
        <v>413</v>
      </c>
      <c r="C418" s="98"/>
      <c r="D418" s="79" t="e">
        <f>IF(B418="","",HLOOKUP($C$1,'Shaping Capacity using PNR'!$C$23:$N$26,4,FALSE)+HLOOKUP($C$1,'Shaping Capacity using PNR'!$C$23:$N$28,6,FALSE))</f>
        <v>#DIV/0!</v>
      </c>
      <c r="E418" s="94"/>
      <c r="F418" s="79" t="str">
        <f t="shared" si="32"/>
        <v/>
      </c>
      <c r="G418" s="79" t="str">
        <f t="shared" si="33"/>
        <v/>
      </c>
      <c r="H418" s="79" t="e">
        <f t="shared" ca="1" si="30"/>
        <v>#DIV/0!</v>
      </c>
      <c r="I418" s="79" t="e">
        <f t="shared" ca="1" si="31"/>
        <v>#DIV/0!</v>
      </c>
    </row>
    <row r="419" spans="2:9" x14ac:dyDescent="0.25">
      <c r="B419" s="93">
        <v>414</v>
      </c>
      <c r="C419" s="98"/>
      <c r="D419" s="79" t="e">
        <f>IF(B419="","",HLOOKUP($C$1,'Shaping Capacity using PNR'!$C$23:$N$26,4,FALSE)+HLOOKUP($C$1,'Shaping Capacity using PNR'!$C$23:$N$28,6,FALSE))</f>
        <v>#DIV/0!</v>
      </c>
      <c r="E419" s="94"/>
      <c r="F419" s="79" t="str">
        <f t="shared" si="32"/>
        <v/>
      </c>
      <c r="G419" s="79" t="str">
        <f t="shared" si="33"/>
        <v/>
      </c>
      <c r="H419" s="79" t="e">
        <f t="shared" ca="1" si="30"/>
        <v>#DIV/0!</v>
      </c>
      <c r="I419" s="79" t="e">
        <f t="shared" ca="1" si="31"/>
        <v>#DIV/0!</v>
      </c>
    </row>
    <row r="420" spans="2:9" x14ac:dyDescent="0.25">
      <c r="B420" s="93">
        <v>415</v>
      </c>
      <c r="C420" s="98"/>
      <c r="D420" s="79" t="e">
        <f>IF(B420="","",HLOOKUP($C$1,'Shaping Capacity using PNR'!$C$23:$N$26,4,FALSE)+HLOOKUP($C$1,'Shaping Capacity using PNR'!$C$23:$N$28,6,FALSE))</f>
        <v>#DIV/0!</v>
      </c>
      <c r="E420" s="94"/>
      <c r="F420" s="79" t="str">
        <f t="shared" si="32"/>
        <v/>
      </c>
      <c r="G420" s="79" t="str">
        <f t="shared" si="33"/>
        <v/>
      </c>
      <c r="H420" s="79" t="e">
        <f t="shared" ca="1" si="30"/>
        <v>#DIV/0!</v>
      </c>
      <c r="I420" s="79" t="e">
        <f t="shared" ca="1" si="31"/>
        <v>#DIV/0!</v>
      </c>
    </row>
    <row r="421" spans="2:9" x14ac:dyDescent="0.25">
      <c r="B421" s="93">
        <v>416</v>
      </c>
      <c r="C421" s="98"/>
      <c r="D421" s="79" t="e">
        <f>IF(B421="","",HLOOKUP($C$1,'Shaping Capacity using PNR'!$C$23:$N$26,4,FALSE)+HLOOKUP($C$1,'Shaping Capacity using PNR'!$C$23:$N$28,6,FALSE))</f>
        <v>#DIV/0!</v>
      </c>
      <c r="E421" s="94"/>
      <c r="F421" s="79" t="str">
        <f t="shared" si="32"/>
        <v/>
      </c>
      <c r="G421" s="79" t="str">
        <f t="shared" si="33"/>
        <v/>
      </c>
      <c r="H421" s="79" t="e">
        <f t="shared" ca="1" si="30"/>
        <v>#DIV/0!</v>
      </c>
      <c r="I421" s="79" t="e">
        <f t="shared" ca="1" si="31"/>
        <v>#DIV/0!</v>
      </c>
    </row>
    <row r="422" spans="2:9" x14ac:dyDescent="0.25">
      <c r="B422" s="93">
        <v>417</v>
      </c>
      <c r="C422" s="98"/>
      <c r="D422" s="79" t="e">
        <f>IF(B422="","",HLOOKUP($C$1,'Shaping Capacity using PNR'!$C$23:$N$26,4,FALSE)+HLOOKUP($C$1,'Shaping Capacity using PNR'!$C$23:$N$28,6,FALSE))</f>
        <v>#DIV/0!</v>
      </c>
      <c r="E422" s="94"/>
      <c r="F422" s="79" t="str">
        <f t="shared" si="32"/>
        <v/>
      </c>
      <c r="G422" s="79" t="str">
        <f t="shared" si="33"/>
        <v/>
      </c>
      <c r="H422" s="79" t="e">
        <f t="shared" ca="1" si="30"/>
        <v>#DIV/0!</v>
      </c>
      <c r="I422" s="79" t="e">
        <f t="shared" ca="1" si="31"/>
        <v>#DIV/0!</v>
      </c>
    </row>
    <row r="423" spans="2:9" x14ac:dyDescent="0.25">
      <c r="B423" s="93">
        <v>418</v>
      </c>
      <c r="C423" s="98"/>
      <c r="D423" s="79" t="e">
        <f>IF(B423="","",HLOOKUP($C$1,'Shaping Capacity using PNR'!$C$23:$N$26,4,FALSE)+HLOOKUP($C$1,'Shaping Capacity using PNR'!$C$23:$N$28,6,FALSE))</f>
        <v>#DIV/0!</v>
      </c>
      <c r="E423" s="94"/>
      <c r="F423" s="79" t="str">
        <f t="shared" si="32"/>
        <v/>
      </c>
      <c r="G423" s="79" t="str">
        <f t="shared" si="33"/>
        <v/>
      </c>
      <c r="H423" s="79" t="e">
        <f t="shared" ca="1" si="30"/>
        <v>#DIV/0!</v>
      </c>
      <c r="I423" s="79" t="e">
        <f t="shared" ca="1" si="31"/>
        <v>#DIV/0!</v>
      </c>
    </row>
    <row r="424" spans="2:9" x14ac:dyDescent="0.25">
      <c r="B424" s="93">
        <v>419</v>
      </c>
      <c r="C424" s="98"/>
      <c r="D424" s="79" t="e">
        <f>IF(B424="","",HLOOKUP($C$1,'Shaping Capacity using PNR'!$C$23:$N$26,4,FALSE)+HLOOKUP($C$1,'Shaping Capacity using PNR'!$C$23:$N$28,6,FALSE))</f>
        <v>#DIV/0!</v>
      </c>
      <c r="E424" s="94"/>
      <c r="F424" s="79" t="str">
        <f t="shared" si="32"/>
        <v/>
      </c>
      <c r="G424" s="79" t="str">
        <f t="shared" si="33"/>
        <v/>
      </c>
      <c r="H424" s="79" t="e">
        <f t="shared" ca="1" si="30"/>
        <v>#DIV/0!</v>
      </c>
      <c r="I424" s="79" t="e">
        <f t="shared" ca="1" si="31"/>
        <v>#DIV/0!</v>
      </c>
    </row>
    <row r="425" spans="2:9" x14ac:dyDescent="0.25">
      <c r="B425" s="93">
        <v>420</v>
      </c>
      <c r="C425" s="98"/>
      <c r="D425" s="79" t="e">
        <f>IF(B425="","",HLOOKUP($C$1,'Shaping Capacity using PNR'!$C$23:$N$26,4,FALSE)+HLOOKUP($C$1,'Shaping Capacity using PNR'!$C$23:$N$28,6,FALSE))</f>
        <v>#DIV/0!</v>
      </c>
      <c r="E425" s="94"/>
      <c r="F425" s="79" t="str">
        <f t="shared" si="32"/>
        <v/>
      </c>
      <c r="G425" s="79" t="str">
        <f t="shared" si="33"/>
        <v/>
      </c>
      <c r="H425" s="79" t="e">
        <f t="shared" ca="1" si="30"/>
        <v>#DIV/0!</v>
      </c>
      <c r="I425" s="79" t="e">
        <f t="shared" ca="1" si="31"/>
        <v>#DIV/0!</v>
      </c>
    </row>
    <row r="426" spans="2:9" x14ac:dyDescent="0.25">
      <c r="B426" s="93">
        <v>421</v>
      </c>
      <c r="C426" s="98"/>
      <c r="D426" s="79" t="e">
        <f>IF(B426="","",HLOOKUP($C$1,'Shaping Capacity using PNR'!$C$23:$N$26,4,FALSE)+HLOOKUP($C$1,'Shaping Capacity using PNR'!$C$23:$N$28,6,FALSE))</f>
        <v>#DIV/0!</v>
      </c>
      <c r="E426" s="94"/>
      <c r="F426" s="79" t="str">
        <f t="shared" si="32"/>
        <v/>
      </c>
      <c r="G426" s="79" t="str">
        <f t="shared" si="33"/>
        <v/>
      </c>
      <c r="H426" s="79" t="e">
        <f t="shared" ca="1" si="30"/>
        <v>#DIV/0!</v>
      </c>
      <c r="I426" s="79" t="e">
        <f t="shared" ca="1" si="31"/>
        <v>#DIV/0!</v>
      </c>
    </row>
    <row r="427" spans="2:9" x14ac:dyDescent="0.25">
      <c r="B427" s="93">
        <v>422</v>
      </c>
      <c r="C427" s="98"/>
      <c r="D427" s="79" t="e">
        <f>IF(B427="","",HLOOKUP($C$1,'Shaping Capacity using PNR'!$C$23:$N$26,4,FALSE)+HLOOKUP($C$1,'Shaping Capacity using PNR'!$C$23:$N$28,6,FALSE))</f>
        <v>#DIV/0!</v>
      </c>
      <c r="E427" s="94"/>
      <c r="F427" s="79" t="str">
        <f t="shared" si="32"/>
        <v/>
      </c>
      <c r="G427" s="79" t="str">
        <f t="shared" si="33"/>
        <v/>
      </c>
      <c r="H427" s="79" t="e">
        <f t="shared" ca="1" si="30"/>
        <v>#DIV/0!</v>
      </c>
      <c r="I427" s="79" t="e">
        <f t="shared" ca="1" si="31"/>
        <v>#DIV/0!</v>
      </c>
    </row>
    <row r="428" spans="2:9" x14ac:dyDescent="0.25">
      <c r="B428" s="93">
        <v>423</v>
      </c>
      <c r="C428" s="98"/>
      <c r="D428" s="79" t="e">
        <f>IF(B428="","",HLOOKUP($C$1,'Shaping Capacity using PNR'!$C$23:$N$26,4,FALSE)+HLOOKUP($C$1,'Shaping Capacity using PNR'!$C$23:$N$28,6,FALSE))</f>
        <v>#DIV/0!</v>
      </c>
      <c r="E428" s="94"/>
      <c r="F428" s="79" t="str">
        <f t="shared" si="32"/>
        <v/>
      </c>
      <c r="G428" s="79" t="str">
        <f t="shared" si="33"/>
        <v/>
      </c>
      <c r="H428" s="79" t="e">
        <f t="shared" ca="1" si="30"/>
        <v>#DIV/0!</v>
      </c>
      <c r="I428" s="79" t="e">
        <f t="shared" ca="1" si="31"/>
        <v>#DIV/0!</v>
      </c>
    </row>
    <row r="429" spans="2:9" x14ac:dyDescent="0.25">
      <c r="B429" s="93">
        <v>424</v>
      </c>
      <c r="C429" s="98"/>
      <c r="D429" s="79" t="e">
        <f>IF(B429="","",HLOOKUP($C$1,'Shaping Capacity using PNR'!$C$23:$N$26,4,FALSE)+HLOOKUP($C$1,'Shaping Capacity using PNR'!$C$23:$N$28,6,FALSE))</f>
        <v>#DIV/0!</v>
      </c>
      <c r="E429" s="94"/>
      <c r="F429" s="79" t="str">
        <f t="shared" si="32"/>
        <v/>
      </c>
      <c r="G429" s="79" t="str">
        <f t="shared" si="33"/>
        <v/>
      </c>
      <c r="H429" s="79" t="e">
        <f t="shared" ca="1" si="30"/>
        <v>#DIV/0!</v>
      </c>
      <c r="I429" s="79" t="e">
        <f t="shared" ca="1" si="31"/>
        <v>#DIV/0!</v>
      </c>
    </row>
    <row r="430" spans="2:9" x14ac:dyDescent="0.25">
      <c r="B430" s="93">
        <v>425</v>
      </c>
      <c r="C430" s="98"/>
      <c r="D430" s="79" t="e">
        <f>IF(B430="","",HLOOKUP($C$1,'Shaping Capacity using PNR'!$C$23:$N$26,4,FALSE)+HLOOKUP($C$1,'Shaping Capacity using PNR'!$C$23:$N$28,6,FALSE))</f>
        <v>#DIV/0!</v>
      </c>
      <c r="E430" s="94"/>
      <c r="F430" s="79" t="str">
        <f t="shared" si="32"/>
        <v/>
      </c>
      <c r="G430" s="79" t="str">
        <f t="shared" si="33"/>
        <v/>
      </c>
      <c r="H430" s="79" t="e">
        <f t="shared" ca="1" si="30"/>
        <v>#DIV/0!</v>
      </c>
      <c r="I430" s="79" t="e">
        <f t="shared" ca="1" si="31"/>
        <v>#DIV/0!</v>
      </c>
    </row>
    <row r="431" spans="2:9" x14ac:dyDescent="0.25">
      <c r="B431" s="93">
        <v>426</v>
      </c>
      <c r="C431" s="98"/>
      <c r="D431" s="79" t="e">
        <f>IF(B431="","",HLOOKUP($C$1,'Shaping Capacity using PNR'!$C$23:$N$26,4,FALSE)+HLOOKUP($C$1,'Shaping Capacity using PNR'!$C$23:$N$28,6,FALSE))</f>
        <v>#DIV/0!</v>
      </c>
      <c r="E431" s="94"/>
      <c r="F431" s="79" t="str">
        <f t="shared" si="32"/>
        <v/>
      </c>
      <c r="G431" s="79" t="str">
        <f t="shared" si="33"/>
        <v/>
      </c>
      <c r="H431" s="79" t="e">
        <f t="shared" ca="1" si="30"/>
        <v>#DIV/0!</v>
      </c>
      <c r="I431" s="79" t="e">
        <f t="shared" ca="1" si="31"/>
        <v>#DIV/0!</v>
      </c>
    </row>
    <row r="432" spans="2:9" x14ac:dyDescent="0.25">
      <c r="B432" s="93">
        <v>427</v>
      </c>
      <c r="C432" s="98"/>
      <c r="D432" s="79" t="e">
        <f>IF(B432="","",HLOOKUP($C$1,'Shaping Capacity using PNR'!$C$23:$N$26,4,FALSE)+HLOOKUP($C$1,'Shaping Capacity using PNR'!$C$23:$N$28,6,FALSE))</f>
        <v>#DIV/0!</v>
      </c>
      <c r="E432" s="94"/>
      <c r="F432" s="79" t="str">
        <f t="shared" si="32"/>
        <v/>
      </c>
      <c r="G432" s="79" t="str">
        <f t="shared" si="33"/>
        <v/>
      </c>
      <c r="H432" s="79" t="e">
        <f t="shared" ca="1" si="30"/>
        <v>#DIV/0!</v>
      </c>
      <c r="I432" s="79" t="e">
        <f t="shared" ca="1" si="31"/>
        <v>#DIV/0!</v>
      </c>
    </row>
    <row r="433" spans="2:9" x14ac:dyDescent="0.25">
      <c r="B433" s="93">
        <v>428</v>
      </c>
      <c r="C433" s="98"/>
      <c r="D433" s="79" t="e">
        <f>IF(B433="","",HLOOKUP($C$1,'Shaping Capacity using PNR'!$C$23:$N$26,4,FALSE)+HLOOKUP($C$1,'Shaping Capacity using PNR'!$C$23:$N$28,6,FALSE))</f>
        <v>#DIV/0!</v>
      </c>
      <c r="E433" s="94"/>
      <c r="F433" s="79" t="str">
        <f t="shared" si="32"/>
        <v/>
      </c>
      <c r="G433" s="79" t="str">
        <f t="shared" si="33"/>
        <v/>
      </c>
      <c r="H433" s="79" t="e">
        <f t="shared" ca="1" si="30"/>
        <v>#DIV/0!</v>
      </c>
      <c r="I433" s="79" t="e">
        <f t="shared" ca="1" si="31"/>
        <v>#DIV/0!</v>
      </c>
    </row>
    <row r="434" spans="2:9" x14ac:dyDescent="0.25">
      <c r="B434" s="93">
        <v>429</v>
      </c>
      <c r="C434" s="98"/>
      <c r="D434" s="79" t="e">
        <f>IF(B434="","",HLOOKUP($C$1,'Shaping Capacity using PNR'!$C$23:$N$26,4,FALSE)+HLOOKUP($C$1,'Shaping Capacity using PNR'!$C$23:$N$28,6,FALSE))</f>
        <v>#DIV/0!</v>
      </c>
      <c r="E434" s="94"/>
      <c r="F434" s="79" t="str">
        <f t="shared" si="32"/>
        <v/>
      </c>
      <c r="G434" s="79" t="str">
        <f t="shared" si="33"/>
        <v/>
      </c>
      <c r="H434" s="79" t="e">
        <f t="shared" ca="1" si="30"/>
        <v>#DIV/0!</v>
      </c>
      <c r="I434" s="79" t="e">
        <f t="shared" ca="1" si="31"/>
        <v>#DIV/0!</v>
      </c>
    </row>
    <row r="435" spans="2:9" x14ac:dyDescent="0.25">
      <c r="B435" s="93">
        <v>430</v>
      </c>
      <c r="C435" s="98"/>
      <c r="D435" s="79" t="e">
        <f>IF(B435="","",HLOOKUP($C$1,'Shaping Capacity using PNR'!$C$23:$N$26,4,FALSE)+HLOOKUP($C$1,'Shaping Capacity using PNR'!$C$23:$N$28,6,FALSE))</f>
        <v>#DIV/0!</v>
      </c>
      <c r="E435" s="94"/>
      <c r="F435" s="79" t="str">
        <f t="shared" si="32"/>
        <v/>
      </c>
      <c r="G435" s="79" t="str">
        <f t="shared" si="33"/>
        <v/>
      </c>
      <c r="H435" s="79" t="e">
        <f t="shared" ca="1" si="30"/>
        <v>#DIV/0!</v>
      </c>
      <c r="I435" s="79" t="e">
        <f t="shared" ca="1" si="31"/>
        <v>#DIV/0!</v>
      </c>
    </row>
    <row r="436" spans="2:9" x14ac:dyDescent="0.25">
      <c r="B436" s="93">
        <v>431</v>
      </c>
      <c r="C436" s="98"/>
      <c r="D436" s="79" t="e">
        <f>IF(B436="","",HLOOKUP($C$1,'Shaping Capacity using PNR'!$C$23:$N$26,4,FALSE)+HLOOKUP($C$1,'Shaping Capacity using PNR'!$C$23:$N$28,6,FALSE))</f>
        <v>#DIV/0!</v>
      </c>
      <c r="E436" s="94"/>
      <c r="F436" s="79" t="str">
        <f t="shared" si="32"/>
        <v/>
      </c>
      <c r="G436" s="79" t="str">
        <f t="shared" si="33"/>
        <v/>
      </c>
      <c r="H436" s="79" t="e">
        <f t="shared" ca="1" si="30"/>
        <v>#DIV/0!</v>
      </c>
      <c r="I436" s="79" t="e">
        <f t="shared" ca="1" si="31"/>
        <v>#DIV/0!</v>
      </c>
    </row>
    <row r="437" spans="2:9" x14ac:dyDescent="0.25">
      <c r="B437" s="93">
        <v>432</v>
      </c>
      <c r="C437" s="98"/>
      <c r="D437" s="79" t="e">
        <f>IF(B437="","",HLOOKUP($C$1,'Shaping Capacity using PNR'!$C$23:$N$26,4,FALSE)+HLOOKUP($C$1,'Shaping Capacity using PNR'!$C$23:$N$28,6,FALSE))</f>
        <v>#DIV/0!</v>
      </c>
      <c r="E437" s="94"/>
      <c r="F437" s="79" t="str">
        <f t="shared" si="32"/>
        <v/>
      </c>
      <c r="G437" s="79" t="str">
        <f t="shared" si="33"/>
        <v/>
      </c>
      <c r="H437" s="79" t="e">
        <f t="shared" ca="1" si="30"/>
        <v>#DIV/0!</v>
      </c>
      <c r="I437" s="79" t="e">
        <f t="shared" ca="1" si="31"/>
        <v>#DIV/0!</v>
      </c>
    </row>
    <row r="438" spans="2:9" x14ac:dyDescent="0.25">
      <c r="B438" s="93">
        <v>433</v>
      </c>
      <c r="C438" s="98"/>
      <c r="D438" s="79" t="e">
        <f>IF(B438="","",HLOOKUP($C$1,'Shaping Capacity using PNR'!$C$23:$N$26,4,FALSE)+HLOOKUP($C$1,'Shaping Capacity using PNR'!$C$23:$N$28,6,FALSE))</f>
        <v>#DIV/0!</v>
      </c>
      <c r="E438" s="94"/>
      <c r="F438" s="79" t="str">
        <f t="shared" si="32"/>
        <v/>
      </c>
      <c r="G438" s="79" t="str">
        <f t="shared" si="33"/>
        <v/>
      </c>
      <c r="H438" s="79" t="e">
        <f t="shared" ca="1" si="30"/>
        <v>#DIV/0!</v>
      </c>
      <c r="I438" s="79" t="e">
        <f t="shared" ca="1" si="31"/>
        <v>#DIV/0!</v>
      </c>
    </row>
    <row r="439" spans="2:9" x14ac:dyDescent="0.25">
      <c r="B439" s="93">
        <v>434</v>
      </c>
      <c r="C439" s="98"/>
      <c r="D439" s="79" t="e">
        <f>IF(B439="","",HLOOKUP($C$1,'Shaping Capacity using PNR'!$C$23:$N$26,4,FALSE)+HLOOKUP($C$1,'Shaping Capacity using PNR'!$C$23:$N$28,6,FALSE))</f>
        <v>#DIV/0!</v>
      </c>
      <c r="E439" s="94"/>
      <c r="F439" s="79" t="str">
        <f t="shared" si="32"/>
        <v/>
      </c>
      <c r="G439" s="79" t="str">
        <f t="shared" si="33"/>
        <v/>
      </c>
      <c r="H439" s="79" t="e">
        <f t="shared" ca="1" si="30"/>
        <v>#DIV/0!</v>
      </c>
      <c r="I439" s="79" t="e">
        <f t="shared" ca="1" si="31"/>
        <v>#DIV/0!</v>
      </c>
    </row>
    <row r="440" spans="2:9" x14ac:dyDescent="0.25">
      <c r="B440" s="93">
        <v>435</v>
      </c>
      <c r="C440" s="98"/>
      <c r="D440" s="79" t="e">
        <f>IF(B440="","",HLOOKUP($C$1,'Shaping Capacity using PNR'!$C$23:$N$26,4,FALSE)+HLOOKUP($C$1,'Shaping Capacity using PNR'!$C$23:$N$28,6,FALSE))</f>
        <v>#DIV/0!</v>
      </c>
      <c r="E440" s="94"/>
      <c r="F440" s="79" t="str">
        <f t="shared" si="32"/>
        <v/>
      </c>
      <c r="G440" s="79" t="str">
        <f t="shared" si="33"/>
        <v/>
      </c>
      <c r="H440" s="79" t="e">
        <f t="shared" ca="1" si="30"/>
        <v>#DIV/0!</v>
      </c>
      <c r="I440" s="79" t="e">
        <f t="shared" ca="1" si="31"/>
        <v>#DIV/0!</v>
      </c>
    </row>
    <row r="441" spans="2:9" x14ac:dyDescent="0.25">
      <c r="B441" s="93">
        <v>436</v>
      </c>
      <c r="C441" s="98"/>
      <c r="D441" s="79" t="e">
        <f>IF(B441="","",HLOOKUP($C$1,'Shaping Capacity using PNR'!$C$23:$N$26,4,FALSE)+HLOOKUP($C$1,'Shaping Capacity using PNR'!$C$23:$N$28,6,FALSE))</f>
        <v>#DIV/0!</v>
      </c>
      <c r="E441" s="94"/>
      <c r="F441" s="79" t="str">
        <f t="shared" si="32"/>
        <v/>
      </c>
      <c r="G441" s="79" t="str">
        <f t="shared" si="33"/>
        <v/>
      </c>
      <c r="H441" s="79" t="e">
        <f t="shared" ca="1" si="30"/>
        <v>#DIV/0!</v>
      </c>
      <c r="I441" s="79" t="e">
        <f t="shared" ca="1" si="31"/>
        <v>#DIV/0!</v>
      </c>
    </row>
    <row r="442" spans="2:9" x14ac:dyDescent="0.25">
      <c r="B442" s="93">
        <v>437</v>
      </c>
      <c r="C442" s="98"/>
      <c r="D442" s="79" t="e">
        <f>IF(B442="","",HLOOKUP($C$1,'Shaping Capacity using PNR'!$C$23:$N$26,4,FALSE)+HLOOKUP($C$1,'Shaping Capacity using PNR'!$C$23:$N$28,6,FALSE))</f>
        <v>#DIV/0!</v>
      </c>
      <c r="E442" s="94"/>
      <c r="F442" s="79" t="str">
        <f t="shared" si="32"/>
        <v/>
      </c>
      <c r="G442" s="79" t="str">
        <f t="shared" si="33"/>
        <v/>
      </c>
      <c r="H442" s="79" t="e">
        <f t="shared" ca="1" si="30"/>
        <v>#DIV/0!</v>
      </c>
      <c r="I442" s="79" t="e">
        <f t="shared" ca="1" si="31"/>
        <v>#DIV/0!</v>
      </c>
    </row>
    <row r="443" spans="2:9" x14ac:dyDescent="0.25">
      <c r="B443" s="93">
        <v>438</v>
      </c>
      <c r="C443" s="98"/>
      <c r="D443" s="79" t="e">
        <f>IF(B443="","",HLOOKUP($C$1,'Shaping Capacity using PNR'!$C$23:$N$26,4,FALSE)+HLOOKUP($C$1,'Shaping Capacity using PNR'!$C$23:$N$28,6,FALSE))</f>
        <v>#DIV/0!</v>
      </c>
      <c r="E443" s="94"/>
      <c r="F443" s="79" t="str">
        <f t="shared" si="32"/>
        <v/>
      </c>
      <c r="G443" s="79" t="str">
        <f t="shared" si="33"/>
        <v/>
      </c>
      <c r="H443" s="79" t="e">
        <f t="shared" ca="1" si="30"/>
        <v>#DIV/0!</v>
      </c>
      <c r="I443" s="79" t="e">
        <f t="shared" ca="1" si="31"/>
        <v>#DIV/0!</v>
      </c>
    </row>
    <row r="444" spans="2:9" x14ac:dyDescent="0.25">
      <c r="B444" s="93">
        <v>439</v>
      </c>
      <c r="C444" s="98"/>
      <c r="D444" s="79" t="e">
        <f>IF(B444="","",HLOOKUP($C$1,'Shaping Capacity using PNR'!$C$23:$N$26,4,FALSE)+HLOOKUP($C$1,'Shaping Capacity using PNR'!$C$23:$N$28,6,FALSE))</f>
        <v>#DIV/0!</v>
      </c>
      <c r="E444" s="94"/>
      <c r="F444" s="79" t="str">
        <f t="shared" si="32"/>
        <v/>
      </c>
      <c r="G444" s="79" t="str">
        <f t="shared" si="33"/>
        <v/>
      </c>
      <c r="H444" s="79" t="e">
        <f t="shared" ca="1" si="30"/>
        <v>#DIV/0!</v>
      </c>
      <c r="I444" s="79" t="e">
        <f t="shared" ca="1" si="31"/>
        <v>#DIV/0!</v>
      </c>
    </row>
    <row r="445" spans="2:9" x14ac:dyDescent="0.25">
      <c r="B445" s="93">
        <v>440</v>
      </c>
      <c r="C445" s="98"/>
      <c r="D445" s="79" t="e">
        <f>IF(B445="","",HLOOKUP($C$1,'Shaping Capacity using PNR'!$C$23:$N$26,4,FALSE)+HLOOKUP($C$1,'Shaping Capacity using PNR'!$C$23:$N$28,6,FALSE))</f>
        <v>#DIV/0!</v>
      </c>
      <c r="E445" s="94"/>
      <c r="F445" s="79" t="str">
        <f t="shared" si="32"/>
        <v/>
      </c>
      <c r="G445" s="79" t="str">
        <f t="shared" si="33"/>
        <v/>
      </c>
      <c r="H445" s="79" t="e">
        <f t="shared" ca="1" si="30"/>
        <v>#DIV/0!</v>
      </c>
      <c r="I445" s="79" t="e">
        <f t="shared" ca="1" si="31"/>
        <v>#DIV/0!</v>
      </c>
    </row>
    <row r="446" spans="2:9" x14ac:dyDescent="0.25">
      <c r="B446" s="93">
        <v>441</v>
      </c>
      <c r="C446" s="98"/>
      <c r="D446" s="79" t="e">
        <f>IF(B446="","",HLOOKUP($C$1,'Shaping Capacity using PNR'!$C$23:$N$26,4,FALSE)+HLOOKUP($C$1,'Shaping Capacity using PNR'!$C$23:$N$28,6,FALSE))</f>
        <v>#DIV/0!</v>
      </c>
      <c r="E446" s="94"/>
      <c r="F446" s="79" t="str">
        <f t="shared" si="32"/>
        <v/>
      </c>
      <c r="G446" s="79" t="str">
        <f t="shared" si="33"/>
        <v/>
      </c>
      <c r="H446" s="79" t="e">
        <f t="shared" ca="1" si="30"/>
        <v>#DIV/0!</v>
      </c>
      <c r="I446" s="79" t="e">
        <f t="shared" ca="1" si="31"/>
        <v>#DIV/0!</v>
      </c>
    </row>
    <row r="447" spans="2:9" x14ac:dyDescent="0.25">
      <c r="B447" s="93">
        <v>442</v>
      </c>
      <c r="C447" s="98"/>
      <c r="D447" s="79" t="e">
        <f>IF(B447="","",HLOOKUP($C$1,'Shaping Capacity using PNR'!$C$23:$N$26,4,FALSE)+HLOOKUP($C$1,'Shaping Capacity using PNR'!$C$23:$N$28,6,FALSE))</f>
        <v>#DIV/0!</v>
      </c>
      <c r="E447" s="94"/>
      <c r="F447" s="79" t="str">
        <f t="shared" si="32"/>
        <v/>
      </c>
      <c r="G447" s="79" t="str">
        <f t="shared" si="33"/>
        <v/>
      </c>
      <c r="H447" s="79" t="e">
        <f t="shared" ca="1" si="30"/>
        <v>#DIV/0!</v>
      </c>
      <c r="I447" s="79" t="e">
        <f t="shared" ca="1" si="31"/>
        <v>#DIV/0!</v>
      </c>
    </row>
    <row r="448" spans="2:9" x14ac:dyDescent="0.25">
      <c r="B448" s="93">
        <v>443</v>
      </c>
      <c r="C448" s="98"/>
      <c r="D448" s="79" t="e">
        <f>IF(B448="","",HLOOKUP($C$1,'Shaping Capacity using PNR'!$C$23:$N$26,4,FALSE)+HLOOKUP($C$1,'Shaping Capacity using PNR'!$C$23:$N$28,6,FALSE))</f>
        <v>#DIV/0!</v>
      </c>
      <c r="E448" s="94"/>
      <c r="F448" s="79" t="str">
        <f t="shared" si="32"/>
        <v/>
      </c>
      <c r="G448" s="79" t="str">
        <f t="shared" si="33"/>
        <v/>
      </c>
      <c r="H448" s="79" t="e">
        <f t="shared" ca="1" si="30"/>
        <v>#DIV/0!</v>
      </c>
      <c r="I448" s="79" t="e">
        <f t="shared" ca="1" si="31"/>
        <v>#DIV/0!</v>
      </c>
    </row>
    <row r="449" spans="2:9" x14ac:dyDescent="0.25">
      <c r="B449" s="93">
        <v>444</v>
      </c>
      <c r="C449" s="98"/>
      <c r="D449" s="79" t="e">
        <f>IF(B449="","",HLOOKUP($C$1,'Shaping Capacity using PNR'!$C$23:$N$26,4,FALSE)+HLOOKUP($C$1,'Shaping Capacity using PNR'!$C$23:$N$28,6,FALSE))</f>
        <v>#DIV/0!</v>
      </c>
      <c r="E449" s="94"/>
      <c r="F449" s="79" t="str">
        <f t="shared" si="32"/>
        <v/>
      </c>
      <c r="G449" s="79" t="str">
        <f t="shared" si="33"/>
        <v/>
      </c>
      <c r="H449" s="79" t="e">
        <f t="shared" ca="1" si="30"/>
        <v>#DIV/0!</v>
      </c>
      <c r="I449" s="79" t="e">
        <f t="shared" ca="1" si="31"/>
        <v>#DIV/0!</v>
      </c>
    </row>
    <row r="450" spans="2:9" x14ac:dyDescent="0.25">
      <c r="B450" s="93">
        <v>445</v>
      </c>
      <c r="C450" s="98"/>
      <c r="D450" s="79" t="e">
        <f>IF(B450="","",HLOOKUP($C$1,'Shaping Capacity using PNR'!$C$23:$N$26,4,FALSE)+HLOOKUP($C$1,'Shaping Capacity using PNR'!$C$23:$N$28,6,FALSE))</f>
        <v>#DIV/0!</v>
      </c>
      <c r="E450" s="94"/>
      <c r="F450" s="79" t="str">
        <f t="shared" si="32"/>
        <v/>
      </c>
      <c r="G450" s="79" t="str">
        <f t="shared" si="33"/>
        <v/>
      </c>
      <c r="H450" s="79" t="e">
        <f t="shared" ca="1" si="30"/>
        <v>#DIV/0!</v>
      </c>
      <c r="I450" s="79" t="e">
        <f t="shared" ca="1" si="31"/>
        <v>#DIV/0!</v>
      </c>
    </row>
    <row r="451" spans="2:9" x14ac:dyDescent="0.25">
      <c r="B451" s="93">
        <v>446</v>
      </c>
      <c r="C451" s="98"/>
      <c r="D451" s="79" t="e">
        <f>IF(B451="","",HLOOKUP($C$1,'Shaping Capacity using PNR'!$C$23:$N$26,4,FALSE)+HLOOKUP($C$1,'Shaping Capacity using PNR'!$C$23:$N$28,6,FALSE))</f>
        <v>#DIV/0!</v>
      </c>
      <c r="E451" s="94"/>
      <c r="F451" s="79" t="str">
        <f t="shared" si="32"/>
        <v/>
      </c>
      <c r="G451" s="79" t="str">
        <f t="shared" si="33"/>
        <v/>
      </c>
      <c r="H451" s="79" t="e">
        <f t="shared" ca="1" si="30"/>
        <v>#DIV/0!</v>
      </c>
      <c r="I451" s="79" t="e">
        <f t="shared" ca="1" si="31"/>
        <v>#DIV/0!</v>
      </c>
    </row>
    <row r="452" spans="2:9" x14ac:dyDescent="0.25">
      <c r="B452" s="93">
        <v>447</v>
      </c>
      <c r="C452" s="98"/>
      <c r="D452" s="79" t="e">
        <f>IF(B452="","",HLOOKUP($C$1,'Shaping Capacity using PNR'!$C$23:$N$26,4,FALSE)+HLOOKUP($C$1,'Shaping Capacity using PNR'!$C$23:$N$28,6,FALSE))</f>
        <v>#DIV/0!</v>
      </c>
      <c r="E452" s="94"/>
      <c r="F452" s="79" t="str">
        <f t="shared" si="32"/>
        <v/>
      </c>
      <c r="G452" s="79" t="str">
        <f t="shared" si="33"/>
        <v/>
      </c>
      <c r="H452" s="79" t="e">
        <f t="shared" ca="1" si="30"/>
        <v>#DIV/0!</v>
      </c>
      <c r="I452" s="79" t="e">
        <f t="shared" ca="1" si="31"/>
        <v>#DIV/0!</v>
      </c>
    </row>
    <row r="453" spans="2:9" x14ac:dyDescent="0.25">
      <c r="B453" s="93">
        <v>448</v>
      </c>
      <c r="C453" s="98"/>
      <c r="D453" s="79" t="e">
        <f>IF(B453="","",HLOOKUP($C$1,'Shaping Capacity using PNR'!$C$23:$N$26,4,FALSE)+HLOOKUP($C$1,'Shaping Capacity using PNR'!$C$23:$N$28,6,FALSE))</f>
        <v>#DIV/0!</v>
      </c>
      <c r="E453" s="94"/>
      <c r="F453" s="79" t="str">
        <f t="shared" si="32"/>
        <v/>
      </c>
      <c r="G453" s="79" t="str">
        <f t="shared" si="33"/>
        <v/>
      </c>
      <c r="H453" s="79" t="e">
        <f t="shared" ca="1" si="30"/>
        <v>#DIV/0!</v>
      </c>
      <c r="I453" s="79" t="e">
        <f t="shared" ca="1" si="31"/>
        <v>#DIV/0!</v>
      </c>
    </row>
    <row r="454" spans="2:9" x14ac:dyDescent="0.25">
      <c r="B454" s="93">
        <v>449</v>
      </c>
      <c r="C454" s="98"/>
      <c r="D454" s="79" t="e">
        <f>IF(B454="","",HLOOKUP($C$1,'Shaping Capacity using PNR'!$C$23:$N$26,4,FALSE)+HLOOKUP($C$1,'Shaping Capacity using PNR'!$C$23:$N$28,6,FALSE))</f>
        <v>#DIV/0!</v>
      </c>
      <c r="E454" s="94"/>
      <c r="F454" s="79" t="str">
        <f t="shared" si="32"/>
        <v/>
      </c>
      <c r="G454" s="79" t="str">
        <f t="shared" si="33"/>
        <v/>
      </c>
      <c r="H454" s="79" t="e">
        <f t="shared" ca="1" si="30"/>
        <v>#DIV/0!</v>
      </c>
      <c r="I454" s="79" t="e">
        <f t="shared" ca="1" si="31"/>
        <v>#DIV/0!</v>
      </c>
    </row>
    <row r="455" spans="2:9" x14ac:dyDescent="0.25">
      <c r="B455" s="93">
        <v>450</v>
      </c>
      <c r="C455" s="98"/>
      <c r="D455" s="79" t="e">
        <f>IF(B455="","",HLOOKUP($C$1,'Shaping Capacity using PNR'!$C$23:$N$26,4,FALSE)+HLOOKUP($C$1,'Shaping Capacity using PNR'!$C$23:$N$28,6,FALSE))</f>
        <v>#DIV/0!</v>
      </c>
      <c r="E455" s="94"/>
      <c r="F455" s="79" t="str">
        <f t="shared" si="32"/>
        <v/>
      </c>
      <c r="G455" s="79" t="str">
        <f t="shared" si="33"/>
        <v/>
      </c>
      <c r="H455" s="79" t="e">
        <f t="shared" ref="H455:H518" ca="1" si="34">IF(E455&gt;$E$2,"Yes","No")</f>
        <v>#DIV/0!</v>
      </c>
      <c r="I455" s="79" t="e">
        <f t="shared" ref="I455:I518" ca="1" si="35">IF(E455&lt;$F$2,"Yes","No")</f>
        <v>#DIV/0!</v>
      </c>
    </row>
    <row r="456" spans="2:9" x14ac:dyDescent="0.25">
      <c r="B456" s="93">
        <v>451</v>
      </c>
      <c r="C456" s="98"/>
      <c r="D456" s="79" t="e">
        <f>IF(B456="","",HLOOKUP($C$1,'Shaping Capacity using PNR'!$C$23:$N$26,4,FALSE)+HLOOKUP($C$1,'Shaping Capacity using PNR'!$C$23:$N$28,6,FALSE))</f>
        <v>#DIV/0!</v>
      </c>
      <c r="E456" s="94"/>
      <c r="F456" s="79" t="str">
        <f t="shared" ref="F456:F519" si="36">IF(E456&gt;E455,IF(ABS(E456-E455)&gt;$L$2,"Yes","No"),"")</f>
        <v/>
      </c>
      <c r="G456" s="79" t="str">
        <f t="shared" ref="G456:G519" si="37">IF(E456&lt;E455,IF(ABS(E456-E455)&gt;$M$2,"Yes","No"),"")</f>
        <v/>
      </c>
      <c r="H456" s="79" t="e">
        <f t="shared" ca="1" si="34"/>
        <v>#DIV/0!</v>
      </c>
      <c r="I456" s="79" t="e">
        <f t="shared" ca="1" si="35"/>
        <v>#DIV/0!</v>
      </c>
    </row>
    <row r="457" spans="2:9" x14ac:dyDescent="0.25">
      <c r="B457" s="93">
        <v>452</v>
      </c>
      <c r="C457" s="98"/>
      <c r="D457" s="79" t="e">
        <f>IF(B457="","",HLOOKUP($C$1,'Shaping Capacity using PNR'!$C$23:$N$26,4,FALSE)+HLOOKUP($C$1,'Shaping Capacity using PNR'!$C$23:$N$28,6,FALSE))</f>
        <v>#DIV/0!</v>
      </c>
      <c r="E457" s="94"/>
      <c r="F457" s="79" t="str">
        <f t="shared" si="36"/>
        <v/>
      </c>
      <c r="G457" s="79" t="str">
        <f t="shared" si="37"/>
        <v/>
      </c>
      <c r="H457" s="79" t="e">
        <f t="shared" ca="1" si="34"/>
        <v>#DIV/0!</v>
      </c>
      <c r="I457" s="79" t="e">
        <f t="shared" ca="1" si="35"/>
        <v>#DIV/0!</v>
      </c>
    </row>
    <row r="458" spans="2:9" x14ac:dyDescent="0.25">
      <c r="B458" s="93">
        <v>453</v>
      </c>
      <c r="C458" s="98"/>
      <c r="D458" s="79" t="e">
        <f>IF(B458="","",HLOOKUP($C$1,'Shaping Capacity using PNR'!$C$23:$N$26,4,FALSE)+HLOOKUP($C$1,'Shaping Capacity using PNR'!$C$23:$N$28,6,FALSE))</f>
        <v>#DIV/0!</v>
      </c>
      <c r="E458" s="94"/>
      <c r="F458" s="79" t="str">
        <f t="shared" si="36"/>
        <v/>
      </c>
      <c r="G458" s="79" t="str">
        <f t="shared" si="37"/>
        <v/>
      </c>
      <c r="H458" s="79" t="e">
        <f t="shared" ca="1" si="34"/>
        <v>#DIV/0!</v>
      </c>
      <c r="I458" s="79" t="e">
        <f t="shared" ca="1" si="35"/>
        <v>#DIV/0!</v>
      </c>
    </row>
    <row r="459" spans="2:9" x14ac:dyDescent="0.25">
      <c r="B459" s="93">
        <v>454</v>
      </c>
      <c r="C459" s="98"/>
      <c r="D459" s="79" t="e">
        <f>IF(B459="","",HLOOKUP($C$1,'Shaping Capacity using PNR'!$C$23:$N$26,4,FALSE)+HLOOKUP($C$1,'Shaping Capacity using PNR'!$C$23:$N$28,6,FALSE))</f>
        <v>#DIV/0!</v>
      </c>
      <c r="E459" s="94"/>
      <c r="F459" s="79" t="str">
        <f t="shared" si="36"/>
        <v/>
      </c>
      <c r="G459" s="79" t="str">
        <f t="shared" si="37"/>
        <v/>
      </c>
      <c r="H459" s="79" t="e">
        <f t="shared" ca="1" si="34"/>
        <v>#DIV/0!</v>
      </c>
      <c r="I459" s="79" t="e">
        <f t="shared" ca="1" si="35"/>
        <v>#DIV/0!</v>
      </c>
    </row>
    <row r="460" spans="2:9" x14ac:dyDescent="0.25">
      <c r="B460" s="93">
        <v>455</v>
      </c>
      <c r="C460" s="98"/>
      <c r="D460" s="79" t="e">
        <f>IF(B460="","",HLOOKUP($C$1,'Shaping Capacity using PNR'!$C$23:$N$26,4,FALSE)+HLOOKUP($C$1,'Shaping Capacity using PNR'!$C$23:$N$28,6,FALSE))</f>
        <v>#DIV/0!</v>
      </c>
      <c r="E460" s="94"/>
      <c r="F460" s="79" t="str">
        <f t="shared" si="36"/>
        <v/>
      </c>
      <c r="G460" s="79" t="str">
        <f t="shared" si="37"/>
        <v/>
      </c>
      <c r="H460" s="79" t="e">
        <f t="shared" ca="1" si="34"/>
        <v>#DIV/0!</v>
      </c>
      <c r="I460" s="79" t="e">
        <f t="shared" ca="1" si="35"/>
        <v>#DIV/0!</v>
      </c>
    </row>
    <row r="461" spans="2:9" x14ac:dyDescent="0.25">
      <c r="B461" s="93">
        <v>456</v>
      </c>
      <c r="C461" s="98"/>
      <c r="D461" s="79" t="e">
        <f>IF(B461="","",HLOOKUP($C$1,'Shaping Capacity using PNR'!$C$23:$N$26,4,FALSE)+HLOOKUP($C$1,'Shaping Capacity using PNR'!$C$23:$N$28,6,FALSE))</f>
        <v>#DIV/0!</v>
      </c>
      <c r="E461" s="94"/>
      <c r="F461" s="79" t="str">
        <f t="shared" si="36"/>
        <v/>
      </c>
      <c r="G461" s="79" t="str">
        <f t="shared" si="37"/>
        <v/>
      </c>
      <c r="H461" s="79" t="e">
        <f t="shared" ca="1" si="34"/>
        <v>#DIV/0!</v>
      </c>
      <c r="I461" s="79" t="e">
        <f t="shared" ca="1" si="35"/>
        <v>#DIV/0!</v>
      </c>
    </row>
    <row r="462" spans="2:9" x14ac:dyDescent="0.25">
      <c r="B462" s="93">
        <v>457</v>
      </c>
      <c r="C462" s="98"/>
      <c r="D462" s="79" t="e">
        <f>IF(B462="","",HLOOKUP($C$1,'Shaping Capacity using PNR'!$C$23:$N$26,4,FALSE)+HLOOKUP($C$1,'Shaping Capacity using PNR'!$C$23:$N$28,6,FALSE))</f>
        <v>#DIV/0!</v>
      </c>
      <c r="E462" s="94"/>
      <c r="F462" s="79" t="str">
        <f t="shared" si="36"/>
        <v/>
      </c>
      <c r="G462" s="79" t="str">
        <f t="shared" si="37"/>
        <v/>
      </c>
      <c r="H462" s="79" t="e">
        <f t="shared" ca="1" si="34"/>
        <v>#DIV/0!</v>
      </c>
      <c r="I462" s="79" t="e">
        <f t="shared" ca="1" si="35"/>
        <v>#DIV/0!</v>
      </c>
    </row>
    <row r="463" spans="2:9" x14ac:dyDescent="0.25">
      <c r="B463" s="93">
        <v>458</v>
      </c>
      <c r="C463" s="98"/>
      <c r="D463" s="79" t="e">
        <f>IF(B463="","",HLOOKUP($C$1,'Shaping Capacity using PNR'!$C$23:$N$26,4,FALSE)+HLOOKUP($C$1,'Shaping Capacity using PNR'!$C$23:$N$28,6,FALSE))</f>
        <v>#DIV/0!</v>
      </c>
      <c r="E463" s="94"/>
      <c r="F463" s="79" t="str">
        <f t="shared" si="36"/>
        <v/>
      </c>
      <c r="G463" s="79" t="str">
        <f t="shared" si="37"/>
        <v/>
      </c>
      <c r="H463" s="79" t="e">
        <f t="shared" ca="1" si="34"/>
        <v>#DIV/0!</v>
      </c>
      <c r="I463" s="79" t="e">
        <f t="shared" ca="1" si="35"/>
        <v>#DIV/0!</v>
      </c>
    </row>
    <row r="464" spans="2:9" x14ac:dyDescent="0.25">
      <c r="B464" s="93">
        <v>459</v>
      </c>
      <c r="C464" s="98"/>
      <c r="D464" s="79" t="e">
        <f>IF(B464="","",HLOOKUP($C$1,'Shaping Capacity using PNR'!$C$23:$N$26,4,FALSE)+HLOOKUP($C$1,'Shaping Capacity using PNR'!$C$23:$N$28,6,FALSE))</f>
        <v>#DIV/0!</v>
      </c>
      <c r="E464" s="94"/>
      <c r="F464" s="79" t="str">
        <f t="shared" si="36"/>
        <v/>
      </c>
      <c r="G464" s="79" t="str">
        <f t="shared" si="37"/>
        <v/>
      </c>
      <c r="H464" s="79" t="e">
        <f t="shared" ca="1" si="34"/>
        <v>#DIV/0!</v>
      </c>
      <c r="I464" s="79" t="e">
        <f t="shared" ca="1" si="35"/>
        <v>#DIV/0!</v>
      </c>
    </row>
    <row r="465" spans="2:9" x14ac:dyDescent="0.25">
      <c r="B465" s="93">
        <v>460</v>
      </c>
      <c r="C465" s="98"/>
      <c r="D465" s="79" t="e">
        <f>IF(B465="","",HLOOKUP($C$1,'Shaping Capacity using PNR'!$C$23:$N$26,4,FALSE)+HLOOKUP($C$1,'Shaping Capacity using PNR'!$C$23:$N$28,6,FALSE))</f>
        <v>#DIV/0!</v>
      </c>
      <c r="E465" s="94"/>
      <c r="F465" s="79" t="str">
        <f t="shared" si="36"/>
        <v/>
      </c>
      <c r="G465" s="79" t="str">
        <f t="shared" si="37"/>
        <v/>
      </c>
      <c r="H465" s="79" t="e">
        <f t="shared" ca="1" si="34"/>
        <v>#DIV/0!</v>
      </c>
      <c r="I465" s="79" t="e">
        <f t="shared" ca="1" si="35"/>
        <v>#DIV/0!</v>
      </c>
    </row>
    <row r="466" spans="2:9" x14ac:dyDescent="0.25">
      <c r="B466" s="93">
        <v>461</v>
      </c>
      <c r="C466" s="98"/>
      <c r="D466" s="79" t="e">
        <f>IF(B466="","",HLOOKUP($C$1,'Shaping Capacity using PNR'!$C$23:$N$26,4,FALSE)+HLOOKUP($C$1,'Shaping Capacity using PNR'!$C$23:$N$28,6,FALSE))</f>
        <v>#DIV/0!</v>
      </c>
      <c r="E466" s="94"/>
      <c r="F466" s="79" t="str">
        <f t="shared" si="36"/>
        <v/>
      </c>
      <c r="G466" s="79" t="str">
        <f t="shared" si="37"/>
        <v/>
      </c>
      <c r="H466" s="79" t="e">
        <f t="shared" ca="1" si="34"/>
        <v>#DIV/0!</v>
      </c>
      <c r="I466" s="79" t="e">
        <f t="shared" ca="1" si="35"/>
        <v>#DIV/0!</v>
      </c>
    </row>
    <row r="467" spans="2:9" x14ac:dyDescent="0.25">
      <c r="B467" s="93">
        <v>462</v>
      </c>
      <c r="C467" s="98"/>
      <c r="D467" s="79" t="e">
        <f>IF(B467="","",HLOOKUP($C$1,'Shaping Capacity using PNR'!$C$23:$N$26,4,FALSE)+HLOOKUP($C$1,'Shaping Capacity using PNR'!$C$23:$N$28,6,FALSE))</f>
        <v>#DIV/0!</v>
      </c>
      <c r="E467" s="94"/>
      <c r="F467" s="79" t="str">
        <f t="shared" si="36"/>
        <v/>
      </c>
      <c r="G467" s="79" t="str">
        <f t="shared" si="37"/>
        <v/>
      </c>
      <c r="H467" s="79" t="e">
        <f t="shared" ca="1" si="34"/>
        <v>#DIV/0!</v>
      </c>
      <c r="I467" s="79" t="e">
        <f t="shared" ca="1" si="35"/>
        <v>#DIV/0!</v>
      </c>
    </row>
    <row r="468" spans="2:9" x14ac:dyDescent="0.25">
      <c r="B468" s="93">
        <v>463</v>
      </c>
      <c r="C468" s="98"/>
      <c r="D468" s="79" t="e">
        <f>IF(B468="","",HLOOKUP($C$1,'Shaping Capacity using PNR'!$C$23:$N$26,4,FALSE)+HLOOKUP($C$1,'Shaping Capacity using PNR'!$C$23:$N$28,6,FALSE))</f>
        <v>#DIV/0!</v>
      </c>
      <c r="E468" s="94"/>
      <c r="F468" s="79" t="str">
        <f t="shared" si="36"/>
        <v/>
      </c>
      <c r="G468" s="79" t="str">
        <f t="shared" si="37"/>
        <v/>
      </c>
      <c r="H468" s="79" t="e">
        <f t="shared" ca="1" si="34"/>
        <v>#DIV/0!</v>
      </c>
      <c r="I468" s="79" t="e">
        <f t="shared" ca="1" si="35"/>
        <v>#DIV/0!</v>
      </c>
    </row>
    <row r="469" spans="2:9" x14ac:dyDescent="0.25">
      <c r="B469" s="93">
        <v>464</v>
      </c>
      <c r="C469" s="98"/>
      <c r="D469" s="79" t="e">
        <f>IF(B469="","",HLOOKUP($C$1,'Shaping Capacity using PNR'!$C$23:$N$26,4,FALSE)+HLOOKUP($C$1,'Shaping Capacity using PNR'!$C$23:$N$28,6,FALSE))</f>
        <v>#DIV/0!</v>
      </c>
      <c r="E469" s="94"/>
      <c r="F469" s="79" t="str">
        <f t="shared" si="36"/>
        <v/>
      </c>
      <c r="G469" s="79" t="str">
        <f t="shared" si="37"/>
        <v/>
      </c>
      <c r="H469" s="79" t="e">
        <f t="shared" ca="1" si="34"/>
        <v>#DIV/0!</v>
      </c>
      <c r="I469" s="79" t="e">
        <f t="shared" ca="1" si="35"/>
        <v>#DIV/0!</v>
      </c>
    </row>
    <row r="470" spans="2:9" x14ac:dyDescent="0.25">
      <c r="B470" s="93">
        <v>465</v>
      </c>
      <c r="C470" s="98"/>
      <c r="D470" s="79" t="e">
        <f>IF(B470="","",HLOOKUP($C$1,'Shaping Capacity using PNR'!$C$23:$N$26,4,FALSE)+HLOOKUP($C$1,'Shaping Capacity using PNR'!$C$23:$N$28,6,FALSE))</f>
        <v>#DIV/0!</v>
      </c>
      <c r="E470" s="94"/>
      <c r="F470" s="79" t="str">
        <f t="shared" si="36"/>
        <v/>
      </c>
      <c r="G470" s="79" t="str">
        <f t="shared" si="37"/>
        <v/>
      </c>
      <c r="H470" s="79" t="e">
        <f t="shared" ca="1" si="34"/>
        <v>#DIV/0!</v>
      </c>
      <c r="I470" s="79" t="e">
        <f t="shared" ca="1" si="35"/>
        <v>#DIV/0!</v>
      </c>
    </row>
    <row r="471" spans="2:9" x14ac:dyDescent="0.25">
      <c r="B471" s="93">
        <v>466</v>
      </c>
      <c r="C471" s="98"/>
      <c r="D471" s="79" t="e">
        <f>IF(B471="","",HLOOKUP($C$1,'Shaping Capacity using PNR'!$C$23:$N$26,4,FALSE)+HLOOKUP($C$1,'Shaping Capacity using PNR'!$C$23:$N$28,6,FALSE))</f>
        <v>#DIV/0!</v>
      </c>
      <c r="E471" s="94"/>
      <c r="F471" s="79" t="str">
        <f t="shared" si="36"/>
        <v/>
      </c>
      <c r="G471" s="79" t="str">
        <f t="shared" si="37"/>
        <v/>
      </c>
      <c r="H471" s="79" t="e">
        <f t="shared" ca="1" si="34"/>
        <v>#DIV/0!</v>
      </c>
      <c r="I471" s="79" t="e">
        <f t="shared" ca="1" si="35"/>
        <v>#DIV/0!</v>
      </c>
    </row>
    <row r="472" spans="2:9" x14ac:dyDescent="0.25">
      <c r="B472" s="93">
        <v>467</v>
      </c>
      <c r="C472" s="98"/>
      <c r="D472" s="79" t="e">
        <f>IF(B472="","",HLOOKUP($C$1,'Shaping Capacity using PNR'!$C$23:$N$26,4,FALSE)+HLOOKUP($C$1,'Shaping Capacity using PNR'!$C$23:$N$28,6,FALSE))</f>
        <v>#DIV/0!</v>
      </c>
      <c r="E472" s="94"/>
      <c r="F472" s="79" t="str">
        <f t="shared" si="36"/>
        <v/>
      </c>
      <c r="G472" s="79" t="str">
        <f t="shared" si="37"/>
        <v/>
      </c>
      <c r="H472" s="79" t="e">
        <f t="shared" ca="1" si="34"/>
        <v>#DIV/0!</v>
      </c>
      <c r="I472" s="79" t="e">
        <f t="shared" ca="1" si="35"/>
        <v>#DIV/0!</v>
      </c>
    </row>
    <row r="473" spans="2:9" x14ac:dyDescent="0.25">
      <c r="B473" s="93">
        <v>468</v>
      </c>
      <c r="C473" s="98"/>
      <c r="D473" s="79" t="e">
        <f>IF(B473="","",HLOOKUP($C$1,'Shaping Capacity using PNR'!$C$23:$N$26,4,FALSE)+HLOOKUP($C$1,'Shaping Capacity using PNR'!$C$23:$N$28,6,FALSE))</f>
        <v>#DIV/0!</v>
      </c>
      <c r="E473" s="94"/>
      <c r="F473" s="79" t="str">
        <f t="shared" si="36"/>
        <v/>
      </c>
      <c r="G473" s="79" t="str">
        <f t="shared" si="37"/>
        <v/>
      </c>
      <c r="H473" s="79" t="e">
        <f t="shared" ca="1" si="34"/>
        <v>#DIV/0!</v>
      </c>
      <c r="I473" s="79" t="e">
        <f t="shared" ca="1" si="35"/>
        <v>#DIV/0!</v>
      </c>
    </row>
    <row r="474" spans="2:9" x14ac:dyDescent="0.25">
      <c r="B474" s="93">
        <v>469</v>
      </c>
      <c r="C474" s="98"/>
      <c r="D474" s="79" t="e">
        <f>IF(B474="","",HLOOKUP($C$1,'Shaping Capacity using PNR'!$C$23:$N$26,4,FALSE)+HLOOKUP($C$1,'Shaping Capacity using PNR'!$C$23:$N$28,6,FALSE))</f>
        <v>#DIV/0!</v>
      </c>
      <c r="E474" s="94"/>
      <c r="F474" s="79" t="str">
        <f t="shared" si="36"/>
        <v/>
      </c>
      <c r="G474" s="79" t="str">
        <f t="shared" si="37"/>
        <v/>
      </c>
      <c r="H474" s="79" t="e">
        <f t="shared" ca="1" si="34"/>
        <v>#DIV/0!</v>
      </c>
      <c r="I474" s="79" t="e">
        <f t="shared" ca="1" si="35"/>
        <v>#DIV/0!</v>
      </c>
    </row>
    <row r="475" spans="2:9" x14ac:dyDescent="0.25">
      <c r="B475" s="93">
        <v>470</v>
      </c>
      <c r="C475" s="98"/>
      <c r="D475" s="79" t="e">
        <f>IF(B475="","",HLOOKUP($C$1,'Shaping Capacity using PNR'!$C$23:$N$26,4,FALSE)+HLOOKUP($C$1,'Shaping Capacity using PNR'!$C$23:$N$28,6,FALSE))</f>
        <v>#DIV/0!</v>
      </c>
      <c r="E475" s="94"/>
      <c r="F475" s="79" t="str">
        <f t="shared" si="36"/>
        <v/>
      </c>
      <c r="G475" s="79" t="str">
        <f t="shared" si="37"/>
        <v/>
      </c>
      <c r="H475" s="79" t="e">
        <f t="shared" ca="1" si="34"/>
        <v>#DIV/0!</v>
      </c>
      <c r="I475" s="79" t="e">
        <f t="shared" ca="1" si="35"/>
        <v>#DIV/0!</v>
      </c>
    </row>
    <row r="476" spans="2:9" x14ac:dyDescent="0.25">
      <c r="B476" s="93">
        <v>471</v>
      </c>
      <c r="C476" s="98"/>
      <c r="D476" s="79" t="e">
        <f>IF(B476="","",HLOOKUP($C$1,'Shaping Capacity using PNR'!$C$23:$N$26,4,FALSE)+HLOOKUP($C$1,'Shaping Capacity using PNR'!$C$23:$N$28,6,FALSE))</f>
        <v>#DIV/0!</v>
      </c>
      <c r="E476" s="94"/>
      <c r="F476" s="79" t="str">
        <f t="shared" si="36"/>
        <v/>
      </c>
      <c r="G476" s="79" t="str">
        <f t="shared" si="37"/>
        <v/>
      </c>
      <c r="H476" s="79" t="e">
        <f t="shared" ca="1" si="34"/>
        <v>#DIV/0!</v>
      </c>
      <c r="I476" s="79" t="e">
        <f t="shared" ca="1" si="35"/>
        <v>#DIV/0!</v>
      </c>
    </row>
    <row r="477" spans="2:9" x14ac:dyDescent="0.25">
      <c r="B477" s="93">
        <v>472</v>
      </c>
      <c r="C477" s="98"/>
      <c r="D477" s="79" t="e">
        <f>IF(B477="","",HLOOKUP($C$1,'Shaping Capacity using PNR'!$C$23:$N$26,4,FALSE)+HLOOKUP($C$1,'Shaping Capacity using PNR'!$C$23:$N$28,6,FALSE))</f>
        <v>#DIV/0!</v>
      </c>
      <c r="E477" s="94"/>
      <c r="F477" s="79" t="str">
        <f t="shared" si="36"/>
        <v/>
      </c>
      <c r="G477" s="79" t="str">
        <f t="shared" si="37"/>
        <v/>
      </c>
      <c r="H477" s="79" t="e">
        <f t="shared" ca="1" si="34"/>
        <v>#DIV/0!</v>
      </c>
      <c r="I477" s="79" t="e">
        <f t="shared" ca="1" si="35"/>
        <v>#DIV/0!</v>
      </c>
    </row>
    <row r="478" spans="2:9" x14ac:dyDescent="0.25">
      <c r="B478" s="93">
        <v>473</v>
      </c>
      <c r="C478" s="98"/>
      <c r="D478" s="79" t="e">
        <f>IF(B478="","",HLOOKUP($C$1,'Shaping Capacity using PNR'!$C$23:$N$26,4,FALSE)+HLOOKUP($C$1,'Shaping Capacity using PNR'!$C$23:$N$28,6,FALSE))</f>
        <v>#DIV/0!</v>
      </c>
      <c r="E478" s="94"/>
      <c r="F478" s="79" t="str">
        <f t="shared" si="36"/>
        <v/>
      </c>
      <c r="G478" s="79" t="str">
        <f t="shared" si="37"/>
        <v/>
      </c>
      <c r="H478" s="79" t="e">
        <f t="shared" ca="1" si="34"/>
        <v>#DIV/0!</v>
      </c>
      <c r="I478" s="79" t="e">
        <f t="shared" ca="1" si="35"/>
        <v>#DIV/0!</v>
      </c>
    </row>
    <row r="479" spans="2:9" x14ac:dyDescent="0.25">
      <c r="B479" s="93">
        <v>474</v>
      </c>
      <c r="C479" s="98"/>
      <c r="D479" s="79" t="e">
        <f>IF(B479="","",HLOOKUP($C$1,'Shaping Capacity using PNR'!$C$23:$N$26,4,FALSE)+HLOOKUP($C$1,'Shaping Capacity using PNR'!$C$23:$N$28,6,FALSE))</f>
        <v>#DIV/0!</v>
      </c>
      <c r="E479" s="94"/>
      <c r="F479" s="79" t="str">
        <f t="shared" si="36"/>
        <v/>
      </c>
      <c r="G479" s="79" t="str">
        <f t="shared" si="37"/>
        <v/>
      </c>
      <c r="H479" s="79" t="e">
        <f t="shared" ca="1" si="34"/>
        <v>#DIV/0!</v>
      </c>
      <c r="I479" s="79" t="e">
        <f t="shared" ca="1" si="35"/>
        <v>#DIV/0!</v>
      </c>
    </row>
    <row r="480" spans="2:9" x14ac:dyDescent="0.25">
      <c r="B480" s="93">
        <v>475</v>
      </c>
      <c r="C480" s="98"/>
      <c r="D480" s="79" t="e">
        <f>IF(B480="","",HLOOKUP($C$1,'Shaping Capacity using PNR'!$C$23:$N$26,4,FALSE)+HLOOKUP($C$1,'Shaping Capacity using PNR'!$C$23:$N$28,6,FALSE))</f>
        <v>#DIV/0!</v>
      </c>
      <c r="E480" s="94"/>
      <c r="F480" s="79" t="str">
        <f t="shared" si="36"/>
        <v/>
      </c>
      <c r="G480" s="79" t="str">
        <f t="shared" si="37"/>
        <v/>
      </c>
      <c r="H480" s="79" t="e">
        <f t="shared" ca="1" si="34"/>
        <v>#DIV/0!</v>
      </c>
      <c r="I480" s="79" t="e">
        <f t="shared" ca="1" si="35"/>
        <v>#DIV/0!</v>
      </c>
    </row>
    <row r="481" spans="2:9" x14ac:dyDescent="0.25">
      <c r="B481" s="93">
        <v>476</v>
      </c>
      <c r="C481" s="98"/>
      <c r="D481" s="79" t="e">
        <f>IF(B481="","",HLOOKUP($C$1,'Shaping Capacity using PNR'!$C$23:$N$26,4,FALSE)+HLOOKUP($C$1,'Shaping Capacity using PNR'!$C$23:$N$28,6,FALSE))</f>
        <v>#DIV/0!</v>
      </c>
      <c r="E481" s="94"/>
      <c r="F481" s="79" t="str">
        <f t="shared" si="36"/>
        <v/>
      </c>
      <c r="G481" s="79" t="str">
        <f t="shared" si="37"/>
        <v/>
      </c>
      <c r="H481" s="79" t="e">
        <f t="shared" ca="1" si="34"/>
        <v>#DIV/0!</v>
      </c>
      <c r="I481" s="79" t="e">
        <f t="shared" ca="1" si="35"/>
        <v>#DIV/0!</v>
      </c>
    </row>
    <row r="482" spans="2:9" x14ac:dyDescent="0.25">
      <c r="B482" s="93">
        <v>477</v>
      </c>
      <c r="C482" s="98"/>
      <c r="D482" s="79" t="e">
        <f>IF(B482="","",HLOOKUP($C$1,'Shaping Capacity using PNR'!$C$23:$N$26,4,FALSE)+HLOOKUP($C$1,'Shaping Capacity using PNR'!$C$23:$N$28,6,FALSE))</f>
        <v>#DIV/0!</v>
      </c>
      <c r="E482" s="94"/>
      <c r="F482" s="79" t="str">
        <f t="shared" si="36"/>
        <v/>
      </c>
      <c r="G482" s="79" t="str">
        <f t="shared" si="37"/>
        <v/>
      </c>
      <c r="H482" s="79" t="e">
        <f t="shared" ca="1" si="34"/>
        <v>#DIV/0!</v>
      </c>
      <c r="I482" s="79" t="e">
        <f t="shared" ca="1" si="35"/>
        <v>#DIV/0!</v>
      </c>
    </row>
    <row r="483" spans="2:9" x14ac:dyDescent="0.25">
      <c r="B483" s="93">
        <v>478</v>
      </c>
      <c r="C483" s="98"/>
      <c r="D483" s="79" t="e">
        <f>IF(B483="","",HLOOKUP($C$1,'Shaping Capacity using PNR'!$C$23:$N$26,4,FALSE)+HLOOKUP($C$1,'Shaping Capacity using PNR'!$C$23:$N$28,6,FALSE))</f>
        <v>#DIV/0!</v>
      </c>
      <c r="E483" s="94"/>
      <c r="F483" s="79" t="str">
        <f t="shared" si="36"/>
        <v/>
      </c>
      <c r="G483" s="79" t="str">
        <f t="shared" si="37"/>
        <v/>
      </c>
      <c r="H483" s="79" t="e">
        <f t="shared" ca="1" si="34"/>
        <v>#DIV/0!</v>
      </c>
      <c r="I483" s="79" t="e">
        <f t="shared" ca="1" si="35"/>
        <v>#DIV/0!</v>
      </c>
    </row>
    <row r="484" spans="2:9" x14ac:dyDescent="0.25">
      <c r="B484" s="93">
        <v>479</v>
      </c>
      <c r="C484" s="98"/>
      <c r="D484" s="79" t="e">
        <f>IF(B484="","",HLOOKUP($C$1,'Shaping Capacity using PNR'!$C$23:$N$26,4,FALSE)+HLOOKUP($C$1,'Shaping Capacity using PNR'!$C$23:$N$28,6,FALSE))</f>
        <v>#DIV/0!</v>
      </c>
      <c r="E484" s="94"/>
      <c r="F484" s="79" t="str">
        <f t="shared" si="36"/>
        <v/>
      </c>
      <c r="G484" s="79" t="str">
        <f t="shared" si="37"/>
        <v/>
      </c>
      <c r="H484" s="79" t="e">
        <f t="shared" ca="1" si="34"/>
        <v>#DIV/0!</v>
      </c>
      <c r="I484" s="79" t="e">
        <f t="shared" ca="1" si="35"/>
        <v>#DIV/0!</v>
      </c>
    </row>
    <row r="485" spans="2:9" x14ac:dyDescent="0.25">
      <c r="B485" s="93">
        <v>480</v>
      </c>
      <c r="C485" s="98"/>
      <c r="D485" s="79" t="e">
        <f>IF(B485="","",HLOOKUP($C$1,'Shaping Capacity using PNR'!$C$23:$N$26,4,FALSE)+HLOOKUP($C$1,'Shaping Capacity using PNR'!$C$23:$N$28,6,FALSE))</f>
        <v>#DIV/0!</v>
      </c>
      <c r="E485" s="94"/>
      <c r="F485" s="79" t="str">
        <f t="shared" si="36"/>
        <v/>
      </c>
      <c r="G485" s="79" t="str">
        <f t="shared" si="37"/>
        <v/>
      </c>
      <c r="H485" s="79" t="e">
        <f t="shared" ca="1" si="34"/>
        <v>#DIV/0!</v>
      </c>
      <c r="I485" s="79" t="e">
        <f t="shared" ca="1" si="35"/>
        <v>#DIV/0!</v>
      </c>
    </row>
    <row r="486" spans="2:9" x14ac:dyDescent="0.25">
      <c r="B486" s="93">
        <v>481</v>
      </c>
      <c r="C486" s="98"/>
      <c r="D486" s="79" t="e">
        <f>IF(B486="","",HLOOKUP($C$1,'Shaping Capacity using PNR'!$C$23:$N$26,4,FALSE)+HLOOKUP($C$1,'Shaping Capacity using PNR'!$C$23:$N$28,6,FALSE))</f>
        <v>#DIV/0!</v>
      </c>
      <c r="E486" s="94"/>
      <c r="F486" s="79" t="str">
        <f t="shared" si="36"/>
        <v/>
      </c>
      <c r="G486" s="79" t="str">
        <f t="shared" si="37"/>
        <v/>
      </c>
      <c r="H486" s="79" t="e">
        <f t="shared" ca="1" si="34"/>
        <v>#DIV/0!</v>
      </c>
      <c r="I486" s="79" t="e">
        <f t="shared" ca="1" si="35"/>
        <v>#DIV/0!</v>
      </c>
    </row>
    <row r="487" spans="2:9" x14ac:dyDescent="0.25">
      <c r="B487" s="93">
        <v>482</v>
      </c>
      <c r="C487" s="98"/>
      <c r="D487" s="79" t="e">
        <f>IF(B487="","",HLOOKUP($C$1,'Shaping Capacity using PNR'!$C$23:$N$26,4,FALSE)+HLOOKUP($C$1,'Shaping Capacity using PNR'!$C$23:$N$28,6,FALSE))</f>
        <v>#DIV/0!</v>
      </c>
      <c r="E487" s="94"/>
      <c r="F487" s="79" t="str">
        <f t="shared" si="36"/>
        <v/>
      </c>
      <c r="G487" s="79" t="str">
        <f t="shared" si="37"/>
        <v/>
      </c>
      <c r="H487" s="79" t="e">
        <f t="shared" ca="1" si="34"/>
        <v>#DIV/0!</v>
      </c>
      <c r="I487" s="79" t="e">
        <f t="shared" ca="1" si="35"/>
        <v>#DIV/0!</v>
      </c>
    </row>
    <row r="488" spans="2:9" x14ac:dyDescent="0.25">
      <c r="B488" s="93">
        <v>483</v>
      </c>
      <c r="C488" s="98"/>
      <c r="D488" s="79" t="e">
        <f>IF(B488="","",HLOOKUP($C$1,'Shaping Capacity using PNR'!$C$23:$N$26,4,FALSE)+HLOOKUP($C$1,'Shaping Capacity using PNR'!$C$23:$N$28,6,FALSE))</f>
        <v>#DIV/0!</v>
      </c>
      <c r="E488" s="94"/>
      <c r="F488" s="79" t="str">
        <f t="shared" si="36"/>
        <v/>
      </c>
      <c r="G488" s="79" t="str">
        <f t="shared" si="37"/>
        <v/>
      </c>
      <c r="H488" s="79" t="e">
        <f t="shared" ca="1" si="34"/>
        <v>#DIV/0!</v>
      </c>
      <c r="I488" s="79" t="e">
        <f t="shared" ca="1" si="35"/>
        <v>#DIV/0!</v>
      </c>
    </row>
    <row r="489" spans="2:9" x14ac:dyDescent="0.25">
      <c r="B489" s="93">
        <v>484</v>
      </c>
      <c r="C489" s="98"/>
      <c r="D489" s="79" t="e">
        <f>IF(B489="","",HLOOKUP($C$1,'Shaping Capacity using PNR'!$C$23:$N$26,4,FALSE)+HLOOKUP($C$1,'Shaping Capacity using PNR'!$C$23:$N$28,6,FALSE))</f>
        <v>#DIV/0!</v>
      </c>
      <c r="E489" s="94"/>
      <c r="F489" s="79" t="str">
        <f t="shared" si="36"/>
        <v/>
      </c>
      <c r="G489" s="79" t="str">
        <f t="shared" si="37"/>
        <v/>
      </c>
      <c r="H489" s="79" t="e">
        <f t="shared" ca="1" si="34"/>
        <v>#DIV/0!</v>
      </c>
      <c r="I489" s="79" t="e">
        <f t="shared" ca="1" si="35"/>
        <v>#DIV/0!</v>
      </c>
    </row>
    <row r="490" spans="2:9" x14ac:dyDescent="0.25">
      <c r="B490" s="93">
        <v>485</v>
      </c>
      <c r="C490" s="98"/>
      <c r="D490" s="79" t="e">
        <f>IF(B490="","",HLOOKUP($C$1,'Shaping Capacity using PNR'!$C$23:$N$26,4,FALSE)+HLOOKUP($C$1,'Shaping Capacity using PNR'!$C$23:$N$28,6,FALSE))</f>
        <v>#DIV/0!</v>
      </c>
      <c r="E490" s="94"/>
      <c r="F490" s="79" t="str">
        <f t="shared" si="36"/>
        <v/>
      </c>
      <c r="G490" s="79" t="str">
        <f t="shared" si="37"/>
        <v/>
      </c>
      <c r="H490" s="79" t="e">
        <f t="shared" ca="1" si="34"/>
        <v>#DIV/0!</v>
      </c>
      <c r="I490" s="79" t="e">
        <f t="shared" ca="1" si="35"/>
        <v>#DIV/0!</v>
      </c>
    </row>
    <row r="491" spans="2:9" x14ac:dyDescent="0.25">
      <c r="B491" s="93">
        <v>486</v>
      </c>
      <c r="C491" s="98"/>
      <c r="D491" s="79" t="e">
        <f>IF(B491="","",HLOOKUP($C$1,'Shaping Capacity using PNR'!$C$23:$N$26,4,FALSE)+HLOOKUP($C$1,'Shaping Capacity using PNR'!$C$23:$N$28,6,FALSE))</f>
        <v>#DIV/0!</v>
      </c>
      <c r="E491" s="94"/>
      <c r="F491" s="79" t="str">
        <f t="shared" si="36"/>
        <v/>
      </c>
      <c r="G491" s="79" t="str">
        <f t="shared" si="37"/>
        <v/>
      </c>
      <c r="H491" s="79" t="e">
        <f t="shared" ca="1" si="34"/>
        <v>#DIV/0!</v>
      </c>
      <c r="I491" s="79" t="e">
        <f t="shared" ca="1" si="35"/>
        <v>#DIV/0!</v>
      </c>
    </row>
    <row r="492" spans="2:9" x14ac:dyDescent="0.25">
      <c r="B492" s="93">
        <v>487</v>
      </c>
      <c r="C492" s="98"/>
      <c r="D492" s="79" t="e">
        <f>IF(B492="","",HLOOKUP($C$1,'Shaping Capacity using PNR'!$C$23:$N$26,4,FALSE)+HLOOKUP($C$1,'Shaping Capacity using PNR'!$C$23:$N$28,6,FALSE))</f>
        <v>#DIV/0!</v>
      </c>
      <c r="E492" s="94"/>
      <c r="F492" s="79" t="str">
        <f t="shared" si="36"/>
        <v/>
      </c>
      <c r="G492" s="79" t="str">
        <f t="shared" si="37"/>
        <v/>
      </c>
      <c r="H492" s="79" t="e">
        <f t="shared" ca="1" si="34"/>
        <v>#DIV/0!</v>
      </c>
      <c r="I492" s="79" t="e">
        <f t="shared" ca="1" si="35"/>
        <v>#DIV/0!</v>
      </c>
    </row>
    <row r="493" spans="2:9" x14ac:dyDescent="0.25">
      <c r="B493" s="93">
        <v>488</v>
      </c>
      <c r="C493" s="98"/>
      <c r="D493" s="79" t="e">
        <f>IF(B493="","",HLOOKUP($C$1,'Shaping Capacity using PNR'!$C$23:$N$26,4,FALSE)+HLOOKUP($C$1,'Shaping Capacity using PNR'!$C$23:$N$28,6,FALSE))</f>
        <v>#DIV/0!</v>
      </c>
      <c r="E493" s="94"/>
      <c r="F493" s="79" t="str">
        <f t="shared" si="36"/>
        <v/>
      </c>
      <c r="G493" s="79" t="str">
        <f t="shared" si="37"/>
        <v/>
      </c>
      <c r="H493" s="79" t="e">
        <f t="shared" ca="1" si="34"/>
        <v>#DIV/0!</v>
      </c>
      <c r="I493" s="79" t="e">
        <f t="shared" ca="1" si="35"/>
        <v>#DIV/0!</v>
      </c>
    </row>
    <row r="494" spans="2:9" x14ac:dyDescent="0.25">
      <c r="B494" s="93">
        <v>489</v>
      </c>
      <c r="C494" s="98"/>
      <c r="D494" s="79" t="e">
        <f>IF(B494="","",HLOOKUP($C$1,'Shaping Capacity using PNR'!$C$23:$N$26,4,FALSE)+HLOOKUP($C$1,'Shaping Capacity using PNR'!$C$23:$N$28,6,FALSE))</f>
        <v>#DIV/0!</v>
      </c>
      <c r="E494" s="94"/>
      <c r="F494" s="79" t="str">
        <f t="shared" si="36"/>
        <v/>
      </c>
      <c r="G494" s="79" t="str">
        <f t="shared" si="37"/>
        <v/>
      </c>
      <c r="H494" s="79" t="e">
        <f t="shared" ca="1" si="34"/>
        <v>#DIV/0!</v>
      </c>
      <c r="I494" s="79" t="e">
        <f t="shared" ca="1" si="35"/>
        <v>#DIV/0!</v>
      </c>
    </row>
    <row r="495" spans="2:9" x14ac:dyDescent="0.25">
      <c r="B495" s="93">
        <v>490</v>
      </c>
      <c r="C495" s="98"/>
      <c r="D495" s="79" t="e">
        <f>IF(B495="","",HLOOKUP($C$1,'Shaping Capacity using PNR'!$C$23:$N$26,4,FALSE)+HLOOKUP($C$1,'Shaping Capacity using PNR'!$C$23:$N$28,6,FALSE))</f>
        <v>#DIV/0!</v>
      </c>
      <c r="E495" s="94"/>
      <c r="F495" s="79" t="str">
        <f t="shared" si="36"/>
        <v/>
      </c>
      <c r="G495" s="79" t="str">
        <f t="shared" si="37"/>
        <v/>
      </c>
      <c r="H495" s="79" t="e">
        <f t="shared" ca="1" si="34"/>
        <v>#DIV/0!</v>
      </c>
      <c r="I495" s="79" t="e">
        <f t="shared" ca="1" si="35"/>
        <v>#DIV/0!</v>
      </c>
    </row>
    <row r="496" spans="2:9" x14ac:dyDescent="0.25">
      <c r="B496" s="93">
        <v>491</v>
      </c>
      <c r="C496" s="98"/>
      <c r="D496" s="79" t="e">
        <f>IF(B496="","",HLOOKUP($C$1,'Shaping Capacity using PNR'!$C$23:$N$26,4,FALSE)+HLOOKUP($C$1,'Shaping Capacity using PNR'!$C$23:$N$28,6,FALSE))</f>
        <v>#DIV/0!</v>
      </c>
      <c r="E496" s="94"/>
      <c r="F496" s="79" t="str">
        <f t="shared" si="36"/>
        <v/>
      </c>
      <c r="G496" s="79" t="str">
        <f t="shared" si="37"/>
        <v/>
      </c>
      <c r="H496" s="79" t="e">
        <f t="shared" ca="1" si="34"/>
        <v>#DIV/0!</v>
      </c>
      <c r="I496" s="79" t="e">
        <f t="shared" ca="1" si="35"/>
        <v>#DIV/0!</v>
      </c>
    </row>
    <row r="497" spans="2:9" x14ac:dyDescent="0.25">
      <c r="B497" s="93">
        <v>492</v>
      </c>
      <c r="C497" s="98"/>
      <c r="D497" s="79" t="e">
        <f>IF(B497="","",HLOOKUP($C$1,'Shaping Capacity using PNR'!$C$23:$N$26,4,FALSE)+HLOOKUP($C$1,'Shaping Capacity using PNR'!$C$23:$N$28,6,FALSE))</f>
        <v>#DIV/0!</v>
      </c>
      <c r="E497" s="94"/>
      <c r="F497" s="79" t="str">
        <f t="shared" si="36"/>
        <v/>
      </c>
      <c r="G497" s="79" t="str">
        <f t="shared" si="37"/>
        <v/>
      </c>
      <c r="H497" s="79" t="e">
        <f t="shared" ca="1" si="34"/>
        <v>#DIV/0!</v>
      </c>
      <c r="I497" s="79" t="e">
        <f t="shared" ca="1" si="35"/>
        <v>#DIV/0!</v>
      </c>
    </row>
    <row r="498" spans="2:9" x14ac:dyDescent="0.25">
      <c r="B498" s="93">
        <v>493</v>
      </c>
      <c r="C498" s="98"/>
      <c r="D498" s="79" t="e">
        <f>IF(B498="","",HLOOKUP($C$1,'Shaping Capacity using PNR'!$C$23:$N$26,4,FALSE)+HLOOKUP($C$1,'Shaping Capacity using PNR'!$C$23:$N$28,6,FALSE))</f>
        <v>#DIV/0!</v>
      </c>
      <c r="E498" s="94"/>
      <c r="F498" s="79" t="str">
        <f t="shared" si="36"/>
        <v/>
      </c>
      <c r="G498" s="79" t="str">
        <f t="shared" si="37"/>
        <v/>
      </c>
      <c r="H498" s="79" t="e">
        <f t="shared" ca="1" si="34"/>
        <v>#DIV/0!</v>
      </c>
      <c r="I498" s="79" t="e">
        <f t="shared" ca="1" si="35"/>
        <v>#DIV/0!</v>
      </c>
    </row>
    <row r="499" spans="2:9" x14ac:dyDescent="0.25">
      <c r="B499" s="93">
        <v>494</v>
      </c>
      <c r="C499" s="98"/>
      <c r="D499" s="79" t="e">
        <f>IF(B499="","",HLOOKUP($C$1,'Shaping Capacity using PNR'!$C$23:$N$26,4,FALSE)+HLOOKUP($C$1,'Shaping Capacity using PNR'!$C$23:$N$28,6,FALSE))</f>
        <v>#DIV/0!</v>
      </c>
      <c r="E499" s="94"/>
      <c r="F499" s="79" t="str">
        <f t="shared" si="36"/>
        <v/>
      </c>
      <c r="G499" s="79" t="str">
        <f t="shared" si="37"/>
        <v/>
      </c>
      <c r="H499" s="79" t="e">
        <f t="shared" ca="1" si="34"/>
        <v>#DIV/0!</v>
      </c>
      <c r="I499" s="79" t="e">
        <f t="shared" ca="1" si="35"/>
        <v>#DIV/0!</v>
      </c>
    </row>
    <row r="500" spans="2:9" x14ac:dyDescent="0.25">
      <c r="B500" s="93">
        <v>495</v>
      </c>
      <c r="C500" s="98"/>
      <c r="D500" s="79" t="e">
        <f>IF(B500="","",HLOOKUP($C$1,'Shaping Capacity using PNR'!$C$23:$N$26,4,FALSE)+HLOOKUP($C$1,'Shaping Capacity using PNR'!$C$23:$N$28,6,FALSE))</f>
        <v>#DIV/0!</v>
      </c>
      <c r="E500" s="94"/>
      <c r="F500" s="79" t="str">
        <f t="shared" si="36"/>
        <v/>
      </c>
      <c r="G500" s="79" t="str">
        <f t="shared" si="37"/>
        <v/>
      </c>
      <c r="H500" s="79" t="e">
        <f t="shared" ca="1" si="34"/>
        <v>#DIV/0!</v>
      </c>
      <c r="I500" s="79" t="e">
        <f t="shared" ca="1" si="35"/>
        <v>#DIV/0!</v>
      </c>
    </row>
    <row r="501" spans="2:9" x14ac:dyDescent="0.25">
      <c r="B501" s="93">
        <v>496</v>
      </c>
      <c r="C501" s="98"/>
      <c r="D501" s="79" t="e">
        <f>IF(B501="","",HLOOKUP($C$1,'Shaping Capacity using PNR'!$C$23:$N$26,4,FALSE)+HLOOKUP($C$1,'Shaping Capacity using PNR'!$C$23:$N$28,6,FALSE))</f>
        <v>#DIV/0!</v>
      </c>
      <c r="E501" s="94"/>
      <c r="F501" s="79" t="str">
        <f t="shared" si="36"/>
        <v/>
      </c>
      <c r="G501" s="79" t="str">
        <f t="shared" si="37"/>
        <v/>
      </c>
      <c r="H501" s="79" t="e">
        <f t="shared" ca="1" si="34"/>
        <v>#DIV/0!</v>
      </c>
      <c r="I501" s="79" t="e">
        <f t="shared" ca="1" si="35"/>
        <v>#DIV/0!</v>
      </c>
    </row>
    <row r="502" spans="2:9" x14ac:dyDescent="0.25">
      <c r="B502" s="93">
        <v>497</v>
      </c>
      <c r="C502" s="98"/>
      <c r="D502" s="79" t="e">
        <f>IF(B502="","",HLOOKUP($C$1,'Shaping Capacity using PNR'!$C$23:$N$26,4,FALSE)+HLOOKUP($C$1,'Shaping Capacity using PNR'!$C$23:$N$28,6,FALSE))</f>
        <v>#DIV/0!</v>
      </c>
      <c r="E502" s="94"/>
      <c r="F502" s="79" t="str">
        <f t="shared" si="36"/>
        <v/>
      </c>
      <c r="G502" s="79" t="str">
        <f t="shared" si="37"/>
        <v/>
      </c>
      <c r="H502" s="79" t="e">
        <f t="shared" ca="1" si="34"/>
        <v>#DIV/0!</v>
      </c>
      <c r="I502" s="79" t="e">
        <f t="shared" ca="1" si="35"/>
        <v>#DIV/0!</v>
      </c>
    </row>
    <row r="503" spans="2:9" x14ac:dyDescent="0.25">
      <c r="B503" s="93">
        <v>498</v>
      </c>
      <c r="C503" s="98"/>
      <c r="D503" s="79" t="e">
        <f>IF(B503="","",HLOOKUP($C$1,'Shaping Capacity using PNR'!$C$23:$N$26,4,FALSE)+HLOOKUP($C$1,'Shaping Capacity using PNR'!$C$23:$N$28,6,FALSE))</f>
        <v>#DIV/0!</v>
      </c>
      <c r="E503" s="94"/>
      <c r="F503" s="79" t="str">
        <f t="shared" si="36"/>
        <v/>
      </c>
      <c r="G503" s="79" t="str">
        <f t="shared" si="37"/>
        <v/>
      </c>
      <c r="H503" s="79" t="e">
        <f t="shared" ca="1" si="34"/>
        <v>#DIV/0!</v>
      </c>
      <c r="I503" s="79" t="e">
        <f t="shared" ca="1" si="35"/>
        <v>#DIV/0!</v>
      </c>
    </row>
    <row r="504" spans="2:9" x14ac:dyDescent="0.25">
      <c r="B504" s="93">
        <v>499</v>
      </c>
      <c r="C504" s="98"/>
      <c r="D504" s="79" t="e">
        <f>IF(B504="","",HLOOKUP($C$1,'Shaping Capacity using PNR'!$C$23:$N$26,4,FALSE)+HLOOKUP($C$1,'Shaping Capacity using PNR'!$C$23:$N$28,6,FALSE))</f>
        <v>#DIV/0!</v>
      </c>
      <c r="E504" s="94"/>
      <c r="F504" s="79" t="str">
        <f t="shared" si="36"/>
        <v/>
      </c>
      <c r="G504" s="79" t="str">
        <f t="shared" si="37"/>
        <v/>
      </c>
      <c r="H504" s="79" t="e">
        <f t="shared" ca="1" si="34"/>
        <v>#DIV/0!</v>
      </c>
      <c r="I504" s="79" t="e">
        <f t="shared" ca="1" si="35"/>
        <v>#DIV/0!</v>
      </c>
    </row>
    <row r="505" spans="2:9" x14ac:dyDescent="0.25">
      <c r="B505" s="93">
        <v>500</v>
      </c>
      <c r="C505" s="98"/>
      <c r="D505" s="79" t="e">
        <f>IF(B505="","",HLOOKUP($C$1,'Shaping Capacity using PNR'!$C$23:$N$26,4,FALSE)+HLOOKUP($C$1,'Shaping Capacity using PNR'!$C$23:$N$28,6,FALSE))</f>
        <v>#DIV/0!</v>
      </c>
      <c r="E505" s="94"/>
      <c r="F505" s="79" t="str">
        <f t="shared" si="36"/>
        <v/>
      </c>
      <c r="G505" s="79" t="str">
        <f t="shared" si="37"/>
        <v/>
      </c>
      <c r="H505" s="79" t="e">
        <f t="shared" ca="1" si="34"/>
        <v>#DIV/0!</v>
      </c>
      <c r="I505" s="79" t="e">
        <f t="shared" ca="1" si="35"/>
        <v>#DIV/0!</v>
      </c>
    </row>
    <row r="506" spans="2:9" x14ac:dyDescent="0.25">
      <c r="B506" s="93">
        <v>501</v>
      </c>
      <c r="C506" s="98"/>
      <c r="D506" s="79" t="e">
        <f>IF(B506="","",HLOOKUP($C$1,'Shaping Capacity using PNR'!$C$23:$N$26,4,FALSE)+HLOOKUP($C$1,'Shaping Capacity using PNR'!$C$23:$N$28,6,FALSE))</f>
        <v>#DIV/0!</v>
      </c>
      <c r="E506" s="94"/>
      <c r="F506" s="79" t="str">
        <f t="shared" si="36"/>
        <v/>
      </c>
      <c r="G506" s="79" t="str">
        <f t="shared" si="37"/>
        <v/>
      </c>
      <c r="H506" s="79" t="e">
        <f t="shared" ca="1" si="34"/>
        <v>#DIV/0!</v>
      </c>
      <c r="I506" s="79" t="e">
        <f t="shared" ca="1" si="35"/>
        <v>#DIV/0!</v>
      </c>
    </row>
    <row r="507" spans="2:9" x14ac:dyDescent="0.25">
      <c r="B507" s="93">
        <v>502</v>
      </c>
      <c r="C507" s="98"/>
      <c r="D507" s="79" t="e">
        <f>IF(B507="","",HLOOKUP($C$1,'Shaping Capacity using PNR'!$C$23:$N$26,4,FALSE)+HLOOKUP($C$1,'Shaping Capacity using PNR'!$C$23:$N$28,6,FALSE))</f>
        <v>#DIV/0!</v>
      </c>
      <c r="E507" s="94"/>
      <c r="F507" s="79" t="str">
        <f t="shared" si="36"/>
        <v/>
      </c>
      <c r="G507" s="79" t="str">
        <f t="shared" si="37"/>
        <v/>
      </c>
      <c r="H507" s="79" t="e">
        <f t="shared" ca="1" si="34"/>
        <v>#DIV/0!</v>
      </c>
      <c r="I507" s="79" t="e">
        <f t="shared" ca="1" si="35"/>
        <v>#DIV/0!</v>
      </c>
    </row>
    <row r="508" spans="2:9" x14ac:dyDescent="0.25">
      <c r="B508" s="93">
        <v>503</v>
      </c>
      <c r="C508" s="98"/>
      <c r="D508" s="79" t="e">
        <f>IF(B508="","",HLOOKUP($C$1,'Shaping Capacity using PNR'!$C$23:$N$26,4,FALSE)+HLOOKUP($C$1,'Shaping Capacity using PNR'!$C$23:$N$28,6,FALSE))</f>
        <v>#DIV/0!</v>
      </c>
      <c r="E508" s="94"/>
      <c r="F508" s="79" t="str">
        <f t="shared" si="36"/>
        <v/>
      </c>
      <c r="G508" s="79" t="str">
        <f t="shared" si="37"/>
        <v/>
      </c>
      <c r="H508" s="79" t="e">
        <f t="shared" ca="1" si="34"/>
        <v>#DIV/0!</v>
      </c>
      <c r="I508" s="79" t="e">
        <f t="shared" ca="1" si="35"/>
        <v>#DIV/0!</v>
      </c>
    </row>
    <row r="509" spans="2:9" x14ac:dyDescent="0.25">
      <c r="B509" s="93">
        <v>504</v>
      </c>
      <c r="C509" s="98"/>
      <c r="D509" s="79" t="e">
        <f>IF(B509="","",HLOOKUP($C$1,'Shaping Capacity using PNR'!$C$23:$N$26,4,FALSE)+HLOOKUP($C$1,'Shaping Capacity using PNR'!$C$23:$N$28,6,FALSE))</f>
        <v>#DIV/0!</v>
      </c>
      <c r="E509" s="94"/>
      <c r="F509" s="79" t="str">
        <f t="shared" si="36"/>
        <v/>
      </c>
      <c r="G509" s="79" t="str">
        <f t="shared" si="37"/>
        <v/>
      </c>
      <c r="H509" s="79" t="e">
        <f t="shared" ca="1" si="34"/>
        <v>#DIV/0!</v>
      </c>
      <c r="I509" s="79" t="e">
        <f t="shared" ca="1" si="35"/>
        <v>#DIV/0!</v>
      </c>
    </row>
    <row r="510" spans="2:9" x14ac:dyDescent="0.25">
      <c r="B510" s="93">
        <v>505</v>
      </c>
      <c r="C510" s="98"/>
      <c r="D510" s="79" t="e">
        <f>IF(B510="","",HLOOKUP($C$1,'Shaping Capacity using PNR'!$C$23:$N$26,4,FALSE)+HLOOKUP($C$1,'Shaping Capacity using PNR'!$C$23:$N$28,6,FALSE))</f>
        <v>#DIV/0!</v>
      </c>
      <c r="E510" s="94"/>
      <c r="F510" s="79" t="str">
        <f t="shared" si="36"/>
        <v/>
      </c>
      <c r="G510" s="79" t="str">
        <f t="shared" si="37"/>
        <v/>
      </c>
      <c r="H510" s="79" t="e">
        <f t="shared" ca="1" si="34"/>
        <v>#DIV/0!</v>
      </c>
      <c r="I510" s="79" t="e">
        <f t="shared" ca="1" si="35"/>
        <v>#DIV/0!</v>
      </c>
    </row>
    <row r="511" spans="2:9" x14ac:dyDescent="0.25">
      <c r="B511" s="93">
        <v>506</v>
      </c>
      <c r="C511" s="98"/>
      <c r="D511" s="79" t="e">
        <f>IF(B511="","",HLOOKUP($C$1,'Shaping Capacity using PNR'!$C$23:$N$26,4,FALSE)+HLOOKUP($C$1,'Shaping Capacity using PNR'!$C$23:$N$28,6,FALSE))</f>
        <v>#DIV/0!</v>
      </c>
      <c r="E511" s="94"/>
      <c r="F511" s="79" t="str">
        <f t="shared" si="36"/>
        <v/>
      </c>
      <c r="G511" s="79" t="str">
        <f t="shared" si="37"/>
        <v/>
      </c>
      <c r="H511" s="79" t="e">
        <f t="shared" ca="1" si="34"/>
        <v>#DIV/0!</v>
      </c>
      <c r="I511" s="79" t="e">
        <f t="shared" ca="1" si="35"/>
        <v>#DIV/0!</v>
      </c>
    </row>
    <row r="512" spans="2:9" x14ac:dyDescent="0.25">
      <c r="B512" s="93">
        <v>507</v>
      </c>
      <c r="C512" s="98"/>
      <c r="D512" s="79" t="e">
        <f>IF(B512="","",HLOOKUP($C$1,'Shaping Capacity using PNR'!$C$23:$N$26,4,FALSE)+HLOOKUP($C$1,'Shaping Capacity using PNR'!$C$23:$N$28,6,FALSE))</f>
        <v>#DIV/0!</v>
      </c>
      <c r="E512" s="94"/>
      <c r="F512" s="79" t="str">
        <f t="shared" si="36"/>
        <v/>
      </c>
      <c r="G512" s="79" t="str">
        <f t="shared" si="37"/>
        <v/>
      </c>
      <c r="H512" s="79" t="e">
        <f t="shared" ca="1" si="34"/>
        <v>#DIV/0!</v>
      </c>
      <c r="I512" s="79" t="e">
        <f t="shared" ca="1" si="35"/>
        <v>#DIV/0!</v>
      </c>
    </row>
    <row r="513" spans="2:9" x14ac:dyDescent="0.25">
      <c r="B513" s="93">
        <v>508</v>
      </c>
      <c r="C513" s="98"/>
      <c r="D513" s="79" t="e">
        <f>IF(B513="","",HLOOKUP($C$1,'Shaping Capacity using PNR'!$C$23:$N$26,4,FALSE)+HLOOKUP($C$1,'Shaping Capacity using PNR'!$C$23:$N$28,6,FALSE))</f>
        <v>#DIV/0!</v>
      </c>
      <c r="E513" s="94"/>
      <c r="F513" s="79" t="str">
        <f t="shared" si="36"/>
        <v/>
      </c>
      <c r="G513" s="79" t="str">
        <f t="shared" si="37"/>
        <v/>
      </c>
      <c r="H513" s="79" t="e">
        <f t="shared" ca="1" si="34"/>
        <v>#DIV/0!</v>
      </c>
      <c r="I513" s="79" t="e">
        <f t="shared" ca="1" si="35"/>
        <v>#DIV/0!</v>
      </c>
    </row>
    <row r="514" spans="2:9" x14ac:dyDescent="0.25">
      <c r="B514" s="93">
        <v>509</v>
      </c>
      <c r="C514" s="98"/>
      <c r="D514" s="79" t="e">
        <f>IF(B514="","",HLOOKUP($C$1,'Shaping Capacity using PNR'!$C$23:$N$26,4,FALSE)+HLOOKUP($C$1,'Shaping Capacity using PNR'!$C$23:$N$28,6,FALSE))</f>
        <v>#DIV/0!</v>
      </c>
      <c r="E514" s="94"/>
      <c r="F514" s="79" t="str">
        <f t="shared" si="36"/>
        <v/>
      </c>
      <c r="G514" s="79" t="str">
        <f t="shared" si="37"/>
        <v/>
      </c>
      <c r="H514" s="79" t="e">
        <f t="shared" ca="1" si="34"/>
        <v>#DIV/0!</v>
      </c>
      <c r="I514" s="79" t="e">
        <f t="shared" ca="1" si="35"/>
        <v>#DIV/0!</v>
      </c>
    </row>
    <row r="515" spans="2:9" x14ac:dyDescent="0.25">
      <c r="B515" s="93">
        <v>510</v>
      </c>
      <c r="C515" s="98"/>
      <c r="D515" s="79" t="e">
        <f>IF(B515="","",HLOOKUP($C$1,'Shaping Capacity using PNR'!$C$23:$N$26,4,FALSE)+HLOOKUP($C$1,'Shaping Capacity using PNR'!$C$23:$N$28,6,FALSE))</f>
        <v>#DIV/0!</v>
      </c>
      <c r="E515" s="94"/>
      <c r="F515" s="79" t="str">
        <f t="shared" si="36"/>
        <v/>
      </c>
      <c r="G515" s="79" t="str">
        <f t="shared" si="37"/>
        <v/>
      </c>
      <c r="H515" s="79" t="e">
        <f t="shared" ca="1" si="34"/>
        <v>#DIV/0!</v>
      </c>
      <c r="I515" s="79" t="e">
        <f t="shared" ca="1" si="35"/>
        <v>#DIV/0!</v>
      </c>
    </row>
    <row r="516" spans="2:9" x14ac:dyDescent="0.25">
      <c r="B516" s="93">
        <v>511</v>
      </c>
      <c r="C516" s="98"/>
      <c r="D516" s="79" t="e">
        <f>IF(B516="","",HLOOKUP($C$1,'Shaping Capacity using PNR'!$C$23:$N$26,4,FALSE)+HLOOKUP($C$1,'Shaping Capacity using PNR'!$C$23:$N$28,6,FALSE))</f>
        <v>#DIV/0!</v>
      </c>
      <c r="E516" s="94"/>
      <c r="F516" s="79" t="str">
        <f t="shared" si="36"/>
        <v/>
      </c>
      <c r="G516" s="79" t="str">
        <f t="shared" si="37"/>
        <v/>
      </c>
      <c r="H516" s="79" t="e">
        <f t="shared" ca="1" si="34"/>
        <v>#DIV/0!</v>
      </c>
      <c r="I516" s="79" t="e">
        <f t="shared" ca="1" si="35"/>
        <v>#DIV/0!</v>
      </c>
    </row>
    <row r="517" spans="2:9" x14ac:dyDescent="0.25">
      <c r="B517" s="93">
        <v>512</v>
      </c>
      <c r="C517" s="98"/>
      <c r="D517" s="79" t="e">
        <f>IF(B517="","",HLOOKUP($C$1,'Shaping Capacity using PNR'!$C$23:$N$26,4,FALSE)+HLOOKUP($C$1,'Shaping Capacity using PNR'!$C$23:$N$28,6,FALSE))</f>
        <v>#DIV/0!</v>
      </c>
      <c r="E517" s="94"/>
      <c r="F517" s="79" t="str">
        <f t="shared" si="36"/>
        <v/>
      </c>
      <c r="G517" s="79" t="str">
        <f t="shared" si="37"/>
        <v/>
      </c>
      <c r="H517" s="79" t="e">
        <f t="shared" ca="1" si="34"/>
        <v>#DIV/0!</v>
      </c>
      <c r="I517" s="79" t="e">
        <f t="shared" ca="1" si="35"/>
        <v>#DIV/0!</v>
      </c>
    </row>
    <row r="518" spans="2:9" x14ac:dyDescent="0.25">
      <c r="B518" s="93">
        <v>513</v>
      </c>
      <c r="C518" s="98"/>
      <c r="D518" s="79" t="e">
        <f>IF(B518="","",HLOOKUP($C$1,'Shaping Capacity using PNR'!$C$23:$N$26,4,FALSE)+HLOOKUP($C$1,'Shaping Capacity using PNR'!$C$23:$N$28,6,FALSE))</f>
        <v>#DIV/0!</v>
      </c>
      <c r="E518" s="94"/>
      <c r="F518" s="79" t="str">
        <f t="shared" si="36"/>
        <v/>
      </c>
      <c r="G518" s="79" t="str">
        <f t="shared" si="37"/>
        <v/>
      </c>
      <c r="H518" s="79" t="e">
        <f t="shared" ca="1" si="34"/>
        <v>#DIV/0!</v>
      </c>
      <c r="I518" s="79" t="e">
        <f t="shared" ca="1" si="35"/>
        <v>#DIV/0!</v>
      </c>
    </row>
    <row r="519" spans="2:9" x14ac:dyDescent="0.25">
      <c r="B519" s="93">
        <v>514</v>
      </c>
      <c r="C519" s="98"/>
      <c r="D519" s="79" t="e">
        <f>IF(B519="","",HLOOKUP($C$1,'Shaping Capacity using PNR'!$C$23:$N$26,4,FALSE)+HLOOKUP($C$1,'Shaping Capacity using PNR'!$C$23:$N$28,6,FALSE))</f>
        <v>#DIV/0!</v>
      </c>
      <c r="E519" s="94"/>
      <c r="F519" s="79" t="str">
        <f t="shared" si="36"/>
        <v/>
      </c>
      <c r="G519" s="79" t="str">
        <f t="shared" si="37"/>
        <v/>
      </c>
      <c r="H519" s="79" t="e">
        <f t="shared" ref="H519:H582" ca="1" si="38">IF(E519&gt;$E$2,"Yes","No")</f>
        <v>#DIV/0!</v>
      </c>
      <c r="I519" s="79" t="e">
        <f t="shared" ref="I519:I582" ca="1" si="39">IF(E519&lt;$F$2,"Yes","No")</f>
        <v>#DIV/0!</v>
      </c>
    </row>
    <row r="520" spans="2:9" x14ac:dyDescent="0.25">
      <c r="B520" s="93">
        <v>515</v>
      </c>
      <c r="C520" s="98"/>
      <c r="D520" s="79" t="e">
        <f>IF(B520="","",HLOOKUP($C$1,'Shaping Capacity using PNR'!$C$23:$N$26,4,FALSE)+HLOOKUP($C$1,'Shaping Capacity using PNR'!$C$23:$N$28,6,FALSE))</f>
        <v>#DIV/0!</v>
      </c>
      <c r="E520" s="94"/>
      <c r="F520" s="79" t="str">
        <f t="shared" ref="F520:F583" si="40">IF(E520&gt;E519,IF(ABS(E520-E519)&gt;$L$2,"Yes","No"),"")</f>
        <v/>
      </c>
      <c r="G520" s="79" t="str">
        <f t="shared" ref="G520:G583" si="41">IF(E520&lt;E519,IF(ABS(E520-E519)&gt;$M$2,"Yes","No"),"")</f>
        <v/>
      </c>
      <c r="H520" s="79" t="e">
        <f t="shared" ca="1" si="38"/>
        <v>#DIV/0!</v>
      </c>
      <c r="I520" s="79" t="e">
        <f t="shared" ca="1" si="39"/>
        <v>#DIV/0!</v>
      </c>
    </row>
    <row r="521" spans="2:9" x14ac:dyDescent="0.25">
      <c r="B521" s="93">
        <v>516</v>
      </c>
      <c r="C521" s="98"/>
      <c r="D521" s="79" t="e">
        <f>IF(B521="","",HLOOKUP($C$1,'Shaping Capacity using PNR'!$C$23:$N$26,4,FALSE)+HLOOKUP($C$1,'Shaping Capacity using PNR'!$C$23:$N$28,6,FALSE))</f>
        <v>#DIV/0!</v>
      </c>
      <c r="E521" s="94"/>
      <c r="F521" s="79" t="str">
        <f t="shared" si="40"/>
        <v/>
      </c>
      <c r="G521" s="79" t="str">
        <f t="shared" si="41"/>
        <v/>
      </c>
      <c r="H521" s="79" t="e">
        <f t="shared" ca="1" si="38"/>
        <v>#DIV/0!</v>
      </c>
      <c r="I521" s="79" t="e">
        <f t="shared" ca="1" si="39"/>
        <v>#DIV/0!</v>
      </c>
    </row>
    <row r="522" spans="2:9" x14ac:dyDescent="0.25">
      <c r="B522" s="93">
        <v>517</v>
      </c>
      <c r="C522" s="98"/>
      <c r="D522" s="79" t="e">
        <f>IF(B522="","",HLOOKUP($C$1,'Shaping Capacity using PNR'!$C$23:$N$26,4,FALSE)+HLOOKUP($C$1,'Shaping Capacity using PNR'!$C$23:$N$28,6,FALSE))</f>
        <v>#DIV/0!</v>
      </c>
      <c r="E522" s="94"/>
      <c r="F522" s="79" t="str">
        <f t="shared" si="40"/>
        <v/>
      </c>
      <c r="G522" s="79" t="str">
        <f t="shared" si="41"/>
        <v/>
      </c>
      <c r="H522" s="79" t="e">
        <f t="shared" ca="1" si="38"/>
        <v>#DIV/0!</v>
      </c>
      <c r="I522" s="79" t="e">
        <f t="shared" ca="1" si="39"/>
        <v>#DIV/0!</v>
      </c>
    </row>
    <row r="523" spans="2:9" x14ac:dyDescent="0.25">
      <c r="B523" s="93">
        <v>518</v>
      </c>
      <c r="C523" s="98"/>
      <c r="D523" s="79" t="e">
        <f>IF(B523="","",HLOOKUP($C$1,'Shaping Capacity using PNR'!$C$23:$N$26,4,FALSE)+HLOOKUP($C$1,'Shaping Capacity using PNR'!$C$23:$N$28,6,FALSE))</f>
        <v>#DIV/0!</v>
      </c>
      <c r="E523" s="94"/>
      <c r="F523" s="79" t="str">
        <f t="shared" si="40"/>
        <v/>
      </c>
      <c r="G523" s="79" t="str">
        <f t="shared" si="41"/>
        <v/>
      </c>
      <c r="H523" s="79" t="e">
        <f t="shared" ca="1" si="38"/>
        <v>#DIV/0!</v>
      </c>
      <c r="I523" s="79" t="e">
        <f t="shared" ca="1" si="39"/>
        <v>#DIV/0!</v>
      </c>
    </row>
    <row r="524" spans="2:9" x14ac:dyDescent="0.25">
      <c r="B524" s="93">
        <v>519</v>
      </c>
      <c r="C524" s="98"/>
      <c r="D524" s="79" t="e">
        <f>IF(B524="","",HLOOKUP($C$1,'Shaping Capacity using PNR'!$C$23:$N$26,4,FALSE)+HLOOKUP($C$1,'Shaping Capacity using PNR'!$C$23:$N$28,6,FALSE))</f>
        <v>#DIV/0!</v>
      </c>
      <c r="E524" s="94"/>
      <c r="F524" s="79" t="str">
        <f t="shared" si="40"/>
        <v/>
      </c>
      <c r="G524" s="79" t="str">
        <f t="shared" si="41"/>
        <v/>
      </c>
      <c r="H524" s="79" t="e">
        <f t="shared" ca="1" si="38"/>
        <v>#DIV/0!</v>
      </c>
      <c r="I524" s="79" t="e">
        <f t="shared" ca="1" si="39"/>
        <v>#DIV/0!</v>
      </c>
    </row>
    <row r="525" spans="2:9" x14ac:dyDescent="0.25">
      <c r="B525" s="93">
        <v>520</v>
      </c>
      <c r="C525" s="98"/>
      <c r="D525" s="79" t="e">
        <f>IF(B525="","",HLOOKUP($C$1,'Shaping Capacity using PNR'!$C$23:$N$26,4,FALSE)+HLOOKUP($C$1,'Shaping Capacity using PNR'!$C$23:$N$28,6,FALSE))</f>
        <v>#DIV/0!</v>
      </c>
      <c r="E525" s="94"/>
      <c r="F525" s="79" t="str">
        <f t="shared" si="40"/>
        <v/>
      </c>
      <c r="G525" s="79" t="str">
        <f t="shared" si="41"/>
        <v/>
      </c>
      <c r="H525" s="79" t="e">
        <f t="shared" ca="1" si="38"/>
        <v>#DIV/0!</v>
      </c>
      <c r="I525" s="79" t="e">
        <f t="shared" ca="1" si="39"/>
        <v>#DIV/0!</v>
      </c>
    </row>
    <row r="526" spans="2:9" x14ac:dyDescent="0.25">
      <c r="B526" s="93">
        <v>521</v>
      </c>
      <c r="C526" s="98"/>
      <c r="D526" s="79" t="e">
        <f>IF(B526="","",HLOOKUP($C$1,'Shaping Capacity using PNR'!$C$23:$N$26,4,FALSE)+HLOOKUP($C$1,'Shaping Capacity using PNR'!$C$23:$N$28,6,FALSE))</f>
        <v>#DIV/0!</v>
      </c>
      <c r="E526" s="94"/>
      <c r="F526" s="79" t="str">
        <f t="shared" si="40"/>
        <v/>
      </c>
      <c r="G526" s="79" t="str">
        <f t="shared" si="41"/>
        <v/>
      </c>
      <c r="H526" s="79" t="e">
        <f t="shared" ca="1" si="38"/>
        <v>#DIV/0!</v>
      </c>
      <c r="I526" s="79" t="e">
        <f t="shared" ca="1" si="39"/>
        <v>#DIV/0!</v>
      </c>
    </row>
    <row r="527" spans="2:9" x14ac:dyDescent="0.25">
      <c r="B527" s="93">
        <v>522</v>
      </c>
      <c r="C527" s="98"/>
      <c r="D527" s="79" t="e">
        <f>IF(B527="","",HLOOKUP($C$1,'Shaping Capacity using PNR'!$C$23:$N$26,4,FALSE)+HLOOKUP($C$1,'Shaping Capacity using PNR'!$C$23:$N$28,6,FALSE))</f>
        <v>#DIV/0!</v>
      </c>
      <c r="E527" s="94"/>
      <c r="F527" s="79" t="str">
        <f t="shared" si="40"/>
        <v/>
      </c>
      <c r="G527" s="79" t="str">
        <f t="shared" si="41"/>
        <v/>
      </c>
      <c r="H527" s="79" t="e">
        <f t="shared" ca="1" si="38"/>
        <v>#DIV/0!</v>
      </c>
      <c r="I527" s="79" t="e">
        <f t="shared" ca="1" si="39"/>
        <v>#DIV/0!</v>
      </c>
    </row>
    <row r="528" spans="2:9" x14ac:dyDescent="0.25">
      <c r="B528" s="93">
        <v>523</v>
      </c>
      <c r="C528" s="98"/>
      <c r="D528" s="79" t="e">
        <f>IF(B528="","",HLOOKUP($C$1,'Shaping Capacity using PNR'!$C$23:$N$26,4,FALSE)+HLOOKUP($C$1,'Shaping Capacity using PNR'!$C$23:$N$28,6,FALSE))</f>
        <v>#DIV/0!</v>
      </c>
      <c r="E528" s="94"/>
      <c r="F528" s="79" t="str">
        <f t="shared" si="40"/>
        <v/>
      </c>
      <c r="G528" s="79" t="str">
        <f t="shared" si="41"/>
        <v/>
      </c>
      <c r="H528" s="79" t="e">
        <f t="shared" ca="1" si="38"/>
        <v>#DIV/0!</v>
      </c>
      <c r="I528" s="79" t="e">
        <f t="shared" ca="1" si="39"/>
        <v>#DIV/0!</v>
      </c>
    </row>
    <row r="529" spans="2:9" x14ac:dyDescent="0.25">
      <c r="B529" s="93">
        <v>524</v>
      </c>
      <c r="C529" s="98"/>
      <c r="D529" s="79" t="e">
        <f>IF(B529="","",HLOOKUP($C$1,'Shaping Capacity using PNR'!$C$23:$N$26,4,FALSE)+HLOOKUP($C$1,'Shaping Capacity using PNR'!$C$23:$N$28,6,FALSE))</f>
        <v>#DIV/0!</v>
      </c>
      <c r="E529" s="94"/>
      <c r="F529" s="79" t="str">
        <f t="shared" si="40"/>
        <v/>
      </c>
      <c r="G529" s="79" t="str">
        <f t="shared" si="41"/>
        <v/>
      </c>
      <c r="H529" s="79" t="e">
        <f t="shared" ca="1" si="38"/>
        <v>#DIV/0!</v>
      </c>
      <c r="I529" s="79" t="e">
        <f t="shared" ca="1" si="39"/>
        <v>#DIV/0!</v>
      </c>
    </row>
    <row r="530" spans="2:9" x14ac:dyDescent="0.25">
      <c r="B530" s="93">
        <v>525</v>
      </c>
      <c r="C530" s="98"/>
      <c r="D530" s="79" t="e">
        <f>IF(B530="","",HLOOKUP($C$1,'Shaping Capacity using PNR'!$C$23:$N$26,4,FALSE)+HLOOKUP($C$1,'Shaping Capacity using PNR'!$C$23:$N$28,6,FALSE))</f>
        <v>#DIV/0!</v>
      </c>
      <c r="E530" s="94"/>
      <c r="F530" s="79" t="str">
        <f t="shared" si="40"/>
        <v/>
      </c>
      <c r="G530" s="79" t="str">
        <f t="shared" si="41"/>
        <v/>
      </c>
      <c r="H530" s="79" t="e">
        <f t="shared" ca="1" si="38"/>
        <v>#DIV/0!</v>
      </c>
      <c r="I530" s="79" t="e">
        <f t="shared" ca="1" si="39"/>
        <v>#DIV/0!</v>
      </c>
    </row>
    <row r="531" spans="2:9" x14ac:dyDescent="0.25">
      <c r="B531" s="93">
        <v>526</v>
      </c>
      <c r="C531" s="98"/>
      <c r="D531" s="79" t="e">
        <f>IF(B531="","",HLOOKUP($C$1,'Shaping Capacity using PNR'!$C$23:$N$26,4,FALSE)+HLOOKUP($C$1,'Shaping Capacity using PNR'!$C$23:$N$28,6,FALSE))</f>
        <v>#DIV/0!</v>
      </c>
      <c r="E531" s="94"/>
      <c r="F531" s="79" t="str">
        <f t="shared" si="40"/>
        <v/>
      </c>
      <c r="G531" s="79" t="str">
        <f t="shared" si="41"/>
        <v/>
      </c>
      <c r="H531" s="79" t="e">
        <f t="shared" ca="1" si="38"/>
        <v>#DIV/0!</v>
      </c>
      <c r="I531" s="79" t="e">
        <f t="shared" ca="1" si="39"/>
        <v>#DIV/0!</v>
      </c>
    </row>
    <row r="532" spans="2:9" x14ac:dyDescent="0.25">
      <c r="B532" s="93">
        <v>527</v>
      </c>
      <c r="C532" s="98"/>
      <c r="D532" s="79" t="e">
        <f>IF(B532="","",HLOOKUP($C$1,'Shaping Capacity using PNR'!$C$23:$N$26,4,FALSE)+HLOOKUP($C$1,'Shaping Capacity using PNR'!$C$23:$N$28,6,FALSE))</f>
        <v>#DIV/0!</v>
      </c>
      <c r="E532" s="94"/>
      <c r="F532" s="79" t="str">
        <f t="shared" si="40"/>
        <v/>
      </c>
      <c r="G532" s="79" t="str">
        <f t="shared" si="41"/>
        <v/>
      </c>
      <c r="H532" s="79" t="e">
        <f t="shared" ca="1" si="38"/>
        <v>#DIV/0!</v>
      </c>
      <c r="I532" s="79" t="e">
        <f t="shared" ca="1" si="39"/>
        <v>#DIV/0!</v>
      </c>
    </row>
    <row r="533" spans="2:9" x14ac:dyDescent="0.25">
      <c r="B533" s="93">
        <v>528</v>
      </c>
      <c r="C533" s="98"/>
      <c r="D533" s="79" t="e">
        <f>IF(B533="","",HLOOKUP($C$1,'Shaping Capacity using PNR'!$C$23:$N$26,4,FALSE)+HLOOKUP($C$1,'Shaping Capacity using PNR'!$C$23:$N$28,6,FALSE))</f>
        <v>#DIV/0!</v>
      </c>
      <c r="E533" s="94"/>
      <c r="F533" s="79" t="str">
        <f t="shared" si="40"/>
        <v/>
      </c>
      <c r="G533" s="79" t="str">
        <f t="shared" si="41"/>
        <v/>
      </c>
      <c r="H533" s="79" t="e">
        <f t="shared" ca="1" si="38"/>
        <v>#DIV/0!</v>
      </c>
      <c r="I533" s="79" t="e">
        <f t="shared" ca="1" si="39"/>
        <v>#DIV/0!</v>
      </c>
    </row>
    <row r="534" spans="2:9" x14ac:dyDescent="0.25">
      <c r="B534" s="93">
        <v>529</v>
      </c>
      <c r="C534" s="98"/>
      <c r="D534" s="79" t="e">
        <f>IF(B534="","",HLOOKUP($C$1,'Shaping Capacity using PNR'!$C$23:$N$26,4,FALSE)+HLOOKUP($C$1,'Shaping Capacity using PNR'!$C$23:$N$28,6,FALSE))</f>
        <v>#DIV/0!</v>
      </c>
      <c r="E534" s="94"/>
      <c r="F534" s="79" t="str">
        <f t="shared" si="40"/>
        <v/>
      </c>
      <c r="G534" s="79" t="str">
        <f t="shared" si="41"/>
        <v/>
      </c>
      <c r="H534" s="79" t="e">
        <f t="shared" ca="1" si="38"/>
        <v>#DIV/0!</v>
      </c>
      <c r="I534" s="79" t="e">
        <f t="shared" ca="1" si="39"/>
        <v>#DIV/0!</v>
      </c>
    </row>
    <row r="535" spans="2:9" x14ac:dyDescent="0.25">
      <c r="B535" s="93">
        <v>530</v>
      </c>
      <c r="C535" s="98"/>
      <c r="D535" s="79" t="e">
        <f>IF(B535="","",HLOOKUP($C$1,'Shaping Capacity using PNR'!$C$23:$N$26,4,FALSE)+HLOOKUP($C$1,'Shaping Capacity using PNR'!$C$23:$N$28,6,FALSE))</f>
        <v>#DIV/0!</v>
      </c>
      <c r="E535" s="94"/>
      <c r="F535" s="79" t="str">
        <f t="shared" si="40"/>
        <v/>
      </c>
      <c r="G535" s="79" t="str">
        <f t="shared" si="41"/>
        <v/>
      </c>
      <c r="H535" s="79" t="e">
        <f t="shared" ca="1" si="38"/>
        <v>#DIV/0!</v>
      </c>
      <c r="I535" s="79" t="e">
        <f t="shared" ca="1" si="39"/>
        <v>#DIV/0!</v>
      </c>
    </row>
    <row r="536" spans="2:9" x14ac:dyDescent="0.25">
      <c r="B536" s="93">
        <v>531</v>
      </c>
      <c r="C536" s="98"/>
      <c r="D536" s="79" t="e">
        <f>IF(B536="","",HLOOKUP($C$1,'Shaping Capacity using PNR'!$C$23:$N$26,4,FALSE)+HLOOKUP($C$1,'Shaping Capacity using PNR'!$C$23:$N$28,6,FALSE))</f>
        <v>#DIV/0!</v>
      </c>
      <c r="E536" s="94"/>
      <c r="F536" s="79" t="str">
        <f t="shared" si="40"/>
        <v/>
      </c>
      <c r="G536" s="79" t="str">
        <f t="shared" si="41"/>
        <v/>
      </c>
      <c r="H536" s="79" t="e">
        <f t="shared" ca="1" si="38"/>
        <v>#DIV/0!</v>
      </c>
      <c r="I536" s="79" t="e">
        <f t="shared" ca="1" si="39"/>
        <v>#DIV/0!</v>
      </c>
    </row>
    <row r="537" spans="2:9" x14ac:dyDescent="0.25">
      <c r="B537" s="93">
        <v>532</v>
      </c>
      <c r="C537" s="98"/>
      <c r="D537" s="79" t="e">
        <f>IF(B537="","",HLOOKUP($C$1,'Shaping Capacity using PNR'!$C$23:$N$26,4,FALSE)+HLOOKUP($C$1,'Shaping Capacity using PNR'!$C$23:$N$28,6,FALSE))</f>
        <v>#DIV/0!</v>
      </c>
      <c r="E537" s="94"/>
      <c r="F537" s="79" t="str">
        <f t="shared" si="40"/>
        <v/>
      </c>
      <c r="G537" s="79" t="str">
        <f t="shared" si="41"/>
        <v/>
      </c>
      <c r="H537" s="79" t="e">
        <f t="shared" ca="1" si="38"/>
        <v>#DIV/0!</v>
      </c>
      <c r="I537" s="79" t="e">
        <f t="shared" ca="1" si="39"/>
        <v>#DIV/0!</v>
      </c>
    </row>
    <row r="538" spans="2:9" x14ac:dyDescent="0.25">
      <c r="B538" s="93">
        <v>533</v>
      </c>
      <c r="C538" s="98"/>
      <c r="D538" s="79" t="e">
        <f>IF(B538="","",HLOOKUP($C$1,'Shaping Capacity using PNR'!$C$23:$N$26,4,FALSE)+HLOOKUP($C$1,'Shaping Capacity using PNR'!$C$23:$N$28,6,FALSE))</f>
        <v>#DIV/0!</v>
      </c>
      <c r="E538" s="94"/>
      <c r="F538" s="79" t="str">
        <f t="shared" si="40"/>
        <v/>
      </c>
      <c r="G538" s="79" t="str">
        <f t="shared" si="41"/>
        <v/>
      </c>
      <c r="H538" s="79" t="e">
        <f t="shared" ca="1" si="38"/>
        <v>#DIV/0!</v>
      </c>
      <c r="I538" s="79" t="e">
        <f t="shared" ca="1" si="39"/>
        <v>#DIV/0!</v>
      </c>
    </row>
    <row r="539" spans="2:9" x14ac:dyDescent="0.25">
      <c r="B539" s="93">
        <v>534</v>
      </c>
      <c r="C539" s="98"/>
      <c r="D539" s="79" t="e">
        <f>IF(B539="","",HLOOKUP($C$1,'Shaping Capacity using PNR'!$C$23:$N$26,4,FALSE)+HLOOKUP($C$1,'Shaping Capacity using PNR'!$C$23:$N$28,6,FALSE))</f>
        <v>#DIV/0!</v>
      </c>
      <c r="E539" s="94"/>
      <c r="F539" s="79" t="str">
        <f t="shared" si="40"/>
        <v/>
      </c>
      <c r="G539" s="79" t="str">
        <f t="shared" si="41"/>
        <v/>
      </c>
      <c r="H539" s="79" t="e">
        <f t="shared" ca="1" si="38"/>
        <v>#DIV/0!</v>
      </c>
      <c r="I539" s="79" t="e">
        <f t="shared" ca="1" si="39"/>
        <v>#DIV/0!</v>
      </c>
    </row>
    <row r="540" spans="2:9" x14ac:dyDescent="0.25">
      <c r="B540" s="93">
        <v>535</v>
      </c>
      <c r="C540" s="98"/>
      <c r="D540" s="79" t="e">
        <f>IF(B540="","",HLOOKUP($C$1,'Shaping Capacity using PNR'!$C$23:$N$26,4,FALSE)+HLOOKUP($C$1,'Shaping Capacity using PNR'!$C$23:$N$28,6,FALSE))</f>
        <v>#DIV/0!</v>
      </c>
      <c r="E540" s="94"/>
      <c r="F540" s="79" t="str">
        <f t="shared" si="40"/>
        <v/>
      </c>
      <c r="G540" s="79" t="str">
        <f t="shared" si="41"/>
        <v/>
      </c>
      <c r="H540" s="79" t="e">
        <f t="shared" ca="1" si="38"/>
        <v>#DIV/0!</v>
      </c>
      <c r="I540" s="79" t="e">
        <f t="shared" ca="1" si="39"/>
        <v>#DIV/0!</v>
      </c>
    </row>
    <row r="541" spans="2:9" x14ac:dyDescent="0.25">
      <c r="B541" s="93">
        <v>536</v>
      </c>
      <c r="C541" s="98"/>
      <c r="D541" s="79" t="e">
        <f>IF(B541="","",HLOOKUP($C$1,'Shaping Capacity using PNR'!$C$23:$N$26,4,FALSE)+HLOOKUP($C$1,'Shaping Capacity using PNR'!$C$23:$N$28,6,FALSE))</f>
        <v>#DIV/0!</v>
      </c>
      <c r="E541" s="94"/>
      <c r="F541" s="79" t="str">
        <f t="shared" si="40"/>
        <v/>
      </c>
      <c r="G541" s="79" t="str">
        <f t="shared" si="41"/>
        <v/>
      </c>
      <c r="H541" s="79" t="e">
        <f t="shared" ca="1" si="38"/>
        <v>#DIV/0!</v>
      </c>
      <c r="I541" s="79" t="e">
        <f t="shared" ca="1" si="39"/>
        <v>#DIV/0!</v>
      </c>
    </row>
    <row r="542" spans="2:9" x14ac:dyDescent="0.25">
      <c r="B542" s="93">
        <v>537</v>
      </c>
      <c r="C542" s="98"/>
      <c r="D542" s="79" t="e">
        <f>IF(B542="","",HLOOKUP($C$1,'Shaping Capacity using PNR'!$C$23:$N$26,4,FALSE)+HLOOKUP($C$1,'Shaping Capacity using PNR'!$C$23:$N$28,6,FALSE))</f>
        <v>#DIV/0!</v>
      </c>
      <c r="E542" s="94"/>
      <c r="F542" s="79" t="str">
        <f t="shared" si="40"/>
        <v/>
      </c>
      <c r="G542" s="79" t="str">
        <f t="shared" si="41"/>
        <v/>
      </c>
      <c r="H542" s="79" t="e">
        <f t="shared" ca="1" si="38"/>
        <v>#DIV/0!</v>
      </c>
      <c r="I542" s="79" t="e">
        <f t="shared" ca="1" si="39"/>
        <v>#DIV/0!</v>
      </c>
    </row>
    <row r="543" spans="2:9" x14ac:dyDescent="0.25">
      <c r="B543" s="93">
        <v>538</v>
      </c>
      <c r="C543" s="98"/>
      <c r="D543" s="79" t="e">
        <f>IF(B543="","",HLOOKUP($C$1,'Shaping Capacity using PNR'!$C$23:$N$26,4,FALSE)+HLOOKUP($C$1,'Shaping Capacity using PNR'!$C$23:$N$28,6,FALSE))</f>
        <v>#DIV/0!</v>
      </c>
      <c r="E543" s="94"/>
      <c r="F543" s="79" t="str">
        <f t="shared" si="40"/>
        <v/>
      </c>
      <c r="G543" s="79" t="str">
        <f t="shared" si="41"/>
        <v/>
      </c>
      <c r="H543" s="79" t="e">
        <f t="shared" ca="1" si="38"/>
        <v>#DIV/0!</v>
      </c>
      <c r="I543" s="79" t="e">
        <f t="shared" ca="1" si="39"/>
        <v>#DIV/0!</v>
      </c>
    </row>
    <row r="544" spans="2:9" x14ac:dyDescent="0.25">
      <c r="B544" s="93">
        <v>539</v>
      </c>
      <c r="C544" s="98"/>
      <c r="D544" s="79" t="e">
        <f>IF(B544="","",HLOOKUP($C$1,'Shaping Capacity using PNR'!$C$23:$N$26,4,FALSE)+HLOOKUP($C$1,'Shaping Capacity using PNR'!$C$23:$N$28,6,FALSE))</f>
        <v>#DIV/0!</v>
      </c>
      <c r="E544" s="94"/>
      <c r="F544" s="79" t="str">
        <f t="shared" si="40"/>
        <v/>
      </c>
      <c r="G544" s="79" t="str">
        <f t="shared" si="41"/>
        <v/>
      </c>
      <c r="H544" s="79" t="e">
        <f t="shared" ca="1" si="38"/>
        <v>#DIV/0!</v>
      </c>
      <c r="I544" s="79" t="e">
        <f t="shared" ca="1" si="39"/>
        <v>#DIV/0!</v>
      </c>
    </row>
    <row r="545" spans="2:9" x14ac:dyDescent="0.25">
      <c r="B545" s="93">
        <v>540</v>
      </c>
      <c r="C545" s="98"/>
      <c r="D545" s="79" t="e">
        <f>IF(B545="","",HLOOKUP($C$1,'Shaping Capacity using PNR'!$C$23:$N$26,4,FALSE)+HLOOKUP($C$1,'Shaping Capacity using PNR'!$C$23:$N$28,6,FALSE))</f>
        <v>#DIV/0!</v>
      </c>
      <c r="E545" s="94"/>
      <c r="F545" s="79" t="str">
        <f t="shared" si="40"/>
        <v/>
      </c>
      <c r="G545" s="79" t="str">
        <f t="shared" si="41"/>
        <v/>
      </c>
      <c r="H545" s="79" t="e">
        <f t="shared" ca="1" si="38"/>
        <v>#DIV/0!</v>
      </c>
      <c r="I545" s="79" t="e">
        <f t="shared" ca="1" si="39"/>
        <v>#DIV/0!</v>
      </c>
    </row>
    <row r="546" spans="2:9" x14ac:dyDescent="0.25">
      <c r="B546" s="93">
        <v>541</v>
      </c>
      <c r="C546" s="98"/>
      <c r="D546" s="79" t="e">
        <f>IF(B546="","",HLOOKUP($C$1,'Shaping Capacity using PNR'!$C$23:$N$26,4,FALSE)+HLOOKUP($C$1,'Shaping Capacity using PNR'!$C$23:$N$28,6,FALSE))</f>
        <v>#DIV/0!</v>
      </c>
      <c r="E546" s="94"/>
      <c r="F546" s="79" t="str">
        <f t="shared" si="40"/>
        <v/>
      </c>
      <c r="G546" s="79" t="str">
        <f t="shared" si="41"/>
        <v/>
      </c>
      <c r="H546" s="79" t="e">
        <f t="shared" ca="1" si="38"/>
        <v>#DIV/0!</v>
      </c>
      <c r="I546" s="79" t="e">
        <f t="shared" ca="1" si="39"/>
        <v>#DIV/0!</v>
      </c>
    </row>
    <row r="547" spans="2:9" x14ac:dyDescent="0.25">
      <c r="B547" s="93">
        <v>542</v>
      </c>
      <c r="C547" s="98"/>
      <c r="D547" s="79" t="e">
        <f>IF(B547="","",HLOOKUP($C$1,'Shaping Capacity using PNR'!$C$23:$N$26,4,FALSE)+HLOOKUP($C$1,'Shaping Capacity using PNR'!$C$23:$N$28,6,FALSE))</f>
        <v>#DIV/0!</v>
      </c>
      <c r="E547" s="94"/>
      <c r="F547" s="79" t="str">
        <f t="shared" si="40"/>
        <v/>
      </c>
      <c r="G547" s="79" t="str">
        <f t="shared" si="41"/>
        <v/>
      </c>
      <c r="H547" s="79" t="e">
        <f t="shared" ca="1" si="38"/>
        <v>#DIV/0!</v>
      </c>
      <c r="I547" s="79" t="e">
        <f t="shared" ca="1" si="39"/>
        <v>#DIV/0!</v>
      </c>
    </row>
    <row r="548" spans="2:9" x14ac:dyDescent="0.25">
      <c r="B548" s="93">
        <v>543</v>
      </c>
      <c r="C548" s="98"/>
      <c r="D548" s="79" t="e">
        <f>IF(B548="","",HLOOKUP($C$1,'Shaping Capacity using PNR'!$C$23:$N$26,4,FALSE)+HLOOKUP($C$1,'Shaping Capacity using PNR'!$C$23:$N$28,6,FALSE))</f>
        <v>#DIV/0!</v>
      </c>
      <c r="E548" s="94"/>
      <c r="F548" s="79" t="str">
        <f t="shared" si="40"/>
        <v/>
      </c>
      <c r="G548" s="79" t="str">
        <f t="shared" si="41"/>
        <v/>
      </c>
      <c r="H548" s="79" t="e">
        <f t="shared" ca="1" si="38"/>
        <v>#DIV/0!</v>
      </c>
      <c r="I548" s="79" t="e">
        <f t="shared" ca="1" si="39"/>
        <v>#DIV/0!</v>
      </c>
    </row>
    <row r="549" spans="2:9" x14ac:dyDescent="0.25">
      <c r="B549" s="93">
        <v>544</v>
      </c>
      <c r="C549" s="98"/>
      <c r="D549" s="79" t="e">
        <f>IF(B549="","",HLOOKUP($C$1,'Shaping Capacity using PNR'!$C$23:$N$26,4,FALSE)+HLOOKUP($C$1,'Shaping Capacity using PNR'!$C$23:$N$28,6,FALSE))</f>
        <v>#DIV/0!</v>
      </c>
      <c r="E549" s="94"/>
      <c r="F549" s="79" t="str">
        <f t="shared" si="40"/>
        <v/>
      </c>
      <c r="G549" s="79" t="str">
        <f t="shared" si="41"/>
        <v/>
      </c>
      <c r="H549" s="79" t="e">
        <f t="shared" ca="1" si="38"/>
        <v>#DIV/0!</v>
      </c>
      <c r="I549" s="79" t="e">
        <f t="shared" ca="1" si="39"/>
        <v>#DIV/0!</v>
      </c>
    </row>
    <row r="550" spans="2:9" x14ac:dyDescent="0.25">
      <c r="B550" s="93">
        <v>545</v>
      </c>
      <c r="C550" s="98"/>
      <c r="D550" s="79" t="e">
        <f>IF(B550="","",HLOOKUP($C$1,'Shaping Capacity using PNR'!$C$23:$N$26,4,FALSE)+HLOOKUP($C$1,'Shaping Capacity using PNR'!$C$23:$N$28,6,FALSE))</f>
        <v>#DIV/0!</v>
      </c>
      <c r="E550" s="94"/>
      <c r="F550" s="79" t="str">
        <f t="shared" si="40"/>
        <v/>
      </c>
      <c r="G550" s="79" t="str">
        <f t="shared" si="41"/>
        <v/>
      </c>
      <c r="H550" s="79" t="e">
        <f t="shared" ca="1" si="38"/>
        <v>#DIV/0!</v>
      </c>
      <c r="I550" s="79" t="e">
        <f t="shared" ca="1" si="39"/>
        <v>#DIV/0!</v>
      </c>
    </row>
    <row r="551" spans="2:9" x14ac:dyDescent="0.25">
      <c r="B551" s="93">
        <v>546</v>
      </c>
      <c r="C551" s="98"/>
      <c r="D551" s="79" t="e">
        <f>IF(B551="","",HLOOKUP($C$1,'Shaping Capacity using PNR'!$C$23:$N$26,4,FALSE)+HLOOKUP($C$1,'Shaping Capacity using PNR'!$C$23:$N$28,6,FALSE))</f>
        <v>#DIV/0!</v>
      </c>
      <c r="E551" s="94"/>
      <c r="F551" s="79" t="str">
        <f t="shared" si="40"/>
        <v/>
      </c>
      <c r="G551" s="79" t="str">
        <f t="shared" si="41"/>
        <v/>
      </c>
      <c r="H551" s="79" t="e">
        <f t="shared" ca="1" si="38"/>
        <v>#DIV/0!</v>
      </c>
      <c r="I551" s="79" t="e">
        <f t="shared" ca="1" si="39"/>
        <v>#DIV/0!</v>
      </c>
    </row>
    <row r="552" spans="2:9" x14ac:dyDescent="0.25">
      <c r="B552" s="93">
        <v>547</v>
      </c>
      <c r="C552" s="98"/>
      <c r="D552" s="79" t="e">
        <f>IF(B552="","",HLOOKUP($C$1,'Shaping Capacity using PNR'!$C$23:$N$26,4,FALSE)+HLOOKUP($C$1,'Shaping Capacity using PNR'!$C$23:$N$28,6,FALSE))</f>
        <v>#DIV/0!</v>
      </c>
      <c r="E552" s="94"/>
      <c r="F552" s="79" t="str">
        <f t="shared" si="40"/>
        <v/>
      </c>
      <c r="G552" s="79" t="str">
        <f t="shared" si="41"/>
        <v/>
      </c>
      <c r="H552" s="79" t="e">
        <f t="shared" ca="1" si="38"/>
        <v>#DIV/0!</v>
      </c>
      <c r="I552" s="79" t="e">
        <f t="shared" ca="1" si="39"/>
        <v>#DIV/0!</v>
      </c>
    </row>
    <row r="553" spans="2:9" x14ac:dyDescent="0.25">
      <c r="B553" s="93">
        <v>548</v>
      </c>
      <c r="C553" s="98"/>
      <c r="D553" s="79" t="e">
        <f>IF(B553="","",HLOOKUP($C$1,'Shaping Capacity using PNR'!$C$23:$N$26,4,FALSE)+HLOOKUP($C$1,'Shaping Capacity using PNR'!$C$23:$N$28,6,FALSE))</f>
        <v>#DIV/0!</v>
      </c>
      <c r="E553" s="94"/>
      <c r="F553" s="79" t="str">
        <f t="shared" si="40"/>
        <v/>
      </c>
      <c r="G553" s="79" t="str">
        <f t="shared" si="41"/>
        <v/>
      </c>
      <c r="H553" s="79" t="e">
        <f t="shared" ca="1" si="38"/>
        <v>#DIV/0!</v>
      </c>
      <c r="I553" s="79" t="e">
        <f t="shared" ca="1" si="39"/>
        <v>#DIV/0!</v>
      </c>
    </row>
    <row r="554" spans="2:9" x14ac:dyDescent="0.25">
      <c r="B554" s="93">
        <v>549</v>
      </c>
      <c r="C554" s="98"/>
      <c r="D554" s="79" t="e">
        <f>IF(B554="","",HLOOKUP($C$1,'Shaping Capacity using PNR'!$C$23:$N$26,4,FALSE)+HLOOKUP($C$1,'Shaping Capacity using PNR'!$C$23:$N$28,6,FALSE))</f>
        <v>#DIV/0!</v>
      </c>
      <c r="E554" s="94"/>
      <c r="F554" s="79" t="str">
        <f t="shared" si="40"/>
        <v/>
      </c>
      <c r="G554" s="79" t="str">
        <f t="shared" si="41"/>
        <v/>
      </c>
      <c r="H554" s="79" t="e">
        <f t="shared" ca="1" si="38"/>
        <v>#DIV/0!</v>
      </c>
      <c r="I554" s="79" t="e">
        <f t="shared" ca="1" si="39"/>
        <v>#DIV/0!</v>
      </c>
    </row>
    <row r="555" spans="2:9" x14ac:dyDescent="0.25">
      <c r="B555" s="93">
        <v>550</v>
      </c>
      <c r="C555" s="98"/>
      <c r="D555" s="79" t="e">
        <f>IF(B555="","",HLOOKUP($C$1,'Shaping Capacity using PNR'!$C$23:$N$26,4,FALSE)+HLOOKUP($C$1,'Shaping Capacity using PNR'!$C$23:$N$28,6,FALSE))</f>
        <v>#DIV/0!</v>
      </c>
      <c r="E555" s="94"/>
      <c r="F555" s="79" t="str">
        <f t="shared" si="40"/>
        <v/>
      </c>
      <c r="G555" s="79" t="str">
        <f t="shared" si="41"/>
        <v/>
      </c>
      <c r="H555" s="79" t="e">
        <f t="shared" ca="1" si="38"/>
        <v>#DIV/0!</v>
      </c>
      <c r="I555" s="79" t="e">
        <f t="shared" ca="1" si="39"/>
        <v>#DIV/0!</v>
      </c>
    </row>
    <row r="556" spans="2:9" x14ac:dyDescent="0.25">
      <c r="B556" s="93">
        <v>551</v>
      </c>
      <c r="C556" s="98"/>
      <c r="D556" s="79" t="e">
        <f>IF(B556="","",HLOOKUP($C$1,'Shaping Capacity using PNR'!$C$23:$N$26,4,FALSE)+HLOOKUP($C$1,'Shaping Capacity using PNR'!$C$23:$N$28,6,FALSE))</f>
        <v>#DIV/0!</v>
      </c>
      <c r="E556" s="94"/>
      <c r="F556" s="79" t="str">
        <f t="shared" si="40"/>
        <v/>
      </c>
      <c r="G556" s="79" t="str">
        <f t="shared" si="41"/>
        <v/>
      </c>
      <c r="H556" s="79" t="e">
        <f t="shared" ca="1" si="38"/>
        <v>#DIV/0!</v>
      </c>
      <c r="I556" s="79" t="e">
        <f t="shared" ca="1" si="39"/>
        <v>#DIV/0!</v>
      </c>
    </row>
    <row r="557" spans="2:9" x14ac:dyDescent="0.25">
      <c r="B557" s="93">
        <v>552</v>
      </c>
      <c r="C557" s="98"/>
      <c r="D557" s="79" t="e">
        <f>IF(B557="","",HLOOKUP($C$1,'Shaping Capacity using PNR'!$C$23:$N$26,4,FALSE)+HLOOKUP($C$1,'Shaping Capacity using PNR'!$C$23:$N$28,6,FALSE))</f>
        <v>#DIV/0!</v>
      </c>
      <c r="E557" s="94"/>
      <c r="F557" s="79" t="str">
        <f t="shared" si="40"/>
        <v/>
      </c>
      <c r="G557" s="79" t="str">
        <f t="shared" si="41"/>
        <v/>
      </c>
      <c r="H557" s="79" t="e">
        <f t="shared" ca="1" si="38"/>
        <v>#DIV/0!</v>
      </c>
      <c r="I557" s="79" t="e">
        <f t="shared" ca="1" si="39"/>
        <v>#DIV/0!</v>
      </c>
    </row>
    <row r="558" spans="2:9" x14ac:dyDescent="0.25">
      <c r="B558" s="93">
        <v>553</v>
      </c>
      <c r="C558" s="98"/>
      <c r="D558" s="79" t="e">
        <f>IF(B558="","",HLOOKUP($C$1,'Shaping Capacity using PNR'!$C$23:$N$26,4,FALSE)+HLOOKUP($C$1,'Shaping Capacity using PNR'!$C$23:$N$28,6,FALSE))</f>
        <v>#DIV/0!</v>
      </c>
      <c r="E558" s="94"/>
      <c r="F558" s="79" t="str">
        <f t="shared" si="40"/>
        <v/>
      </c>
      <c r="G558" s="79" t="str">
        <f t="shared" si="41"/>
        <v/>
      </c>
      <c r="H558" s="79" t="e">
        <f t="shared" ca="1" si="38"/>
        <v>#DIV/0!</v>
      </c>
      <c r="I558" s="79" t="e">
        <f t="shared" ca="1" si="39"/>
        <v>#DIV/0!</v>
      </c>
    </row>
    <row r="559" spans="2:9" x14ac:dyDescent="0.25">
      <c r="B559" s="93">
        <v>554</v>
      </c>
      <c r="C559" s="98"/>
      <c r="D559" s="79" t="e">
        <f>IF(B559="","",HLOOKUP($C$1,'Shaping Capacity using PNR'!$C$23:$N$26,4,FALSE)+HLOOKUP($C$1,'Shaping Capacity using PNR'!$C$23:$N$28,6,FALSE))</f>
        <v>#DIV/0!</v>
      </c>
      <c r="E559" s="94"/>
      <c r="F559" s="79" t="str">
        <f t="shared" si="40"/>
        <v/>
      </c>
      <c r="G559" s="79" t="str">
        <f t="shared" si="41"/>
        <v/>
      </c>
      <c r="H559" s="79" t="e">
        <f t="shared" ca="1" si="38"/>
        <v>#DIV/0!</v>
      </c>
      <c r="I559" s="79" t="e">
        <f t="shared" ca="1" si="39"/>
        <v>#DIV/0!</v>
      </c>
    </row>
    <row r="560" spans="2:9" x14ac:dyDescent="0.25">
      <c r="B560" s="93">
        <v>555</v>
      </c>
      <c r="C560" s="98"/>
      <c r="D560" s="79" t="e">
        <f>IF(B560="","",HLOOKUP($C$1,'Shaping Capacity using PNR'!$C$23:$N$26,4,FALSE)+HLOOKUP($C$1,'Shaping Capacity using PNR'!$C$23:$N$28,6,FALSE))</f>
        <v>#DIV/0!</v>
      </c>
      <c r="E560" s="94"/>
      <c r="F560" s="79" t="str">
        <f t="shared" si="40"/>
        <v/>
      </c>
      <c r="G560" s="79" t="str">
        <f t="shared" si="41"/>
        <v/>
      </c>
      <c r="H560" s="79" t="e">
        <f t="shared" ca="1" si="38"/>
        <v>#DIV/0!</v>
      </c>
      <c r="I560" s="79" t="e">
        <f t="shared" ca="1" si="39"/>
        <v>#DIV/0!</v>
      </c>
    </row>
    <row r="561" spans="2:9" x14ac:dyDescent="0.25">
      <c r="B561" s="93">
        <v>556</v>
      </c>
      <c r="C561" s="98"/>
      <c r="D561" s="79" t="e">
        <f>IF(B561="","",HLOOKUP($C$1,'Shaping Capacity using PNR'!$C$23:$N$26,4,FALSE)+HLOOKUP($C$1,'Shaping Capacity using PNR'!$C$23:$N$28,6,FALSE))</f>
        <v>#DIV/0!</v>
      </c>
      <c r="E561" s="94"/>
      <c r="F561" s="79" t="str">
        <f t="shared" si="40"/>
        <v/>
      </c>
      <c r="G561" s="79" t="str">
        <f t="shared" si="41"/>
        <v/>
      </c>
      <c r="H561" s="79" t="e">
        <f t="shared" ca="1" si="38"/>
        <v>#DIV/0!</v>
      </c>
      <c r="I561" s="79" t="e">
        <f t="shared" ca="1" si="39"/>
        <v>#DIV/0!</v>
      </c>
    </row>
    <row r="562" spans="2:9" x14ac:dyDescent="0.25">
      <c r="B562" s="93">
        <v>557</v>
      </c>
      <c r="C562" s="98"/>
      <c r="D562" s="79" t="e">
        <f>IF(B562="","",HLOOKUP($C$1,'Shaping Capacity using PNR'!$C$23:$N$26,4,FALSE)+HLOOKUP($C$1,'Shaping Capacity using PNR'!$C$23:$N$28,6,FALSE))</f>
        <v>#DIV/0!</v>
      </c>
      <c r="E562" s="94"/>
      <c r="F562" s="79" t="str">
        <f t="shared" si="40"/>
        <v/>
      </c>
      <c r="G562" s="79" t="str">
        <f t="shared" si="41"/>
        <v/>
      </c>
      <c r="H562" s="79" t="e">
        <f t="shared" ca="1" si="38"/>
        <v>#DIV/0!</v>
      </c>
      <c r="I562" s="79" t="e">
        <f t="shared" ca="1" si="39"/>
        <v>#DIV/0!</v>
      </c>
    </row>
    <row r="563" spans="2:9" x14ac:dyDescent="0.25">
      <c r="B563" s="93">
        <v>558</v>
      </c>
      <c r="C563" s="98"/>
      <c r="D563" s="79" t="e">
        <f>IF(B563="","",HLOOKUP($C$1,'Shaping Capacity using PNR'!$C$23:$N$26,4,FALSE)+HLOOKUP($C$1,'Shaping Capacity using PNR'!$C$23:$N$28,6,FALSE))</f>
        <v>#DIV/0!</v>
      </c>
      <c r="E563" s="94"/>
      <c r="F563" s="79" t="str">
        <f t="shared" si="40"/>
        <v/>
      </c>
      <c r="G563" s="79" t="str">
        <f t="shared" si="41"/>
        <v/>
      </c>
      <c r="H563" s="79" t="e">
        <f t="shared" ca="1" si="38"/>
        <v>#DIV/0!</v>
      </c>
      <c r="I563" s="79" t="e">
        <f t="shared" ca="1" si="39"/>
        <v>#DIV/0!</v>
      </c>
    </row>
    <row r="564" spans="2:9" x14ac:dyDescent="0.25">
      <c r="B564" s="93">
        <v>559</v>
      </c>
      <c r="C564" s="98"/>
      <c r="D564" s="79" t="e">
        <f>IF(B564="","",HLOOKUP($C$1,'Shaping Capacity using PNR'!$C$23:$N$26,4,FALSE)+HLOOKUP($C$1,'Shaping Capacity using PNR'!$C$23:$N$28,6,FALSE))</f>
        <v>#DIV/0!</v>
      </c>
      <c r="E564" s="94"/>
      <c r="F564" s="79" t="str">
        <f t="shared" si="40"/>
        <v/>
      </c>
      <c r="G564" s="79" t="str">
        <f t="shared" si="41"/>
        <v/>
      </c>
      <c r="H564" s="79" t="e">
        <f t="shared" ca="1" si="38"/>
        <v>#DIV/0!</v>
      </c>
      <c r="I564" s="79" t="e">
        <f t="shared" ca="1" si="39"/>
        <v>#DIV/0!</v>
      </c>
    </row>
    <row r="565" spans="2:9" x14ac:dyDescent="0.25">
      <c r="B565" s="93">
        <v>560</v>
      </c>
      <c r="C565" s="98"/>
      <c r="D565" s="79" t="e">
        <f>IF(B565="","",HLOOKUP($C$1,'Shaping Capacity using PNR'!$C$23:$N$26,4,FALSE)+HLOOKUP($C$1,'Shaping Capacity using PNR'!$C$23:$N$28,6,FALSE))</f>
        <v>#DIV/0!</v>
      </c>
      <c r="E565" s="94"/>
      <c r="F565" s="79" t="str">
        <f t="shared" si="40"/>
        <v/>
      </c>
      <c r="G565" s="79" t="str">
        <f t="shared" si="41"/>
        <v/>
      </c>
      <c r="H565" s="79" t="e">
        <f t="shared" ca="1" si="38"/>
        <v>#DIV/0!</v>
      </c>
      <c r="I565" s="79" t="e">
        <f t="shared" ca="1" si="39"/>
        <v>#DIV/0!</v>
      </c>
    </row>
    <row r="566" spans="2:9" x14ac:dyDescent="0.25">
      <c r="B566" s="93">
        <v>561</v>
      </c>
      <c r="C566" s="98"/>
      <c r="D566" s="79" t="e">
        <f>IF(B566="","",HLOOKUP($C$1,'Shaping Capacity using PNR'!$C$23:$N$26,4,FALSE)+HLOOKUP($C$1,'Shaping Capacity using PNR'!$C$23:$N$28,6,FALSE))</f>
        <v>#DIV/0!</v>
      </c>
      <c r="E566" s="94"/>
      <c r="F566" s="79" t="str">
        <f t="shared" si="40"/>
        <v/>
      </c>
      <c r="G566" s="79" t="str">
        <f t="shared" si="41"/>
        <v/>
      </c>
      <c r="H566" s="79" t="e">
        <f t="shared" ca="1" si="38"/>
        <v>#DIV/0!</v>
      </c>
      <c r="I566" s="79" t="e">
        <f t="shared" ca="1" si="39"/>
        <v>#DIV/0!</v>
      </c>
    </row>
    <row r="567" spans="2:9" x14ac:dyDescent="0.25">
      <c r="B567" s="93">
        <v>562</v>
      </c>
      <c r="C567" s="98"/>
      <c r="D567" s="79" t="e">
        <f>IF(B567="","",HLOOKUP($C$1,'Shaping Capacity using PNR'!$C$23:$N$26,4,FALSE)+HLOOKUP($C$1,'Shaping Capacity using PNR'!$C$23:$N$28,6,FALSE))</f>
        <v>#DIV/0!</v>
      </c>
      <c r="E567" s="94"/>
      <c r="F567" s="79" t="str">
        <f t="shared" si="40"/>
        <v/>
      </c>
      <c r="G567" s="79" t="str">
        <f t="shared" si="41"/>
        <v/>
      </c>
      <c r="H567" s="79" t="e">
        <f t="shared" ca="1" si="38"/>
        <v>#DIV/0!</v>
      </c>
      <c r="I567" s="79" t="e">
        <f t="shared" ca="1" si="39"/>
        <v>#DIV/0!</v>
      </c>
    </row>
    <row r="568" spans="2:9" x14ac:dyDescent="0.25">
      <c r="B568" s="93">
        <v>563</v>
      </c>
      <c r="C568" s="98"/>
      <c r="D568" s="79" t="e">
        <f>IF(B568="","",HLOOKUP($C$1,'Shaping Capacity using PNR'!$C$23:$N$26,4,FALSE)+HLOOKUP($C$1,'Shaping Capacity using PNR'!$C$23:$N$28,6,FALSE))</f>
        <v>#DIV/0!</v>
      </c>
      <c r="E568" s="94"/>
      <c r="F568" s="79" t="str">
        <f t="shared" si="40"/>
        <v/>
      </c>
      <c r="G568" s="79" t="str">
        <f t="shared" si="41"/>
        <v/>
      </c>
      <c r="H568" s="79" t="e">
        <f t="shared" ca="1" si="38"/>
        <v>#DIV/0!</v>
      </c>
      <c r="I568" s="79" t="e">
        <f t="shared" ca="1" si="39"/>
        <v>#DIV/0!</v>
      </c>
    </row>
    <row r="569" spans="2:9" x14ac:dyDescent="0.25">
      <c r="B569" s="93">
        <v>564</v>
      </c>
      <c r="C569" s="98"/>
      <c r="D569" s="79" t="e">
        <f>IF(B569="","",HLOOKUP($C$1,'Shaping Capacity using PNR'!$C$23:$N$26,4,FALSE)+HLOOKUP($C$1,'Shaping Capacity using PNR'!$C$23:$N$28,6,FALSE))</f>
        <v>#DIV/0!</v>
      </c>
      <c r="E569" s="94"/>
      <c r="F569" s="79" t="str">
        <f t="shared" si="40"/>
        <v/>
      </c>
      <c r="G569" s="79" t="str">
        <f t="shared" si="41"/>
        <v/>
      </c>
      <c r="H569" s="79" t="e">
        <f t="shared" ca="1" si="38"/>
        <v>#DIV/0!</v>
      </c>
      <c r="I569" s="79" t="e">
        <f t="shared" ca="1" si="39"/>
        <v>#DIV/0!</v>
      </c>
    </row>
    <row r="570" spans="2:9" x14ac:dyDescent="0.25">
      <c r="B570" s="93">
        <v>565</v>
      </c>
      <c r="C570" s="98"/>
      <c r="D570" s="79" t="e">
        <f>IF(B570="","",HLOOKUP($C$1,'Shaping Capacity using PNR'!$C$23:$N$26,4,FALSE)+HLOOKUP($C$1,'Shaping Capacity using PNR'!$C$23:$N$28,6,FALSE))</f>
        <v>#DIV/0!</v>
      </c>
      <c r="E570" s="94"/>
      <c r="F570" s="79" t="str">
        <f t="shared" si="40"/>
        <v/>
      </c>
      <c r="G570" s="79" t="str">
        <f t="shared" si="41"/>
        <v/>
      </c>
      <c r="H570" s="79" t="e">
        <f t="shared" ca="1" si="38"/>
        <v>#DIV/0!</v>
      </c>
      <c r="I570" s="79" t="e">
        <f t="shared" ca="1" si="39"/>
        <v>#DIV/0!</v>
      </c>
    </row>
    <row r="571" spans="2:9" x14ac:dyDescent="0.25">
      <c r="B571" s="93">
        <v>566</v>
      </c>
      <c r="C571" s="98"/>
      <c r="D571" s="79" t="e">
        <f>IF(B571="","",HLOOKUP($C$1,'Shaping Capacity using PNR'!$C$23:$N$26,4,FALSE)+HLOOKUP($C$1,'Shaping Capacity using PNR'!$C$23:$N$28,6,FALSE))</f>
        <v>#DIV/0!</v>
      </c>
      <c r="E571" s="94"/>
      <c r="F571" s="79" t="str">
        <f t="shared" si="40"/>
        <v/>
      </c>
      <c r="G571" s="79" t="str">
        <f t="shared" si="41"/>
        <v/>
      </c>
      <c r="H571" s="79" t="e">
        <f t="shared" ca="1" si="38"/>
        <v>#DIV/0!</v>
      </c>
      <c r="I571" s="79" t="e">
        <f t="shared" ca="1" si="39"/>
        <v>#DIV/0!</v>
      </c>
    </row>
    <row r="572" spans="2:9" x14ac:dyDescent="0.25">
      <c r="B572" s="93">
        <v>567</v>
      </c>
      <c r="C572" s="98"/>
      <c r="D572" s="79" t="e">
        <f>IF(B572="","",HLOOKUP($C$1,'Shaping Capacity using PNR'!$C$23:$N$26,4,FALSE)+HLOOKUP($C$1,'Shaping Capacity using PNR'!$C$23:$N$28,6,FALSE))</f>
        <v>#DIV/0!</v>
      </c>
      <c r="E572" s="94"/>
      <c r="F572" s="79" t="str">
        <f t="shared" si="40"/>
        <v/>
      </c>
      <c r="G572" s="79" t="str">
        <f t="shared" si="41"/>
        <v/>
      </c>
      <c r="H572" s="79" t="e">
        <f t="shared" ca="1" si="38"/>
        <v>#DIV/0!</v>
      </c>
      <c r="I572" s="79" t="e">
        <f t="shared" ca="1" si="39"/>
        <v>#DIV/0!</v>
      </c>
    </row>
    <row r="573" spans="2:9" x14ac:dyDescent="0.25">
      <c r="B573" s="93">
        <v>568</v>
      </c>
      <c r="C573" s="98"/>
      <c r="D573" s="79" t="e">
        <f>IF(B573="","",HLOOKUP($C$1,'Shaping Capacity using PNR'!$C$23:$N$26,4,FALSE)+HLOOKUP($C$1,'Shaping Capacity using PNR'!$C$23:$N$28,6,FALSE))</f>
        <v>#DIV/0!</v>
      </c>
      <c r="E573" s="94"/>
      <c r="F573" s="79" t="str">
        <f t="shared" si="40"/>
        <v/>
      </c>
      <c r="G573" s="79" t="str">
        <f t="shared" si="41"/>
        <v/>
      </c>
      <c r="H573" s="79" t="e">
        <f t="shared" ca="1" si="38"/>
        <v>#DIV/0!</v>
      </c>
      <c r="I573" s="79" t="e">
        <f t="shared" ca="1" si="39"/>
        <v>#DIV/0!</v>
      </c>
    </row>
    <row r="574" spans="2:9" x14ac:dyDescent="0.25">
      <c r="B574" s="93">
        <v>569</v>
      </c>
      <c r="C574" s="98"/>
      <c r="D574" s="79" t="e">
        <f>IF(B574="","",HLOOKUP($C$1,'Shaping Capacity using PNR'!$C$23:$N$26,4,FALSE)+HLOOKUP($C$1,'Shaping Capacity using PNR'!$C$23:$N$28,6,FALSE))</f>
        <v>#DIV/0!</v>
      </c>
      <c r="E574" s="94"/>
      <c r="F574" s="79" t="str">
        <f t="shared" si="40"/>
        <v/>
      </c>
      <c r="G574" s="79" t="str">
        <f t="shared" si="41"/>
        <v/>
      </c>
      <c r="H574" s="79" t="e">
        <f t="shared" ca="1" si="38"/>
        <v>#DIV/0!</v>
      </c>
      <c r="I574" s="79" t="e">
        <f t="shared" ca="1" si="39"/>
        <v>#DIV/0!</v>
      </c>
    </row>
    <row r="575" spans="2:9" x14ac:dyDescent="0.25">
      <c r="B575" s="93">
        <v>570</v>
      </c>
      <c r="C575" s="98"/>
      <c r="D575" s="79" t="e">
        <f>IF(B575="","",HLOOKUP($C$1,'Shaping Capacity using PNR'!$C$23:$N$26,4,FALSE)+HLOOKUP($C$1,'Shaping Capacity using PNR'!$C$23:$N$28,6,FALSE))</f>
        <v>#DIV/0!</v>
      </c>
      <c r="E575" s="94"/>
      <c r="F575" s="79" t="str">
        <f t="shared" si="40"/>
        <v/>
      </c>
      <c r="G575" s="79" t="str">
        <f t="shared" si="41"/>
        <v/>
      </c>
      <c r="H575" s="79" t="e">
        <f t="shared" ca="1" si="38"/>
        <v>#DIV/0!</v>
      </c>
      <c r="I575" s="79" t="e">
        <f t="shared" ca="1" si="39"/>
        <v>#DIV/0!</v>
      </c>
    </row>
    <row r="576" spans="2:9" x14ac:dyDescent="0.25">
      <c r="B576" s="93">
        <v>571</v>
      </c>
      <c r="C576" s="98"/>
      <c r="D576" s="79" t="e">
        <f>IF(B576="","",HLOOKUP($C$1,'Shaping Capacity using PNR'!$C$23:$N$26,4,FALSE)+HLOOKUP($C$1,'Shaping Capacity using PNR'!$C$23:$N$28,6,FALSE))</f>
        <v>#DIV/0!</v>
      </c>
      <c r="E576" s="94"/>
      <c r="F576" s="79" t="str">
        <f t="shared" si="40"/>
        <v/>
      </c>
      <c r="G576" s="79" t="str">
        <f t="shared" si="41"/>
        <v/>
      </c>
      <c r="H576" s="79" t="e">
        <f t="shared" ca="1" si="38"/>
        <v>#DIV/0!</v>
      </c>
      <c r="I576" s="79" t="e">
        <f t="shared" ca="1" si="39"/>
        <v>#DIV/0!</v>
      </c>
    </row>
    <row r="577" spans="2:9" x14ac:dyDescent="0.25">
      <c r="B577" s="93">
        <v>572</v>
      </c>
      <c r="C577" s="98"/>
      <c r="D577" s="79" t="e">
        <f>IF(B577="","",HLOOKUP($C$1,'Shaping Capacity using PNR'!$C$23:$N$26,4,FALSE)+HLOOKUP($C$1,'Shaping Capacity using PNR'!$C$23:$N$28,6,FALSE))</f>
        <v>#DIV/0!</v>
      </c>
      <c r="E577" s="94"/>
      <c r="F577" s="79" t="str">
        <f t="shared" si="40"/>
        <v/>
      </c>
      <c r="G577" s="79" t="str">
        <f t="shared" si="41"/>
        <v/>
      </c>
      <c r="H577" s="79" t="e">
        <f t="shared" ca="1" si="38"/>
        <v>#DIV/0!</v>
      </c>
      <c r="I577" s="79" t="e">
        <f t="shared" ca="1" si="39"/>
        <v>#DIV/0!</v>
      </c>
    </row>
    <row r="578" spans="2:9" x14ac:dyDescent="0.25">
      <c r="B578" s="93">
        <v>573</v>
      </c>
      <c r="C578" s="98"/>
      <c r="D578" s="79" t="e">
        <f>IF(B578="","",HLOOKUP($C$1,'Shaping Capacity using PNR'!$C$23:$N$26,4,FALSE)+HLOOKUP($C$1,'Shaping Capacity using PNR'!$C$23:$N$28,6,FALSE))</f>
        <v>#DIV/0!</v>
      </c>
      <c r="E578" s="94"/>
      <c r="F578" s="79" t="str">
        <f t="shared" si="40"/>
        <v/>
      </c>
      <c r="G578" s="79" t="str">
        <f t="shared" si="41"/>
        <v/>
      </c>
      <c r="H578" s="79" t="e">
        <f t="shared" ca="1" si="38"/>
        <v>#DIV/0!</v>
      </c>
      <c r="I578" s="79" t="e">
        <f t="shared" ca="1" si="39"/>
        <v>#DIV/0!</v>
      </c>
    </row>
    <row r="579" spans="2:9" x14ac:dyDescent="0.25">
      <c r="B579" s="93">
        <v>574</v>
      </c>
      <c r="C579" s="98"/>
      <c r="D579" s="79" t="e">
        <f>IF(B579="","",HLOOKUP($C$1,'Shaping Capacity using PNR'!$C$23:$N$26,4,FALSE)+HLOOKUP($C$1,'Shaping Capacity using PNR'!$C$23:$N$28,6,FALSE))</f>
        <v>#DIV/0!</v>
      </c>
      <c r="E579" s="94"/>
      <c r="F579" s="79" t="str">
        <f t="shared" si="40"/>
        <v/>
      </c>
      <c r="G579" s="79" t="str">
        <f t="shared" si="41"/>
        <v/>
      </c>
      <c r="H579" s="79" t="e">
        <f t="shared" ca="1" si="38"/>
        <v>#DIV/0!</v>
      </c>
      <c r="I579" s="79" t="e">
        <f t="shared" ca="1" si="39"/>
        <v>#DIV/0!</v>
      </c>
    </row>
    <row r="580" spans="2:9" x14ac:dyDescent="0.25">
      <c r="B580" s="93">
        <v>575</v>
      </c>
      <c r="C580" s="98"/>
      <c r="D580" s="79" t="e">
        <f>IF(B580="","",HLOOKUP($C$1,'Shaping Capacity using PNR'!$C$23:$N$26,4,FALSE)+HLOOKUP($C$1,'Shaping Capacity using PNR'!$C$23:$N$28,6,FALSE))</f>
        <v>#DIV/0!</v>
      </c>
      <c r="E580" s="94"/>
      <c r="F580" s="79" t="str">
        <f t="shared" si="40"/>
        <v/>
      </c>
      <c r="G580" s="79" t="str">
        <f t="shared" si="41"/>
        <v/>
      </c>
      <c r="H580" s="79" t="e">
        <f t="shared" ca="1" si="38"/>
        <v>#DIV/0!</v>
      </c>
      <c r="I580" s="79" t="e">
        <f t="shared" ca="1" si="39"/>
        <v>#DIV/0!</v>
      </c>
    </row>
    <row r="581" spans="2:9" x14ac:dyDescent="0.25">
      <c r="B581" s="93">
        <v>576</v>
      </c>
      <c r="C581" s="98"/>
      <c r="D581" s="79" t="e">
        <f>IF(B581="","",HLOOKUP($C$1,'Shaping Capacity using PNR'!$C$23:$N$26,4,FALSE)+HLOOKUP($C$1,'Shaping Capacity using PNR'!$C$23:$N$28,6,FALSE))</f>
        <v>#DIV/0!</v>
      </c>
      <c r="E581" s="94"/>
      <c r="F581" s="79" t="str">
        <f t="shared" si="40"/>
        <v/>
      </c>
      <c r="G581" s="79" t="str">
        <f t="shared" si="41"/>
        <v/>
      </c>
      <c r="H581" s="79" t="e">
        <f t="shared" ca="1" si="38"/>
        <v>#DIV/0!</v>
      </c>
      <c r="I581" s="79" t="e">
        <f t="shared" ca="1" si="39"/>
        <v>#DIV/0!</v>
      </c>
    </row>
    <row r="582" spans="2:9" x14ac:dyDescent="0.25">
      <c r="B582" s="93">
        <v>577</v>
      </c>
      <c r="C582" s="98"/>
      <c r="D582" s="79" t="e">
        <f>IF(B582="","",HLOOKUP($C$1,'Shaping Capacity using PNR'!$C$23:$N$26,4,FALSE)+HLOOKUP($C$1,'Shaping Capacity using PNR'!$C$23:$N$28,6,FALSE))</f>
        <v>#DIV/0!</v>
      </c>
      <c r="E582" s="94"/>
      <c r="F582" s="79" t="str">
        <f t="shared" si="40"/>
        <v/>
      </c>
      <c r="G582" s="79" t="str">
        <f t="shared" si="41"/>
        <v/>
      </c>
      <c r="H582" s="79" t="e">
        <f t="shared" ca="1" si="38"/>
        <v>#DIV/0!</v>
      </c>
      <c r="I582" s="79" t="e">
        <f t="shared" ca="1" si="39"/>
        <v>#DIV/0!</v>
      </c>
    </row>
    <row r="583" spans="2:9" x14ac:dyDescent="0.25">
      <c r="B583" s="93">
        <v>578</v>
      </c>
      <c r="C583" s="98"/>
      <c r="D583" s="79" t="e">
        <f>IF(B583="","",HLOOKUP($C$1,'Shaping Capacity using PNR'!$C$23:$N$26,4,FALSE)+HLOOKUP($C$1,'Shaping Capacity using PNR'!$C$23:$N$28,6,FALSE))</f>
        <v>#DIV/0!</v>
      </c>
      <c r="E583" s="94"/>
      <c r="F583" s="79" t="str">
        <f t="shared" si="40"/>
        <v/>
      </c>
      <c r="G583" s="79" t="str">
        <f t="shared" si="41"/>
        <v/>
      </c>
      <c r="H583" s="79" t="e">
        <f t="shared" ref="H583:H646" ca="1" si="42">IF(E583&gt;$E$2,"Yes","No")</f>
        <v>#DIV/0!</v>
      </c>
      <c r="I583" s="79" t="e">
        <f t="shared" ref="I583:I646" ca="1" si="43">IF(E583&lt;$F$2,"Yes","No")</f>
        <v>#DIV/0!</v>
      </c>
    </row>
    <row r="584" spans="2:9" x14ac:dyDescent="0.25">
      <c r="B584" s="93">
        <v>579</v>
      </c>
      <c r="C584" s="98"/>
      <c r="D584" s="79" t="e">
        <f>IF(B584="","",HLOOKUP($C$1,'Shaping Capacity using PNR'!$C$23:$N$26,4,FALSE)+HLOOKUP($C$1,'Shaping Capacity using PNR'!$C$23:$N$28,6,FALSE))</f>
        <v>#DIV/0!</v>
      </c>
      <c r="E584" s="94"/>
      <c r="F584" s="79" t="str">
        <f t="shared" ref="F584:F647" si="44">IF(E584&gt;E583,IF(ABS(E584-E583)&gt;$L$2,"Yes","No"),"")</f>
        <v/>
      </c>
      <c r="G584" s="79" t="str">
        <f t="shared" ref="G584:G647" si="45">IF(E584&lt;E583,IF(ABS(E584-E583)&gt;$M$2,"Yes","No"),"")</f>
        <v/>
      </c>
      <c r="H584" s="79" t="e">
        <f t="shared" ca="1" si="42"/>
        <v>#DIV/0!</v>
      </c>
      <c r="I584" s="79" t="e">
        <f t="shared" ca="1" si="43"/>
        <v>#DIV/0!</v>
      </c>
    </row>
    <row r="585" spans="2:9" x14ac:dyDescent="0.25">
      <c r="B585" s="93">
        <v>580</v>
      </c>
      <c r="C585" s="98"/>
      <c r="D585" s="79" t="e">
        <f>IF(B585="","",HLOOKUP($C$1,'Shaping Capacity using PNR'!$C$23:$N$26,4,FALSE)+HLOOKUP($C$1,'Shaping Capacity using PNR'!$C$23:$N$28,6,FALSE))</f>
        <v>#DIV/0!</v>
      </c>
      <c r="E585" s="94"/>
      <c r="F585" s="79" t="str">
        <f t="shared" si="44"/>
        <v/>
      </c>
      <c r="G585" s="79" t="str">
        <f t="shared" si="45"/>
        <v/>
      </c>
      <c r="H585" s="79" t="e">
        <f t="shared" ca="1" si="42"/>
        <v>#DIV/0!</v>
      </c>
      <c r="I585" s="79" t="e">
        <f t="shared" ca="1" si="43"/>
        <v>#DIV/0!</v>
      </c>
    </row>
    <row r="586" spans="2:9" x14ac:dyDescent="0.25">
      <c r="B586" s="93">
        <v>581</v>
      </c>
      <c r="C586" s="98"/>
      <c r="D586" s="79" t="e">
        <f>IF(B586="","",HLOOKUP($C$1,'Shaping Capacity using PNR'!$C$23:$N$26,4,FALSE)+HLOOKUP($C$1,'Shaping Capacity using PNR'!$C$23:$N$28,6,FALSE))</f>
        <v>#DIV/0!</v>
      </c>
      <c r="E586" s="94"/>
      <c r="F586" s="79" t="str">
        <f t="shared" si="44"/>
        <v/>
      </c>
      <c r="G586" s="79" t="str">
        <f t="shared" si="45"/>
        <v/>
      </c>
      <c r="H586" s="79" t="e">
        <f t="shared" ca="1" si="42"/>
        <v>#DIV/0!</v>
      </c>
      <c r="I586" s="79" t="e">
        <f t="shared" ca="1" si="43"/>
        <v>#DIV/0!</v>
      </c>
    </row>
    <row r="587" spans="2:9" x14ac:dyDescent="0.25">
      <c r="B587" s="93">
        <v>582</v>
      </c>
      <c r="C587" s="98"/>
      <c r="D587" s="79" t="e">
        <f>IF(B587="","",HLOOKUP($C$1,'Shaping Capacity using PNR'!$C$23:$N$26,4,FALSE)+HLOOKUP($C$1,'Shaping Capacity using PNR'!$C$23:$N$28,6,FALSE))</f>
        <v>#DIV/0!</v>
      </c>
      <c r="E587" s="94"/>
      <c r="F587" s="79" t="str">
        <f t="shared" si="44"/>
        <v/>
      </c>
      <c r="G587" s="79" t="str">
        <f t="shared" si="45"/>
        <v/>
      </c>
      <c r="H587" s="79" t="e">
        <f t="shared" ca="1" si="42"/>
        <v>#DIV/0!</v>
      </c>
      <c r="I587" s="79" t="e">
        <f t="shared" ca="1" si="43"/>
        <v>#DIV/0!</v>
      </c>
    </row>
    <row r="588" spans="2:9" x14ac:dyDescent="0.25">
      <c r="B588" s="93">
        <v>583</v>
      </c>
      <c r="C588" s="98"/>
      <c r="D588" s="79" t="e">
        <f>IF(B588="","",HLOOKUP($C$1,'Shaping Capacity using PNR'!$C$23:$N$26,4,FALSE)+HLOOKUP($C$1,'Shaping Capacity using PNR'!$C$23:$N$28,6,FALSE))</f>
        <v>#DIV/0!</v>
      </c>
      <c r="E588" s="94"/>
      <c r="F588" s="79" t="str">
        <f t="shared" si="44"/>
        <v/>
      </c>
      <c r="G588" s="79" t="str">
        <f t="shared" si="45"/>
        <v/>
      </c>
      <c r="H588" s="79" t="e">
        <f t="shared" ca="1" si="42"/>
        <v>#DIV/0!</v>
      </c>
      <c r="I588" s="79" t="e">
        <f t="shared" ca="1" si="43"/>
        <v>#DIV/0!</v>
      </c>
    </row>
    <row r="589" spans="2:9" x14ac:dyDescent="0.25">
      <c r="B589" s="93">
        <v>584</v>
      </c>
      <c r="C589" s="98"/>
      <c r="D589" s="79" t="e">
        <f>IF(B589="","",HLOOKUP($C$1,'Shaping Capacity using PNR'!$C$23:$N$26,4,FALSE)+HLOOKUP($C$1,'Shaping Capacity using PNR'!$C$23:$N$28,6,FALSE))</f>
        <v>#DIV/0!</v>
      </c>
      <c r="E589" s="94"/>
      <c r="F589" s="79" t="str">
        <f t="shared" si="44"/>
        <v/>
      </c>
      <c r="G589" s="79" t="str">
        <f t="shared" si="45"/>
        <v/>
      </c>
      <c r="H589" s="79" t="e">
        <f t="shared" ca="1" si="42"/>
        <v>#DIV/0!</v>
      </c>
      <c r="I589" s="79" t="e">
        <f t="shared" ca="1" si="43"/>
        <v>#DIV/0!</v>
      </c>
    </row>
    <row r="590" spans="2:9" x14ac:dyDescent="0.25">
      <c r="B590" s="93">
        <v>585</v>
      </c>
      <c r="C590" s="98"/>
      <c r="D590" s="79" t="e">
        <f>IF(B590="","",HLOOKUP($C$1,'Shaping Capacity using PNR'!$C$23:$N$26,4,FALSE)+HLOOKUP($C$1,'Shaping Capacity using PNR'!$C$23:$N$28,6,FALSE))</f>
        <v>#DIV/0!</v>
      </c>
      <c r="E590" s="94"/>
      <c r="F590" s="79" t="str">
        <f t="shared" si="44"/>
        <v/>
      </c>
      <c r="G590" s="79" t="str">
        <f t="shared" si="45"/>
        <v/>
      </c>
      <c r="H590" s="79" t="e">
        <f t="shared" ca="1" si="42"/>
        <v>#DIV/0!</v>
      </c>
      <c r="I590" s="79" t="e">
        <f t="shared" ca="1" si="43"/>
        <v>#DIV/0!</v>
      </c>
    </row>
    <row r="591" spans="2:9" x14ac:dyDescent="0.25">
      <c r="B591" s="93">
        <v>586</v>
      </c>
      <c r="C591" s="98"/>
      <c r="D591" s="79" t="e">
        <f>IF(B591="","",HLOOKUP($C$1,'Shaping Capacity using PNR'!$C$23:$N$26,4,FALSE)+HLOOKUP($C$1,'Shaping Capacity using PNR'!$C$23:$N$28,6,FALSE))</f>
        <v>#DIV/0!</v>
      </c>
      <c r="E591" s="94"/>
      <c r="F591" s="79" t="str">
        <f t="shared" si="44"/>
        <v/>
      </c>
      <c r="G591" s="79" t="str">
        <f t="shared" si="45"/>
        <v/>
      </c>
      <c r="H591" s="79" t="e">
        <f t="shared" ca="1" si="42"/>
        <v>#DIV/0!</v>
      </c>
      <c r="I591" s="79" t="e">
        <f t="shared" ca="1" si="43"/>
        <v>#DIV/0!</v>
      </c>
    </row>
    <row r="592" spans="2:9" x14ac:dyDescent="0.25">
      <c r="B592" s="93">
        <v>587</v>
      </c>
      <c r="C592" s="98"/>
      <c r="D592" s="79" t="e">
        <f>IF(B592="","",HLOOKUP($C$1,'Shaping Capacity using PNR'!$C$23:$N$26,4,FALSE)+HLOOKUP($C$1,'Shaping Capacity using PNR'!$C$23:$N$28,6,FALSE))</f>
        <v>#DIV/0!</v>
      </c>
      <c r="E592" s="94"/>
      <c r="F592" s="79" t="str">
        <f t="shared" si="44"/>
        <v/>
      </c>
      <c r="G592" s="79" t="str">
        <f t="shared" si="45"/>
        <v/>
      </c>
      <c r="H592" s="79" t="e">
        <f t="shared" ca="1" si="42"/>
        <v>#DIV/0!</v>
      </c>
      <c r="I592" s="79" t="e">
        <f t="shared" ca="1" si="43"/>
        <v>#DIV/0!</v>
      </c>
    </row>
    <row r="593" spans="2:9" x14ac:dyDescent="0.25">
      <c r="B593" s="93">
        <v>588</v>
      </c>
      <c r="C593" s="98"/>
      <c r="D593" s="79" t="e">
        <f>IF(B593="","",HLOOKUP($C$1,'Shaping Capacity using PNR'!$C$23:$N$26,4,FALSE)+HLOOKUP($C$1,'Shaping Capacity using PNR'!$C$23:$N$28,6,FALSE))</f>
        <v>#DIV/0!</v>
      </c>
      <c r="E593" s="94"/>
      <c r="F593" s="79" t="str">
        <f t="shared" si="44"/>
        <v/>
      </c>
      <c r="G593" s="79" t="str">
        <f t="shared" si="45"/>
        <v/>
      </c>
      <c r="H593" s="79" t="e">
        <f t="shared" ca="1" si="42"/>
        <v>#DIV/0!</v>
      </c>
      <c r="I593" s="79" t="e">
        <f t="shared" ca="1" si="43"/>
        <v>#DIV/0!</v>
      </c>
    </row>
    <row r="594" spans="2:9" x14ac:dyDescent="0.25">
      <c r="B594" s="93">
        <v>589</v>
      </c>
      <c r="C594" s="98"/>
      <c r="D594" s="79" t="e">
        <f>IF(B594="","",HLOOKUP($C$1,'Shaping Capacity using PNR'!$C$23:$N$26,4,FALSE)+HLOOKUP($C$1,'Shaping Capacity using PNR'!$C$23:$N$28,6,FALSE))</f>
        <v>#DIV/0!</v>
      </c>
      <c r="E594" s="94"/>
      <c r="F594" s="79" t="str">
        <f t="shared" si="44"/>
        <v/>
      </c>
      <c r="G594" s="79" t="str">
        <f t="shared" si="45"/>
        <v/>
      </c>
      <c r="H594" s="79" t="e">
        <f t="shared" ca="1" si="42"/>
        <v>#DIV/0!</v>
      </c>
      <c r="I594" s="79" t="e">
        <f t="shared" ca="1" si="43"/>
        <v>#DIV/0!</v>
      </c>
    </row>
    <row r="595" spans="2:9" x14ac:dyDescent="0.25">
      <c r="B595" s="93">
        <v>590</v>
      </c>
      <c r="C595" s="98"/>
      <c r="D595" s="79" t="e">
        <f>IF(B595="","",HLOOKUP($C$1,'Shaping Capacity using PNR'!$C$23:$N$26,4,FALSE)+HLOOKUP($C$1,'Shaping Capacity using PNR'!$C$23:$N$28,6,FALSE))</f>
        <v>#DIV/0!</v>
      </c>
      <c r="E595" s="94"/>
      <c r="F595" s="79" t="str">
        <f t="shared" si="44"/>
        <v/>
      </c>
      <c r="G595" s="79" t="str">
        <f t="shared" si="45"/>
        <v/>
      </c>
      <c r="H595" s="79" t="e">
        <f t="shared" ca="1" si="42"/>
        <v>#DIV/0!</v>
      </c>
      <c r="I595" s="79" t="e">
        <f t="shared" ca="1" si="43"/>
        <v>#DIV/0!</v>
      </c>
    </row>
    <row r="596" spans="2:9" x14ac:dyDescent="0.25">
      <c r="B596" s="93">
        <v>591</v>
      </c>
      <c r="C596" s="98"/>
      <c r="D596" s="79" t="e">
        <f>IF(B596="","",HLOOKUP($C$1,'Shaping Capacity using PNR'!$C$23:$N$26,4,FALSE)+HLOOKUP($C$1,'Shaping Capacity using PNR'!$C$23:$N$28,6,FALSE))</f>
        <v>#DIV/0!</v>
      </c>
      <c r="E596" s="94"/>
      <c r="F596" s="79" t="str">
        <f t="shared" si="44"/>
        <v/>
      </c>
      <c r="G596" s="79" t="str">
        <f t="shared" si="45"/>
        <v/>
      </c>
      <c r="H596" s="79" t="e">
        <f t="shared" ca="1" si="42"/>
        <v>#DIV/0!</v>
      </c>
      <c r="I596" s="79" t="e">
        <f t="shared" ca="1" si="43"/>
        <v>#DIV/0!</v>
      </c>
    </row>
    <row r="597" spans="2:9" x14ac:dyDescent="0.25">
      <c r="B597" s="93">
        <v>592</v>
      </c>
      <c r="C597" s="98"/>
      <c r="D597" s="79" t="e">
        <f>IF(B597="","",HLOOKUP($C$1,'Shaping Capacity using PNR'!$C$23:$N$26,4,FALSE)+HLOOKUP($C$1,'Shaping Capacity using PNR'!$C$23:$N$28,6,FALSE))</f>
        <v>#DIV/0!</v>
      </c>
      <c r="E597" s="94"/>
      <c r="F597" s="79" t="str">
        <f t="shared" si="44"/>
        <v/>
      </c>
      <c r="G597" s="79" t="str">
        <f t="shared" si="45"/>
        <v/>
      </c>
      <c r="H597" s="79" t="e">
        <f t="shared" ca="1" si="42"/>
        <v>#DIV/0!</v>
      </c>
      <c r="I597" s="79" t="e">
        <f t="shared" ca="1" si="43"/>
        <v>#DIV/0!</v>
      </c>
    </row>
    <row r="598" spans="2:9" x14ac:dyDescent="0.25">
      <c r="B598" s="93">
        <v>593</v>
      </c>
      <c r="C598" s="98"/>
      <c r="D598" s="79" t="e">
        <f>IF(B598="","",HLOOKUP($C$1,'Shaping Capacity using PNR'!$C$23:$N$26,4,FALSE)+HLOOKUP($C$1,'Shaping Capacity using PNR'!$C$23:$N$28,6,FALSE))</f>
        <v>#DIV/0!</v>
      </c>
      <c r="E598" s="94"/>
      <c r="F598" s="79" t="str">
        <f t="shared" si="44"/>
        <v/>
      </c>
      <c r="G598" s="79" t="str">
        <f t="shared" si="45"/>
        <v/>
      </c>
      <c r="H598" s="79" t="e">
        <f t="shared" ca="1" si="42"/>
        <v>#DIV/0!</v>
      </c>
      <c r="I598" s="79" t="e">
        <f t="shared" ca="1" si="43"/>
        <v>#DIV/0!</v>
      </c>
    </row>
    <row r="599" spans="2:9" x14ac:dyDescent="0.25">
      <c r="B599" s="93">
        <v>594</v>
      </c>
      <c r="C599" s="98"/>
      <c r="D599" s="79" t="e">
        <f>IF(B599="","",HLOOKUP($C$1,'Shaping Capacity using PNR'!$C$23:$N$26,4,FALSE)+HLOOKUP($C$1,'Shaping Capacity using PNR'!$C$23:$N$28,6,FALSE))</f>
        <v>#DIV/0!</v>
      </c>
      <c r="E599" s="94"/>
      <c r="F599" s="79" t="str">
        <f t="shared" si="44"/>
        <v/>
      </c>
      <c r="G599" s="79" t="str">
        <f t="shared" si="45"/>
        <v/>
      </c>
      <c r="H599" s="79" t="e">
        <f t="shared" ca="1" si="42"/>
        <v>#DIV/0!</v>
      </c>
      <c r="I599" s="79" t="e">
        <f t="shared" ca="1" si="43"/>
        <v>#DIV/0!</v>
      </c>
    </row>
    <row r="600" spans="2:9" x14ac:dyDescent="0.25">
      <c r="B600" s="93">
        <v>595</v>
      </c>
      <c r="C600" s="98"/>
      <c r="D600" s="79" t="e">
        <f>IF(B600="","",HLOOKUP($C$1,'Shaping Capacity using PNR'!$C$23:$N$26,4,FALSE)+HLOOKUP($C$1,'Shaping Capacity using PNR'!$C$23:$N$28,6,FALSE))</f>
        <v>#DIV/0!</v>
      </c>
      <c r="E600" s="94"/>
      <c r="F600" s="79" t="str">
        <f t="shared" si="44"/>
        <v/>
      </c>
      <c r="G600" s="79" t="str">
        <f t="shared" si="45"/>
        <v/>
      </c>
      <c r="H600" s="79" t="e">
        <f t="shared" ca="1" si="42"/>
        <v>#DIV/0!</v>
      </c>
      <c r="I600" s="79" t="e">
        <f t="shared" ca="1" si="43"/>
        <v>#DIV/0!</v>
      </c>
    </row>
    <row r="601" spans="2:9" x14ac:dyDescent="0.25">
      <c r="B601" s="93">
        <v>596</v>
      </c>
      <c r="C601" s="98"/>
      <c r="D601" s="79" t="e">
        <f>IF(B601="","",HLOOKUP($C$1,'Shaping Capacity using PNR'!$C$23:$N$26,4,FALSE)+HLOOKUP($C$1,'Shaping Capacity using PNR'!$C$23:$N$28,6,FALSE))</f>
        <v>#DIV/0!</v>
      </c>
      <c r="E601" s="94"/>
      <c r="F601" s="79" t="str">
        <f t="shared" si="44"/>
        <v/>
      </c>
      <c r="G601" s="79" t="str">
        <f t="shared" si="45"/>
        <v/>
      </c>
      <c r="H601" s="79" t="e">
        <f t="shared" ca="1" si="42"/>
        <v>#DIV/0!</v>
      </c>
      <c r="I601" s="79" t="e">
        <f t="shared" ca="1" si="43"/>
        <v>#DIV/0!</v>
      </c>
    </row>
    <row r="602" spans="2:9" x14ac:dyDescent="0.25">
      <c r="B602" s="93">
        <v>597</v>
      </c>
      <c r="C602" s="98"/>
      <c r="D602" s="79" t="e">
        <f>IF(B602="","",HLOOKUP($C$1,'Shaping Capacity using PNR'!$C$23:$N$26,4,FALSE)+HLOOKUP($C$1,'Shaping Capacity using PNR'!$C$23:$N$28,6,FALSE))</f>
        <v>#DIV/0!</v>
      </c>
      <c r="E602" s="94"/>
      <c r="F602" s="79" t="str">
        <f t="shared" si="44"/>
        <v/>
      </c>
      <c r="G602" s="79" t="str">
        <f t="shared" si="45"/>
        <v/>
      </c>
      <c r="H602" s="79" t="e">
        <f t="shared" ca="1" si="42"/>
        <v>#DIV/0!</v>
      </c>
      <c r="I602" s="79" t="e">
        <f t="shared" ca="1" si="43"/>
        <v>#DIV/0!</v>
      </c>
    </row>
    <row r="603" spans="2:9" x14ac:dyDescent="0.25">
      <c r="B603" s="93">
        <v>598</v>
      </c>
      <c r="C603" s="98"/>
      <c r="D603" s="79" t="e">
        <f>IF(B603="","",HLOOKUP($C$1,'Shaping Capacity using PNR'!$C$23:$N$26,4,FALSE)+HLOOKUP($C$1,'Shaping Capacity using PNR'!$C$23:$N$28,6,FALSE))</f>
        <v>#DIV/0!</v>
      </c>
      <c r="E603" s="94"/>
      <c r="F603" s="79" t="str">
        <f t="shared" si="44"/>
        <v/>
      </c>
      <c r="G603" s="79" t="str">
        <f t="shared" si="45"/>
        <v/>
      </c>
      <c r="H603" s="79" t="e">
        <f t="shared" ca="1" si="42"/>
        <v>#DIV/0!</v>
      </c>
      <c r="I603" s="79" t="e">
        <f t="shared" ca="1" si="43"/>
        <v>#DIV/0!</v>
      </c>
    </row>
    <row r="604" spans="2:9" x14ac:dyDescent="0.25">
      <c r="B604" s="93">
        <v>599</v>
      </c>
      <c r="C604" s="98"/>
      <c r="D604" s="79" t="e">
        <f>IF(B604="","",HLOOKUP($C$1,'Shaping Capacity using PNR'!$C$23:$N$26,4,FALSE)+HLOOKUP($C$1,'Shaping Capacity using PNR'!$C$23:$N$28,6,FALSE))</f>
        <v>#DIV/0!</v>
      </c>
      <c r="E604" s="94"/>
      <c r="F604" s="79" t="str">
        <f t="shared" si="44"/>
        <v/>
      </c>
      <c r="G604" s="79" t="str">
        <f t="shared" si="45"/>
        <v/>
      </c>
      <c r="H604" s="79" t="e">
        <f t="shared" ca="1" si="42"/>
        <v>#DIV/0!</v>
      </c>
      <c r="I604" s="79" t="e">
        <f t="shared" ca="1" si="43"/>
        <v>#DIV/0!</v>
      </c>
    </row>
    <row r="605" spans="2:9" x14ac:dyDescent="0.25">
      <c r="B605" s="93">
        <v>600</v>
      </c>
      <c r="C605" s="98"/>
      <c r="D605" s="79" t="e">
        <f>IF(B605="","",HLOOKUP($C$1,'Shaping Capacity using PNR'!$C$23:$N$26,4,FALSE)+HLOOKUP($C$1,'Shaping Capacity using PNR'!$C$23:$N$28,6,FALSE))</f>
        <v>#DIV/0!</v>
      </c>
      <c r="E605" s="94"/>
      <c r="F605" s="79" t="str">
        <f t="shared" si="44"/>
        <v/>
      </c>
      <c r="G605" s="79" t="str">
        <f t="shared" si="45"/>
        <v/>
      </c>
      <c r="H605" s="79" t="e">
        <f t="shared" ca="1" si="42"/>
        <v>#DIV/0!</v>
      </c>
      <c r="I605" s="79" t="e">
        <f t="shared" ca="1" si="43"/>
        <v>#DIV/0!</v>
      </c>
    </row>
    <row r="606" spans="2:9" x14ac:dyDescent="0.25">
      <c r="B606" s="93">
        <v>601</v>
      </c>
      <c r="C606" s="98"/>
      <c r="D606" s="79" t="e">
        <f>IF(B606="","",HLOOKUP($C$1,'Shaping Capacity using PNR'!$C$23:$N$26,4,FALSE)+HLOOKUP($C$1,'Shaping Capacity using PNR'!$C$23:$N$28,6,FALSE))</f>
        <v>#DIV/0!</v>
      </c>
      <c r="E606" s="94"/>
      <c r="F606" s="79" t="str">
        <f t="shared" si="44"/>
        <v/>
      </c>
      <c r="G606" s="79" t="str">
        <f t="shared" si="45"/>
        <v/>
      </c>
      <c r="H606" s="79" t="e">
        <f t="shared" ca="1" si="42"/>
        <v>#DIV/0!</v>
      </c>
      <c r="I606" s="79" t="e">
        <f t="shared" ca="1" si="43"/>
        <v>#DIV/0!</v>
      </c>
    </row>
    <row r="607" spans="2:9" x14ac:dyDescent="0.25">
      <c r="B607" s="93">
        <v>602</v>
      </c>
      <c r="C607" s="98"/>
      <c r="D607" s="79" t="e">
        <f>IF(B607="","",HLOOKUP($C$1,'Shaping Capacity using PNR'!$C$23:$N$26,4,FALSE)+HLOOKUP($C$1,'Shaping Capacity using PNR'!$C$23:$N$28,6,FALSE))</f>
        <v>#DIV/0!</v>
      </c>
      <c r="E607" s="94"/>
      <c r="F607" s="79" t="str">
        <f t="shared" si="44"/>
        <v/>
      </c>
      <c r="G607" s="79" t="str">
        <f t="shared" si="45"/>
        <v/>
      </c>
      <c r="H607" s="79" t="e">
        <f t="shared" ca="1" si="42"/>
        <v>#DIV/0!</v>
      </c>
      <c r="I607" s="79" t="e">
        <f t="shared" ca="1" si="43"/>
        <v>#DIV/0!</v>
      </c>
    </row>
    <row r="608" spans="2:9" x14ac:dyDescent="0.25">
      <c r="B608" s="93">
        <v>603</v>
      </c>
      <c r="C608" s="98"/>
      <c r="D608" s="79" t="e">
        <f>IF(B608="","",HLOOKUP($C$1,'Shaping Capacity using PNR'!$C$23:$N$26,4,FALSE)+HLOOKUP($C$1,'Shaping Capacity using PNR'!$C$23:$N$28,6,FALSE))</f>
        <v>#DIV/0!</v>
      </c>
      <c r="E608" s="94"/>
      <c r="F608" s="79" t="str">
        <f t="shared" si="44"/>
        <v/>
      </c>
      <c r="G608" s="79" t="str">
        <f t="shared" si="45"/>
        <v/>
      </c>
      <c r="H608" s="79" t="e">
        <f t="shared" ca="1" si="42"/>
        <v>#DIV/0!</v>
      </c>
      <c r="I608" s="79" t="e">
        <f t="shared" ca="1" si="43"/>
        <v>#DIV/0!</v>
      </c>
    </row>
    <row r="609" spans="2:9" x14ac:dyDescent="0.25">
      <c r="B609" s="93">
        <v>604</v>
      </c>
      <c r="C609" s="98"/>
      <c r="D609" s="79" t="e">
        <f>IF(B609="","",HLOOKUP($C$1,'Shaping Capacity using PNR'!$C$23:$N$26,4,FALSE)+HLOOKUP($C$1,'Shaping Capacity using PNR'!$C$23:$N$28,6,FALSE))</f>
        <v>#DIV/0!</v>
      </c>
      <c r="E609" s="94"/>
      <c r="F609" s="79" t="str">
        <f t="shared" si="44"/>
        <v/>
      </c>
      <c r="G609" s="79" t="str">
        <f t="shared" si="45"/>
        <v/>
      </c>
      <c r="H609" s="79" t="e">
        <f t="shared" ca="1" si="42"/>
        <v>#DIV/0!</v>
      </c>
      <c r="I609" s="79" t="e">
        <f t="shared" ca="1" si="43"/>
        <v>#DIV/0!</v>
      </c>
    </row>
    <row r="610" spans="2:9" x14ac:dyDescent="0.25">
      <c r="B610" s="93">
        <v>605</v>
      </c>
      <c r="C610" s="98"/>
      <c r="D610" s="79" t="e">
        <f>IF(B610="","",HLOOKUP($C$1,'Shaping Capacity using PNR'!$C$23:$N$26,4,FALSE)+HLOOKUP($C$1,'Shaping Capacity using PNR'!$C$23:$N$28,6,FALSE))</f>
        <v>#DIV/0!</v>
      </c>
      <c r="E610" s="94"/>
      <c r="F610" s="79" t="str">
        <f t="shared" si="44"/>
        <v/>
      </c>
      <c r="G610" s="79" t="str">
        <f t="shared" si="45"/>
        <v/>
      </c>
      <c r="H610" s="79" t="e">
        <f t="shared" ca="1" si="42"/>
        <v>#DIV/0!</v>
      </c>
      <c r="I610" s="79" t="e">
        <f t="shared" ca="1" si="43"/>
        <v>#DIV/0!</v>
      </c>
    </row>
    <row r="611" spans="2:9" x14ac:dyDescent="0.25">
      <c r="B611" s="93">
        <v>606</v>
      </c>
      <c r="C611" s="98"/>
      <c r="D611" s="79" t="e">
        <f>IF(B611="","",HLOOKUP($C$1,'Shaping Capacity using PNR'!$C$23:$N$26,4,FALSE)+HLOOKUP($C$1,'Shaping Capacity using PNR'!$C$23:$N$28,6,FALSE))</f>
        <v>#DIV/0!</v>
      </c>
      <c r="E611" s="94"/>
      <c r="F611" s="79" t="str">
        <f t="shared" si="44"/>
        <v/>
      </c>
      <c r="G611" s="79" t="str">
        <f t="shared" si="45"/>
        <v/>
      </c>
      <c r="H611" s="79" t="e">
        <f t="shared" ca="1" si="42"/>
        <v>#DIV/0!</v>
      </c>
      <c r="I611" s="79" t="e">
        <f t="shared" ca="1" si="43"/>
        <v>#DIV/0!</v>
      </c>
    </row>
    <row r="612" spans="2:9" x14ac:dyDescent="0.25">
      <c r="B612" s="93">
        <v>607</v>
      </c>
      <c r="C612" s="98"/>
      <c r="D612" s="79" t="e">
        <f>IF(B612="","",HLOOKUP($C$1,'Shaping Capacity using PNR'!$C$23:$N$26,4,FALSE)+HLOOKUP($C$1,'Shaping Capacity using PNR'!$C$23:$N$28,6,FALSE))</f>
        <v>#DIV/0!</v>
      </c>
      <c r="E612" s="94"/>
      <c r="F612" s="79" t="str">
        <f t="shared" si="44"/>
        <v/>
      </c>
      <c r="G612" s="79" t="str">
        <f t="shared" si="45"/>
        <v/>
      </c>
      <c r="H612" s="79" t="e">
        <f t="shared" ca="1" si="42"/>
        <v>#DIV/0!</v>
      </c>
      <c r="I612" s="79" t="e">
        <f t="shared" ca="1" si="43"/>
        <v>#DIV/0!</v>
      </c>
    </row>
    <row r="613" spans="2:9" x14ac:dyDescent="0.25">
      <c r="B613" s="93">
        <v>608</v>
      </c>
      <c r="C613" s="98"/>
      <c r="D613" s="79" t="e">
        <f>IF(B613="","",HLOOKUP($C$1,'Shaping Capacity using PNR'!$C$23:$N$26,4,FALSE)+HLOOKUP($C$1,'Shaping Capacity using PNR'!$C$23:$N$28,6,FALSE))</f>
        <v>#DIV/0!</v>
      </c>
      <c r="E613" s="94"/>
      <c r="F613" s="79" t="str">
        <f t="shared" si="44"/>
        <v/>
      </c>
      <c r="G613" s="79" t="str">
        <f t="shared" si="45"/>
        <v/>
      </c>
      <c r="H613" s="79" t="e">
        <f t="shared" ca="1" si="42"/>
        <v>#DIV/0!</v>
      </c>
      <c r="I613" s="79" t="e">
        <f t="shared" ca="1" si="43"/>
        <v>#DIV/0!</v>
      </c>
    </row>
    <row r="614" spans="2:9" x14ac:dyDescent="0.25">
      <c r="B614" s="93">
        <v>609</v>
      </c>
      <c r="C614" s="98"/>
      <c r="D614" s="79" t="e">
        <f>IF(B614="","",HLOOKUP($C$1,'Shaping Capacity using PNR'!$C$23:$N$26,4,FALSE)+HLOOKUP($C$1,'Shaping Capacity using PNR'!$C$23:$N$28,6,FALSE))</f>
        <v>#DIV/0!</v>
      </c>
      <c r="E614" s="94"/>
      <c r="F614" s="79" t="str">
        <f t="shared" si="44"/>
        <v/>
      </c>
      <c r="G614" s="79" t="str">
        <f t="shared" si="45"/>
        <v/>
      </c>
      <c r="H614" s="79" t="e">
        <f t="shared" ca="1" si="42"/>
        <v>#DIV/0!</v>
      </c>
      <c r="I614" s="79" t="e">
        <f t="shared" ca="1" si="43"/>
        <v>#DIV/0!</v>
      </c>
    </row>
    <row r="615" spans="2:9" x14ac:dyDescent="0.25">
      <c r="B615" s="93">
        <v>610</v>
      </c>
      <c r="C615" s="98"/>
      <c r="D615" s="79" t="e">
        <f>IF(B615="","",HLOOKUP($C$1,'Shaping Capacity using PNR'!$C$23:$N$26,4,FALSE)+HLOOKUP($C$1,'Shaping Capacity using PNR'!$C$23:$N$28,6,FALSE))</f>
        <v>#DIV/0!</v>
      </c>
      <c r="E615" s="94"/>
      <c r="F615" s="79" t="str">
        <f t="shared" si="44"/>
        <v/>
      </c>
      <c r="G615" s="79" t="str">
        <f t="shared" si="45"/>
        <v/>
      </c>
      <c r="H615" s="79" t="e">
        <f t="shared" ca="1" si="42"/>
        <v>#DIV/0!</v>
      </c>
      <c r="I615" s="79" t="e">
        <f t="shared" ca="1" si="43"/>
        <v>#DIV/0!</v>
      </c>
    </row>
    <row r="616" spans="2:9" x14ac:dyDescent="0.25">
      <c r="B616" s="93">
        <v>611</v>
      </c>
      <c r="C616" s="98"/>
      <c r="D616" s="79" t="e">
        <f>IF(B616="","",HLOOKUP($C$1,'Shaping Capacity using PNR'!$C$23:$N$26,4,FALSE)+HLOOKUP($C$1,'Shaping Capacity using PNR'!$C$23:$N$28,6,FALSE))</f>
        <v>#DIV/0!</v>
      </c>
      <c r="E616" s="94"/>
      <c r="F616" s="79" t="str">
        <f t="shared" si="44"/>
        <v/>
      </c>
      <c r="G616" s="79" t="str">
        <f t="shared" si="45"/>
        <v/>
      </c>
      <c r="H616" s="79" t="e">
        <f t="shared" ca="1" si="42"/>
        <v>#DIV/0!</v>
      </c>
      <c r="I616" s="79" t="e">
        <f t="shared" ca="1" si="43"/>
        <v>#DIV/0!</v>
      </c>
    </row>
    <row r="617" spans="2:9" x14ac:dyDescent="0.25">
      <c r="B617" s="93">
        <v>612</v>
      </c>
      <c r="C617" s="98"/>
      <c r="D617" s="79" t="e">
        <f>IF(B617="","",HLOOKUP($C$1,'Shaping Capacity using PNR'!$C$23:$N$26,4,FALSE)+HLOOKUP($C$1,'Shaping Capacity using PNR'!$C$23:$N$28,6,FALSE))</f>
        <v>#DIV/0!</v>
      </c>
      <c r="E617" s="94"/>
      <c r="F617" s="79" t="str">
        <f t="shared" si="44"/>
        <v/>
      </c>
      <c r="G617" s="79" t="str">
        <f t="shared" si="45"/>
        <v/>
      </c>
      <c r="H617" s="79" t="e">
        <f t="shared" ca="1" si="42"/>
        <v>#DIV/0!</v>
      </c>
      <c r="I617" s="79" t="e">
        <f t="shared" ca="1" si="43"/>
        <v>#DIV/0!</v>
      </c>
    </row>
    <row r="618" spans="2:9" x14ac:dyDescent="0.25">
      <c r="B618" s="93">
        <v>613</v>
      </c>
      <c r="C618" s="98"/>
      <c r="D618" s="79" t="e">
        <f>IF(B618="","",HLOOKUP($C$1,'Shaping Capacity using PNR'!$C$23:$N$26,4,FALSE)+HLOOKUP($C$1,'Shaping Capacity using PNR'!$C$23:$N$28,6,FALSE))</f>
        <v>#DIV/0!</v>
      </c>
      <c r="E618" s="94"/>
      <c r="F618" s="79" t="str">
        <f t="shared" si="44"/>
        <v/>
      </c>
      <c r="G618" s="79" t="str">
        <f t="shared" si="45"/>
        <v/>
      </c>
      <c r="H618" s="79" t="e">
        <f t="shared" ca="1" si="42"/>
        <v>#DIV/0!</v>
      </c>
      <c r="I618" s="79" t="e">
        <f t="shared" ca="1" si="43"/>
        <v>#DIV/0!</v>
      </c>
    </row>
    <row r="619" spans="2:9" x14ac:dyDescent="0.25">
      <c r="B619" s="93">
        <v>614</v>
      </c>
      <c r="C619" s="98"/>
      <c r="D619" s="79" t="e">
        <f>IF(B619="","",HLOOKUP($C$1,'Shaping Capacity using PNR'!$C$23:$N$26,4,FALSE)+HLOOKUP($C$1,'Shaping Capacity using PNR'!$C$23:$N$28,6,FALSE))</f>
        <v>#DIV/0!</v>
      </c>
      <c r="E619" s="94"/>
      <c r="F619" s="79" t="str">
        <f t="shared" si="44"/>
        <v/>
      </c>
      <c r="G619" s="79" t="str">
        <f t="shared" si="45"/>
        <v/>
      </c>
      <c r="H619" s="79" t="e">
        <f t="shared" ca="1" si="42"/>
        <v>#DIV/0!</v>
      </c>
      <c r="I619" s="79" t="e">
        <f t="shared" ca="1" si="43"/>
        <v>#DIV/0!</v>
      </c>
    </row>
    <row r="620" spans="2:9" x14ac:dyDescent="0.25">
      <c r="B620" s="93">
        <v>615</v>
      </c>
      <c r="C620" s="98"/>
      <c r="D620" s="79" t="e">
        <f>IF(B620="","",HLOOKUP($C$1,'Shaping Capacity using PNR'!$C$23:$N$26,4,FALSE)+HLOOKUP($C$1,'Shaping Capacity using PNR'!$C$23:$N$28,6,FALSE))</f>
        <v>#DIV/0!</v>
      </c>
      <c r="E620" s="94"/>
      <c r="F620" s="79" t="str">
        <f t="shared" si="44"/>
        <v/>
      </c>
      <c r="G620" s="79" t="str">
        <f t="shared" si="45"/>
        <v/>
      </c>
      <c r="H620" s="79" t="e">
        <f t="shared" ca="1" si="42"/>
        <v>#DIV/0!</v>
      </c>
      <c r="I620" s="79" t="e">
        <f t="shared" ca="1" si="43"/>
        <v>#DIV/0!</v>
      </c>
    </row>
    <row r="621" spans="2:9" x14ac:dyDescent="0.25">
      <c r="B621" s="93">
        <v>616</v>
      </c>
      <c r="C621" s="98"/>
      <c r="D621" s="79" t="e">
        <f>IF(B621="","",HLOOKUP($C$1,'Shaping Capacity using PNR'!$C$23:$N$26,4,FALSE)+HLOOKUP($C$1,'Shaping Capacity using PNR'!$C$23:$N$28,6,FALSE))</f>
        <v>#DIV/0!</v>
      </c>
      <c r="E621" s="94"/>
      <c r="F621" s="79" t="str">
        <f t="shared" si="44"/>
        <v/>
      </c>
      <c r="G621" s="79" t="str">
        <f t="shared" si="45"/>
        <v/>
      </c>
      <c r="H621" s="79" t="e">
        <f t="shared" ca="1" si="42"/>
        <v>#DIV/0!</v>
      </c>
      <c r="I621" s="79" t="e">
        <f t="shared" ca="1" si="43"/>
        <v>#DIV/0!</v>
      </c>
    </row>
    <row r="622" spans="2:9" x14ac:dyDescent="0.25">
      <c r="B622" s="93">
        <v>617</v>
      </c>
      <c r="C622" s="98"/>
      <c r="D622" s="79" t="e">
        <f>IF(B622="","",HLOOKUP($C$1,'Shaping Capacity using PNR'!$C$23:$N$26,4,FALSE)+HLOOKUP($C$1,'Shaping Capacity using PNR'!$C$23:$N$28,6,FALSE))</f>
        <v>#DIV/0!</v>
      </c>
      <c r="E622" s="94"/>
      <c r="F622" s="79" t="str">
        <f t="shared" si="44"/>
        <v/>
      </c>
      <c r="G622" s="79" t="str">
        <f t="shared" si="45"/>
        <v/>
      </c>
      <c r="H622" s="79" t="e">
        <f t="shared" ca="1" si="42"/>
        <v>#DIV/0!</v>
      </c>
      <c r="I622" s="79" t="e">
        <f t="shared" ca="1" si="43"/>
        <v>#DIV/0!</v>
      </c>
    </row>
    <row r="623" spans="2:9" x14ac:dyDescent="0.25">
      <c r="B623" s="93">
        <v>618</v>
      </c>
      <c r="C623" s="98"/>
      <c r="D623" s="79" t="e">
        <f>IF(B623="","",HLOOKUP($C$1,'Shaping Capacity using PNR'!$C$23:$N$26,4,FALSE)+HLOOKUP($C$1,'Shaping Capacity using PNR'!$C$23:$N$28,6,FALSE))</f>
        <v>#DIV/0!</v>
      </c>
      <c r="E623" s="94"/>
      <c r="F623" s="79" t="str">
        <f t="shared" si="44"/>
        <v/>
      </c>
      <c r="G623" s="79" t="str">
        <f t="shared" si="45"/>
        <v/>
      </c>
      <c r="H623" s="79" t="e">
        <f t="shared" ca="1" si="42"/>
        <v>#DIV/0!</v>
      </c>
      <c r="I623" s="79" t="e">
        <f t="shared" ca="1" si="43"/>
        <v>#DIV/0!</v>
      </c>
    </row>
    <row r="624" spans="2:9" x14ac:dyDescent="0.25">
      <c r="B624" s="93">
        <v>619</v>
      </c>
      <c r="C624" s="98"/>
      <c r="D624" s="79" t="e">
        <f>IF(B624="","",HLOOKUP($C$1,'Shaping Capacity using PNR'!$C$23:$N$26,4,FALSE)+HLOOKUP($C$1,'Shaping Capacity using PNR'!$C$23:$N$28,6,FALSE))</f>
        <v>#DIV/0!</v>
      </c>
      <c r="E624" s="94"/>
      <c r="F624" s="79" t="str">
        <f t="shared" si="44"/>
        <v/>
      </c>
      <c r="G624" s="79" t="str">
        <f t="shared" si="45"/>
        <v/>
      </c>
      <c r="H624" s="79" t="e">
        <f t="shared" ca="1" si="42"/>
        <v>#DIV/0!</v>
      </c>
      <c r="I624" s="79" t="e">
        <f t="shared" ca="1" si="43"/>
        <v>#DIV/0!</v>
      </c>
    </row>
    <row r="625" spans="2:9" x14ac:dyDescent="0.25">
      <c r="B625" s="93">
        <v>620</v>
      </c>
      <c r="C625" s="98"/>
      <c r="D625" s="79" t="e">
        <f>IF(B625="","",HLOOKUP($C$1,'Shaping Capacity using PNR'!$C$23:$N$26,4,FALSE)+HLOOKUP($C$1,'Shaping Capacity using PNR'!$C$23:$N$28,6,FALSE))</f>
        <v>#DIV/0!</v>
      </c>
      <c r="E625" s="94"/>
      <c r="F625" s="79" t="str">
        <f t="shared" si="44"/>
        <v/>
      </c>
      <c r="G625" s="79" t="str">
        <f t="shared" si="45"/>
        <v/>
      </c>
      <c r="H625" s="79" t="e">
        <f t="shared" ca="1" si="42"/>
        <v>#DIV/0!</v>
      </c>
      <c r="I625" s="79" t="e">
        <f t="shared" ca="1" si="43"/>
        <v>#DIV/0!</v>
      </c>
    </row>
    <row r="626" spans="2:9" x14ac:dyDescent="0.25">
      <c r="B626" s="93">
        <v>621</v>
      </c>
      <c r="C626" s="98"/>
      <c r="D626" s="79" t="e">
        <f>IF(B626="","",HLOOKUP($C$1,'Shaping Capacity using PNR'!$C$23:$N$26,4,FALSE)+HLOOKUP($C$1,'Shaping Capacity using PNR'!$C$23:$N$28,6,FALSE))</f>
        <v>#DIV/0!</v>
      </c>
      <c r="E626" s="94"/>
      <c r="F626" s="79" t="str">
        <f t="shared" si="44"/>
        <v/>
      </c>
      <c r="G626" s="79" t="str">
        <f t="shared" si="45"/>
        <v/>
      </c>
      <c r="H626" s="79" t="e">
        <f t="shared" ca="1" si="42"/>
        <v>#DIV/0!</v>
      </c>
      <c r="I626" s="79" t="e">
        <f t="shared" ca="1" si="43"/>
        <v>#DIV/0!</v>
      </c>
    </row>
    <row r="627" spans="2:9" x14ac:dyDescent="0.25">
      <c r="B627" s="93">
        <v>622</v>
      </c>
      <c r="C627" s="98"/>
      <c r="D627" s="79" t="e">
        <f>IF(B627="","",HLOOKUP($C$1,'Shaping Capacity using PNR'!$C$23:$N$26,4,FALSE)+HLOOKUP($C$1,'Shaping Capacity using PNR'!$C$23:$N$28,6,FALSE))</f>
        <v>#DIV/0!</v>
      </c>
      <c r="E627" s="94"/>
      <c r="F627" s="79" t="str">
        <f t="shared" si="44"/>
        <v/>
      </c>
      <c r="G627" s="79" t="str">
        <f t="shared" si="45"/>
        <v/>
      </c>
      <c r="H627" s="79" t="e">
        <f t="shared" ca="1" si="42"/>
        <v>#DIV/0!</v>
      </c>
      <c r="I627" s="79" t="e">
        <f t="shared" ca="1" si="43"/>
        <v>#DIV/0!</v>
      </c>
    </row>
    <row r="628" spans="2:9" x14ac:dyDescent="0.25">
      <c r="B628" s="93">
        <v>623</v>
      </c>
      <c r="C628" s="98"/>
      <c r="D628" s="79" t="e">
        <f>IF(B628="","",HLOOKUP($C$1,'Shaping Capacity using PNR'!$C$23:$N$26,4,FALSE)+HLOOKUP($C$1,'Shaping Capacity using PNR'!$C$23:$N$28,6,FALSE))</f>
        <v>#DIV/0!</v>
      </c>
      <c r="E628" s="94"/>
      <c r="F628" s="79" t="str">
        <f t="shared" si="44"/>
        <v/>
      </c>
      <c r="G628" s="79" t="str">
        <f t="shared" si="45"/>
        <v/>
      </c>
      <c r="H628" s="79" t="e">
        <f t="shared" ca="1" si="42"/>
        <v>#DIV/0!</v>
      </c>
      <c r="I628" s="79" t="e">
        <f t="shared" ca="1" si="43"/>
        <v>#DIV/0!</v>
      </c>
    </row>
    <row r="629" spans="2:9" x14ac:dyDescent="0.25">
      <c r="B629" s="93">
        <v>624</v>
      </c>
      <c r="C629" s="98"/>
      <c r="D629" s="79" t="e">
        <f>IF(B629="","",HLOOKUP($C$1,'Shaping Capacity using PNR'!$C$23:$N$26,4,FALSE)+HLOOKUP($C$1,'Shaping Capacity using PNR'!$C$23:$N$28,6,FALSE))</f>
        <v>#DIV/0!</v>
      </c>
      <c r="E629" s="94"/>
      <c r="F629" s="79" t="str">
        <f t="shared" si="44"/>
        <v/>
      </c>
      <c r="G629" s="79" t="str">
        <f t="shared" si="45"/>
        <v/>
      </c>
      <c r="H629" s="79" t="e">
        <f t="shared" ca="1" si="42"/>
        <v>#DIV/0!</v>
      </c>
      <c r="I629" s="79" t="e">
        <f t="shared" ca="1" si="43"/>
        <v>#DIV/0!</v>
      </c>
    </row>
    <row r="630" spans="2:9" x14ac:dyDescent="0.25">
      <c r="B630" s="93">
        <v>625</v>
      </c>
      <c r="C630" s="98"/>
      <c r="D630" s="79" t="e">
        <f>IF(B630="","",HLOOKUP($C$1,'Shaping Capacity using PNR'!$C$23:$N$26,4,FALSE)+HLOOKUP($C$1,'Shaping Capacity using PNR'!$C$23:$N$28,6,FALSE))</f>
        <v>#DIV/0!</v>
      </c>
      <c r="E630" s="94"/>
      <c r="F630" s="79" t="str">
        <f t="shared" si="44"/>
        <v/>
      </c>
      <c r="G630" s="79" t="str">
        <f t="shared" si="45"/>
        <v/>
      </c>
      <c r="H630" s="79" t="e">
        <f t="shared" ca="1" si="42"/>
        <v>#DIV/0!</v>
      </c>
      <c r="I630" s="79" t="e">
        <f t="shared" ca="1" si="43"/>
        <v>#DIV/0!</v>
      </c>
    </row>
    <row r="631" spans="2:9" x14ac:dyDescent="0.25">
      <c r="B631" s="93">
        <v>626</v>
      </c>
      <c r="C631" s="98"/>
      <c r="D631" s="79" t="e">
        <f>IF(B631="","",HLOOKUP($C$1,'Shaping Capacity using PNR'!$C$23:$N$26,4,FALSE)+HLOOKUP($C$1,'Shaping Capacity using PNR'!$C$23:$N$28,6,FALSE))</f>
        <v>#DIV/0!</v>
      </c>
      <c r="E631" s="94"/>
      <c r="F631" s="79" t="str">
        <f t="shared" si="44"/>
        <v/>
      </c>
      <c r="G631" s="79" t="str">
        <f t="shared" si="45"/>
        <v/>
      </c>
      <c r="H631" s="79" t="e">
        <f t="shared" ca="1" si="42"/>
        <v>#DIV/0!</v>
      </c>
      <c r="I631" s="79" t="e">
        <f t="shared" ca="1" si="43"/>
        <v>#DIV/0!</v>
      </c>
    </row>
    <row r="632" spans="2:9" x14ac:dyDescent="0.25">
      <c r="B632" s="93">
        <v>627</v>
      </c>
      <c r="C632" s="98"/>
      <c r="D632" s="79" t="e">
        <f>IF(B632="","",HLOOKUP($C$1,'Shaping Capacity using PNR'!$C$23:$N$26,4,FALSE)+HLOOKUP($C$1,'Shaping Capacity using PNR'!$C$23:$N$28,6,FALSE))</f>
        <v>#DIV/0!</v>
      </c>
      <c r="E632" s="94"/>
      <c r="F632" s="79" t="str">
        <f t="shared" si="44"/>
        <v/>
      </c>
      <c r="G632" s="79" t="str">
        <f t="shared" si="45"/>
        <v/>
      </c>
      <c r="H632" s="79" t="e">
        <f t="shared" ca="1" si="42"/>
        <v>#DIV/0!</v>
      </c>
      <c r="I632" s="79" t="e">
        <f t="shared" ca="1" si="43"/>
        <v>#DIV/0!</v>
      </c>
    </row>
    <row r="633" spans="2:9" x14ac:dyDescent="0.25">
      <c r="B633" s="93">
        <v>628</v>
      </c>
      <c r="C633" s="98"/>
      <c r="D633" s="79" t="e">
        <f>IF(B633="","",HLOOKUP($C$1,'Shaping Capacity using PNR'!$C$23:$N$26,4,FALSE)+HLOOKUP($C$1,'Shaping Capacity using PNR'!$C$23:$N$28,6,FALSE))</f>
        <v>#DIV/0!</v>
      </c>
      <c r="E633" s="94"/>
      <c r="F633" s="79" t="str">
        <f t="shared" si="44"/>
        <v/>
      </c>
      <c r="G633" s="79" t="str">
        <f t="shared" si="45"/>
        <v/>
      </c>
      <c r="H633" s="79" t="e">
        <f t="shared" ca="1" si="42"/>
        <v>#DIV/0!</v>
      </c>
      <c r="I633" s="79" t="e">
        <f t="shared" ca="1" si="43"/>
        <v>#DIV/0!</v>
      </c>
    </row>
    <row r="634" spans="2:9" x14ac:dyDescent="0.25">
      <c r="B634" s="93">
        <v>629</v>
      </c>
      <c r="C634" s="98"/>
      <c r="D634" s="79" t="e">
        <f>IF(B634="","",HLOOKUP($C$1,'Shaping Capacity using PNR'!$C$23:$N$26,4,FALSE)+HLOOKUP($C$1,'Shaping Capacity using PNR'!$C$23:$N$28,6,FALSE))</f>
        <v>#DIV/0!</v>
      </c>
      <c r="E634" s="94"/>
      <c r="F634" s="79" t="str">
        <f t="shared" si="44"/>
        <v/>
      </c>
      <c r="G634" s="79" t="str">
        <f t="shared" si="45"/>
        <v/>
      </c>
      <c r="H634" s="79" t="e">
        <f t="shared" ca="1" si="42"/>
        <v>#DIV/0!</v>
      </c>
      <c r="I634" s="79" t="e">
        <f t="shared" ca="1" si="43"/>
        <v>#DIV/0!</v>
      </c>
    </row>
    <row r="635" spans="2:9" x14ac:dyDescent="0.25">
      <c r="B635" s="93">
        <v>630</v>
      </c>
      <c r="C635" s="98"/>
      <c r="D635" s="79" t="e">
        <f>IF(B635="","",HLOOKUP($C$1,'Shaping Capacity using PNR'!$C$23:$N$26,4,FALSE)+HLOOKUP($C$1,'Shaping Capacity using PNR'!$C$23:$N$28,6,FALSE))</f>
        <v>#DIV/0!</v>
      </c>
      <c r="E635" s="94"/>
      <c r="F635" s="79" t="str">
        <f t="shared" si="44"/>
        <v/>
      </c>
      <c r="G635" s="79" t="str">
        <f t="shared" si="45"/>
        <v/>
      </c>
      <c r="H635" s="79" t="e">
        <f t="shared" ca="1" si="42"/>
        <v>#DIV/0!</v>
      </c>
      <c r="I635" s="79" t="e">
        <f t="shared" ca="1" si="43"/>
        <v>#DIV/0!</v>
      </c>
    </row>
    <row r="636" spans="2:9" x14ac:dyDescent="0.25">
      <c r="B636" s="93">
        <v>631</v>
      </c>
      <c r="C636" s="98"/>
      <c r="D636" s="79" t="e">
        <f>IF(B636="","",HLOOKUP($C$1,'Shaping Capacity using PNR'!$C$23:$N$26,4,FALSE)+HLOOKUP($C$1,'Shaping Capacity using PNR'!$C$23:$N$28,6,FALSE))</f>
        <v>#DIV/0!</v>
      </c>
      <c r="E636" s="94"/>
      <c r="F636" s="79" t="str">
        <f t="shared" si="44"/>
        <v/>
      </c>
      <c r="G636" s="79" t="str">
        <f t="shared" si="45"/>
        <v/>
      </c>
      <c r="H636" s="79" t="e">
        <f t="shared" ca="1" si="42"/>
        <v>#DIV/0!</v>
      </c>
      <c r="I636" s="79" t="e">
        <f t="shared" ca="1" si="43"/>
        <v>#DIV/0!</v>
      </c>
    </row>
    <row r="637" spans="2:9" x14ac:dyDescent="0.25">
      <c r="B637" s="93">
        <v>632</v>
      </c>
      <c r="C637" s="98"/>
      <c r="D637" s="79" t="e">
        <f>IF(B637="","",HLOOKUP($C$1,'Shaping Capacity using PNR'!$C$23:$N$26,4,FALSE)+HLOOKUP($C$1,'Shaping Capacity using PNR'!$C$23:$N$28,6,FALSE))</f>
        <v>#DIV/0!</v>
      </c>
      <c r="E637" s="94"/>
      <c r="F637" s="79" t="str">
        <f t="shared" si="44"/>
        <v/>
      </c>
      <c r="G637" s="79" t="str">
        <f t="shared" si="45"/>
        <v/>
      </c>
      <c r="H637" s="79" t="e">
        <f t="shared" ca="1" si="42"/>
        <v>#DIV/0!</v>
      </c>
      <c r="I637" s="79" t="e">
        <f t="shared" ca="1" si="43"/>
        <v>#DIV/0!</v>
      </c>
    </row>
    <row r="638" spans="2:9" x14ac:dyDescent="0.25">
      <c r="B638" s="93">
        <v>633</v>
      </c>
      <c r="C638" s="98"/>
      <c r="D638" s="79" t="e">
        <f>IF(B638="","",HLOOKUP($C$1,'Shaping Capacity using PNR'!$C$23:$N$26,4,FALSE)+HLOOKUP($C$1,'Shaping Capacity using PNR'!$C$23:$N$28,6,FALSE))</f>
        <v>#DIV/0!</v>
      </c>
      <c r="E638" s="94"/>
      <c r="F638" s="79" t="str">
        <f t="shared" si="44"/>
        <v/>
      </c>
      <c r="G638" s="79" t="str">
        <f t="shared" si="45"/>
        <v/>
      </c>
      <c r="H638" s="79" t="e">
        <f t="shared" ca="1" si="42"/>
        <v>#DIV/0!</v>
      </c>
      <c r="I638" s="79" t="e">
        <f t="shared" ca="1" si="43"/>
        <v>#DIV/0!</v>
      </c>
    </row>
    <row r="639" spans="2:9" x14ac:dyDescent="0.25">
      <c r="B639" s="93">
        <v>634</v>
      </c>
      <c r="C639" s="98"/>
      <c r="D639" s="79" t="e">
        <f>IF(B639="","",HLOOKUP($C$1,'Shaping Capacity using PNR'!$C$23:$N$26,4,FALSE)+HLOOKUP($C$1,'Shaping Capacity using PNR'!$C$23:$N$28,6,FALSE))</f>
        <v>#DIV/0!</v>
      </c>
      <c r="E639" s="94"/>
      <c r="F639" s="79" t="str">
        <f t="shared" si="44"/>
        <v/>
      </c>
      <c r="G639" s="79" t="str">
        <f t="shared" si="45"/>
        <v/>
      </c>
      <c r="H639" s="79" t="e">
        <f t="shared" ca="1" si="42"/>
        <v>#DIV/0!</v>
      </c>
      <c r="I639" s="79" t="e">
        <f t="shared" ca="1" si="43"/>
        <v>#DIV/0!</v>
      </c>
    </row>
    <row r="640" spans="2:9" x14ac:dyDescent="0.25">
      <c r="B640" s="93">
        <v>635</v>
      </c>
      <c r="C640" s="98"/>
      <c r="D640" s="79" t="e">
        <f>IF(B640="","",HLOOKUP($C$1,'Shaping Capacity using PNR'!$C$23:$N$26,4,FALSE)+HLOOKUP($C$1,'Shaping Capacity using PNR'!$C$23:$N$28,6,FALSE))</f>
        <v>#DIV/0!</v>
      </c>
      <c r="E640" s="94"/>
      <c r="F640" s="79" t="str">
        <f t="shared" si="44"/>
        <v/>
      </c>
      <c r="G640" s="79" t="str">
        <f t="shared" si="45"/>
        <v/>
      </c>
      <c r="H640" s="79" t="e">
        <f t="shared" ca="1" si="42"/>
        <v>#DIV/0!</v>
      </c>
      <c r="I640" s="79" t="e">
        <f t="shared" ca="1" si="43"/>
        <v>#DIV/0!</v>
      </c>
    </row>
    <row r="641" spans="2:9" x14ac:dyDescent="0.25">
      <c r="B641" s="93">
        <v>636</v>
      </c>
      <c r="C641" s="98"/>
      <c r="D641" s="79" t="e">
        <f>IF(B641="","",HLOOKUP($C$1,'Shaping Capacity using PNR'!$C$23:$N$26,4,FALSE)+HLOOKUP($C$1,'Shaping Capacity using PNR'!$C$23:$N$28,6,FALSE))</f>
        <v>#DIV/0!</v>
      </c>
      <c r="E641" s="94"/>
      <c r="F641" s="79" t="str">
        <f t="shared" si="44"/>
        <v/>
      </c>
      <c r="G641" s="79" t="str">
        <f t="shared" si="45"/>
        <v/>
      </c>
      <c r="H641" s="79" t="e">
        <f t="shared" ca="1" si="42"/>
        <v>#DIV/0!</v>
      </c>
      <c r="I641" s="79" t="e">
        <f t="shared" ca="1" si="43"/>
        <v>#DIV/0!</v>
      </c>
    </row>
    <row r="642" spans="2:9" x14ac:dyDescent="0.25">
      <c r="B642" s="93">
        <v>637</v>
      </c>
      <c r="C642" s="98"/>
      <c r="D642" s="79" t="e">
        <f>IF(B642="","",HLOOKUP($C$1,'Shaping Capacity using PNR'!$C$23:$N$26,4,FALSE)+HLOOKUP($C$1,'Shaping Capacity using PNR'!$C$23:$N$28,6,FALSE))</f>
        <v>#DIV/0!</v>
      </c>
      <c r="E642" s="94"/>
      <c r="F642" s="79" t="str">
        <f t="shared" si="44"/>
        <v/>
      </c>
      <c r="G642" s="79" t="str">
        <f t="shared" si="45"/>
        <v/>
      </c>
      <c r="H642" s="79" t="e">
        <f t="shared" ca="1" si="42"/>
        <v>#DIV/0!</v>
      </c>
      <c r="I642" s="79" t="e">
        <f t="shared" ca="1" si="43"/>
        <v>#DIV/0!</v>
      </c>
    </row>
    <row r="643" spans="2:9" x14ac:dyDescent="0.25">
      <c r="B643" s="93">
        <v>638</v>
      </c>
      <c r="C643" s="98"/>
      <c r="D643" s="79" t="e">
        <f>IF(B643="","",HLOOKUP($C$1,'Shaping Capacity using PNR'!$C$23:$N$26,4,FALSE)+HLOOKUP($C$1,'Shaping Capacity using PNR'!$C$23:$N$28,6,FALSE))</f>
        <v>#DIV/0!</v>
      </c>
      <c r="E643" s="94"/>
      <c r="F643" s="79" t="str">
        <f t="shared" si="44"/>
        <v/>
      </c>
      <c r="G643" s="79" t="str">
        <f t="shared" si="45"/>
        <v/>
      </c>
      <c r="H643" s="79" t="e">
        <f t="shared" ca="1" si="42"/>
        <v>#DIV/0!</v>
      </c>
      <c r="I643" s="79" t="e">
        <f t="shared" ca="1" si="43"/>
        <v>#DIV/0!</v>
      </c>
    </row>
    <row r="644" spans="2:9" x14ac:dyDescent="0.25">
      <c r="B644" s="93">
        <v>639</v>
      </c>
      <c r="C644" s="98"/>
      <c r="D644" s="79" t="e">
        <f>IF(B644="","",HLOOKUP($C$1,'Shaping Capacity using PNR'!$C$23:$N$26,4,FALSE)+HLOOKUP($C$1,'Shaping Capacity using PNR'!$C$23:$N$28,6,FALSE))</f>
        <v>#DIV/0!</v>
      </c>
      <c r="E644" s="94"/>
      <c r="F644" s="79" t="str">
        <f t="shared" si="44"/>
        <v/>
      </c>
      <c r="G644" s="79" t="str">
        <f t="shared" si="45"/>
        <v/>
      </c>
      <c r="H644" s="79" t="e">
        <f t="shared" ca="1" si="42"/>
        <v>#DIV/0!</v>
      </c>
      <c r="I644" s="79" t="e">
        <f t="shared" ca="1" si="43"/>
        <v>#DIV/0!</v>
      </c>
    </row>
    <row r="645" spans="2:9" x14ac:dyDescent="0.25">
      <c r="B645" s="93">
        <v>640</v>
      </c>
      <c r="C645" s="98"/>
      <c r="D645" s="79" t="e">
        <f>IF(B645="","",HLOOKUP($C$1,'Shaping Capacity using PNR'!$C$23:$N$26,4,FALSE)+HLOOKUP($C$1,'Shaping Capacity using PNR'!$C$23:$N$28,6,FALSE))</f>
        <v>#DIV/0!</v>
      </c>
      <c r="E645" s="94"/>
      <c r="F645" s="79" t="str">
        <f t="shared" si="44"/>
        <v/>
      </c>
      <c r="G645" s="79" t="str">
        <f t="shared" si="45"/>
        <v/>
      </c>
      <c r="H645" s="79" t="e">
        <f t="shared" ca="1" si="42"/>
        <v>#DIV/0!</v>
      </c>
      <c r="I645" s="79" t="e">
        <f t="shared" ca="1" si="43"/>
        <v>#DIV/0!</v>
      </c>
    </row>
    <row r="646" spans="2:9" x14ac:dyDescent="0.25">
      <c r="B646" s="93">
        <v>641</v>
      </c>
      <c r="C646" s="98"/>
      <c r="D646" s="79" t="e">
        <f>IF(B646="","",HLOOKUP($C$1,'Shaping Capacity using PNR'!$C$23:$N$26,4,FALSE)+HLOOKUP($C$1,'Shaping Capacity using PNR'!$C$23:$N$28,6,FALSE))</f>
        <v>#DIV/0!</v>
      </c>
      <c r="E646" s="94"/>
      <c r="F646" s="79" t="str">
        <f t="shared" si="44"/>
        <v/>
      </c>
      <c r="G646" s="79" t="str">
        <f t="shared" si="45"/>
        <v/>
      </c>
      <c r="H646" s="79" t="e">
        <f t="shared" ca="1" si="42"/>
        <v>#DIV/0!</v>
      </c>
      <c r="I646" s="79" t="e">
        <f t="shared" ca="1" si="43"/>
        <v>#DIV/0!</v>
      </c>
    </row>
    <row r="647" spans="2:9" x14ac:dyDescent="0.25">
      <c r="B647" s="93">
        <v>642</v>
      </c>
      <c r="C647" s="98"/>
      <c r="D647" s="79" t="e">
        <f>IF(B647="","",HLOOKUP($C$1,'Shaping Capacity using PNR'!$C$23:$N$26,4,FALSE)+HLOOKUP($C$1,'Shaping Capacity using PNR'!$C$23:$N$28,6,FALSE))</f>
        <v>#DIV/0!</v>
      </c>
      <c r="E647" s="94"/>
      <c r="F647" s="79" t="str">
        <f t="shared" si="44"/>
        <v/>
      </c>
      <c r="G647" s="79" t="str">
        <f t="shared" si="45"/>
        <v/>
      </c>
      <c r="H647" s="79" t="e">
        <f t="shared" ref="H647:H710" ca="1" si="46">IF(E647&gt;$E$2,"Yes","No")</f>
        <v>#DIV/0!</v>
      </c>
      <c r="I647" s="79" t="e">
        <f t="shared" ref="I647:I710" ca="1" si="47">IF(E647&lt;$F$2,"Yes","No")</f>
        <v>#DIV/0!</v>
      </c>
    </row>
    <row r="648" spans="2:9" x14ac:dyDescent="0.25">
      <c r="B648" s="93">
        <v>643</v>
      </c>
      <c r="C648" s="98"/>
      <c r="D648" s="79" t="e">
        <f>IF(B648="","",HLOOKUP($C$1,'Shaping Capacity using PNR'!$C$23:$N$26,4,FALSE)+HLOOKUP($C$1,'Shaping Capacity using PNR'!$C$23:$N$28,6,FALSE))</f>
        <v>#DIV/0!</v>
      </c>
      <c r="E648" s="94"/>
      <c r="F648" s="79" t="str">
        <f t="shared" ref="F648:F711" si="48">IF(E648&gt;E647,IF(ABS(E648-E647)&gt;$L$2,"Yes","No"),"")</f>
        <v/>
      </c>
      <c r="G648" s="79" t="str">
        <f t="shared" ref="G648:G711" si="49">IF(E648&lt;E647,IF(ABS(E648-E647)&gt;$M$2,"Yes","No"),"")</f>
        <v/>
      </c>
      <c r="H648" s="79" t="e">
        <f t="shared" ca="1" si="46"/>
        <v>#DIV/0!</v>
      </c>
      <c r="I648" s="79" t="e">
        <f t="shared" ca="1" si="47"/>
        <v>#DIV/0!</v>
      </c>
    </row>
    <row r="649" spans="2:9" x14ac:dyDescent="0.25">
      <c r="B649" s="93">
        <v>644</v>
      </c>
      <c r="C649" s="98"/>
      <c r="D649" s="79" t="e">
        <f>IF(B649="","",HLOOKUP($C$1,'Shaping Capacity using PNR'!$C$23:$N$26,4,FALSE)+HLOOKUP($C$1,'Shaping Capacity using PNR'!$C$23:$N$28,6,FALSE))</f>
        <v>#DIV/0!</v>
      </c>
      <c r="E649" s="94"/>
      <c r="F649" s="79" t="str">
        <f t="shared" si="48"/>
        <v/>
      </c>
      <c r="G649" s="79" t="str">
        <f t="shared" si="49"/>
        <v/>
      </c>
      <c r="H649" s="79" t="e">
        <f t="shared" ca="1" si="46"/>
        <v>#DIV/0!</v>
      </c>
      <c r="I649" s="79" t="e">
        <f t="shared" ca="1" si="47"/>
        <v>#DIV/0!</v>
      </c>
    </row>
    <row r="650" spans="2:9" x14ac:dyDescent="0.25">
      <c r="B650" s="93">
        <v>645</v>
      </c>
      <c r="C650" s="98"/>
      <c r="D650" s="79" t="e">
        <f>IF(B650="","",HLOOKUP($C$1,'Shaping Capacity using PNR'!$C$23:$N$26,4,FALSE)+HLOOKUP($C$1,'Shaping Capacity using PNR'!$C$23:$N$28,6,FALSE))</f>
        <v>#DIV/0!</v>
      </c>
      <c r="E650" s="94"/>
      <c r="F650" s="79" t="str">
        <f t="shared" si="48"/>
        <v/>
      </c>
      <c r="G650" s="79" t="str">
        <f t="shared" si="49"/>
        <v/>
      </c>
      <c r="H650" s="79" t="e">
        <f t="shared" ca="1" si="46"/>
        <v>#DIV/0!</v>
      </c>
      <c r="I650" s="79" t="e">
        <f t="shared" ca="1" si="47"/>
        <v>#DIV/0!</v>
      </c>
    </row>
    <row r="651" spans="2:9" x14ac:dyDescent="0.25">
      <c r="B651" s="93">
        <v>646</v>
      </c>
      <c r="C651" s="98"/>
      <c r="D651" s="79" t="e">
        <f>IF(B651="","",HLOOKUP($C$1,'Shaping Capacity using PNR'!$C$23:$N$26,4,FALSE)+HLOOKUP($C$1,'Shaping Capacity using PNR'!$C$23:$N$28,6,FALSE))</f>
        <v>#DIV/0!</v>
      </c>
      <c r="E651" s="94"/>
      <c r="F651" s="79" t="str">
        <f t="shared" si="48"/>
        <v/>
      </c>
      <c r="G651" s="79" t="str">
        <f t="shared" si="49"/>
        <v/>
      </c>
      <c r="H651" s="79" t="e">
        <f t="shared" ca="1" si="46"/>
        <v>#DIV/0!</v>
      </c>
      <c r="I651" s="79" t="e">
        <f t="shared" ca="1" si="47"/>
        <v>#DIV/0!</v>
      </c>
    </row>
    <row r="652" spans="2:9" x14ac:dyDescent="0.25">
      <c r="B652" s="93">
        <v>647</v>
      </c>
      <c r="C652" s="98"/>
      <c r="D652" s="79" t="e">
        <f>IF(B652="","",HLOOKUP($C$1,'Shaping Capacity using PNR'!$C$23:$N$26,4,FALSE)+HLOOKUP($C$1,'Shaping Capacity using PNR'!$C$23:$N$28,6,FALSE))</f>
        <v>#DIV/0!</v>
      </c>
      <c r="E652" s="94"/>
      <c r="F652" s="79" t="str">
        <f t="shared" si="48"/>
        <v/>
      </c>
      <c r="G652" s="79" t="str">
        <f t="shared" si="49"/>
        <v/>
      </c>
      <c r="H652" s="79" t="e">
        <f t="shared" ca="1" si="46"/>
        <v>#DIV/0!</v>
      </c>
      <c r="I652" s="79" t="e">
        <f t="shared" ca="1" si="47"/>
        <v>#DIV/0!</v>
      </c>
    </row>
    <row r="653" spans="2:9" x14ac:dyDescent="0.25">
      <c r="B653" s="93">
        <v>648</v>
      </c>
      <c r="C653" s="98"/>
      <c r="D653" s="79" t="e">
        <f>IF(B653="","",HLOOKUP($C$1,'Shaping Capacity using PNR'!$C$23:$N$26,4,FALSE)+HLOOKUP($C$1,'Shaping Capacity using PNR'!$C$23:$N$28,6,FALSE))</f>
        <v>#DIV/0!</v>
      </c>
      <c r="E653" s="94"/>
      <c r="F653" s="79" t="str">
        <f t="shared" si="48"/>
        <v/>
      </c>
      <c r="G653" s="79" t="str">
        <f t="shared" si="49"/>
        <v/>
      </c>
      <c r="H653" s="79" t="e">
        <f t="shared" ca="1" si="46"/>
        <v>#DIV/0!</v>
      </c>
      <c r="I653" s="79" t="e">
        <f t="shared" ca="1" si="47"/>
        <v>#DIV/0!</v>
      </c>
    </row>
    <row r="654" spans="2:9" x14ac:dyDescent="0.25">
      <c r="B654" s="93">
        <v>649</v>
      </c>
      <c r="C654" s="98"/>
      <c r="D654" s="79" t="e">
        <f>IF(B654="","",HLOOKUP($C$1,'Shaping Capacity using PNR'!$C$23:$N$26,4,FALSE)+HLOOKUP($C$1,'Shaping Capacity using PNR'!$C$23:$N$28,6,FALSE))</f>
        <v>#DIV/0!</v>
      </c>
      <c r="E654" s="94"/>
      <c r="F654" s="79" t="str">
        <f t="shared" si="48"/>
        <v/>
      </c>
      <c r="G654" s="79" t="str">
        <f t="shared" si="49"/>
        <v/>
      </c>
      <c r="H654" s="79" t="e">
        <f t="shared" ca="1" si="46"/>
        <v>#DIV/0!</v>
      </c>
      <c r="I654" s="79" t="e">
        <f t="shared" ca="1" si="47"/>
        <v>#DIV/0!</v>
      </c>
    </row>
    <row r="655" spans="2:9" x14ac:dyDescent="0.25">
      <c r="B655" s="93">
        <v>650</v>
      </c>
      <c r="C655" s="98"/>
      <c r="D655" s="79" t="e">
        <f>IF(B655="","",HLOOKUP($C$1,'Shaping Capacity using PNR'!$C$23:$N$26,4,FALSE)+HLOOKUP($C$1,'Shaping Capacity using PNR'!$C$23:$N$28,6,FALSE))</f>
        <v>#DIV/0!</v>
      </c>
      <c r="E655" s="94"/>
      <c r="F655" s="79" t="str">
        <f t="shared" si="48"/>
        <v/>
      </c>
      <c r="G655" s="79" t="str">
        <f t="shared" si="49"/>
        <v/>
      </c>
      <c r="H655" s="79" t="e">
        <f t="shared" ca="1" si="46"/>
        <v>#DIV/0!</v>
      </c>
      <c r="I655" s="79" t="e">
        <f t="shared" ca="1" si="47"/>
        <v>#DIV/0!</v>
      </c>
    </row>
    <row r="656" spans="2:9" x14ac:dyDescent="0.25">
      <c r="B656" s="93">
        <v>651</v>
      </c>
      <c r="C656" s="98"/>
      <c r="D656" s="79" t="e">
        <f>IF(B656="","",HLOOKUP($C$1,'Shaping Capacity using PNR'!$C$23:$N$26,4,FALSE)+HLOOKUP($C$1,'Shaping Capacity using PNR'!$C$23:$N$28,6,FALSE))</f>
        <v>#DIV/0!</v>
      </c>
      <c r="E656" s="94"/>
      <c r="F656" s="79" t="str">
        <f t="shared" si="48"/>
        <v/>
      </c>
      <c r="G656" s="79" t="str">
        <f t="shared" si="49"/>
        <v/>
      </c>
      <c r="H656" s="79" t="e">
        <f t="shared" ca="1" si="46"/>
        <v>#DIV/0!</v>
      </c>
      <c r="I656" s="79" t="e">
        <f t="shared" ca="1" si="47"/>
        <v>#DIV/0!</v>
      </c>
    </row>
    <row r="657" spans="2:9" x14ac:dyDescent="0.25">
      <c r="B657" s="93">
        <v>652</v>
      </c>
      <c r="C657" s="98"/>
      <c r="D657" s="79" t="e">
        <f>IF(B657="","",HLOOKUP($C$1,'Shaping Capacity using PNR'!$C$23:$N$26,4,FALSE)+HLOOKUP($C$1,'Shaping Capacity using PNR'!$C$23:$N$28,6,FALSE))</f>
        <v>#DIV/0!</v>
      </c>
      <c r="E657" s="94"/>
      <c r="F657" s="79" t="str">
        <f t="shared" si="48"/>
        <v/>
      </c>
      <c r="G657" s="79" t="str">
        <f t="shared" si="49"/>
        <v/>
      </c>
      <c r="H657" s="79" t="e">
        <f t="shared" ca="1" si="46"/>
        <v>#DIV/0!</v>
      </c>
      <c r="I657" s="79" t="e">
        <f t="shared" ca="1" si="47"/>
        <v>#DIV/0!</v>
      </c>
    </row>
    <row r="658" spans="2:9" x14ac:dyDescent="0.25">
      <c r="B658" s="93">
        <v>653</v>
      </c>
      <c r="C658" s="98"/>
      <c r="D658" s="79" t="e">
        <f>IF(B658="","",HLOOKUP($C$1,'Shaping Capacity using PNR'!$C$23:$N$26,4,FALSE)+HLOOKUP($C$1,'Shaping Capacity using PNR'!$C$23:$N$28,6,FALSE))</f>
        <v>#DIV/0!</v>
      </c>
      <c r="E658" s="94"/>
      <c r="F658" s="79" t="str">
        <f t="shared" si="48"/>
        <v/>
      </c>
      <c r="G658" s="79" t="str">
        <f t="shared" si="49"/>
        <v/>
      </c>
      <c r="H658" s="79" t="e">
        <f t="shared" ca="1" si="46"/>
        <v>#DIV/0!</v>
      </c>
      <c r="I658" s="79" t="e">
        <f t="shared" ca="1" si="47"/>
        <v>#DIV/0!</v>
      </c>
    </row>
    <row r="659" spans="2:9" x14ac:dyDescent="0.25">
      <c r="B659" s="93">
        <v>654</v>
      </c>
      <c r="C659" s="98"/>
      <c r="D659" s="79" t="e">
        <f>IF(B659="","",HLOOKUP($C$1,'Shaping Capacity using PNR'!$C$23:$N$26,4,FALSE)+HLOOKUP($C$1,'Shaping Capacity using PNR'!$C$23:$N$28,6,FALSE))</f>
        <v>#DIV/0!</v>
      </c>
      <c r="E659" s="94"/>
      <c r="F659" s="79" t="str">
        <f t="shared" si="48"/>
        <v/>
      </c>
      <c r="G659" s="79" t="str">
        <f t="shared" si="49"/>
        <v/>
      </c>
      <c r="H659" s="79" t="e">
        <f t="shared" ca="1" si="46"/>
        <v>#DIV/0!</v>
      </c>
      <c r="I659" s="79" t="e">
        <f t="shared" ca="1" si="47"/>
        <v>#DIV/0!</v>
      </c>
    </row>
    <row r="660" spans="2:9" x14ac:dyDescent="0.25">
      <c r="B660" s="93">
        <v>655</v>
      </c>
      <c r="C660" s="98"/>
      <c r="D660" s="79" t="e">
        <f>IF(B660="","",HLOOKUP($C$1,'Shaping Capacity using PNR'!$C$23:$N$26,4,FALSE)+HLOOKUP($C$1,'Shaping Capacity using PNR'!$C$23:$N$28,6,FALSE))</f>
        <v>#DIV/0!</v>
      </c>
      <c r="E660" s="94"/>
      <c r="F660" s="79" t="str">
        <f t="shared" si="48"/>
        <v/>
      </c>
      <c r="G660" s="79" t="str">
        <f t="shared" si="49"/>
        <v/>
      </c>
      <c r="H660" s="79" t="e">
        <f t="shared" ca="1" si="46"/>
        <v>#DIV/0!</v>
      </c>
      <c r="I660" s="79" t="e">
        <f t="shared" ca="1" si="47"/>
        <v>#DIV/0!</v>
      </c>
    </row>
    <row r="661" spans="2:9" x14ac:dyDescent="0.25">
      <c r="B661" s="93">
        <v>656</v>
      </c>
      <c r="C661" s="98"/>
      <c r="D661" s="79" t="e">
        <f>IF(B661="","",HLOOKUP($C$1,'Shaping Capacity using PNR'!$C$23:$N$26,4,FALSE)+HLOOKUP($C$1,'Shaping Capacity using PNR'!$C$23:$N$28,6,FALSE))</f>
        <v>#DIV/0!</v>
      </c>
      <c r="E661" s="94"/>
      <c r="F661" s="79" t="str">
        <f t="shared" si="48"/>
        <v/>
      </c>
      <c r="G661" s="79" t="str">
        <f t="shared" si="49"/>
        <v/>
      </c>
      <c r="H661" s="79" t="e">
        <f t="shared" ca="1" si="46"/>
        <v>#DIV/0!</v>
      </c>
      <c r="I661" s="79" t="e">
        <f t="shared" ca="1" si="47"/>
        <v>#DIV/0!</v>
      </c>
    </row>
    <row r="662" spans="2:9" x14ac:dyDescent="0.25">
      <c r="B662" s="93">
        <v>657</v>
      </c>
      <c r="C662" s="98"/>
      <c r="D662" s="79" t="e">
        <f>IF(B662="","",HLOOKUP($C$1,'Shaping Capacity using PNR'!$C$23:$N$26,4,FALSE)+HLOOKUP($C$1,'Shaping Capacity using PNR'!$C$23:$N$28,6,FALSE))</f>
        <v>#DIV/0!</v>
      </c>
      <c r="E662" s="94"/>
      <c r="F662" s="79" t="str">
        <f t="shared" si="48"/>
        <v/>
      </c>
      <c r="G662" s="79" t="str">
        <f t="shared" si="49"/>
        <v/>
      </c>
      <c r="H662" s="79" t="e">
        <f t="shared" ca="1" si="46"/>
        <v>#DIV/0!</v>
      </c>
      <c r="I662" s="79" t="e">
        <f t="shared" ca="1" si="47"/>
        <v>#DIV/0!</v>
      </c>
    </row>
    <row r="663" spans="2:9" x14ac:dyDescent="0.25">
      <c r="B663" s="93">
        <v>658</v>
      </c>
      <c r="C663" s="98"/>
      <c r="D663" s="79" t="e">
        <f>IF(B663="","",HLOOKUP($C$1,'Shaping Capacity using PNR'!$C$23:$N$26,4,FALSE)+HLOOKUP($C$1,'Shaping Capacity using PNR'!$C$23:$N$28,6,FALSE))</f>
        <v>#DIV/0!</v>
      </c>
      <c r="E663" s="94"/>
      <c r="F663" s="79" t="str">
        <f t="shared" si="48"/>
        <v/>
      </c>
      <c r="G663" s="79" t="str">
        <f t="shared" si="49"/>
        <v/>
      </c>
      <c r="H663" s="79" t="e">
        <f t="shared" ca="1" si="46"/>
        <v>#DIV/0!</v>
      </c>
      <c r="I663" s="79" t="e">
        <f t="shared" ca="1" si="47"/>
        <v>#DIV/0!</v>
      </c>
    </row>
    <row r="664" spans="2:9" x14ac:dyDescent="0.25">
      <c r="B664" s="93">
        <v>659</v>
      </c>
      <c r="C664" s="98"/>
      <c r="D664" s="79" t="e">
        <f>IF(B664="","",HLOOKUP($C$1,'Shaping Capacity using PNR'!$C$23:$N$26,4,FALSE)+HLOOKUP($C$1,'Shaping Capacity using PNR'!$C$23:$N$28,6,FALSE))</f>
        <v>#DIV/0!</v>
      </c>
      <c r="E664" s="94"/>
      <c r="F664" s="79" t="str">
        <f t="shared" si="48"/>
        <v/>
      </c>
      <c r="G664" s="79" t="str">
        <f t="shared" si="49"/>
        <v/>
      </c>
      <c r="H664" s="79" t="e">
        <f t="shared" ca="1" si="46"/>
        <v>#DIV/0!</v>
      </c>
      <c r="I664" s="79" t="e">
        <f t="shared" ca="1" si="47"/>
        <v>#DIV/0!</v>
      </c>
    </row>
    <row r="665" spans="2:9" x14ac:dyDescent="0.25">
      <c r="B665" s="93">
        <v>660</v>
      </c>
      <c r="C665" s="98"/>
      <c r="D665" s="79" t="e">
        <f>IF(B665="","",HLOOKUP($C$1,'Shaping Capacity using PNR'!$C$23:$N$26,4,FALSE)+HLOOKUP($C$1,'Shaping Capacity using PNR'!$C$23:$N$28,6,FALSE))</f>
        <v>#DIV/0!</v>
      </c>
      <c r="E665" s="94"/>
      <c r="F665" s="79" t="str">
        <f t="shared" si="48"/>
        <v/>
      </c>
      <c r="G665" s="79" t="str">
        <f t="shared" si="49"/>
        <v/>
      </c>
      <c r="H665" s="79" t="e">
        <f t="shared" ca="1" si="46"/>
        <v>#DIV/0!</v>
      </c>
      <c r="I665" s="79" t="e">
        <f t="shared" ca="1" si="47"/>
        <v>#DIV/0!</v>
      </c>
    </row>
    <row r="666" spans="2:9" x14ac:dyDescent="0.25">
      <c r="B666" s="93">
        <v>661</v>
      </c>
      <c r="C666" s="98"/>
      <c r="D666" s="79" t="e">
        <f>IF(B666="","",HLOOKUP($C$1,'Shaping Capacity using PNR'!$C$23:$N$26,4,FALSE)+HLOOKUP($C$1,'Shaping Capacity using PNR'!$C$23:$N$28,6,FALSE))</f>
        <v>#DIV/0!</v>
      </c>
      <c r="E666" s="94"/>
      <c r="F666" s="79" t="str">
        <f t="shared" si="48"/>
        <v/>
      </c>
      <c r="G666" s="79" t="str">
        <f t="shared" si="49"/>
        <v/>
      </c>
      <c r="H666" s="79" t="e">
        <f t="shared" ca="1" si="46"/>
        <v>#DIV/0!</v>
      </c>
      <c r="I666" s="79" t="e">
        <f t="shared" ca="1" si="47"/>
        <v>#DIV/0!</v>
      </c>
    </row>
    <row r="667" spans="2:9" x14ac:dyDescent="0.25">
      <c r="B667" s="93">
        <v>662</v>
      </c>
      <c r="C667" s="98"/>
      <c r="D667" s="79" t="e">
        <f>IF(B667="","",HLOOKUP($C$1,'Shaping Capacity using PNR'!$C$23:$N$26,4,FALSE)+HLOOKUP($C$1,'Shaping Capacity using PNR'!$C$23:$N$28,6,FALSE))</f>
        <v>#DIV/0!</v>
      </c>
      <c r="E667" s="94"/>
      <c r="F667" s="79" t="str">
        <f t="shared" si="48"/>
        <v/>
      </c>
      <c r="G667" s="79" t="str">
        <f t="shared" si="49"/>
        <v/>
      </c>
      <c r="H667" s="79" t="e">
        <f t="shared" ca="1" si="46"/>
        <v>#DIV/0!</v>
      </c>
      <c r="I667" s="79" t="e">
        <f t="shared" ca="1" si="47"/>
        <v>#DIV/0!</v>
      </c>
    </row>
    <row r="668" spans="2:9" x14ac:dyDescent="0.25">
      <c r="B668" s="93">
        <v>663</v>
      </c>
      <c r="C668" s="98"/>
      <c r="D668" s="79" t="e">
        <f>IF(B668="","",HLOOKUP($C$1,'Shaping Capacity using PNR'!$C$23:$N$26,4,FALSE)+HLOOKUP($C$1,'Shaping Capacity using PNR'!$C$23:$N$28,6,FALSE))</f>
        <v>#DIV/0!</v>
      </c>
      <c r="E668" s="94"/>
      <c r="F668" s="79" t="str">
        <f t="shared" si="48"/>
        <v/>
      </c>
      <c r="G668" s="79" t="str">
        <f t="shared" si="49"/>
        <v/>
      </c>
      <c r="H668" s="79" t="e">
        <f t="shared" ca="1" si="46"/>
        <v>#DIV/0!</v>
      </c>
      <c r="I668" s="79" t="e">
        <f t="shared" ca="1" si="47"/>
        <v>#DIV/0!</v>
      </c>
    </row>
    <row r="669" spans="2:9" x14ac:dyDescent="0.25">
      <c r="B669" s="93">
        <v>664</v>
      </c>
      <c r="C669" s="98"/>
      <c r="D669" s="79" t="e">
        <f>IF(B669="","",HLOOKUP($C$1,'Shaping Capacity using PNR'!$C$23:$N$26,4,FALSE)+HLOOKUP($C$1,'Shaping Capacity using PNR'!$C$23:$N$28,6,FALSE))</f>
        <v>#DIV/0!</v>
      </c>
      <c r="E669" s="94"/>
      <c r="F669" s="79" t="str">
        <f t="shared" si="48"/>
        <v/>
      </c>
      <c r="G669" s="79" t="str">
        <f t="shared" si="49"/>
        <v/>
      </c>
      <c r="H669" s="79" t="e">
        <f t="shared" ca="1" si="46"/>
        <v>#DIV/0!</v>
      </c>
      <c r="I669" s="79" t="e">
        <f t="shared" ca="1" si="47"/>
        <v>#DIV/0!</v>
      </c>
    </row>
    <row r="670" spans="2:9" x14ac:dyDescent="0.25">
      <c r="B670" s="93">
        <v>665</v>
      </c>
      <c r="C670" s="98"/>
      <c r="D670" s="79" t="e">
        <f>IF(B670="","",HLOOKUP($C$1,'Shaping Capacity using PNR'!$C$23:$N$26,4,FALSE)+HLOOKUP($C$1,'Shaping Capacity using PNR'!$C$23:$N$28,6,FALSE))</f>
        <v>#DIV/0!</v>
      </c>
      <c r="E670" s="94"/>
      <c r="F670" s="79" t="str">
        <f t="shared" si="48"/>
        <v/>
      </c>
      <c r="G670" s="79" t="str">
        <f t="shared" si="49"/>
        <v/>
      </c>
      <c r="H670" s="79" t="e">
        <f t="shared" ca="1" si="46"/>
        <v>#DIV/0!</v>
      </c>
      <c r="I670" s="79" t="e">
        <f t="shared" ca="1" si="47"/>
        <v>#DIV/0!</v>
      </c>
    </row>
    <row r="671" spans="2:9" x14ac:dyDescent="0.25">
      <c r="B671" s="93">
        <v>666</v>
      </c>
      <c r="C671" s="98"/>
      <c r="D671" s="79" t="e">
        <f>IF(B671="","",HLOOKUP($C$1,'Shaping Capacity using PNR'!$C$23:$N$26,4,FALSE)+HLOOKUP($C$1,'Shaping Capacity using PNR'!$C$23:$N$28,6,FALSE))</f>
        <v>#DIV/0!</v>
      </c>
      <c r="E671" s="94"/>
      <c r="F671" s="79" t="str">
        <f t="shared" si="48"/>
        <v/>
      </c>
      <c r="G671" s="79" t="str">
        <f t="shared" si="49"/>
        <v/>
      </c>
      <c r="H671" s="79" t="e">
        <f t="shared" ca="1" si="46"/>
        <v>#DIV/0!</v>
      </c>
      <c r="I671" s="79" t="e">
        <f t="shared" ca="1" si="47"/>
        <v>#DIV/0!</v>
      </c>
    </row>
    <row r="672" spans="2:9" x14ac:dyDescent="0.25">
      <c r="B672" s="93">
        <v>667</v>
      </c>
      <c r="C672" s="98"/>
      <c r="D672" s="79" t="e">
        <f>IF(B672="","",HLOOKUP($C$1,'Shaping Capacity using PNR'!$C$23:$N$26,4,FALSE)+HLOOKUP($C$1,'Shaping Capacity using PNR'!$C$23:$N$28,6,FALSE))</f>
        <v>#DIV/0!</v>
      </c>
      <c r="E672" s="94"/>
      <c r="F672" s="79" t="str">
        <f t="shared" si="48"/>
        <v/>
      </c>
      <c r="G672" s="79" t="str">
        <f t="shared" si="49"/>
        <v/>
      </c>
      <c r="H672" s="79" t="e">
        <f t="shared" ca="1" si="46"/>
        <v>#DIV/0!</v>
      </c>
      <c r="I672" s="79" t="e">
        <f t="shared" ca="1" si="47"/>
        <v>#DIV/0!</v>
      </c>
    </row>
    <row r="673" spans="2:9" x14ac:dyDescent="0.25">
      <c r="B673" s="93">
        <v>668</v>
      </c>
      <c r="C673" s="98"/>
      <c r="D673" s="79" t="e">
        <f>IF(B673="","",HLOOKUP($C$1,'Shaping Capacity using PNR'!$C$23:$N$26,4,FALSE)+HLOOKUP($C$1,'Shaping Capacity using PNR'!$C$23:$N$28,6,FALSE))</f>
        <v>#DIV/0!</v>
      </c>
      <c r="E673" s="94"/>
      <c r="F673" s="79" t="str">
        <f t="shared" si="48"/>
        <v/>
      </c>
      <c r="G673" s="79" t="str">
        <f t="shared" si="49"/>
        <v/>
      </c>
      <c r="H673" s="79" t="e">
        <f t="shared" ca="1" si="46"/>
        <v>#DIV/0!</v>
      </c>
      <c r="I673" s="79" t="e">
        <f t="shared" ca="1" si="47"/>
        <v>#DIV/0!</v>
      </c>
    </row>
    <row r="674" spans="2:9" x14ac:dyDescent="0.25">
      <c r="B674" s="93">
        <v>669</v>
      </c>
      <c r="C674" s="98"/>
      <c r="D674" s="79" t="e">
        <f>IF(B674="","",HLOOKUP($C$1,'Shaping Capacity using PNR'!$C$23:$N$26,4,FALSE)+HLOOKUP($C$1,'Shaping Capacity using PNR'!$C$23:$N$28,6,FALSE))</f>
        <v>#DIV/0!</v>
      </c>
      <c r="E674" s="94"/>
      <c r="F674" s="79" t="str">
        <f t="shared" si="48"/>
        <v/>
      </c>
      <c r="G674" s="79" t="str">
        <f t="shared" si="49"/>
        <v/>
      </c>
      <c r="H674" s="79" t="e">
        <f t="shared" ca="1" si="46"/>
        <v>#DIV/0!</v>
      </c>
      <c r="I674" s="79" t="e">
        <f t="shared" ca="1" si="47"/>
        <v>#DIV/0!</v>
      </c>
    </row>
    <row r="675" spans="2:9" x14ac:dyDescent="0.25">
      <c r="B675" s="93">
        <v>670</v>
      </c>
      <c r="C675" s="98"/>
      <c r="D675" s="79" t="e">
        <f>IF(B675="","",HLOOKUP($C$1,'Shaping Capacity using PNR'!$C$23:$N$26,4,FALSE)+HLOOKUP($C$1,'Shaping Capacity using PNR'!$C$23:$N$28,6,FALSE))</f>
        <v>#DIV/0!</v>
      </c>
      <c r="E675" s="94"/>
      <c r="F675" s="79" t="str">
        <f t="shared" si="48"/>
        <v/>
      </c>
      <c r="G675" s="79" t="str">
        <f t="shared" si="49"/>
        <v/>
      </c>
      <c r="H675" s="79" t="e">
        <f t="shared" ca="1" si="46"/>
        <v>#DIV/0!</v>
      </c>
      <c r="I675" s="79" t="e">
        <f t="shared" ca="1" si="47"/>
        <v>#DIV/0!</v>
      </c>
    </row>
    <row r="676" spans="2:9" x14ac:dyDescent="0.25">
      <c r="B676" s="93">
        <v>671</v>
      </c>
      <c r="C676" s="98"/>
      <c r="D676" s="79" t="e">
        <f>IF(B676="","",HLOOKUP($C$1,'Shaping Capacity using PNR'!$C$23:$N$26,4,FALSE)+HLOOKUP($C$1,'Shaping Capacity using PNR'!$C$23:$N$28,6,FALSE))</f>
        <v>#DIV/0!</v>
      </c>
      <c r="E676" s="94"/>
      <c r="F676" s="79" t="str">
        <f t="shared" si="48"/>
        <v/>
      </c>
      <c r="G676" s="79" t="str">
        <f t="shared" si="49"/>
        <v/>
      </c>
      <c r="H676" s="79" t="e">
        <f t="shared" ca="1" si="46"/>
        <v>#DIV/0!</v>
      </c>
      <c r="I676" s="79" t="e">
        <f t="shared" ca="1" si="47"/>
        <v>#DIV/0!</v>
      </c>
    </row>
    <row r="677" spans="2:9" x14ac:dyDescent="0.25">
      <c r="B677" s="93">
        <v>672</v>
      </c>
      <c r="C677" s="98"/>
      <c r="D677" s="79" t="e">
        <f>IF(B677="","",HLOOKUP($C$1,'Shaping Capacity using PNR'!$C$23:$N$26,4,FALSE)+HLOOKUP($C$1,'Shaping Capacity using PNR'!$C$23:$N$28,6,FALSE))</f>
        <v>#DIV/0!</v>
      </c>
      <c r="E677" s="94"/>
      <c r="F677" s="79" t="str">
        <f t="shared" si="48"/>
        <v/>
      </c>
      <c r="G677" s="79" t="str">
        <f t="shared" si="49"/>
        <v/>
      </c>
      <c r="H677" s="79" t="e">
        <f t="shared" ca="1" si="46"/>
        <v>#DIV/0!</v>
      </c>
      <c r="I677" s="79" t="e">
        <f t="shared" ca="1" si="47"/>
        <v>#DIV/0!</v>
      </c>
    </row>
    <row r="678" spans="2:9" x14ac:dyDescent="0.25">
      <c r="B678" s="93">
        <v>673</v>
      </c>
      <c r="C678" s="98"/>
      <c r="D678" s="79" t="e">
        <f>IF(B678="","",HLOOKUP($C$1,'Shaping Capacity using PNR'!$C$23:$N$26,4,FALSE)+HLOOKUP($C$1,'Shaping Capacity using PNR'!$C$23:$N$28,6,FALSE))</f>
        <v>#DIV/0!</v>
      </c>
      <c r="E678" s="94"/>
      <c r="F678" s="79" t="str">
        <f t="shared" si="48"/>
        <v/>
      </c>
      <c r="G678" s="79" t="str">
        <f t="shared" si="49"/>
        <v/>
      </c>
      <c r="H678" s="79" t="e">
        <f t="shared" ca="1" si="46"/>
        <v>#DIV/0!</v>
      </c>
      <c r="I678" s="79" t="e">
        <f t="shared" ca="1" si="47"/>
        <v>#DIV/0!</v>
      </c>
    </row>
    <row r="679" spans="2:9" x14ac:dyDescent="0.25">
      <c r="B679" s="93">
        <v>674</v>
      </c>
      <c r="C679" s="98"/>
      <c r="D679" s="79" t="e">
        <f>IF(B679="","",HLOOKUP($C$1,'Shaping Capacity using PNR'!$C$23:$N$26,4,FALSE)+HLOOKUP($C$1,'Shaping Capacity using PNR'!$C$23:$N$28,6,FALSE))</f>
        <v>#DIV/0!</v>
      </c>
      <c r="E679" s="94"/>
      <c r="F679" s="79" t="str">
        <f t="shared" si="48"/>
        <v/>
      </c>
      <c r="G679" s="79" t="str">
        <f t="shared" si="49"/>
        <v/>
      </c>
      <c r="H679" s="79" t="e">
        <f t="shared" ca="1" si="46"/>
        <v>#DIV/0!</v>
      </c>
      <c r="I679" s="79" t="e">
        <f t="shared" ca="1" si="47"/>
        <v>#DIV/0!</v>
      </c>
    </row>
    <row r="680" spans="2:9" x14ac:dyDescent="0.25">
      <c r="B680" s="93">
        <v>675</v>
      </c>
      <c r="C680" s="98"/>
      <c r="D680" s="79" t="e">
        <f>IF(B680="","",HLOOKUP($C$1,'Shaping Capacity using PNR'!$C$23:$N$26,4,FALSE)+HLOOKUP($C$1,'Shaping Capacity using PNR'!$C$23:$N$28,6,FALSE))</f>
        <v>#DIV/0!</v>
      </c>
      <c r="E680" s="94"/>
      <c r="F680" s="79" t="str">
        <f t="shared" si="48"/>
        <v/>
      </c>
      <c r="G680" s="79" t="str">
        <f t="shared" si="49"/>
        <v/>
      </c>
      <c r="H680" s="79" t="e">
        <f t="shared" ca="1" si="46"/>
        <v>#DIV/0!</v>
      </c>
      <c r="I680" s="79" t="e">
        <f t="shared" ca="1" si="47"/>
        <v>#DIV/0!</v>
      </c>
    </row>
    <row r="681" spans="2:9" x14ac:dyDescent="0.25">
      <c r="B681" s="93">
        <v>676</v>
      </c>
      <c r="C681" s="98"/>
      <c r="D681" s="79" t="e">
        <f>IF(B681="","",HLOOKUP($C$1,'Shaping Capacity using PNR'!$C$23:$N$26,4,FALSE)+HLOOKUP($C$1,'Shaping Capacity using PNR'!$C$23:$N$28,6,FALSE))</f>
        <v>#DIV/0!</v>
      </c>
      <c r="E681" s="94"/>
      <c r="F681" s="79" t="str">
        <f t="shared" si="48"/>
        <v/>
      </c>
      <c r="G681" s="79" t="str">
        <f t="shared" si="49"/>
        <v/>
      </c>
      <c r="H681" s="79" t="e">
        <f t="shared" ca="1" si="46"/>
        <v>#DIV/0!</v>
      </c>
      <c r="I681" s="79" t="e">
        <f t="shared" ca="1" si="47"/>
        <v>#DIV/0!</v>
      </c>
    </row>
    <row r="682" spans="2:9" x14ac:dyDescent="0.25">
      <c r="B682" s="93">
        <v>677</v>
      </c>
      <c r="C682" s="98"/>
      <c r="D682" s="79" t="e">
        <f>IF(B682="","",HLOOKUP($C$1,'Shaping Capacity using PNR'!$C$23:$N$26,4,FALSE)+HLOOKUP($C$1,'Shaping Capacity using PNR'!$C$23:$N$28,6,FALSE))</f>
        <v>#DIV/0!</v>
      </c>
      <c r="E682" s="94"/>
      <c r="F682" s="79" t="str">
        <f t="shared" si="48"/>
        <v/>
      </c>
      <c r="G682" s="79" t="str">
        <f t="shared" si="49"/>
        <v/>
      </c>
      <c r="H682" s="79" t="e">
        <f t="shared" ca="1" si="46"/>
        <v>#DIV/0!</v>
      </c>
      <c r="I682" s="79" t="e">
        <f t="shared" ca="1" si="47"/>
        <v>#DIV/0!</v>
      </c>
    </row>
    <row r="683" spans="2:9" x14ac:dyDescent="0.25">
      <c r="B683" s="93">
        <v>678</v>
      </c>
      <c r="C683" s="98"/>
      <c r="D683" s="79" t="e">
        <f>IF(B683="","",HLOOKUP($C$1,'Shaping Capacity using PNR'!$C$23:$N$26,4,FALSE)+HLOOKUP($C$1,'Shaping Capacity using PNR'!$C$23:$N$28,6,FALSE))</f>
        <v>#DIV/0!</v>
      </c>
      <c r="E683" s="94"/>
      <c r="F683" s="79" t="str">
        <f t="shared" si="48"/>
        <v/>
      </c>
      <c r="G683" s="79" t="str">
        <f t="shared" si="49"/>
        <v/>
      </c>
      <c r="H683" s="79" t="e">
        <f t="shared" ca="1" si="46"/>
        <v>#DIV/0!</v>
      </c>
      <c r="I683" s="79" t="e">
        <f t="shared" ca="1" si="47"/>
        <v>#DIV/0!</v>
      </c>
    </row>
    <row r="684" spans="2:9" x14ac:dyDescent="0.25">
      <c r="B684" s="93">
        <v>679</v>
      </c>
      <c r="C684" s="98"/>
      <c r="D684" s="79" t="e">
        <f>IF(B684="","",HLOOKUP($C$1,'Shaping Capacity using PNR'!$C$23:$N$26,4,FALSE)+HLOOKUP($C$1,'Shaping Capacity using PNR'!$C$23:$N$28,6,FALSE))</f>
        <v>#DIV/0!</v>
      </c>
      <c r="E684" s="94"/>
      <c r="F684" s="79" t="str">
        <f t="shared" si="48"/>
        <v/>
      </c>
      <c r="G684" s="79" t="str">
        <f t="shared" si="49"/>
        <v/>
      </c>
      <c r="H684" s="79" t="e">
        <f t="shared" ca="1" si="46"/>
        <v>#DIV/0!</v>
      </c>
      <c r="I684" s="79" t="e">
        <f t="shared" ca="1" si="47"/>
        <v>#DIV/0!</v>
      </c>
    </row>
    <row r="685" spans="2:9" x14ac:dyDescent="0.25">
      <c r="B685" s="93">
        <v>680</v>
      </c>
      <c r="C685" s="98"/>
      <c r="D685" s="79" t="e">
        <f>IF(B685="","",HLOOKUP($C$1,'Shaping Capacity using PNR'!$C$23:$N$26,4,FALSE)+HLOOKUP($C$1,'Shaping Capacity using PNR'!$C$23:$N$28,6,FALSE))</f>
        <v>#DIV/0!</v>
      </c>
      <c r="E685" s="94"/>
      <c r="F685" s="79" t="str">
        <f t="shared" si="48"/>
        <v/>
      </c>
      <c r="G685" s="79" t="str">
        <f t="shared" si="49"/>
        <v/>
      </c>
      <c r="H685" s="79" t="e">
        <f t="shared" ca="1" si="46"/>
        <v>#DIV/0!</v>
      </c>
      <c r="I685" s="79" t="e">
        <f t="shared" ca="1" si="47"/>
        <v>#DIV/0!</v>
      </c>
    </row>
    <row r="686" spans="2:9" x14ac:dyDescent="0.25">
      <c r="B686" s="93">
        <v>681</v>
      </c>
      <c r="C686" s="98"/>
      <c r="D686" s="79" t="e">
        <f>IF(B686="","",HLOOKUP($C$1,'Shaping Capacity using PNR'!$C$23:$N$26,4,FALSE)+HLOOKUP($C$1,'Shaping Capacity using PNR'!$C$23:$N$28,6,FALSE))</f>
        <v>#DIV/0!</v>
      </c>
      <c r="E686" s="94"/>
      <c r="F686" s="79" t="str">
        <f t="shared" si="48"/>
        <v/>
      </c>
      <c r="G686" s="79" t="str">
        <f t="shared" si="49"/>
        <v/>
      </c>
      <c r="H686" s="79" t="e">
        <f t="shared" ca="1" si="46"/>
        <v>#DIV/0!</v>
      </c>
      <c r="I686" s="79" t="e">
        <f t="shared" ca="1" si="47"/>
        <v>#DIV/0!</v>
      </c>
    </row>
    <row r="687" spans="2:9" x14ac:dyDescent="0.25">
      <c r="B687" s="93">
        <v>682</v>
      </c>
      <c r="C687" s="98"/>
      <c r="D687" s="79" t="e">
        <f>IF(B687="","",HLOOKUP($C$1,'Shaping Capacity using PNR'!$C$23:$N$26,4,FALSE)+HLOOKUP($C$1,'Shaping Capacity using PNR'!$C$23:$N$28,6,FALSE))</f>
        <v>#DIV/0!</v>
      </c>
      <c r="E687" s="94"/>
      <c r="F687" s="79" t="str">
        <f t="shared" si="48"/>
        <v/>
      </c>
      <c r="G687" s="79" t="str">
        <f t="shared" si="49"/>
        <v/>
      </c>
      <c r="H687" s="79" t="e">
        <f t="shared" ca="1" si="46"/>
        <v>#DIV/0!</v>
      </c>
      <c r="I687" s="79" t="e">
        <f t="shared" ca="1" si="47"/>
        <v>#DIV/0!</v>
      </c>
    </row>
    <row r="688" spans="2:9" x14ac:dyDescent="0.25">
      <c r="B688" s="93">
        <v>683</v>
      </c>
      <c r="C688" s="98"/>
      <c r="D688" s="79" t="e">
        <f>IF(B688="","",HLOOKUP($C$1,'Shaping Capacity using PNR'!$C$23:$N$26,4,FALSE)+HLOOKUP($C$1,'Shaping Capacity using PNR'!$C$23:$N$28,6,FALSE))</f>
        <v>#DIV/0!</v>
      </c>
      <c r="E688" s="94"/>
      <c r="F688" s="79" t="str">
        <f t="shared" si="48"/>
        <v/>
      </c>
      <c r="G688" s="79" t="str">
        <f t="shared" si="49"/>
        <v/>
      </c>
      <c r="H688" s="79" t="e">
        <f t="shared" ca="1" si="46"/>
        <v>#DIV/0!</v>
      </c>
      <c r="I688" s="79" t="e">
        <f t="shared" ca="1" si="47"/>
        <v>#DIV/0!</v>
      </c>
    </row>
    <row r="689" spans="2:9" x14ac:dyDescent="0.25">
      <c r="B689" s="93">
        <v>684</v>
      </c>
      <c r="C689" s="98"/>
      <c r="D689" s="79" t="e">
        <f>IF(B689="","",HLOOKUP($C$1,'Shaping Capacity using PNR'!$C$23:$N$26,4,FALSE)+HLOOKUP($C$1,'Shaping Capacity using PNR'!$C$23:$N$28,6,FALSE))</f>
        <v>#DIV/0!</v>
      </c>
      <c r="E689" s="94"/>
      <c r="F689" s="79" t="str">
        <f t="shared" si="48"/>
        <v/>
      </c>
      <c r="G689" s="79" t="str">
        <f t="shared" si="49"/>
        <v/>
      </c>
      <c r="H689" s="79" t="e">
        <f t="shared" ca="1" si="46"/>
        <v>#DIV/0!</v>
      </c>
      <c r="I689" s="79" t="e">
        <f t="shared" ca="1" si="47"/>
        <v>#DIV/0!</v>
      </c>
    </row>
    <row r="690" spans="2:9" x14ac:dyDescent="0.25">
      <c r="B690" s="93">
        <v>685</v>
      </c>
      <c r="C690" s="98"/>
      <c r="D690" s="79" t="e">
        <f>IF(B690="","",HLOOKUP($C$1,'Shaping Capacity using PNR'!$C$23:$N$26,4,FALSE)+HLOOKUP($C$1,'Shaping Capacity using PNR'!$C$23:$N$28,6,FALSE))</f>
        <v>#DIV/0!</v>
      </c>
      <c r="E690" s="94"/>
      <c r="F690" s="79" t="str">
        <f t="shared" si="48"/>
        <v/>
      </c>
      <c r="G690" s="79" t="str">
        <f t="shared" si="49"/>
        <v/>
      </c>
      <c r="H690" s="79" t="e">
        <f t="shared" ca="1" si="46"/>
        <v>#DIV/0!</v>
      </c>
      <c r="I690" s="79" t="e">
        <f t="shared" ca="1" si="47"/>
        <v>#DIV/0!</v>
      </c>
    </row>
    <row r="691" spans="2:9" x14ac:dyDescent="0.25">
      <c r="B691" s="93">
        <v>686</v>
      </c>
      <c r="C691" s="98"/>
      <c r="D691" s="79" t="e">
        <f>IF(B691="","",HLOOKUP($C$1,'Shaping Capacity using PNR'!$C$23:$N$26,4,FALSE)+HLOOKUP($C$1,'Shaping Capacity using PNR'!$C$23:$N$28,6,FALSE))</f>
        <v>#DIV/0!</v>
      </c>
      <c r="E691" s="94"/>
      <c r="F691" s="79" t="str">
        <f t="shared" si="48"/>
        <v/>
      </c>
      <c r="G691" s="79" t="str">
        <f t="shared" si="49"/>
        <v/>
      </c>
      <c r="H691" s="79" t="e">
        <f t="shared" ca="1" si="46"/>
        <v>#DIV/0!</v>
      </c>
      <c r="I691" s="79" t="e">
        <f t="shared" ca="1" si="47"/>
        <v>#DIV/0!</v>
      </c>
    </row>
    <row r="692" spans="2:9" x14ac:dyDescent="0.25">
      <c r="B692" s="93">
        <v>687</v>
      </c>
      <c r="C692" s="98"/>
      <c r="D692" s="79" t="e">
        <f>IF(B692="","",HLOOKUP($C$1,'Shaping Capacity using PNR'!$C$23:$N$26,4,FALSE)+HLOOKUP($C$1,'Shaping Capacity using PNR'!$C$23:$N$28,6,FALSE))</f>
        <v>#DIV/0!</v>
      </c>
      <c r="E692" s="94"/>
      <c r="F692" s="79" t="str">
        <f t="shared" si="48"/>
        <v/>
      </c>
      <c r="G692" s="79" t="str">
        <f t="shared" si="49"/>
        <v/>
      </c>
      <c r="H692" s="79" t="e">
        <f t="shared" ca="1" si="46"/>
        <v>#DIV/0!</v>
      </c>
      <c r="I692" s="79" t="e">
        <f t="shared" ca="1" si="47"/>
        <v>#DIV/0!</v>
      </c>
    </row>
    <row r="693" spans="2:9" x14ac:dyDescent="0.25">
      <c r="B693" s="93">
        <v>688</v>
      </c>
      <c r="C693" s="98"/>
      <c r="D693" s="79" t="e">
        <f>IF(B693="","",HLOOKUP($C$1,'Shaping Capacity using PNR'!$C$23:$N$26,4,FALSE)+HLOOKUP($C$1,'Shaping Capacity using PNR'!$C$23:$N$28,6,FALSE))</f>
        <v>#DIV/0!</v>
      </c>
      <c r="E693" s="94"/>
      <c r="F693" s="79" t="str">
        <f t="shared" si="48"/>
        <v/>
      </c>
      <c r="G693" s="79" t="str">
        <f t="shared" si="49"/>
        <v/>
      </c>
      <c r="H693" s="79" t="e">
        <f t="shared" ca="1" si="46"/>
        <v>#DIV/0!</v>
      </c>
      <c r="I693" s="79" t="e">
        <f t="shared" ca="1" si="47"/>
        <v>#DIV/0!</v>
      </c>
    </row>
    <row r="694" spans="2:9" x14ac:dyDescent="0.25">
      <c r="B694" s="93">
        <v>689</v>
      </c>
      <c r="C694" s="98"/>
      <c r="D694" s="79" t="e">
        <f>IF(B694="","",HLOOKUP($C$1,'Shaping Capacity using PNR'!$C$23:$N$26,4,FALSE)+HLOOKUP($C$1,'Shaping Capacity using PNR'!$C$23:$N$28,6,FALSE))</f>
        <v>#DIV/0!</v>
      </c>
      <c r="E694" s="94"/>
      <c r="F694" s="79" t="str">
        <f t="shared" si="48"/>
        <v/>
      </c>
      <c r="G694" s="79" t="str">
        <f t="shared" si="49"/>
        <v/>
      </c>
      <c r="H694" s="79" t="e">
        <f t="shared" ca="1" si="46"/>
        <v>#DIV/0!</v>
      </c>
      <c r="I694" s="79" t="e">
        <f t="shared" ca="1" si="47"/>
        <v>#DIV/0!</v>
      </c>
    </row>
    <row r="695" spans="2:9" x14ac:dyDescent="0.25">
      <c r="B695" s="93">
        <v>690</v>
      </c>
      <c r="C695" s="98"/>
      <c r="D695" s="79" t="e">
        <f>IF(B695="","",HLOOKUP($C$1,'Shaping Capacity using PNR'!$C$23:$N$26,4,FALSE)+HLOOKUP($C$1,'Shaping Capacity using PNR'!$C$23:$N$28,6,FALSE))</f>
        <v>#DIV/0!</v>
      </c>
      <c r="E695" s="94"/>
      <c r="F695" s="79" t="str">
        <f t="shared" si="48"/>
        <v/>
      </c>
      <c r="G695" s="79" t="str">
        <f t="shared" si="49"/>
        <v/>
      </c>
      <c r="H695" s="79" t="e">
        <f t="shared" ca="1" si="46"/>
        <v>#DIV/0!</v>
      </c>
      <c r="I695" s="79" t="e">
        <f t="shared" ca="1" si="47"/>
        <v>#DIV/0!</v>
      </c>
    </row>
    <row r="696" spans="2:9" x14ac:dyDescent="0.25">
      <c r="B696" s="93">
        <v>691</v>
      </c>
      <c r="C696" s="98"/>
      <c r="D696" s="79" t="e">
        <f>IF(B696="","",HLOOKUP($C$1,'Shaping Capacity using PNR'!$C$23:$N$26,4,FALSE)+HLOOKUP($C$1,'Shaping Capacity using PNR'!$C$23:$N$28,6,FALSE))</f>
        <v>#DIV/0!</v>
      </c>
      <c r="E696" s="94"/>
      <c r="F696" s="79" t="str">
        <f t="shared" si="48"/>
        <v/>
      </c>
      <c r="G696" s="79" t="str">
        <f t="shared" si="49"/>
        <v/>
      </c>
      <c r="H696" s="79" t="e">
        <f t="shared" ca="1" si="46"/>
        <v>#DIV/0!</v>
      </c>
      <c r="I696" s="79" t="e">
        <f t="shared" ca="1" si="47"/>
        <v>#DIV/0!</v>
      </c>
    </row>
    <row r="697" spans="2:9" x14ac:dyDescent="0.25">
      <c r="B697" s="93">
        <v>692</v>
      </c>
      <c r="C697" s="98"/>
      <c r="D697" s="79" t="e">
        <f>IF(B697="","",HLOOKUP($C$1,'Shaping Capacity using PNR'!$C$23:$N$26,4,FALSE)+HLOOKUP($C$1,'Shaping Capacity using PNR'!$C$23:$N$28,6,FALSE))</f>
        <v>#DIV/0!</v>
      </c>
      <c r="E697" s="94"/>
      <c r="F697" s="79" t="str">
        <f t="shared" si="48"/>
        <v/>
      </c>
      <c r="G697" s="79" t="str">
        <f t="shared" si="49"/>
        <v/>
      </c>
      <c r="H697" s="79" t="e">
        <f t="shared" ca="1" si="46"/>
        <v>#DIV/0!</v>
      </c>
      <c r="I697" s="79" t="e">
        <f t="shared" ca="1" si="47"/>
        <v>#DIV/0!</v>
      </c>
    </row>
    <row r="698" spans="2:9" x14ac:dyDescent="0.25">
      <c r="B698" s="93">
        <v>693</v>
      </c>
      <c r="C698" s="98"/>
      <c r="D698" s="79" t="e">
        <f>IF(B698="","",HLOOKUP($C$1,'Shaping Capacity using PNR'!$C$23:$N$26,4,FALSE)+HLOOKUP($C$1,'Shaping Capacity using PNR'!$C$23:$N$28,6,FALSE))</f>
        <v>#DIV/0!</v>
      </c>
      <c r="E698" s="94"/>
      <c r="F698" s="79" t="str">
        <f t="shared" si="48"/>
        <v/>
      </c>
      <c r="G698" s="79" t="str">
        <f t="shared" si="49"/>
        <v/>
      </c>
      <c r="H698" s="79" t="e">
        <f t="shared" ca="1" si="46"/>
        <v>#DIV/0!</v>
      </c>
      <c r="I698" s="79" t="e">
        <f t="shared" ca="1" si="47"/>
        <v>#DIV/0!</v>
      </c>
    </row>
    <row r="699" spans="2:9" x14ac:dyDescent="0.25">
      <c r="B699" s="93">
        <v>694</v>
      </c>
      <c r="C699" s="98"/>
      <c r="D699" s="79" t="e">
        <f>IF(B699="","",HLOOKUP($C$1,'Shaping Capacity using PNR'!$C$23:$N$26,4,FALSE)+HLOOKUP($C$1,'Shaping Capacity using PNR'!$C$23:$N$28,6,FALSE))</f>
        <v>#DIV/0!</v>
      </c>
      <c r="E699" s="94"/>
      <c r="F699" s="79" t="str">
        <f t="shared" si="48"/>
        <v/>
      </c>
      <c r="G699" s="79" t="str">
        <f t="shared" si="49"/>
        <v/>
      </c>
      <c r="H699" s="79" t="e">
        <f t="shared" ca="1" si="46"/>
        <v>#DIV/0!</v>
      </c>
      <c r="I699" s="79" t="e">
        <f t="shared" ca="1" si="47"/>
        <v>#DIV/0!</v>
      </c>
    </row>
    <row r="700" spans="2:9" x14ac:dyDescent="0.25">
      <c r="B700" s="93">
        <v>695</v>
      </c>
      <c r="C700" s="98"/>
      <c r="D700" s="79" t="e">
        <f>IF(B700="","",HLOOKUP($C$1,'Shaping Capacity using PNR'!$C$23:$N$26,4,FALSE)+HLOOKUP($C$1,'Shaping Capacity using PNR'!$C$23:$N$28,6,FALSE))</f>
        <v>#DIV/0!</v>
      </c>
      <c r="E700" s="94"/>
      <c r="F700" s="79" t="str">
        <f t="shared" si="48"/>
        <v/>
      </c>
      <c r="G700" s="79" t="str">
        <f t="shared" si="49"/>
        <v/>
      </c>
      <c r="H700" s="79" t="e">
        <f t="shared" ca="1" si="46"/>
        <v>#DIV/0!</v>
      </c>
      <c r="I700" s="79" t="e">
        <f t="shared" ca="1" si="47"/>
        <v>#DIV/0!</v>
      </c>
    </row>
    <row r="701" spans="2:9" x14ac:dyDescent="0.25">
      <c r="B701" s="93">
        <f>IF($C$1=2,"",B700+1)</f>
        <v>696</v>
      </c>
      <c r="C701" s="98"/>
      <c r="D701" s="79" t="e">
        <f>IF(B701="","",HLOOKUP($C$1,'Shaping Capacity using PNR'!$C$23:$N$26,4,FALSE)+HLOOKUP($C$1,'Shaping Capacity using PNR'!$C$23:$N$28,6,FALSE))</f>
        <v>#DIV/0!</v>
      </c>
      <c r="E701" s="94"/>
      <c r="F701" s="79" t="str">
        <f t="shared" si="48"/>
        <v/>
      </c>
      <c r="G701" s="79" t="str">
        <f t="shared" si="49"/>
        <v/>
      </c>
      <c r="H701" s="79" t="e">
        <f t="shared" ca="1" si="46"/>
        <v>#DIV/0!</v>
      </c>
      <c r="I701" s="79" t="e">
        <f t="shared" ca="1" si="47"/>
        <v>#DIV/0!</v>
      </c>
    </row>
    <row r="702" spans="2:9" x14ac:dyDescent="0.25">
      <c r="B702" s="93">
        <f t="shared" ref="B702:B725" si="50">IF($C$1=2,"",B701+1)</f>
        <v>697</v>
      </c>
      <c r="C702" s="98"/>
      <c r="D702" s="79" t="e">
        <f>IF(B702="","",HLOOKUP($C$1,'Shaping Capacity using PNR'!$C$23:$N$26,4,FALSE)+HLOOKUP($C$1,'Shaping Capacity using PNR'!$C$23:$N$28,6,FALSE))</f>
        <v>#DIV/0!</v>
      </c>
      <c r="E702" s="94"/>
      <c r="F702" s="79" t="str">
        <f t="shared" si="48"/>
        <v/>
      </c>
      <c r="G702" s="79" t="str">
        <f t="shared" si="49"/>
        <v/>
      </c>
      <c r="H702" s="79" t="e">
        <f t="shared" ca="1" si="46"/>
        <v>#DIV/0!</v>
      </c>
      <c r="I702" s="79" t="e">
        <f t="shared" ca="1" si="47"/>
        <v>#DIV/0!</v>
      </c>
    </row>
    <row r="703" spans="2:9" x14ac:dyDescent="0.25">
      <c r="B703" s="93">
        <f t="shared" si="50"/>
        <v>698</v>
      </c>
      <c r="C703" s="98"/>
      <c r="D703" s="79" t="e">
        <f>IF(B703="","",HLOOKUP($C$1,'Shaping Capacity using PNR'!$C$23:$N$26,4,FALSE)+HLOOKUP($C$1,'Shaping Capacity using PNR'!$C$23:$N$28,6,FALSE))</f>
        <v>#DIV/0!</v>
      </c>
      <c r="E703" s="94"/>
      <c r="F703" s="79" t="str">
        <f t="shared" si="48"/>
        <v/>
      </c>
      <c r="G703" s="79" t="str">
        <f t="shared" si="49"/>
        <v/>
      </c>
      <c r="H703" s="79" t="e">
        <f t="shared" ca="1" si="46"/>
        <v>#DIV/0!</v>
      </c>
      <c r="I703" s="79" t="e">
        <f t="shared" ca="1" si="47"/>
        <v>#DIV/0!</v>
      </c>
    </row>
    <row r="704" spans="2:9" x14ac:dyDescent="0.25">
      <c r="B704" s="93">
        <f t="shared" si="50"/>
        <v>699</v>
      </c>
      <c r="C704" s="98"/>
      <c r="D704" s="79" t="e">
        <f>IF(B704="","",HLOOKUP($C$1,'Shaping Capacity using PNR'!$C$23:$N$26,4,FALSE)+HLOOKUP($C$1,'Shaping Capacity using PNR'!$C$23:$N$28,6,FALSE))</f>
        <v>#DIV/0!</v>
      </c>
      <c r="E704" s="94"/>
      <c r="F704" s="79" t="str">
        <f t="shared" si="48"/>
        <v/>
      </c>
      <c r="G704" s="79" t="str">
        <f t="shared" si="49"/>
        <v/>
      </c>
      <c r="H704" s="79" t="e">
        <f t="shared" ca="1" si="46"/>
        <v>#DIV/0!</v>
      </c>
      <c r="I704" s="79" t="e">
        <f t="shared" ca="1" si="47"/>
        <v>#DIV/0!</v>
      </c>
    </row>
    <row r="705" spans="2:9" x14ac:dyDescent="0.25">
      <c r="B705" s="93">
        <f t="shared" si="50"/>
        <v>700</v>
      </c>
      <c r="C705" s="98"/>
      <c r="D705" s="79" t="e">
        <f>IF(B705="","",HLOOKUP($C$1,'Shaping Capacity using PNR'!$C$23:$N$26,4,FALSE)+HLOOKUP($C$1,'Shaping Capacity using PNR'!$C$23:$N$28,6,FALSE))</f>
        <v>#DIV/0!</v>
      </c>
      <c r="E705" s="94"/>
      <c r="F705" s="79" t="str">
        <f t="shared" si="48"/>
        <v/>
      </c>
      <c r="G705" s="79" t="str">
        <f t="shared" si="49"/>
        <v/>
      </c>
      <c r="H705" s="79" t="e">
        <f t="shared" ca="1" si="46"/>
        <v>#DIV/0!</v>
      </c>
      <c r="I705" s="79" t="e">
        <f t="shared" ca="1" si="47"/>
        <v>#DIV/0!</v>
      </c>
    </row>
    <row r="706" spans="2:9" x14ac:dyDescent="0.25">
      <c r="B706" s="93">
        <f t="shared" si="50"/>
        <v>701</v>
      </c>
      <c r="C706" s="98"/>
      <c r="D706" s="79" t="e">
        <f>IF(B706="","",HLOOKUP($C$1,'Shaping Capacity using PNR'!$C$23:$N$26,4,FALSE)+HLOOKUP($C$1,'Shaping Capacity using PNR'!$C$23:$N$28,6,FALSE))</f>
        <v>#DIV/0!</v>
      </c>
      <c r="E706" s="94"/>
      <c r="F706" s="79" t="str">
        <f t="shared" si="48"/>
        <v/>
      </c>
      <c r="G706" s="79" t="str">
        <f t="shared" si="49"/>
        <v/>
      </c>
      <c r="H706" s="79" t="e">
        <f t="shared" ca="1" si="46"/>
        <v>#DIV/0!</v>
      </c>
      <c r="I706" s="79" t="e">
        <f t="shared" ca="1" si="47"/>
        <v>#DIV/0!</v>
      </c>
    </row>
    <row r="707" spans="2:9" x14ac:dyDescent="0.25">
      <c r="B707" s="93">
        <f t="shared" si="50"/>
        <v>702</v>
      </c>
      <c r="C707" s="98"/>
      <c r="D707" s="79" t="e">
        <f>IF(B707="","",HLOOKUP($C$1,'Shaping Capacity using PNR'!$C$23:$N$26,4,FALSE)+HLOOKUP($C$1,'Shaping Capacity using PNR'!$C$23:$N$28,6,FALSE))</f>
        <v>#DIV/0!</v>
      </c>
      <c r="E707" s="94"/>
      <c r="F707" s="79" t="str">
        <f t="shared" si="48"/>
        <v/>
      </c>
      <c r="G707" s="79" t="str">
        <f t="shared" si="49"/>
        <v/>
      </c>
      <c r="H707" s="79" t="e">
        <f t="shared" ca="1" si="46"/>
        <v>#DIV/0!</v>
      </c>
      <c r="I707" s="79" t="e">
        <f t="shared" ca="1" si="47"/>
        <v>#DIV/0!</v>
      </c>
    </row>
    <row r="708" spans="2:9" x14ac:dyDescent="0.25">
      <c r="B708" s="93">
        <f t="shared" si="50"/>
        <v>703</v>
      </c>
      <c r="C708" s="98"/>
      <c r="D708" s="79" t="e">
        <f>IF(B708="","",HLOOKUP($C$1,'Shaping Capacity using PNR'!$C$23:$N$26,4,FALSE)+HLOOKUP($C$1,'Shaping Capacity using PNR'!$C$23:$N$28,6,FALSE))</f>
        <v>#DIV/0!</v>
      </c>
      <c r="E708" s="94"/>
      <c r="F708" s="79" t="str">
        <f t="shared" si="48"/>
        <v/>
      </c>
      <c r="G708" s="79" t="str">
        <f t="shared" si="49"/>
        <v/>
      </c>
      <c r="H708" s="79" t="e">
        <f t="shared" ca="1" si="46"/>
        <v>#DIV/0!</v>
      </c>
      <c r="I708" s="79" t="e">
        <f t="shared" ca="1" si="47"/>
        <v>#DIV/0!</v>
      </c>
    </row>
    <row r="709" spans="2:9" x14ac:dyDescent="0.25">
      <c r="B709" s="93">
        <f t="shared" si="50"/>
        <v>704</v>
      </c>
      <c r="C709" s="98"/>
      <c r="D709" s="79" t="e">
        <f>IF(B709="","",HLOOKUP($C$1,'Shaping Capacity using PNR'!$C$23:$N$26,4,FALSE)+HLOOKUP($C$1,'Shaping Capacity using PNR'!$C$23:$N$28,6,FALSE))</f>
        <v>#DIV/0!</v>
      </c>
      <c r="E709" s="94"/>
      <c r="F709" s="79" t="str">
        <f t="shared" si="48"/>
        <v/>
      </c>
      <c r="G709" s="79" t="str">
        <f t="shared" si="49"/>
        <v/>
      </c>
      <c r="H709" s="79" t="e">
        <f t="shared" ca="1" si="46"/>
        <v>#DIV/0!</v>
      </c>
      <c r="I709" s="79" t="e">
        <f t="shared" ca="1" si="47"/>
        <v>#DIV/0!</v>
      </c>
    </row>
    <row r="710" spans="2:9" x14ac:dyDescent="0.25">
      <c r="B710" s="93">
        <f t="shared" si="50"/>
        <v>705</v>
      </c>
      <c r="C710" s="98"/>
      <c r="D710" s="79" t="e">
        <f>IF(B710="","",HLOOKUP($C$1,'Shaping Capacity using PNR'!$C$23:$N$26,4,FALSE)+HLOOKUP($C$1,'Shaping Capacity using PNR'!$C$23:$N$28,6,FALSE))</f>
        <v>#DIV/0!</v>
      </c>
      <c r="E710" s="94"/>
      <c r="F710" s="79" t="str">
        <f t="shared" si="48"/>
        <v/>
      </c>
      <c r="G710" s="79" t="str">
        <f t="shared" si="49"/>
        <v/>
      </c>
      <c r="H710" s="79" t="e">
        <f t="shared" ca="1" si="46"/>
        <v>#DIV/0!</v>
      </c>
      <c r="I710" s="79" t="e">
        <f t="shared" ca="1" si="47"/>
        <v>#DIV/0!</v>
      </c>
    </row>
    <row r="711" spans="2:9" x14ac:dyDescent="0.25">
      <c r="B711" s="93">
        <f t="shared" si="50"/>
        <v>706</v>
      </c>
      <c r="C711" s="98"/>
      <c r="D711" s="79" t="e">
        <f>IF(B711="","",HLOOKUP($C$1,'Shaping Capacity using PNR'!$C$23:$N$26,4,FALSE)+HLOOKUP($C$1,'Shaping Capacity using PNR'!$C$23:$N$28,6,FALSE))</f>
        <v>#DIV/0!</v>
      </c>
      <c r="E711" s="94"/>
      <c r="F711" s="79" t="str">
        <f t="shared" si="48"/>
        <v/>
      </c>
      <c r="G711" s="79" t="str">
        <f t="shared" si="49"/>
        <v/>
      </c>
      <c r="H711" s="79" t="e">
        <f t="shared" ref="H711:H749" ca="1" si="51">IF(E711&gt;$E$2,"Yes","No")</f>
        <v>#DIV/0!</v>
      </c>
      <c r="I711" s="79" t="e">
        <f t="shared" ref="I711:I749" ca="1" si="52">IF(E711&lt;$F$2,"Yes","No")</f>
        <v>#DIV/0!</v>
      </c>
    </row>
    <row r="712" spans="2:9" x14ac:dyDescent="0.25">
      <c r="B712" s="93">
        <f t="shared" si="50"/>
        <v>707</v>
      </c>
      <c r="C712" s="98"/>
      <c r="D712" s="79" t="e">
        <f>IF(B712="","",HLOOKUP($C$1,'Shaping Capacity using PNR'!$C$23:$N$26,4,FALSE)+HLOOKUP($C$1,'Shaping Capacity using PNR'!$C$23:$N$28,6,FALSE))</f>
        <v>#DIV/0!</v>
      </c>
      <c r="E712" s="94"/>
      <c r="F712" s="79" t="str">
        <f t="shared" ref="F712:F749" si="53">IF(E712&gt;E711,IF(ABS(E712-E711)&gt;$L$2,"Yes","No"),"")</f>
        <v/>
      </c>
      <c r="G712" s="79" t="str">
        <f t="shared" ref="G712:G749" si="54">IF(E712&lt;E711,IF(ABS(E712-E711)&gt;$M$2,"Yes","No"),"")</f>
        <v/>
      </c>
      <c r="H712" s="79" t="e">
        <f t="shared" ca="1" si="51"/>
        <v>#DIV/0!</v>
      </c>
      <c r="I712" s="79" t="e">
        <f t="shared" ca="1" si="52"/>
        <v>#DIV/0!</v>
      </c>
    </row>
    <row r="713" spans="2:9" x14ac:dyDescent="0.25">
      <c r="B713" s="93">
        <f t="shared" si="50"/>
        <v>708</v>
      </c>
      <c r="C713" s="98"/>
      <c r="D713" s="79" t="e">
        <f>IF(B713="","",HLOOKUP($C$1,'Shaping Capacity using PNR'!$C$23:$N$26,4,FALSE)+HLOOKUP($C$1,'Shaping Capacity using PNR'!$C$23:$N$28,6,FALSE))</f>
        <v>#DIV/0!</v>
      </c>
      <c r="E713" s="94"/>
      <c r="F713" s="79" t="str">
        <f t="shared" si="53"/>
        <v/>
      </c>
      <c r="G713" s="79" t="str">
        <f t="shared" si="54"/>
        <v/>
      </c>
      <c r="H713" s="79" t="e">
        <f t="shared" ca="1" si="51"/>
        <v>#DIV/0!</v>
      </c>
      <c r="I713" s="79" t="e">
        <f t="shared" ca="1" si="52"/>
        <v>#DIV/0!</v>
      </c>
    </row>
    <row r="714" spans="2:9" x14ac:dyDescent="0.25">
      <c r="B714" s="93">
        <f t="shared" si="50"/>
        <v>709</v>
      </c>
      <c r="C714" s="98"/>
      <c r="D714" s="79" t="e">
        <f>IF(B714="","",HLOOKUP($C$1,'Shaping Capacity using PNR'!$C$23:$N$26,4,FALSE)+HLOOKUP($C$1,'Shaping Capacity using PNR'!$C$23:$N$28,6,FALSE))</f>
        <v>#DIV/0!</v>
      </c>
      <c r="E714" s="94"/>
      <c r="F714" s="79" t="str">
        <f t="shared" si="53"/>
        <v/>
      </c>
      <c r="G714" s="79" t="str">
        <f t="shared" si="54"/>
        <v/>
      </c>
      <c r="H714" s="79" t="e">
        <f t="shared" ca="1" si="51"/>
        <v>#DIV/0!</v>
      </c>
      <c r="I714" s="79" t="e">
        <f t="shared" ca="1" si="52"/>
        <v>#DIV/0!</v>
      </c>
    </row>
    <row r="715" spans="2:9" x14ac:dyDescent="0.25">
      <c r="B715" s="93">
        <f t="shared" si="50"/>
        <v>710</v>
      </c>
      <c r="C715" s="98"/>
      <c r="D715" s="79" t="e">
        <f>IF(B715="","",HLOOKUP($C$1,'Shaping Capacity using PNR'!$C$23:$N$26,4,FALSE)+HLOOKUP($C$1,'Shaping Capacity using PNR'!$C$23:$N$28,6,FALSE))</f>
        <v>#DIV/0!</v>
      </c>
      <c r="E715" s="94"/>
      <c r="F715" s="79" t="str">
        <f t="shared" si="53"/>
        <v/>
      </c>
      <c r="G715" s="79" t="str">
        <f t="shared" si="54"/>
        <v/>
      </c>
      <c r="H715" s="79" t="e">
        <f t="shared" ca="1" si="51"/>
        <v>#DIV/0!</v>
      </c>
      <c r="I715" s="79" t="e">
        <f t="shared" ca="1" si="52"/>
        <v>#DIV/0!</v>
      </c>
    </row>
    <row r="716" spans="2:9" x14ac:dyDescent="0.25">
      <c r="B716" s="93">
        <f t="shared" si="50"/>
        <v>711</v>
      </c>
      <c r="C716" s="98"/>
      <c r="D716" s="79" t="e">
        <f>IF(B716="","",HLOOKUP($C$1,'Shaping Capacity using PNR'!$C$23:$N$26,4,FALSE)+HLOOKUP($C$1,'Shaping Capacity using PNR'!$C$23:$N$28,6,FALSE))</f>
        <v>#DIV/0!</v>
      </c>
      <c r="E716" s="94"/>
      <c r="F716" s="79" t="str">
        <f t="shared" si="53"/>
        <v/>
      </c>
      <c r="G716" s="79" t="str">
        <f t="shared" si="54"/>
        <v/>
      </c>
      <c r="H716" s="79" t="e">
        <f t="shared" ca="1" si="51"/>
        <v>#DIV/0!</v>
      </c>
      <c r="I716" s="79" t="e">
        <f t="shared" ca="1" si="52"/>
        <v>#DIV/0!</v>
      </c>
    </row>
    <row r="717" spans="2:9" x14ac:dyDescent="0.25">
      <c r="B717" s="93">
        <f t="shared" si="50"/>
        <v>712</v>
      </c>
      <c r="C717" s="98"/>
      <c r="D717" s="79" t="e">
        <f>IF(B717="","",HLOOKUP($C$1,'Shaping Capacity using PNR'!$C$23:$N$26,4,FALSE)+HLOOKUP($C$1,'Shaping Capacity using PNR'!$C$23:$N$28,6,FALSE))</f>
        <v>#DIV/0!</v>
      </c>
      <c r="E717" s="94"/>
      <c r="F717" s="79" t="str">
        <f t="shared" si="53"/>
        <v/>
      </c>
      <c r="G717" s="79" t="str">
        <f t="shared" si="54"/>
        <v/>
      </c>
      <c r="H717" s="79" t="e">
        <f t="shared" ca="1" si="51"/>
        <v>#DIV/0!</v>
      </c>
      <c r="I717" s="79" t="e">
        <f t="shared" ca="1" si="52"/>
        <v>#DIV/0!</v>
      </c>
    </row>
    <row r="718" spans="2:9" x14ac:dyDescent="0.25">
      <c r="B718" s="93">
        <f t="shared" si="50"/>
        <v>713</v>
      </c>
      <c r="C718" s="98"/>
      <c r="D718" s="79" t="e">
        <f>IF(B718="","",HLOOKUP($C$1,'Shaping Capacity using PNR'!$C$23:$N$26,4,FALSE)+HLOOKUP($C$1,'Shaping Capacity using PNR'!$C$23:$N$28,6,FALSE))</f>
        <v>#DIV/0!</v>
      </c>
      <c r="E718" s="94"/>
      <c r="F718" s="79" t="str">
        <f t="shared" si="53"/>
        <v/>
      </c>
      <c r="G718" s="79" t="str">
        <f t="shared" si="54"/>
        <v/>
      </c>
      <c r="H718" s="79" t="e">
        <f t="shared" ca="1" si="51"/>
        <v>#DIV/0!</v>
      </c>
      <c r="I718" s="79" t="e">
        <f t="shared" ca="1" si="52"/>
        <v>#DIV/0!</v>
      </c>
    </row>
    <row r="719" spans="2:9" x14ac:dyDescent="0.25">
      <c r="B719" s="93">
        <f t="shared" si="50"/>
        <v>714</v>
      </c>
      <c r="C719" s="98"/>
      <c r="D719" s="79" t="e">
        <f>IF(B719="","",HLOOKUP($C$1,'Shaping Capacity using PNR'!$C$23:$N$26,4,FALSE)+HLOOKUP($C$1,'Shaping Capacity using PNR'!$C$23:$N$28,6,FALSE))</f>
        <v>#DIV/0!</v>
      </c>
      <c r="E719" s="94"/>
      <c r="F719" s="79" t="str">
        <f t="shared" si="53"/>
        <v/>
      </c>
      <c r="G719" s="79" t="str">
        <f t="shared" si="54"/>
        <v/>
      </c>
      <c r="H719" s="79" t="e">
        <f t="shared" ca="1" si="51"/>
        <v>#DIV/0!</v>
      </c>
      <c r="I719" s="79" t="e">
        <f t="shared" ca="1" si="52"/>
        <v>#DIV/0!</v>
      </c>
    </row>
    <row r="720" spans="2:9" x14ac:dyDescent="0.25">
      <c r="B720" s="93">
        <f t="shared" si="50"/>
        <v>715</v>
      </c>
      <c r="C720" s="98"/>
      <c r="D720" s="79" t="e">
        <f>IF(B720="","",HLOOKUP($C$1,'Shaping Capacity using PNR'!$C$23:$N$26,4,FALSE)+HLOOKUP($C$1,'Shaping Capacity using PNR'!$C$23:$N$28,6,FALSE))</f>
        <v>#DIV/0!</v>
      </c>
      <c r="E720" s="94"/>
      <c r="F720" s="79" t="str">
        <f t="shared" si="53"/>
        <v/>
      </c>
      <c r="G720" s="79" t="str">
        <f t="shared" si="54"/>
        <v/>
      </c>
      <c r="H720" s="79" t="e">
        <f t="shared" ca="1" si="51"/>
        <v>#DIV/0!</v>
      </c>
      <c r="I720" s="79" t="e">
        <f t="shared" ca="1" si="52"/>
        <v>#DIV/0!</v>
      </c>
    </row>
    <row r="721" spans="2:9" x14ac:dyDescent="0.25">
      <c r="B721" s="93">
        <f t="shared" si="50"/>
        <v>716</v>
      </c>
      <c r="C721" s="98"/>
      <c r="D721" s="79" t="e">
        <f>IF(B721="","",HLOOKUP($C$1,'Shaping Capacity using PNR'!$C$23:$N$26,4,FALSE)+HLOOKUP($C$1,'Shaping Capacity using PNR'!$C$23:$N$28,6,FALSE))</f>
        <v>#DIV/0!</v>
      </c>
      <c r="E721" s="94"/>
      <c r="F721" s="79" t="str">
        <f t="shared" si="53"/>
        <v/>
      </c>
      <c r="G721" s="79" t="str">
        <f t="shared" si="54"/>
        <v/>
      </c>
      <c r="H721" s="79" t="e">
        <f t="shared" ca="1" si="51"/>
        <v>#DIV/0!</v>
      </c>
      <c r="I721" s="79" t="e">
        <f t="shared" ca="1" si="52"/>
        <v>#DIV/0!</v>
      </c>
    </row>
    <row r="722" spans="2:9" x14ac:dyDescent="0.25">
      <c r="B722" s="93">
        <f t="shared" si="50"/>
        <v>717</v>
      </c>
      <c r="C722" s="98"/>
      <c r="D722" s="79" t="e">
        <f>IF(B722="","",HLOOKUP($C$1,'Shaping Capacity using PNR'!$C$23:$N$26,4,FALSE)+HLOOKUP($C$1,'Shaping Capacity using PNR'!$C$23:$N$28,6,FALSE))</f>
        <v>#DIV/0!</v>
      </c>
      <c r="E722" s="94"/>
      <c r="F722" s="79" t="str">
        <f t="shared" si="53"/>
        <v/>
      </c>
      <c r="G722" s="79" t="str">
        <f t="shared" si="54"/>
        <v/>
      </c>
      <c r="H722" s="79" t="e">
        <f t="shared" ca="1" si="51"/>
        <v>#DIV/0!</v>
      </c>
      <c r="I722" s="79" t="e">
        <f t="shared" ca="1" si="52"/>
        <v>#DIV/0!</v>
      </c>
    </row>
    <row r="723" spans="2:9" x14ac:dyDescent="0.25">
      <c r="B723" s="93">
        <f t="shared" si="50"/>
        <v>718</v>
      </c>
      <c r="C723" s="98"/>
      <c r="D723" s="79" t="e">
        <f>IF(B723="","",HLOOKUP($C$1,'Shaping Capacity using PNR'!$C$23:$N$26,4,FALSE)+HLOOKUP($C$1,'Shaping Capacity using PNR'!$C$23:$N$28,6,FALSE))</f>
        <v>#DIV/0!</v>
      </c>
      <c r="E723" s="94"/>
      <c r="F723" s="79" t="str">
        <f t="shared" si="53"/>
        <v/>
      </c>
      <c r="G723" s="79" t="str">
        <f t="shared" si="54"/>
        <v/>
      </c>
      <c r="H723" s="79" t="e">
        <f t="shared" ca="1" si="51"/>
        <v>#DIV/0!</v>
      </c>
      <c r="I723" s="79" t="e">
        <f t="shared" ca="1" si="52"/>
        <v>#DIV/0!</v>
      </c>
    </row>
    <row r="724" spans="2:9" x14ac:dyDescent="0.25">
      <c r="B724" s="93">
        <f t="shared" si="50"/>
        <v>719</v>
      </c>
      <c r="C724" s="98"/>
      <c r="D724" s="79" t="e">
        <f>IF(B724="","",HLOOKUP($C$1,'Shaping Capacity using PNR'!$C$23:$N$26,4,FALSE)+HLOOKUP($C$1,'Shaping Capacity using PNR'!$C$23:$N$28,6,FALSE))</f>
        <v>#DIV/0!</v>
      </c>
      <c r="E724" s="94"/>
      <c r="F724" s="79" t="str">
        <f t="shared" si="53"/>
        <v/>
      </c>
      <c r="G724" s="79" t="str">
        <f t="shared" si="54"/>
        <v/>
      </c>
      <c r="H724" s="79" t="e">
        <f t="shared" ca="1" si="51"/>
        <v>#DIV/0!</v>
      </c>
      <c r="I724" s="79" t="e">
        <f t="shared" ca="1" si="52"/>
        <v>#DIV/0!</v>
      </c>
    </row>
    <row r="725" spans="2:9" x14ac:dyDescent="0.25">
      <c r="B725" s="93">
        <f t="shared" si="50"/>
        <v>720</v>
      </c>
      <c r="C725" s="98"/>
      <c r="D725" s="79" t="e">
        <f>IF(B725="","",HLOOKUP($C$1,'Shaping Capacity using PNR'!$C$23:$N$26,4,FALSE)+HLOOKUP($C$1,'Shaping Capacity using PNR'!$C$23:$N$28,6,FALSE))</f>
        <v>#DIV/0!</v>
      </c>
      <c r="E725" s="94"/>
      <c r="F725" s="79" t="str">
        <f t="shared" si="53"/>
        <v/>
      </c>
      <c r="G725" s="79" t="str">
        <f t="shared" si="54"/>
        <v/>
      </c>
      <c r="H725" s="79" t="e">
        <f t="shared" ca="1" si="51"/>
        <v>#DIV/0!</v>
      </c>
      <c r="I725" s="79" t="e">
        <f t="shared" ca="1" si="52"/>
        <v>#DIV/0!</v>
      </c>
    </row>
    <row r="726" spans="2:9" x14ac:dyDescent="0.25">
      <c r="B726" s="93">
        <f t="shared" ref="B726" si="55">IF($C$1=2,"",IF(OR($C$1=4,$C$1=6,$C$1=9),"",B725+1))</f>
        <v>721</v>
      </c>
      <c r="C726" s="98"/>
      <c r="D726" s="79" t="e">
        <f>IF(B726="","",HLOOKUP($C$1,'Shaping Capacity using PNR'!$C$23:$N$26,4,FALSE)+HLOOKUP($C$1,'Shaping Capacity using PNR'!$C$23:$N$28,6,FALSE))</f>
        <v>#DIV/0!</v>
      </c>
      <c r="E726" s="94"/>
      <c r="F726" s="79" t="str">
        <f t="shared" si="53"/>
        <v/>
      </c>
      <c r="G726" s="79" t="str">
        <f t="shared" si="54"/>
        <v/>
      </c>
      <c r="H726" s="79" t="e">
        <f t="shared" ca="1" si="51"/>
        <v>#DIV/0!</v>
      </c>
      <c r="I726" s="79" t="e">
        <f t="shared" ca="1" si="52"/>
        <v>#DIV/0!</v>
      </c>
    </row>
    <row r="727" spans="2:9" x14ac:dyDescent="0.25">
      <c r="B727" s="93">
        <f>IF($C$1=2,"",IF(OR($C$1=4,$C$1=6,$C$1=9),"",IF($C$1=11,"",B726+1)))</f>
        <v>722</v>
      </c>
      <c r="C727" s="98"/>
      <c r="D727" s="79" t="e">
        <f>IF(B727="","",HLOOKUP($C$1,'Shaping Capacity using PNR'!$C$23:$N$26,4,FALSE)+HLOOKUP($C$1,'Shaping Capacity using PNR'!$C$23:$N$28,6,FALSE))</f>
        <v>#DIV/0!</v>
      </c>
      <c r="E727" s="94"/>
      <c r="F727" s="79" t="str">
        <f t="shared" si="53"/>
        <v/>
      </c>
      <c r="G727" s="79" t="str">
        <f t="shared" si="54"/>
        <v/>
      </c>
      <c r="H727" s="79" t="e">
        <f t="shared" ca="1" si="51"/>
        <v>#DIV/0!</v>
      </c>
      <c r="I727" s="79" t="e">
        <f t="shared" ca="1" si="52"/>
        <v>#DIV/0!</v>
      </c>
    </row>
    <row r="728" spans="2:9" x14ac:dyDescent="0.25">
      <c r="B728" s="93">
        <f t="shared" ref="B728:B748" si="56">IF($C$1=2,"",IF(OR($C$1=4,$C$1=6,$C$1=9),"",IF($C$1=11,"",B727+1)))</f>
        <v>723</v>
      </c>
      <c r="C728" s="98"/>
      <c r="D728" s="79" t="e">
        <f>IF(B728="","",HLOOKUP($C$1,'Shaping Capacity using PNR'!$C$23:$N$26,4,FALSE)+HLOOKUP($C$1,'Shaping Capacity using PNR'!$C$23:$N$28,6,FALSE))</f>
        <v>#DIV/0!</v>
      </c>
      <c r="E728" s="94"/>
      <c r="F728" s="79" t="str">
        <f t="shared" si="53"/>
        <v/>
      </c>
      <c r="G728" s="79" t="str">
        <f t="shared" si="54"/>
        <v/>
      </c>
      <c r="H728" s="79" t="e">
        <f t="shared" ca="1" si="51"/>
        <v>#DIV/0!</v>
      </c>
      <c r="I728" s="79" t="e">
        <f t="shared" ca="1" si="52"/>
        <v>#DIV/0!</v>
      </c>
    </row>
    <row r="729" spans="2:9" x14ac:dyDescent="0.25">
      <c r="B729" s="93">
        <f t="shared" si="56"/>
        <v>724</v>
      </c>
      <c r="C729" s="98"/>
      <c r="D729" s="79" t="e">
        <f>IF(B729="","",HLOOKUP($C$1,'Shaping Capacity using PNR'!$C$23:$N$26,4,FALSE)+HLOOKUP($C$1,'Shaping Capacity using PNR'!$C$23:$N$28,6,FALSE))</f>
        <v>#DIV/0!</v>
      </c>
      <c r="E729" s="94"/>
      <c r="F729" s="79" t="str">
        <f t="shared" si="53"/>
        <v/>
      </c>
      <c r="G729" s="79" t="str">
        <f t="shared" si="54"/>
        <v/>
      </c>
      <c r="H729" s="79" t="e">
        <f t="shared" ca="1" si="51"/>
        <v>#DIV/0!</v>
      </c>
      <c r="I729" s="79" t="e">
        <f t="shared" ca="1" si="52"/>
        <v>#DIV/0!</v>
      </c>
    </row>
    <row r="730" spans="2:9" x14ac:dyDescent="0.25">
      <c r="B730" s="93">
        <f t="shared" si="56"/>
        <v>725</v>
      </c>
      <c r="C730" s="98"/>
      <c r="D730" s="79" t="e">
        <f>IF(B730="","",HLOOKUP($C$1,'Shaping Capacity using PNR'!$C$23:$N$26,4,FALSE)+HLOOKUP($C$1,'Shaping Capacity using PNR'!$C$23:$N$28,6,FALSE))</f>
        <v>#DIV/0!</v>
      </c>
      <c r="E730" s="94"/>
      <c r="F730" s="79" t="str">
        <f t="shared" si="53"/>
        <v/>
      </c>
      <c r="G730" s="79" t="str">
        <f t="shared" si="54"/>
        <v/>
      </c>
      <c r="H730" s="79" t="e">
        <f t="shared" ca="1" si="51"/>
        <v>#DIV/0!</v>
      </c>
      <c r="I730" s="79" t="e">
        <f t="shared" ca="1" si="52"/>
        <v>#DIV/0!</v>
      </c>
    </row>
    <row r="731" spans="2:9" x14ac:dyDescent="0.25">
      <c r="B731" s="93">
        <f t="shared" si="56"/>
        <v>726</v>
      </c>
      <c r="C731" s="98"/>
      <c r="D731" s="79" t="e">
        <f>IF(B731="","",HLOOKUP($C$1,'Shaping Capacity using PNR'!$C$23:$N$26,4,FALSE)+HLOOKUP($C$1,'Shaping Capacity using PNR'!$C$23:$N$28,6,FALSE))</f>
        <v>#DIV/0!</v>
      </c>
      <c r="E731" s="94"/>
      <c r="F731" s="79" t="str">
        <f t="shared" si="53"/>
        <v/>
      </c>
      <c r="G731" s="79" t="str">
        <f t="shared" si="54"/>
        <v/>
      </c>
      <c r="H731" s="79" t="e">
        <f t="shared" ca="1" si="51"/>
        <v>#DIV/0!</v>
      </c>
      <c r="I731" s="79" t="e">
        <f t="shared" ca="1" si="52"/>
        <v>#DIV/0!</v>
      </c>
    </row>
    <row r="732" spans="2:9" x14ac:dyDescent="0.25">
      <c r="B732" s="93">
        <f t="shared" si="56"/>
        <v>727</v>
      </c>
      <c r="C732" s="98"/>
      <c r="D732" s="79" t="e">
        <f>IF(B732="","",HLOOKUP($C$1,'Shaping Capacity using PNR'!$C$23:$N$26,4,FALSE)+HLOOKUP($C$1,'Shaping Capacity using PNR'!$C$23:$N$28,6,FALSE))</f>
        <v>#DIV/0!</v>
      </c>
      <c r="E732" s="94"/>
      <c r="F732" s="79" t="str">
        <f t="shared" si="53"/>
        <v/>
      </c>
      <c r="G732" s="79" t="str">
        <f t="shared" si="54"/>
        <v/>
      </c>
      <c r="H732" s="79" t="e">
        <f t="shared" ca="1" si="51"/>
        <v>#DIV/0!</v>
      </c>
      <c r="I732" s="79" t="e">
        <f t="shared" ca="1" si="52"/>
        <v>#DIV/0!</v>
      </c>
    </row>
    <row r="733" spans="2:9" x14ac:dyDescent="0.25">
      <c r="B733" s="93">
        <f t="shared" si="56"/>
        <v>728</v>
      </c>
      <c r="C733" s="98"/>
      <c r="D733" s="79" t="e">
        <f>IF(B733="","",HLOOKUP($C$1,'Shaping Capacity using PNR'!$C$23:$N$26,4,FALSE)+HLOOKUP($C$1,'Shaping Capacity using PNR'!$C$23:$N$28,6,FALSE))</f>
        <v>#DIV/0!</v>
      </c>
      <c r="E733" s="94"/>
      <c r="F733" s="79" t="str">
        <f t="shared" si="53"/>
        <v/>
      </c>
      <c r="G733" s="79" t="str">
        <f t="shared" si="54"/>
        <v/>
      </c>
      <c r="H733" s="79" t="e">
        <f t="shared" ca="1" si="51"/>
        <v>#DIV/0!</v>
      </c>
      <c r="I733" s="79" t="e">
        <f t="shared" ca="1" si="52"/>
        <v>#DIV/0!</v>
      </c>
    </row>
    <row r="734" spans="2:9" x14ac:dyDescent="0.25">
      <c r="B734" s="93">
        <f t="shared" si="56"/>
        <v>729</v>
      </c>
      <c r="C734" s="98"/>
      <c r="D734" s="79" t="e">
        <f>IF(B734="","",HLOOKUP($C$1,'Shaping Capacity using PNR'!$C$23:$N$26,4,FALSE)+HLOOKUP($C$1,'Shaping Capacity using PNR'!$C$23:$N$28,6,FALSE))</f>
        <v>#DIV/0!</v>
      </c>
      <c r="E734" s="94"/>
      <c r="F734" s="79" t="str">
        <f t="shared" si="53"/>
        <v/>
      </c>
      <c r="G734" s="79" t="str">
        <f t="shared" si="54"/>
        <v/>
      </c>
      <c r="H734" s="79" t="e">
        <f t="shared" ca="1" si="51"/>
        <v>#DIV/0!</v>
      </c>
      <c r="I734" s="79" t="e">
        <f t="shared" ca="1" si="52"/>
        <v>#DIV/0!</v>
      </c>
    </row>
    <row r="735" spans="2:9" x14ac:dyDescent="0.25">
      <c r="B735" s="93">
        <f t="shared" si="56"/>
        <v>730</v>
      </c>
      <c r="C735" s="98"/>
      <c r="D735" s="79" t="e">
        <f>IF(B735="","",HLOOKUP($C$1,'Shaping Capacity using PNR'!$C$23:$N$26,4,FALSE)+HLOOKUP($C$1,'Shaping Capacity using PNR'!$C$23:$N$28,6,FALSE))</f>
        <v>#DIV/0!</v>
      </c>
      <c r="E735" s="94"/>
      <c r="F735" s="79" t="str">
        <f t="shared" si="53"/>
        <v/>
      </c>
      <c r="G735" s="79" t="str">
        <f t="shared" si="54"/>
        <v/>
      </c>
      <c r="H735" s="79" t="e">
        <f t="shared" ca="1" si="51"/>
        <v>#DIV/0!</v>
      </c>
      <c r="I735" s="79" t="e">
        <f t="shared" ca="1" si="52"/>
        <v>#DIV/0!</v>
      </c>
    </row>
    <row r="736" spans="2:9" x14ac:dyDescent="0.25">
      <c r="B736" s="93">
        <f t="shared" si="56"/>
        <v>731</v>
      </c>
      <c r="C736" s="98"/>
      <c r="D736" s="79" t="e">
        <f>IF(B736="","",HLOOKUP($C$1,'Shaping Capacity using PNR'!$C$23:$N$26,4,FALSE)+HLOOKUP($C$1,'Shaping Capacity using PNR'!$C$23:$N$28,6,FALSE))</f>
        <v>#DIV/0!</v>
      </c>
      <c r="E736" s="94"/>
      <c r="F736" s="79" t="str">
        <f t="shared" si="53"/>
        <v/>
      </c>
      <c r="G736" s="79" t="str">
        <f t="shared" si="54"/>
        <v/>
      </c>
      <c r="H736" s="79" t="e">
        <f t="shared" ca="1" si="51"/>
        <v>#DIV/0!</v>
      </c>
      <c r="I736" s="79" t="e">
        <f t="shared" ca="1" si="52"/>
        <v>#DIV/0!</v>
      </c>
    </row>
    <row r="737" spans="2:9" x14ac:dyDescent="0.25">
      <c r="B737" s="93">
        <f t="shared" si="56"/>
        <v>732</v>
      </c>
      <c r="C737" s="98"/>
      <c r="D737" s="79" t="e">
        <f>IF(B737="","",HLOOKUP($C$1,'Shaping Capacity using PNR'!$C$23:$N$26,4,FALSE)+HLOOKUP($C$1,'Shaping Capacity using PNR'!$C$23:$N$28,6,FALSE))</f>
        <v>#DIV/0!</v>
      </c>
      <c r="E737" s="94"/>
      <c r="F737" s="79" t="str">
        <f t="shared" si="53"/>
        <v/>
      </c>
      <c r="G737" s="79" t="str">
        <f t="shared" si="54"/>
        <v/>
      </c>
      <c r="H737" s="79" t="e">
        <f t="shared" ca="1" si="51"/>
        <v>#DIV/0!</v>
      </c>
      <c r="I737" s="79" t="e">
        <f t="shared" ca="1" si="52"/>
        <v>#DIV/0!</v>
      </c>
    </row>
    <row r="738" spans="2:9" x14ac:dyDescent="0.25">
      <c r="B738" s="93">
        <f t="shared" si="56"/>
        <v>733</v>
      </c>
      <c r="C738" s="98"/>
      <c r="D738" s="79" t="e">
        <f>IF(B738="","",HLOOKUP($C$1,'Shaping Capacity using PNR'!$C$23:$N$26,4,FALSE)+HLOOKUP($C$1,'Shaping Capacity using PNR'!$C$23:$N$28,6,FALSE))</f>
        <v>#DIV/0!</v>
      </c>
      <c r="E738" s="94"/>
      <c r="F738" s="79" t="str">
        <f t="shared" si="53"/>
        <v/>
      </c>
      <c r="G738" s="79" t="str">
        <f t="shared" si="54"/>
        <v/>
      </c>
      <c r="H738" s="79" t="e">
        <f t="shared" ca="1" si="51"/>
        <v>#DIV/0!</v>
      </c>
      <c r="I738" s="79" t="e">
        <f t="shared" ca="1" si="52"/>
        <v>#DIV/0!</v>
      </c>
    </row>
    <row r="739" spans="2:9" x14ac:dyDescent="0.25">
      <c r="B739" s="93">
        <f t="shared" si="56"/>
        <v>734</v>
      </c>
      <c r="C739" s="98"/>
      <c r="D739" s="79" t="e">
        <f>IF(B739="","",HLOOKUP($C$1,'Shaping Capacity using PNR'!$C$23:$N$26,4,FALSE)+HLOOKUP($C$1,'Shaping Capacity using PNR'!$C$23:$N$28,6,FALSE))</f>
        <v>#DIV/0!</v>
      </c>
      <c r="E739" s="94"/>
      <c r="F739" s="79" t="str">
        <f t="shared" si="53"/>
        <v/>
      </c>
      <c r="G739" s="79" t="str">
        <f t="shared" si="54"/>
        <v/>
      </c>
      <c r="H739" s="79" t="e">
        <f t="shared" ca="1" si="51"/>
        <v>#DIV/0!</v>
      </c>
      <c r="I739" s="79" t="e">
        <f t="shared" ca="1" si="52"/>
        <v>#DIV/0!</v>
      </c>
    </row>
    <row r="740" spans="2:9" x14ac:dyDescent="0.25">
      <c r="B740" s="93">
        <f t="shared" si="56"/>
        <v>735</v>
      </c>
      <c r="C740" s="98"/>
      <c r="D740" s="79" t="e">
        <f>IF(B740="","",HLOOKUP($C$1,'Shaping Capacity using PNR'!$C$23:$N$26,4,FALSE)+HLOOKUP($C$1,'Shaping Capacity using PNR'!$C$23:$N$28,6,FALSE))</f>
        <v>#DIV/0!</v>
      </c>
      <c r="E740" s="94"/>
      <c r="F740" s="79" t="str">
        <f t="shared" si="53"/>
        <v/>
      </c>
      <c r="G740" s="79" t="str">
        <f t="shared" si="54"/>
        <v/>
      </c>
      <c r="H740" s="79" t="e">
        <f t="shared" ca="1" si="51"/>
        <v>#DIV/0!</v>
      </c>
      <c r="I740" s="79" t="e">
        <f t="shared" ca="1" si="52"/>
        <v>#DIV/0!</v>
      </c>
    </row>
    <row r="741" spans="2:9" x14ac:dyDescent="0.25">
      <c r="B741" s="93">
        <f t="shared" si="56"/>
        <v>736</v>
      </c>
      <c r="C741" s="98"/>
      <c r="D741" s="79" t="e">
        <f>IF(B741="","",HLOOKUP($C$1,'Shaping Capacity using PNR'!$C$23:$N$26,4,FALSE)+HLOOKUP($C$1,'Shaping Capacity using PNR'!$C$23:$N$28,6,FALSE))</f>
        <v>#DIV/0!</v>
      </c>
      <c r="E741" s="94"/>
      <c r="F741" s="79" t="str">
        <f t="shared" si="53"/>
        <v/>
      </c>
      <c r="G741" s="79" t="str">
        <f t="shared" si="54"/>
        <v/>
      </c>
      <c r="H741" s="79" t="e">
        <f t="shared" ca="1" si="51"/>
        <v>#DIV/0!</v>
      </c>
      <c r="I741" s="79" t="e">
        <f t="shared" ca="1" si="52"/>
        <v>#DIV/0!</v>
      </c>
    </row>
    <row r="742" spans="2:9" x14ac:dyDescent="0.25">
      <c r="B742" s="93">
        <f t="shared" si="56"/>
        <v>737</v>
      </c>
      <c r="C742" s="98"/>
      <c r="D742" s="79" t="e">
        <f>IF(B742="","",HLOOKUP($C$1,'Shaping Capacity using PNR'!$C$23:$N$26,4,FALSE)+HLOOKUP($C$1,'Shaping Capacity using PNR'!$C$23:$N$28,6,FALSE))</f>
        <v>#DIV/0!</v>
      </c>
      <c r="E742" s="94"/>
      <c r="F742" s="79" t="str">
        <f t="shared" si="53"/>
        <v/>
      </c>
      <c r="G742" s="79" t="str">
        <f t="shared" si="54"/>
        <v/>
      </c>
      <c r="H742" s="79" t="e">
        <f t="shared" ca="1" si="51"/>
        <v>#DIV/0!</v>
      </c>
      <c r="I742" s="79" t="e">
        <f t="shared" ca="1" si="52"/>
        <v>#DIV/0!</v>
      </c>
    </row>
    <row r="743" spans="2:9" x14ac:dyDescent="0.25">
      <c r="B743" s="93">
        <f t="shared" si="56"/>
        <v>738</v>
      </c>
      <c r="C743" s="98"/>
      <c r="D743" s="79" t="e">
        <f>IF(B743="","",HLOOKUP($C$1,'Shaping Capacity using PNR'!$C$23:$N$26,4,FALSE)+HLOOKUP($C$1,'Shaping Capacity using PNR'!$C$23:$N$28,6,FALSE))</f>
        <v>#DIV/0!</v>
      </c>
      <c r="E743" s="94"/>
      <c r="F743" s="79" t="str">
        <f t="shared" si="53"/>
        <v/>
      </c>
      <c r="G743" s="79" t="str">
        <f t="shared" si="54"/>
        <v/>
      </c>
      <c r="H743" s="79" t="e">
        <f t="shared" ca="1" si="51"/>
        <v>#DIV/0!</v>
      </c>
      <c r="I743" s="79" t="e">
        <f t="shared" ca="1" si="52"/>
        <v>#DIV/0!</v>
      </c>
    </row>
    <row r="744" spans="2:9" x14ac:dyDescent="0.25">
      <c r="B744" s="93">
        <f t="shared" si="56"/>
        <v>739</v>
      </c>
      <c r="C744" s="98"/>
      <c r="D744" s="79" t="e">
        <f>IF(B744="","",HLOOKUP($C$1,'Shaping Capacity using PNR'!$C$23:$N$26,4,FALSE)+HLOOKUP($C$1,'Shaping Capacity using PNR'!$C$23:$N$28,6,FALSE))</f>
        <v>#DIV/0!</v>
      </c>
      <c r="E744" s="94"/>
      <c r="F744" s="79" t="str">
        <f t="shared" si="53"/>
        <v/>
      </c>
      <c r="G744" s="79" t="str">
        <f t="shared" si="54"/>
        <v/>
      </c>
      <c r="H744" s="79" t="e">
        <f t="shared" ca="1" si="51"/>
        <v>#DIV/0!</v>
      </c>
      <c r="I744" s="79" t="e">
        <f t="shared" ca="1" si="52"/>
        <v>#DIV/0!</v>
      </c>
    </row>
    <row r="745" spans="2:9" x14ac:dyDescent="0.25">
      <c r="B745" s="93">
        <f t="shared" si="56"/>
        <v>740</v>
      </c>
      <c r="C745" s="98"/>
      <c r="D745" s="79" t="e">
        <f>IF(B745="","",HLOOKUP($C$1,'Shaping Capacity using PNR'!$C$23:$N$26,4,FALSE)+HLOOKUP($C$1,'Shaping Capacity using PNR'!$C$23:$N$28,6,FALSE))</f>
        <v>#DIV/0!</v>
      </c>
      <c r="E745" s="94"/>
      <c r="F745" s="79" t="str">
        <f t="shared" si="53"/>
        <v/>
      </c>
      <c r="G745" s="79" t="str">
        <f t="shared" si="54"/>
        <v/>
      </c>
      <c r="H745" s="79" t="e">
        <f t="shared" ca="1" si="51"/>
        <v>#DIV/0!</v>
      </c>
      <c r="I745" s="79" t="e">
        <f t="shared" ca="1" si="52"/>
        <v>#DIV/0!</v>
      </c>
    </row>
    <row r="746" spans="2:9" x14ac:dyDescent="0.25">
      <c r="B746" s="93">
        <f t="shared" si="56"/>
        <v>741</v>
      </c>
      <c r="C746" s="98"/>
      <c r="D746" s="79" t="e">
        <f>IF(B746="","",HLOOKUP($C$1,'Shaping Capacity using PNR'!$C$23:$N$26,4,FALSE)+HLOOKUP($C$1,'Shaping Capacity using PNR'!$C$23:$N$28,6,FALSE))</f>
        <v>#DIV/0!</v>
      </c>
      <c r="E746" s="94"/>
      <c r="F746" s="79" t="str">
        <f t="shared" si="53"/>
        <v/>
      </c>
      <c r="G746" s="79" t="str">
        <f t="shared" si="54"/>
        <v/>
      </c>
      <c r="H746" s="79" t="e">
        <f t="shared" ca="1" si="51"/>
        <v>#DIV/0!</v>
      </c>
      <c r="I746" s="79" t="e">
        <f t="shared" ca="1" si="52"/>
        <v>#DIV/0!</v>
      </c>
    </row>
    <row r="747" spans="2:9" x14ac:dyDescent="0.25">
      <c r="B747" s="93">
        <f t="shared" si="56"/>
        <v>742</v>
      </c>
      <c r="C747" s="98"/>
      <c r="D747" s="79" t="e">
        <f>IF(B747="","",HLOOKUP($C$1,'Shaping Capacity using PNR'!$C$23:$N$26,4,FALSE)+HLOOKUP($C$1,'Shaping Capacity using PNR'!$C$23:$N$28,6,FALSE))</f>
        <v>#DIV/0!</v>
      </c>
      <c r="E747" s="94"/>
      <c r="F747" s="79" t="str">
        <f t="shared" si="53"/>
        <v/>
      </c>
      <c r="G747" s="79" t="str">
        <f t="shared" si="54"/>
        <v/>
      </c>
      <c r="H747" s="79" t="e">
        <f t="shared" ca="1" si="51"/>
        <v>#DIV/0!</v>
      </c>
      <c r="I747" s="79" t="e">
        <f t="shared" ca="1" si="52"/>
        <v>#DIV/0!</v>
      </c>
    </row>
    <row r="748" spans="2:9" x14ac:dyDescent="0.25">
      <c r="B748" s="93">
        <f t="shared" si="56"/>
        <v>743</v>
      </c>
      <c r="C748" s="98"/>
      <c r="D748" s="79" t="e">
        <f>IF(B748="","",HLOOKUP($C$1,'Shaping Capacity using PNR'!$C$23:$N$26,4,FALSE)+HLOOKUP($C$1,'Shaping Capacity using PNR'!$C$23:$N$28,6,FALSE))</f>
        <v>#DIV/0!</v>
      </c>
      <c r="E748" s="94"/>
      <c r="F748" s="79" t="str">
        <f t="shared" si="53"/>
        <v/>
      </c>
      <c r="G748" s="79" t="str">
        <f t="shared" si="54"/>
        <v/>
      </c>
      <c r="H748" s="79" t="e">
        <f t="shared" ca="1" si="51"/>
        <v>#DIV/0!</v>
      </c>
      <c r="I748" s="79" t="e">
        <f t="shared" ca="1" si="52"/>
        <v>#DIV/0!</v>
      </c>
    </row>
    <row r="749" spans="2:9" x14ac:dyDescent="0.25">
      <c r="B749" s="93">
        <f>IF($C$1=2,"",IF(OR($C$1=4,$C$1=6,$C$1=9),"",IF($C$1=11,"",IF($C$1=3,"",B748+1))))</f>
        <v>744</v>
      </c>
      <c r="C749" s="98"/>
      <c r="D749" s="79" t="e">
        <f>IF(B749="","",HLOOKUP($C$1,'Shaping Capacity using PNR'!$C$23:$N$26,4,FALSE)+HLOOKUP($C$1,'Shaping Capacity using PNR'!$C$23:$N$28,6,FALSE))</f>
        <v>#DIV/0!</v>
      </c>
      <c r="E749" s="94"/>
      <c r="F749" s="79" t="str">
        <f t="shared" si="53"/>
        <v/>
      </c>
      <c r="G749" s="79" t="str">
        <f t="shared" si="54"/>
        <v/>
      </c>
      <c r="H749" s="79" t="e">
        <f t="shared" ca="1" si="51"/>
        <v>#DIV/0!</v>
      </c>
      <c r="I749" s="79" t="e">
        <f t="shared" ca="1" si="52"/>
        <v>#DIV/0!</v>
      </c>
    </row>
    <row r="769" spans="3:3" x14ac:dyDescent="0.25">
      <c r="C769" s="79" t="s">
        <v>176</v>
      </c>
    </row>
    <row r="770" spans="3:3" x14ac:dyDescent="0.25">
      <c r="C770" s="79" t="s">
        <v>159</v>
      </c>
    </row>
  </sheetData>
  <mergeCells count="1">
    <mergeCell ref="O3:X3"/>
  </mergeCells>
  <conditionalFormatting sqref="F6:I749">
    <cfRule type="cellIs" dxfId="3" priority="3" operator="equal">
      <formula>"yes"</formula>
    </cfRule>
  </conditionalFormatting>
  <dataValidations count="1">
    <dataValidation type="list" allowBlank="1" showInputMessage="1" showErrorMessage="1" sqref="C2" xr:uid="{00000000-0002-0000-0300-000000000000}">
      <formula1>$C$769:$C$770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2000000}">
          <x14:formula1>
            <xm:f>'Shaping Capacity using PNR'!$C$13:$N$13</xm:f>
          </x14:formula1>
          <xm:sqref>C1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BO138"/>
  <sheetViews>
    <sheetView workbookViewId="0">
      <selection activeCell="C38" sqref="C38"/>
    </sheetView>
  </sheetViews>
  <sheetFormatPr defaultColWidth="9.140625" defaultRowHeight="15.75" x14ac:dyDescent="0.25"/>
  <cols>
    <col min="1" max="1" width="9.140625" style="215"/>
    <col min="2" max="2" width="42.28515625" style="77" customWidth="1"/>
    <col min="3" max="3" width="15.42578125" style="77" customWidth="1"/>
    <col min="4" max="4" width="19.28515625" style="77" customWidth="1"/>
    <col min="5" max="5" width="14.28515625" style="77" customWidth="1"/>
    <col min="6" max="6" width="13.42578125" style="77" customWidth="1"/>
    <col min="7" max="7" width="13.7109375" style="77" customWidth="1"/>
    <col min="8" max="8" width="12.140625" style="77" customWidth="1"/>
    <col min="9" max="9" width="13.85546875" style="77" customWidth="1"/>
    <col min="10" max="10" width="13.28515625" style="77" customWidth="1"/>
    <col min="11" max="11" width="13.42578125" style="77" customWidth="1"/>
    <col min="12" max="12" width="12.42578125" style="77" customWidth="1"/>
    <col min="13" max="13" width="12.85546875" style="77" customWidth="1"/>
    <col min="14" max="14" width="13.28515625" style="77" customWidth="1"/>
    <col min="15" max="15" width="13" style="218" customWidth="1"/>
    <col min="16" max="16" width="11.28515625" style="218" customWidth="1"/>
    <col min="17" max="67" width="9.140625" style="215"/>
    <col min="68" max="16384" width="9.140625" style="77"/>
  </cols>
  <sheetData>
    <row r="1" spans="2:16" ht="16.5" thickBot="1" x14ac:dyDescent="0.3">
      <c r="B1" s="215"/>
      <c r="C1" s="215"/>
      <c r="D1" s="215"/>
      <c r="E1" s="215"/>
      <c r="F1" s="215"/>
      <c r="G1" s="215"/>
      <c r="H1" s="215"/>
      <c r="I1" s="215"/>
      <c r="J1" s="215"/>
      <c r="K1" s="215"/>
      <c r="L1" s="215"/>
      <c r="M1" s="215"/>
      <c r="N1" s="215"/>
    </row>
    <row r="2" spans="2:16" x14ac:dyDescent="0.25">
      <c r="B2" s="216" t="s">
        <v>2</v>
      </c>
      <c r="C2" s="271">
        <f>'Customer Data'!C2</f>
        <v>2024</v>
      </c>
      <c r="D2" s="215"/>
      <c r="E2" s="215"/>
      <c r="F2" s="262" t="s">
        <v>80</v>
      </c>
      <c r="G2" s="262" t="s">
        <v>81</v>
      </c>
      <c r="H2" s="215"/>
      <c r="I2" s="215"/>
      <c r="J2" s="215"/>
      <c r="K2" s="215"/>
      <c r="L2" s="215"/>
      <c r="M2" s="215"/>
      <c r="N2" s="215"/>
    </row>
    <row r="3" spans="2:16" ht="19.5" thickBot="1" x14ac:dyDescent="0.35">
      <c r="B3" s="216" t="s">
        <v>0</v>
      </c>
      <c r="C3" s="272">
        <f>'Customer Data'!C3</f>
        <v>0</v>
      </c>
      <c r="D3" s="215"/>
      <c r="E3" s="342" t="s">
        <v>232</v>
      </c>
      <c r="F3" s="342"/>
      <c r="G3" s="342"/>
      <c r="H3" s="342"/>
      <c r="I3" s="342"/>
      <c r="J3" s="342"/>
      <c r="K3" s="342"/>
      <c r="L3" s="215"/>
      <c r="M3" s="215"/>
      <c r="N3" s="215"/>
    </row>
    <row r="4" spans="2:16" ht="16.5" thickBot="1" x14ac:dyDescent="0.3">
      <c r="B4" s="216" t="s">
        <v>107</v>
      </c>
      <c r="C4" s="179">
        <f>P16</f>
        <v>0</v>
      </c>
      <c r="D4" s="215"/>
      <c r="E4" s="344" t="str">
        <f>'Customer Data'!E3</f>
        <v>Flat Ramp Rate</v>
      </c>
      <c r="F4" s="345"/>
      <c r="G4" s="345"/>
      <c r="H4" s="345"/>
      <c r="I4" s="345"/>
      <c r="J4" s="345"/>
      <c r="K4" s="346"/>
      <c r="L4" s="215"/>
      <c r="M4" s="215"/>
      <c r="N4" s="215"/>
    </row>
    <row r="5" spans="2:16" x14ac:dyDescent="0.25">
      <c r="B5" s="216" t="s">
        <v>65</v>
      </c>
      <c r="C5" s="163">
        <f>'Customer Data'!C5</f>
        <v>0</v>
      </c>
      <c r="D5" s="215"/>
      <c r="E5" s="216"/>
      <c r="F5" s="215"/>
      <c r="G5" s="215"/>
      <c r="H5" s="215"/>
      <c r="I5" s="215"/>
      <c r="J5" s="215"/>
      <c r="K5" s="215"/>
      <c r="L5" s="215"/>
      <c r="M5" s="215"/>
      <c r="N5" s="215"/>
    </row>
    <row r="6" spans="2:16" x14ac:dyDescent="0.25">
      <c r="B6" s="216" t="s">
        <v>108</v>
      </c>
      <c r="C6" s="180">
        <f>P16-P19-P20-P22</f>
        <v>0</v>
      </c>
      <c r="D6" s="273"/>
      <c r="E6" s="215"/>
      <c r="F6" s="215"/>
      <c r="G6" s="215"/>
      <c r="H6" s="215"/>
      <c r="I6" s="215"/>
      <c r="J6" s="215"/>
      <c r="K6" s="215"/>
      <c r="L6" s="215"/>
      <c r="M6" s="215"/>
      <c r="N6" s="215"/>
    </row>
    <row r="7" spans="2:16" x14ac:dyDescent="0.25">
      <c r="B7" s="216" t="s">
        <v>71</v>
      </c>
      <c r="C7" s="181">
        <f>ROUND(C6*O15,0)</f>
        <v>0</v>
      </c>
      <c r="D7" s="274"/>
      <c r="E7" s="215"/>
      <c r="F7" s="215"/>
      <c r="G7" s="215"/>
      <c r="H7" s="215"/>
      <c r="I7" s="215"/>
      <c r="J7" s="215"/>
      <c r="K7" s="215"/>
      <c r="L7" s="215"/>
      <c r="M7" s="215"/>
      <c r="N7" s="215"/>
    </row>
    <row r="8" spans="2:16" ht="16.5" thickBot="1" x14ac:dyDescent="0.3">
      <c r="B8" s="216" t="s">
        <v>82</v>
      </c>
      <c r="C8" s="285" t="str">
        <f>IF(C5&gt;C6,"Below HWM","Above HWM")</f>
        <v>Above HWM</v>
      </c>
      <c r="D8" s="274"/>
      <c r="E8" s="215"/>
      <c r="F8" s="215"/>
      <c r="G8" s="215"/>
      <c r="H8" s="215"/>
      <c r="I8" s="215"/>
      <c r="J8" s="215"/>
      <c r="K8" s="215"/>
      <c r="L8" s="215"/>
      <c r="M8" s="215"/>
      <c r="N8" s="215"/>
    </row>
    <row r="9" spans="2:16" ht="16.5" thickBot="1" x14ac:dyDescent="0.3">
      <c r="B9" s="216" t="s">
        <v>79</v>
      </c>
      <c r="C9" s="92" t="str">
        <f>'Customer Data'!C9</f>
        <v>New Resource</v>
      </c>
      <c r="D9" s="274"/>
      <c r="E9" s="215"/>
      <c r="F9" s="215"/>
      <c r="G9" s="215"/>
      <c r="H9" s="215"/>
      <c r="I9" s="215"/>
      <c r="J9" s="215"/>
      <c r="K9" s="215"/>
      <c r="L9" s="215"/>
      <c r="M9" s="215"/>
      <c r="N9" s="215"/>
    </row>
    <row r="10" spans="2:16" ht="15.75" customHeight="1" x14ac:dyDescent="0.25">
      <c r="B10" s="216" t="s">
        <v>160</v>
      </c>
      <c r="C10" s="295">
        <f>'Customer Data'!C10</f>
        <v>0.1</v>
      </c>
      <c r="D10" s="360"/>
      <c r="E10" s="215"/>
      <c r="F10" s="215"/>
      <c r="G10" s="215"/>
      <c r="H10" s="215"/>
      <c r="I10" s="215"/>
      <c r="J10" s="215"/>
      <c r="K10" s="215"/>
      <c r="L10" s="215"/>
      <c r="M10" s="215"/>
      <c r="N10" s="215"/>
    </row>
    <row r="11" spans="2:16" ht="16.5" thickBot="1" x14ac:dyDescent="0.3">
      <c r="B11" s="216" t="s">
        <v>230</v>
      </c>
      <c r="C11" s="296">
        <f>'Customer Data'!C12</f>
        <v>0.6</v>
      </c>
      <c r="D11" s="360"/>
      <c r="E11" s="215"/>
      <c r="F11" s="215"/>
      <c r="G11" s="215"/>
      <c r="H11" s="215"/>
      <c r="I11" s="215"/>
      <c r="J11" s="215"/>
      <c r="K11" s="215"/>
      <c r="L11" s="215"/>
      <c r="M11" s="215"/>
      <c r="N11" s="215"/>
    </row>
    <row r="12" spans="2:16" x14ac:dyDescent="0.25">
      <c r="B12" s="216"/>
      <c r="C12" s="217"/>
      <c r="D12" s="215"/>
      <c r="E12" s="215"/>
      <c r="F12" s="215"/>
      <c r="G12" s="215"/>
      <c r="H12" s="215"/>
      <c r="I12" s="215"/>
      <c r="J12" s="215"/>
      <c r="K12" s="215"/>
      <c r="L12" s="215"/>
      <c r="M12" s="215"/>
      <c r="N12" s="215"/>
    </row>
    <row r="13" spans="2:16" x14ac:dyDescent="0.25">
      <c r="B13" s="216" t="s">
        <v>72</v>
      </c>
      <c r="C13" s="263">
        <f>'Customer Data'!C20</f>
        <v>2023</v>
      </c>
      <c r="D13" s="263">
        <f>'Customer Data'!D20</f>
        <v>2023</v>
      </c>
      <c r="E13" s="263">
        <f>'Customer Data'!E20</f>
        <v>2023</v>
      </c>
      <c r="F13" s="263">
        <f>'Customer Data'!F20</f>
        <v>2024</v>
      </c>
      <c r="G13" s="263">
        <f>'Customer Data'!G20</f>
        <v>2024</v>
      </c>
      <c r="H13" s="263">
        <f>'Customer Data'!H20</f>
        <v>2024</v>
      </c>
      <c r="I13" s="263">
        <f>'Customer Data'!I20</f>
        <v>2024</v>
      </c>
      <c r="J13" s="263">
        <f>'Customer Data'!J20</f>
        <v>2024</v>
      </c>
      <c r="K13" s="263">
        <f>'Customer Data'!K20</f>
        <v>2024</v>
      </c>
      <c r="L13" s="263">
        <f>'Customer Data'!L20</f>
        <v>2024</v>
      </c>
      <c r="M13" s="263">
        <f>'Customer Data'!M20</f>
        <v>2024</v>
      </c>
      <c r="N13" s="263">
        <f>'Customer Data'!N20</f>
        <v>2024</v>
      </c>
    </row>
    <row r="14" spans="2:16" x14ac:dyDescent="0.25">
      <c r="B14" s="216" t="s">
        <v>67</v>
      </c>
      <c r="C14" s="242">
        <f>'Customer Data'!C21</f>
        <v>10</v>
      </c>
      <c r="D14" s="242">
        <f>'Customer Data'!D21</f>
        <v>11</v>
      </c>
      <c r="E14" s="242">
        <f>'Customer Data'!E21</f>
        <v>12</v>
      </c>
      <c r="F14" s="242">
        <f>'Customer Data'!F21</f>
        <v>1</v>
      </c>
      <c r="G14" s="242">
        <f>'Customer Data'!G21</f>
        <v>2</v>
      </c>
      <c r="H14" s="242">
        <f>'Customer Data'!H21</f>
        <v>3</v>
      </c>
      <c r="I14" s="242">
        <f>'Customer Data'!I21</f>
        <v>4</v>
      </c>
      <c r="J14" s="242">
        <f>'Customer Data'!J21</f>
        <v>5</v>
      </c>
      <c r="K14" s="242">
        <f>'Customer Data'!K21</f>
        <v>6</v>
      </c>
      <c r="L14" s="242">
        <f>'Customer Data'!L21</f>
        <v>7</v>
      </c>
      <c r="M14" s="242">
        <f>'Customer Data'!M21</f>
        <v>8</v>
      </c>
      <c r="N14" s="242">
        <f>'Customer Data'!N21</f>
        <v>9</v>
      </c>
      <c r="O14" s="216" t="s">
        <v>62</v>
      </c>
      <c r="P14" s="216" t="s">
        <v>30</v>
      </c>
    </row>
    <row r="15" spans="2:16" ht="16.5" thickBot="1" x14ac:dyDescent="0.3">
      <c r="B15" s="216" t="s">
        <v>66</v>
      </c>
      <c r="C15" s="242">
        <f>'Customer Data'!C22</f>
        <v>744</v>
      </c>
      <c r="D15" s="242">
        <f>'Customer Data'!D22</f>
        <v>721</v>
      </c>
      <c r="E15" s="242">
        <f>'Customer Data'!E22</f>
        <v>744</v>
      </c>
      <c r="F15" s="242">
        <f>'Customer Data'!F22</f>
        <v>744</v>
      </c>
      <c r="G15" s="242">
        <f>'Customer Data'!G22</f>
        <v>696</v>
      </c>
      <c r="H15" s="242">
        <f>'Customer Data'!H22</f>
        <v>743</v>
      </c>
      <c r="I15" s="242">
        <f>'Customer Data'!I22</f>
        <v>720</v>
      </c>
      <c r="J15" s="242">
        <f>'Customer Data'!J22</f>
        <v>744</v>
      </c>
      <c r="K15" s="242">
        <f>'Customer Data'!K22</f>
        <v>720</v>
      </c>
      <c r="L15" s="242">
        <f>'Customer Data'!L22</f>
        <v>744</v>
      </c>
      <c r="M15" s="242">
        <f>'Customer Data'!M22</f>
        <v>744</v>
      </c>
      <c r="N15" s="242">
        <f>'Customer Data'!N22</f>
        <v>720</v>
      </c>
      <c r="O15" s="264">
        <f>SUM(C15:N15)</f>
        <v>8784</v>
      </c>
    </row>
    <row r="16" spans="2:16" x14ac:dyDescent="0.25">
      <c r="B16" s="158" t="s">
        <v>63</v>
      </c>
      <c r="C16" s="255">
        <f>'Customer Data'!C23</f>
        <v>0</v>
      </c>
      <c r="D16" s="256">
        <f>'Customer Data'!D23</f>
        <v>0</v>
      </c>
      <c r="E16" s="256">
        <f>'Customer Data'!E23</f>
        <v>0</v>
      </c>
      <c r="F16" s="256">
        <f>'Customer Data'!F23</f>
        <v>0</v>
      </c>
      <c r="G16" s="256">
        <f>'Customer Data'!G23</f>
        <v>0</v>
      </c>
      <c r="H16" s="256">
        <f>'Customer Data'!H23</f>
        <v>0</v>
      </c>
      <c r="I16" s="256">
        <f>'Customer Data'!I23</f>
        <v>0</v>
      </c>
      <c r="J16" s="256">
        <f>'Customer Data'!J23</f>
        <v>0</v>
      </c>
      <c r="K16" s="256">
        <f>'Customer Data'!K23</f>
        <v>0</v>
      </c>
      <c r="L16" s="256">
        <f>'Customer Data'!L23</f>
        <v>0</v>
      </c>
      <c r="M16" s="256">
        <f>'Customer Data'!M23</f>
        <v>0</v>
      </c>
      <c r="N16" s="256">
        <f>'Customer Data'!N23</f>
        <v>0</v>
      </c>
      <c r="O16" s="249">
        <f>SUM(C16:N16)</f>
        <v>0</v>
      </c>
      <c r="P16" s="265">
        <f>ROUND(O16/$O$15,3)</f>
        <v>0</v>
      </c>
    </row>
    <row r="17" spans="2:16" x14ac:dyDescent="0.25">
      <c r="B17" s="159" t="s">
        <v>217</v>
      </c>
      <c r="C17" s="257">
        <f>'Customer Data'!C24</f>
        <v>0</v>
      </c>
      <c r="D17" s="258">
        <f>'Customer Data'!D24</f>
        <v>0</v>
      </c>
      <c r="E17" s="258">
        <f>'Customer Data'!E24</f>
        <v>0</v>
      </c>
      <c r="F17" s="258">
        <f>'Customer Data'!F24</f>
        <v>0</v>
      </c>
      <c r="G17" s="258">
        <f>'Customer Data'!G24</f>
        <v>0</v>
      </c>
      <c r="H17" s="258">
        <f>'Customer Data'!H24</f>
        <v>0</v>
      </c>
      <c r="I17" s="258">
        <f>'Customer Data'!I24</f>
        <v>0</v>
      </c>
      <c r="J17" s="258">
        <f>'Customer Data'!J24</f>
        <v>0</v>
      </c>
      <c r="K17" s="258">
        <f>'Customer Data'!K24</f>
        <v>0</v>
      </c>
      <c r="L17" s="258">
        <f>'Customer Data'!L24</f>
        <v>0</v>
      </c>
      <c r="M17" s="258">
        <f>'Customer Data'!M24</f>
        <v>0</v>
      </c>
      <c r="N17" s="258">
        <f>'Customer Data'!N24</f>
        <v>0</v>
      </c>
      <c r="O17" s="238"/>
      <c r="P17" s="238"/>
    </row>
    <row r="18" spans="2:16" x14ac:dyDescent="0.25">
      <c r="B18" s="117" t="s">
        <v>147</v>
      </c>
      <c r="C18" s="261" t="e">
        <f>(C16/C15)/C17</f>
        <v>#DIV/0!</v>
      </c>
      <c r="D18" s="183" t="e">
        <f t="shared" ref="D18:N18" si="0">(D16/D15)/D17</f>
        <v>#DIV/0!</v>
      </c>
      <c r="E18" s="183" t="e">
        <f t="shared" si="0"/>
        <v>#DIV/0!</v>
      </c>
      <c r="F18" s="183" t="e">
        <f t="shared" si="0"/>
        <v>#DIV/0!</v>
      </c>
      <c r="G18" s="183" t="e">
        <f t="shared" si="0"/>
        <v>#DIV/0!</v>
      </c>
      <c r="H18" s="183" t="e">
        <f t="shared" si="0"/>
        <v>#DIV/0!</v>
      </c>
      <c r="I18" s="183" t="e">
        <f t="shared" si="0"/>
        <v>#DIV/0!</v>
      </c>
      <c r="J18" s="183" t="e">
        <f t="shared" si="0"/>
        <v>#DIV/0!</v>
      </c>
      <c r="K18" s="183" t="e">
        <f t="shared" si="0"/>
        <v>#DIV/0!</v>
      </c>
      <c r="L18" s="183" t="e">
        <f t="shared" si="0"/>
        <v>#DIV/0!</v>
      </c>
      <c r="M18" s="183" t="e">
        <f t="shared" si="0"/>
        <v>#DIV/0!</v>
      </c>
      <c r="N18" s="183" t="e">
        <f t="shared" si="0"/>
        <v>#DIV/0!</v>
      </c>
      <c r="O18" s="238"/>
      <c r="P18" s="238"/>
    </row>
    <row r="19" spans="2:16" x14ac:dyDescent="0.25">
      <c r="B19" s="159" t="s">
        <v>39</v>
      </c>
      <c r="C19" s="257">
        <f>'Customer Data'!C26</f>
        <v>0</v>
      </c>
      <c r="D19" s="258">
        <f>'Customer Data'!D26</f>
        <v>0</v>
      </c>
      <c r="E19" s="258">
        <f>'Customer Data'!E26</f>
        <v>0</v>
      </c>
      <c r="F19" s="258">
        <f>'Customer Data'!F26</f>
        <v>0</v>
      </c>
      <c r="G19" s="258">
        <f>'Customer Data'!G26</f>
        <v>0</v>
      </c>
      <c r="H19" s="258">
        <f>'Customer Data'!H26</f>
        <v>0</v>
      </c>
      <c r="I19" s="258">
        <f>'Customer Data'!I26</f>
        <v>0</v>
      </c>
      <c r="J19" s="258">
        <f>'Customer Data'!J26</f>
        <v>0</v>
      </c>
      <c r="K19" s="258">
        <f>'Customer Data'!K26</f>
        <v>0</v>
      </c>
      <c r="L19" s="258">
        <f>'Customer Data'!L26</f>
        <v>0</v>
      </c>
      <c r="M19" s="258">
        <f>'Customer Data'!M26</f>
        <v>0</v>
      </c>
      <c r="N19" s="258">
        <f>'Customer Data'!N26</f>
        <v>0</v>
      </c>
      <c r="O19" s="251">
        <f>SUM(C19:N19)</f>
        <v>0</v>
      </c>
      <c r="P19" s="266">
        <f>O19/O15</f>
        <v>0</v>
      </c>
    </row>
    <row r="20" spans="2:16" x14ac:dyDescent="0.25">
      <c r="B20" s="159" t="s">
        <v>68</v>
      </c>
      <c r="C20" s="257">
        <f>'Customer Data'!C27</f>
        <v>0</v>
      </c>
      <c r="D20" s="258">
        <f>'Customer Data'!D27</f>
        <v>0</v>
      </c>
      <c r="E20" s="258">
        <f>'Customer Data'!E27</f>
        <v>0</v>
      </c>
      <c r="F20" s="258">
        <f>'Customer Data'!F27</f>
        <v>0</v>
      </c>
      <c r="G20" s="258">
        <f>'Customer Data'!G27</f>
        <v>0</v>
      </c>
      <c r="H20" s="258">
        <f>'Customer Data'!H27</f>
        <v>0</v>
      </c>
      <c r="I20" s="258">
        <f>'Customer Data'!I27</f>
        <v>0</v>
      </c>
      <c r="J20" s="258">
        <f>'Customer Data'!J27</f>
        <v>0</v>
      </c>
      <c r="K20" s="258">
        <f>'Customer Data'!K27</f>
        <v>0</v>
      </c>
      <c r="L20" s="258">
        <f>'Customer Data'!L27</f>
        <v>0</v>
      </c>
      <c r="M20" s="258">
        <f>'Customer Data'!M27</f>
        <v>0</v>
      </c>
      <c r="N20" s="258">
        <f>'Customer Data'!N27</f>
        <v>0</v>
      </c>
      <c r="O20" s="232">
        <f>SUM(C20:N20)</f>
        <v>0</v>
      </c>
      <c r="P20" s="266">
        <f>O20/O15</f>
        <v>0</v>
      </c>
    </row>
    <row r="21" spans="2:16" x14ac:dyDescent="0.25">
      <c r="B21" s="159" t="s">
        <v>103</v>
      </c>
      <c r="C21" s="257">
        <f>'Customer Data'!C28</f>
        <v>0</v>
      </c>
      <c r="D21" s="258">
        <f>'Customer Data'!D28</f>
        <v>0</v>
      </c>
      <c r="E21" s="258">
        <f>'Customer Data'!E28</f>
        <v>0</v>
      </c>
      <c r="F21" s="258">
        <f>'Customer Data'!F28</f>
        <v>0</v>
      </c>
      <c r="G21" s="258">
        <f>'Customer Data'!G28</f>
        <v>0</v>
      </c>
      <c r="H21" s="258">
        <f>'Customer Data'!H28</f>
        <v>0</v>
      </c>
      <c r="I21" s="258">
        <f>'Customer Data'!I28</f>
        <v>0</v>
      </c>
      <c r="J21" s="258">
        <f>'Customer Data'!J28</f>
        <v>0</v>
      </c>
      <c r="K21" s="258">
        <f>'Customer Data'!K28</f>
        <v>0</v>
      </c>
      <c r="L21" s="258">
        <f>'Customer Data'!L28</f>
        <v>0</v>
      </c>
      <c r="M21" s="258">
        <f>'Customer Data'!M28</f>
        <v>0</v>
      </c>
      <c r="N21" s="258">
        <f>'Customer Data'!N28</f>
        <v>0</v>
      </c>
      <c r="O21" s="232">
        <f>SUM(C21:N21)</f>
        <v>0</v>
      </c>
      <c r="P21" s="266">
        <f>O21/O15</f>
        <v>0</v>
      </c>
    </row>
    <row r="22" spans="2:16" ht="16.5" thickBot="1" x14ac:dyDescent="0.3">
      <c r="B22" s="160" t="s">
        <v>38</v>
      </c>
      <c r="C22" s="259">
        <f>'Customer Data'!C29</f>
        <v>0</v>
      </c>
      <c r="D22" s="260">
        <f>'Customer Data'!D29</f>
        <v>0</v>
      </c>
      <c r="E22" s="260">
        <f>'Customer Data'!E29</f>
        <v>0</v>
      </c>
      <c r="F22" s="260">
        <f>'Customer Data'!F29</f>
        <v>0</v>
      </c>
      <c r="G22" s="260">
        <f>'Customer Data'!G29</f>
        <v>0</v>
      </c>
      <c r="H22" s="260">
        <f>'Customer Data'!H29</f>
        <v>0</v>
      </c>
      <c r="I22" s="260">
        <f>'Customer Data'!I29</f>
        <v>0</v>
      </c>
      <c r="J22" s="260">
        <f>'Customer Data'!J29</f>
        <v>0</v>
      </c>
      <c r="K22" s="260">
        <f>'Customer Data'!K29</f>
        <v>0</v>
      </c>
      <c r="L22" s="260">
        <f>'Customer Data'!L29</f>
        <v>0</v>
      </c>
      <c r="M22" s="260">
        <f>'Customer Data'!M29</f>
        <v>0</v>
      </c>
      <c r="N22" s="260">
        <f>'Customer Data'!N29</f>
        <v>0</v>
      </c>
      <c r="O22" s="267">
        <f>SUM(C22:N22)</f>
        <v>0</v>
      </c>
      <c r="P22" s="268">
        <f>O22/O15</f>
        <v>0</v>
      </c>
    </row>
    <row r="23" spans="2:16" s="215" customFormat="1" ht="16.5" thickBot="1" x14ac:dyDescent="0.3">
      <c r="O23" s="218"/>
      <c r="P23" s="218"/>
    </row>
    <row r="24" spans="2:16" ht="16.5" thickBot="1" x14ac:dyDescent="0.3">
      <c r="B24" s="95" t="s">
        <v>69</v>
      </c>
      <c r="C24" s="243">
        <v>10</v>
      </c>
      <c r="D24" s="243">
        <v>11</v>
      </c>
      <c r="E24" s="243">
        <v>12</v>
      </c>
      <c r="F24" s="243">
        <v>1</v>
      </c>
      <c r="G24" s="243">
        <v>2</v>
      </c>
      <c r="H24" s="243">
        <v>3</v>
      </c>
      <c r="I24" s="243">
        <v>4</v>
      </c>
      <c r="J24" s="243">
        <v>5</v>
      </c>
      <c r="K24" s="243">
        <v>6</v>
      </c>
      <c r="L24" s="243">
        <v>7</v>
      </c>
      <c r="M24" s="243">
        <v>8</v>
      </c>
      <c r="N24" s="243">
        <v>9</v>
      </c>
    </row>
    <row r="25" spans="2:16" x14ac:dyDescent="0.25">
      <c r="B25" s="210" t="s">
        <v>32</v>
      </c>
      <c r="C25" s="254" t="e">
        <f>ROUND((C16-C19)/($O$16-$O$19),3)</f>
        <v>#DIV/0!</v>
      </c>
      <c r="D25" s="254" t="e">
        <f t="shared" ref="D25:N25" si="1">ROUND((D16-D19)/($O$16-$O$19),3)</f>
        <v>#DIV/0!</v>
      </c>
      <c r="E25" s="254" t="e">
        <f t="shared" si="1"/>
        <v>#DIV/0!</v>
      </c>
      <c r="F25" s="254" t="e">
        <f t="shared" si="1"/>
        <v>#DIV/0!</v>
      </c>
      <c r="G25" s="254" t="e">
        <f t="shared" si="1"/>
        <v>#DIV/0!</v>
      </c>
      <c r="H25" s="254" t="e">
        <f t="shared" si="1"/>
        <v>#DIV/0!</v>
      </c>
      <c r="I25" s="254" t="e">
        <f t="shared" si="1"/>
        <v>#DIV/0!</v>
      </c>
      <c r="J25" s="254" t="e">
        <f t="shared" si="1"/>
        <v>#DIV/0!</v>
      </c>
      <c r="K25" s="254" t="e">
        <f t="shared" si="1"/>
        <v>#DIV/0!</v>
      </c>
      <c r="L25" s="254" t="e">
        <f t="shared" si="1"/>
        <v>#DIV/0!</v>
      </c>
      <c r="M25" s="254" t="e">
        <f t="shared" si="1"/>
        <v>#DIV/0!</v>
      </c>
      <c r="N25" s="254" t="e">
        <f t="shared" si="1"/>
        <v>#DIV/0!</v>
      </c>
      <c r="O25" s="269" t="e">
        <f>SUM(C25:N25)</f>
        <v>#DIV/0!</v>
      </c>
      <c r="P25" s="231"/>
    </row>
    <row r="26" spans="2:16" x14ac:dyDescent="0.25">
      <c r="B26" s="119" t="s">
        <v>33</v>
      </c>
      <c r="C26" s="174" t="e">
        <f>'Net Req Block Only'!D33</f>
        <v>#DIV/0!</v>
      </c>
      <c r="D26" s="174" t="e">
        <f>'Net Req Block Only'!E33</f>
        <v>#DIV/0!</v>
      </c>
      <c r="E26" s="174" t="e">
        <f>'Net Req Block Only'!F33</f>
        <v>#DIV/0!</v>
      </c>
      <c r="F26" s="174" t="e">
        <f>'Net Req Block Only'!G33</f>
        <v>#DIV/0!</v>
      </c>
      <c r="G26" s="174" t="e">
        <f>'Net Req Block Only'!H33</f>
        <v>#DIV/0!</v>
      </c>
      <c r="H26" s="174" t="e">
        <f>'Net Req Block Only'!I33</f>
        <v>#DIV/0!</v>
      </c>
      <c r="I26" s="174" t="e">
        <f>'Net Req Block Only'!J33</f>
        <v>#DIV/0!</v>
      </c>
      <c r="J26" s="174" t="e">
        <f>'Net Req Block Only'!K33</f>
        <v>#DIV/0!</v>
      </c>
      <c r="K26" s="174" t="e">
        <f>'Net Req Block Only'!L33</f>
        <v>#DIV/0!</v>
      </c>
      <c r="L26" s="174" t="e">
        <f>'Net Req Block Only'!M33</f>
        <v>#DIV/0!</v>
      </c>
      <c r="M26" s="174" t="e">
        <f>'Net Req Block Only'!N33</f>
        <v>#DIV/0!</v>
      </c>
      <c r="N26" s="174" t="e">
        <f>'Net Req Block Only'!O33</f>
        <v>#DIV/0!</v>
      </c>
      <c r="O26" s="239" t="e">
        <f>SUM(C26:N26)</f>
        <v>#DIV/0!</v>
      </c>
      <c r="P26" s="233" t="e">
        <f>$O$26/$O$15</f>
        <v>#DIV/0!</v>
      </c>
    </row>
    <row r="27" spans="2:16" x14ac:dyDescent="0.25">
      <c r="B27" s="119" t="s">
        <v>78</v>
      </c>
      <c r="C27" s="174" t="e">
        <f t="shared" ref="C27:N27" si="2">ROUND(C26/C15,0)</f>
        <v>#DIV/0!</v>
      </c>
      <c r="D27" s="174" t="e">
        <f t="shared" si="2"/>
        <v>#DIV/0!</v>
      </c>
      <c r="E27" s="174" t="e">
        <f t="shared" si="2"/>
        <v>#DIV/0!</v>
      </c>
      <c r="F27" s="174" t="e">
        <f t="shared" si="2"/>
        <v>#DIV/0!</v>
      </c>
      <c r="G27" s="174" t="e">
        <f t="shared" si="2"/>
        <v>#DIV/0!</v>
      </c>
      <c r="H27" s="174" t="e">
        <f t="shared" si="2"/>
        <v>#DIV/0!</v>
      </c>
      <c r="I27" s="174" t="e">
        <f t="shared" si="2"/>
        <v>#DIV/0!</v>
      </c>
      <c r="J27" s="174" t="e">
        <f t="shared" si="2"/>
        <v>#DIV/0!</v>
      </c>
      <c r="K27" s="174" t="e">
        <f t="shared" si="2"/>
        <v>#DIV/0!</v>
      </c>
      <c r="L27" s="174" t="e">
        <f t="shared" si="2"/>
        <v>#DIV/0!</v>
      </c>
      <c r="M27" s="174" t="e">
        <f t="shared" si="2"/>
        <v>#DIV/0!</v>
      </c>
      <c r="N27" s="174" t="e">
        <f t="shared" si="2"/>
        <v>#DIV/0!</v>
      </c>
      <c r="O27" s="239"/>
      <c r="P27" s="233"/>
    </row>
    <row r="28" spans="2:16" x14ac:dyDescent="0.25">
      <c r="B28" s="119" t="s">
        <v>100</v>
      </c>
      <c r="C28" s="174">
        <f>'Net Req Block Only'!D34</f>
        <v>0</v>
      </c>
      <c r="D28" s="174">
        <f>'Net Req Block Only'!E34</f>
        <v>0</v>
      </c>
      <c r="E28" s="174">
        <f>'Net Req Block Only'!F34</f>
        <v>0</v>
      </c>
      <c r="F28" s="174">
        <f>'Net Req Block Only'!G34</f>
        <v>0</v>
      </c>
      <c r="G28" s="174">
        <f>'Net Req Block Only'!H34</f>
        <v>0</v>
      </c>
      <c r="H28" s="174">
        <f>'Net Req Block Only'!I34</f>
        <v>0</v>
      </c>
      <c r="I28" s="174">
        <f>'Net Req Block Only'!J34</f>
        <v>0</v>
      </c>
      <c r="J28" s="174">
        <f>'Net Req Block Only'!K34</f>
        <v>0</v>
      </c>
      <c r="K28" s="174">
        <f>'Net Req Block Only'!L34</f>
        <v>0</v>
      </c>
      <c r="L28" s="174">
        <f>'Net Req Block Only'!M34</f>
        <v>0</v>
      </c>
      <c r="M28" s="174">
        <f>'Net Req Block Only'!N34</f>
        <v>0</v>
      </c>
      <c r="N28" s="174">
        <f>'Net Req Block Only'!O34</f>
        <v>0</v>
      </c>
      <c r="O28" s="239">
        <f>SUM(C28:N28)</f>
        <v>0</v>
      </c>
      <c r="P28" s="233">
        <f>$O$28/$O$15</f>
        <v>0</v>
      </c>
    </row>
    <row r="29" spans="2:16" x14ac:dyDescent="0.25">
      <c r="B29" s="119" t="s">
        <v>101</v>
      </c>
      <c r="C29" s="174">
        <f t="shared" ref="C29:N29" si="3">ROUND(C28/C15,0)</f>
        <v>0</v>
      </c>
      <c r="D29" s="174">
        <f t="shared" si="3"/>
        <v>0</v>
      </c>
      <c r="E29" s="174">
        <f t="shared" si="3"/>
        <v>0</v>
      </c>
      <c r="F29" s="174">
        <f t="shared" si="3"/>
        <v>0</v>
      </c>
      <c r="G29" s="174">
        <f t="shared" si="3"/>
        <v>0</v>
      </c>
      <c r="H29" s="174">
        <f t="shared" si="3"/>
        <v>0</v>
      </c>
      <c r="I29" s="174">
        <f t="shared" si="3"/>
        <v>0</v>
      </c>
      <c r="J29" s="174">
        <f t="shared" si="3"/>
        <v>0</v>
      </c>
      <c r="K29" s="174">
        <f t="shared" si="3"/>
        <v>0</v>
      </c>
      <c r="L29" s="174">
        <f t="shared" si="3"/>
        <v>0</v>
      </c>
      <c r="M29" s="174">
        <f t="shared" si="3"/>
        <v>0</v>
      </c>
      <c r="N29" s="174">
        <f t="shared" si="3"/>
        <v>0</v>
      </c>
      <c r="O29" s="239"/>
      <c r="P29" s="233">
        <f>O29/O15</f>
        <v>0</v>
      </c>
    </row>
    <row r="30" spans="2:16" ht="16.5" thickBot="1" x14ac:dyDescent="0.3">
      <c r="B30" s="120" t="s">
        <v>148</v>
      </c>
      <c r="C30" s="175" t="e">
        <f>C27+C29</f>
        <v>#DIV/0!</v>
      </c>
      <c r="D30" s="175" t="e">
        <f t="shared" ref="D30:N30" si="4">D27+D29</f>
        <v>#DIV/0!</v>
      </c>
      <c r="E30" s="175" t="e">
        <f t="shared" si="4"/>
        <v>#DIV/0!</v>
      </c>
      <c r="F30" s="175" t="e">
        <f t="shared" si="4"/>
        <v>#DIV/0!</v>
      </c>
      <c r="G30" s="175" t="e">
        <f t="shared" si="4"/>
        <v>#DIV/0!</v>
      </c>
      <c r="H30" s="175" t="e">
        <f t="shared" si="4"/>
        <v>#DIV/0!</v>
      </c>
      <c r="I30" s="175" t="e">
        <f t="shared" si="4"/>
        <v>#DIV/0!</v>
      </c>
      <c r="J30" s="175" t="e">
        <f t="shared" si="4"/>
        <v>#DIV/0!</v>
      </c>
      <c r="K30" s="175" t="e">
        <f t="shared" si="4"/>
        <v>#DIV/0!</v>
      </c>
      <c r="L30" s="175" t="e">
        <f t="shared" si="4"/>
        <v>#DIV/0!</v>
      </c>
      <c r="M30" s="175" t="e">
        <f t="shared" si="4"/>
        <v>#DIV/0!</v>
      </c>
      <c r="N30" s="175" t="e">
        <f t="shared" si="4"/>
        <v>#DIV/0!</v>
      </c>
      <c r="O30" s="270"/>
      <c r="P30" s="235"/>
    </row>
    <row r="31" spans="2:16" ht="16.5" thickBot="1" x14ac:dyDescent="0.3">
      <c r="B31" s="89"/>
      <c r="C31" s="242"/>
      <c r="D31" s="242"/>
      <c r="E31" s="242"/>
      <c r="F31" s="242"/>
      <c r="G31" s="242"/>
      <c r="H31" s="242"/>
      <c r="I31" s="242"/>
      <c r="J31" s="242"/>
      <c r="K31" s="242"/>
      <c r="L31" s="242"/>
      <c r="M31" s="242"/>
      <c r="N31" s="242"/>
      <c r="O31" s="236"/>
      <c r="P31" s="236"/>
    </row>
    <row r="32" spans="2:16" ht="16.5" thickBot="1" x14ac:dyDescent="0.3">
      <c r="B32" s="114" t="s">
        <v>102</v>
      </c>
      <c r="C32" s="366">
        <v>10</v>
      </c>
      <c r="D32" s="366">
        <v>11</v>
      </c>
      <c r="E32" s="366">
        <v>12</v>
      </c>
      <c r="F32" s="366">
        <v>1</v>
      </c>
      <c r="G32" s="366">
        <v>2</v>
      </c>
      <c r="H32" s="366">
        <v>3</v>
      </c>
      <c r="I32" s="366">
        <v>4</v>
      </c>
      <c r="J32" s="366">
        <v>5</v>
      </c>
      <c r="K32" s="366">
        <v>6</v>
      </c>
      <c r="L32" s="366">
        <v>7</v>
      </c>
      <c r="M32" s="366">
        <v>8</v>
      </c>
      <c r="N32" s="366">
        <v>9</v>
      </c>
      <c r="O32" s="236"/>
      <c r="P32" s="236"/>
    </row>
    <row r="33" spans="2:16" x14ac:dyDescent="0.25">
      <c r="B33" s="121" t="s">
        <v>115</v>
      </c>
      <c r="C33" s="176">
        <f ca="1">'Customer Specific Resources'!C82</f>
        <v>0</v>
      </c>
      <c r="D33" s="176">
        <f ca="1">'Customer Specific Resources'!D82</f>
        <v>0</v>
      </c>
      <c r="E33" s="176">
        <f ca="1">'Customer Specific Resources'!E82</f>
        <v>0</v>
      </c>
      <c r="F33" s="176">
        <f ca="1">'Customer Specific Resources'!F82</f>
        <v>0</v>
      </c>
      <c r="G33" s="176">
        <f ca="1">'Customer Specific Resources'!G82</f>
        <v>0</v>
      </c>
      <c r="H33" s="176">
        <f ca="1">'Customer Specific Resources'!H82</f>
        <v>0</v>
      </c>
      <c r="I33" s="176">
        <f ca="1">'Customer Specific Resources'!I82</f>
        <v>0</v>
      </c>
      <c r="J33" s="176">
        <f ca="1">'Customer Specific Resources'!J82</f>
        <v>0</v>
      </c>
      <c r="K33" s="176">
        <f ca="1">'Customer Specific Resources'!K82</f>
        <v>0</v>
      </c>
      <c r="L33" s="176">
        <f ca="1">'Customer Specific Resources'!L82</f>
        <v>0</v>
      </c>
      <c r="M33" s="176">
        <f ca="1">'Customer Specific Resources'!M82</f>
        <v>0</v>
      </c>
      <c r="N33" s="176">
        <f ca="1">'Customer Specific Resources'!N82</f>
        <v>0</v>
      </c>
      <c r="O33" s="239"/>
      <c r="P33" s="236"/>
    </row>
    <row r="34" spans="2:16" x14ac:dyDescent="0.25">
      <c r="B34" s="119" t="s">
        <v>70</v>
      </c>
      <c r="C34" s="177" t="e">
        <f>ROUND(C27*$C$10,0)</f>
        <v>#DIV/0!</v>
      </c>
      <c r="D34" s="177" t="e">
        <f t="shared" ref="D34:N34" si="5">ROUND(D27*$C$10,0)</f>
        <v>#DIV/0!</v>
      </c>
      <c r="E34" s="177" t="e">
        <f t="shared" si="5"/>
        <v>#DIV/0!</v>
      </c>
      <c r="F34" s="177" t="e">
        <f t="shared" si="5"/>
        <v>#DIV/0!</v>
      </c>
      <c r="G34" s="177" t="e">
        <f t="shared" si="5"/>
        <v>#DIV/0!</v>
      </c>
      <c r="H34" s="177" t="e">
        <f t="shared" si="5"/>
        <v>#DIV/0!</v>
      </c>
      <c r="I34" s="177" t="e">
        <f t="shared" si="5"/>
        <v>#DIV/0!</v>
      </c>
      <c r="J34" s="177" t="e">
        <f t="shared" si="5"/>
        <v>#DIV/0!</v>
      </c>
      <c r="K34" s="177" t="e">
        <f t="shared" si="5"/>
        <v>#DIV/0!</v>
      </c>
      <c r="L34" s="177" t="e">
        <f t="shared" si="5"/>
        <v>#DIV/0!</v>
      </c>
      <c r="M34" s="177" t="e">
        <f t="shared" si="5"/>
        <v>#DIV/0!</v>
      </c>
      <c r="N34" s="177" t="e">
        <f t="shared" si="5"/>
        <v>#DIV/0!</v>
      </c>
      <c r="O34" s="240"/>
    </row>
    <row r="35" spans="2:16" x14ac:dyDescent="0.25">
      <c r="B35" s="119" t="s">
        <v>105</v>
      </c>
      <c r="C35" s="177" t="e">
        <f>IF($E$4="Flat Ramp Rate",ROUND('Customer Data'!$C$11*C34,0),IF($E$4="Seasonal Ramp Rates",ROUND('Customer Data'!C15*C34,0),""))</f>
        <v>#DIV/0!</v>
      </c>
      <c r="D35" s="177" t="e">
        <f>IF($E$4="Flat Ramp Rate",ROUND('Customer Data'!$C$11*D34,0),IF($E$4="Seasonal Ramp Rates",ROUND('Customer Data'!D15*D34,0),""))</f>
        <v>#DIV/0!</v>
      </c>
      <c r="E35" s="177" t="e">
        <f>IF($E$4="Flat Ramp Rate",ROUND('Customer Data'!$C$11*E34,0),IF($E$4="Seasonal Ramp Rates",ROUND('Customer Data'!E15*E34,0),""))</f>
        <v>#DIV/0!</v>
      </c>
      <c r="F35" s="177" t="e">
        <f>IF($E$4="Flat Ramp Rate",ROUND('Customer Data'!$C$11*F34,0),IF($E$4="Seasonal Ramp Rates",ROUND('Customer Data'!F15*F34,0),""))</f>
        <v>#DIV/0!</v>
      </c>
      <c r="G35" s="177" t="e">
        <f>IF($E$4="Flat Ramp Rate",ROUND('Customer Data'!$C$11*G34,0),IF($E$4="Seasonal Ramp Rates",ROUND('Customer Data'!G15*G34,0),""))</f>
        <v>#DIV/0!</v>
      </c>
      <c r="H35" s="177" t="e">
        <f>IF($E$4="Flat Ramp Rate",ROUND('Customer Data'!$C$11*H34,0),IF($E$4="Seasonal Ramp Rates",ROUND('Customer Data'!H15*H34,0),""))</f>
        <v>#DIV/0!</v>
      </c>
      <c r="I35" s="177" t="e">
        <f>IF($E$4="Flat Ramp Rate",ROUND('Customer Data'!$C$11*I34,0),IF($E$4="Seasonal Ramp Rates",ROUND('Customer Data'!I15*I34,0),""))</f>
        <v>#DIV/0!</v>
      </c>
      <c r="J35" s="177" t="e">
        <f>IF($E$4="Flat Ramp Rate",ROUND('Customer Data'!$C$11*J34,0),IF($E$4="Seasonal Ramp Rates",ROUND('Customer Data'!J15*J34,0),""))</f>
        <v>#DIV/0!</v>
      </c>
      <c r="K35" s="177" t="e">
        <f>IF($E$4="Flat Ramp Rate",ROUND('Customer Data'!$C$11*K34,0),IF($E$4="Seasonal Ramp Rates",ROUND('Customer Data'!K15*K34,0),""))</f>
        <v>#DIV/0!</v>
      </c>
      <c r="L35" s="177" t="e">
        <f>IF($E$4="Flat Ramp Rate",ROUND('Customer Data'!$C$11*L34,0),IF($E$4="Seasonal Ramp Rates",ROUND('Customer Data'!L15*L34,0),""))</f>
        <v>#DIV/0!</v>
      </c>
      <c r="M35" s="177" t="e">
        <f>IF($E$4="Flat Ramp Rate",ROUND('Customer Data'!$C$11*M34,0),IF($E$4="Seasonal Ramp Rates",ROUND('Customer Data'!M15*M34,0),""))</f>
        <v>#DIV/0!</v>
      </c>
      <c r="N35" s="177" t="e">
        <f>IF($E$4="Flat Ramp Rate",ROUND('Customer Data'!$C$11*N34,0),IF($E$4="Seasonal Ramp Rates",ROUND('Customer Data'!N15*N34,0),""))</f>
        <v>#DIV/0!</v>
      </c>
      <c r="O35" s="240"/>
    </row>
    <row r="36" spans="2:16" x14ac:dyDescent="0.25">
      <c r="B36" s="187" t="s">
        <v>238</v>
      </c>
      <c r="C36" s="177" t="str">
        <f>IF('Customer Data'!$E$3="Different Up/Down Ramp Rates",ROUND('Customer Data'!$C$17*'Shaping Capacity XX% of Block'!C34,0),"")</f>
        <v/>
      </c>
      <c r="D36" s="177" t="str">
        <f>IF('Customer Data'!$E$3="Different Up/Down Ramp Rates",ROUND('Customer Data'!$C$17*'Shaping Capacity XX% of Block'!D34,0),"")</f>
        <v/>
      </c>
      <c r="E36" s="177" t="str">
        <f>IF('Customer Data'!$E$3="Different Up/Down Ramp Rates",ROUND('Customer Data'!$C$17*'Shaping Capacity XX% of Block'!E34,0),"")</f>
        <v/>
      </c>
      <c r="F36" s="177" t="str">
        <f>IF('Customer Data'!$E$3="Different Up/Down Ramp Rates",ROUND('Customer Data'!$C$17*'Shaping Capacity XX% of Block'!F34,0),"")</f>
        <v/>
      </c>
      <c r="G36" s="177" t="str">
        <f>IF('Customer Data'!$E$3="Different Up/Down Ramp Rates",ROUND('Customer Data'!$C$17*'Shaping Capacity XX% of Block'!G34,0),"")</f>
        <v/>
      </c>
      <c r="H36" s="177" t="str">
        <f>IF('Customer Data'!$E$3="Different Up/Down Ramp Rates",ROUND('Customer Data'!$C$17*'Shaping Capacity XX% of Block'!H34,0),"")</f>
        <v/>
      </c>
      <c r="I36" s="177" t="str">
        <f>IF('Customer Data'!$E$3="Different Up/Down Ramp Rates",ROUND('Customer Data'!$C$17*'Shaping Capacity XX% of Block'!I34,0),"")</f>
        <v/>
      </c>
      <c r="J36" s="177" t="str">
        <f>IF('Customer Data'!$E$3="Different Up/Down Ramp Rates",ROUND('Customer Data'!$C$17*'Shaping Capacity XX% of Block'!J34,0),"")</f>
        <v/>
      </c>
      <c r="K36" s="177" t="str">
        <f>IF('Customer Data'!$E$3="Different Up/Down Ramp Rates",ROUND('Customer Data'!$C$17*'Shaping Capacity XX% of Block'!K34,0),"")</f>
        <v/>
      </c>
      <c r="L36" s="177" t="str">
        <f>IF('Customer Data'!$E$3="Different Up/Down Ramp Rates",ROUND('Customer Data'!$C$17*'Shaping Capacity XX% of Block'!L34,0),"")</f>
        <v/>
      </c>
      <c r="M36" s="177" t="str">
        <f>IF('Customer Data'!$E$3="Different Up/Down Ramp Rates",ROUND('Customer Data'!$C$17*'Shaping Capacity XX% of Block'!M34,0),"")</f>
        <v/>
      </c>
      <c r="N36" s="177" t="str">
        <f>IF('Customer Data'!$E$3="Different Up/Down Ramp Rates",ROUND('Customer Data'!$C$17*'Shaping Capacity XX% of Block'!N34,0),"")</f>
        <v/>
      </c>
      <c r="O36" s="240"/>
    </row>
    <row r="37" spans="2:16" x14ac:dyDescent="0.25">
      <c r="B37" s="187" t="s">
        <v>239</v>
      </c>
      <c r="C37" s="177" t="str">
        <f>IF('Customer Data'!$E$3="Different Up/Down Ramp Rates",ROUND('Customer Data'!$C$18*'Shaping Capacity XX% of Block'!C34,0),"")</f>
        <v/>
      </c>
      <c r="D37" s="177" t="str">
        <f>IF('Customer Data'!$E$3="Different Up/Down Ramp Rates",ROUND('Customer Data'!$C$18*'Shaping Capacity XX% of Block'!D34,0),"")</f>
        <v/>
      </c>
      <c r="E37" s="177" t="str">
        <f>IF('Customer Data'!$E$3="Different Up/Down Ramp Rates",ROUND('Customer Data'!$C$18*'Shaping Capacity XX% of Block'!E34,0),"")</f>
        <v/>
      </c>
      <c r="F37" s="177" t="str">
        <f>IF('Customer Data'!$E$3="Different Up/Down Ramp Rates",ROUND('Customer Data'!$C$18*'Shaping Capacity XX% of Block'!F34,0),"")</f>
        <v/>
      </c>
      <c r="G37" s="177" t="str">
        <f>IF('Customer Data'!$E$3="Different Up/Down Ramp Rates",ROUND('Customer Data'!$C$18*'Shaping Capacity XX% of Block'!G34,0),"")</f>
        <v/>
      </c>
      <c r="H37" s="177" t="str">
        <f>IF('Customer Data'!$E$3="Different Up/Down Ramp Rates",ROUND('Customer Data'!$C$18*'Shaping Capacity XX% of Block'!H34,0),"")</f>
        <v/>
      </c>
      <c r="I37" s="177" t="str">
        <f>IF('Customer Data'!$E$3="Different Up/Down Ramp Rates",ROUND('Customer Data'!$C$18*'Shaping Capacity XX% of Block'!I34,0),"")</f>
        <v/>
      </c>
      <c r="J37" s="177" t="str">
        <f>IF('Customer Data'!$E$3="Different Up/Down Ramp Rates",ROUND('Customer Data'!$C$18*'Shaping Capacity XX% of Block'!J34,0),"")</f>
        <v/>
      </c>
      <c r="K37" s="177" t="str">
        <f>IF('Customer Data'!$E$3="Different Up/Down Ramp Rates",ROUND('Customer Data'!$C$18*'Shaping Capacity XX% of Block'!K34,0),"")</f>
        <v/>
      </c>
      <c r="L37" s="177" t="str">
        <f>IF('Customer Data'!$E$3="Different Up/Down Ramp Rates",ROUND('Customer Data'!$C$18*'Shaping Capacity XX% of Block'!L34,0),"")</f>
        <v/>
      </c>
      <c r="M37" s="177" t="str">
        <f>IF('Customer Data'!$E$3="Different Up/Down Ramp Rates",ROUND('Customer Data'!$C$18*'Shaping Capacity XX% of Block'!M34,0),"")</f>
        <v/>
      </c>
      <c r="N37" s="177" t="str">
        <f>IF('Customer Data'!$E$3="Different Up/Down Ramp Rates",ROUND('Customer Data'!$C$18*'Shaping Capacity XX% of Block'!N34,0),"")</f>
        <v/>
      </c>
      <c r="O37" s="240"/>
    </row>
    <row r="38" spans="2:16" x14ac:dyDescent="0.25">
      <c r="B38" s="187" t="s">
        <v>98</v>
      </c>
      <c r="C38" s="177" t="e">
        <f>ROUND(C27+C34,0)</f>
        <v>#DIV/0!</v>
      </c>
      <c r="D38" s="177" t="e">
        <f t="shared" ref="D38:N38" si="6">ROUND(D27+D34,0)</f>
        <v>#DIV/0!</v>
      </c>
      <c r="E38" s="177" t="e">
        <f t="shared" si="6"/>
        <v>#DIV/0!</v>
      </c>
      <c r="F38" s="177" t="e">
        <f t="shared" si="6"/>
        <v>#DIV/0!</v>
      </c>
      <c r="G38" s="177" t="e">
        <f t="shared" si="6"/>
        <v>#DIV/0!</v>
      </c>
      <c r="H38" s="177" t="e">
        <f t="shared" si="6"/>
        <v>#DIV/0!</v>
      </c>
      <c r="I38" s="177" t="e">
        <f t="shared" si="6"/>
        <v>#DIV/0!</v>
      </c>
      <c r="J38" s="177" t="e">
        <f t="shared" si="6"/>
        <v>#DIV/0!</v>
      </c>
      <c r="K38" s="177" t="e">
        <f t="shared" si="6"/>
        <v>#DIV/0!</v>
      </c>
      <c r="L38" s="177" t="e">
        <f t="shared" si="6"/>
        <v>#DIV/0!</v>
      </c>
      <c r="M38" s="177" t="e">
        <f t="shared" si="6"/>
        <v>#DIV/0!</v>
      </c>
      <c r="N38" s="177" t="e">
        <f t="shared" si="6"/>
        <v>#DIV/0!</v>
      </c>
      <c r="O38" s="240"/>
    </row>
    <row r="39" spans="2:16" ht="16.5" thickBot="1" x14ac:dyDescent="0.3">
      <c r="B39" s="120" t="s">
        <v>99</v>
      </c>
      <c r="C39" s="178" t="e">
        <f>ROUND(MAX(C27-C34,C27*$C$11),0)</f>
        <v>#DIV/0!</v>
      </c>
      <c r="D39" s="178" t="e">
        <f t="shared" ref="D39:N39" si="7">ROUND(MAX(D27-D34,D27*$C$11),0)</f>
        <v>#DIV/0!</v>
      </c>
      <c r="E39" s="178" t="e">
        <f t="shared" si="7"/>
        <v>#DIV/0!</v>
      </c>
      <c r="F39" s="178" t="e">
        <f t="shared" si="7"/>
        <v>#DIV/0!</v>
      </c>
      <c r="G39" s="178" t="e">
        <f t="shared" si="7"/>
        <v>#DIV/0!</v>
      </c>
      <c r="H39" s="178" t="e">
        <f t="shared" si="7"/>
        <v>#DIV/0!</v>
      </c>
      <c r="I39" s="178" t="e">
        <f t="shared" si="7"/>
        <v>#DIV/0!</v>
      </c>
      <c r="J39" s="178" t="e">
        <f t="shared" si="7"/>
        <v>#DIV/0!</v>
      </c>
      <c r="K39" s="178" t="e">
        <f t="shared" si="7"/>
        <v>#DIV/0!</v>
      </c>
      <c r="L39" s="178" t="e">
        <f t="shared" si="7"/>
        <v>#DIV/0!</v>
      </c>
      <c r="M39" s="178" t="e">
        <f t="shared" si="7"/>
        <v>#DIV/0!</v>
      </c>
      <c r="N39" s="178" t="e">
        <f t="shared" si="7"/>
        <v>#DIV/0!</v>
      </c>
      <c r="O39" s="240"/>
    </row>
    <row r="40" spans="2:16" s="215" customFormat="1" x14ac:dyDescent="0.25">
      <c r="C40" s="244"/>
      <c r="G40" s="245"/>
      <c r="H40" s="246"/>
      <c r="O40" s="218"/>
      <c r="P40" s="218"/>
    </row>
    <row r="41" spans="2:16" s="215" customFormat="1" x14ac:dyDescent="0.25">
      <c r="C41" s="244"/>
      <c r="G41" s="245"/>
      <c r="O41" s="218"/>
      <c r="P41" s="218"/>
    </row>
    <row r="42" spans="2:16" s="215" customFormat="1" x14ac:dyDescent="0.25">
      <c r="C42" s="244"/>
      <c r="G42" s="245"/>
      <c r="O42" s="218"/>
      <c r="P42" s="218"/>
    </row>
    <row r="43" spans="2:16" s="215" customFormat="1" x14ac:dyDescent="0.25">
      <c r="C43" s="297"/>
      <c r="D43" s="297"/>
      <c r="E43" s="297"/>
      <c r="F43" s="297"/>
      <c r="G43" s="297"/>
      <c r="H43" s="297"/>
      <c r="I43" s="297"/>
      <c r="J43" s="297"/>
      <c r="K43" s="297"/>
      <c r="L43" s="297"/>
      <c r="M43" s="297"/>
      <c r="N43" s="297"/>
      <c r="O43" s="218"/>
      <c r="P43" s="218"/>
    </row>
    <row r="44" spans="2:16" s="215" customFormat="1" x14ac:dyDescent="0.25">
      <c r="G44" s="245"/>
      <c r="O44" s="218"/>
      <c r="P44" s="218"/>
    </row>
    <row r="45" spans="2:16" s="215" customFormat="1" x14ac:dyDescent="0.25">
      <c r="C45" s="224"/>
      <c r="D45" s="224"/>
      <c r="E45" s="224"/>
      <c r="F45" s="224"/>
      <c r="G45" s="224"/>
      <c r="H45" s="224"/>
      <c r="I45" s="224"/>
      <c r="J45" s="224"/>
      <c r="K45" s="224"/>
      <c r="L45" s="224"/>
      <c r="M45" s="224"/>
      <c r="N45" s="224"/>
      <c r="O45" s="218"/>
      <c r="P45" s="218"/>
    </row>
    <row r="46" spans="2:16" s="215" customFormat="1" x14ac:dyDescent="0.25">
      <c r="C46" s="224"/>
      <c r="D46" s="224"/>
      <c r="E46" s="224"/>
      <c r="F46" s="224"/>
      <c r="G46" s="224"/>
      <c r="H46" s="224"/>
      <c r="I46" s="224"/>
      <c r="J46" s="224"/>
      <c r="K46" s="224"/>
      <c r="L46" s="224"/>
      <c r="M46" s="224"/>
      <c r="N46" s="224"/>
      <c r="O46" s="218"/>
      <c r="P46" s="218"/>
    </row>
    <row r="47" spans="2:16" s="215" customFormat="1" x14ac:dyDescent="0.25">
      <c r="C47" s="224"/>
      <c r="D47" s="224"/>
      <c r="E47" s="224"/>
      <c r="F47" s="224"/>
      <c r="G47" s="224"/>
      <c r="H47" s="224"/>
      <c r="I47" s="224"/>
      <c r="J47" s="224"/>
      <c r="K47" s="224"/>
      <c r="L47" s="224"/>
      <c r="M47" s="224"/>
      <c r="N47" s="224"/>
      <c r="O47" s="218"/>
      <c r="P47" s="218"/>
    </row>
    <row r="48" spans="2:16" s="215" customFormat="1" x14ac:dyDescent="0.25">
      <c r="C48" s="224"/>
      <c r="D48" s="224"/>
      <c r="E48" s="224"/>
      <c r="F48" s="224"/>
      <c r="G48" s="224"/>
      <c r="H48" s="224"/>
      <c r="I48" s="224"/>
      <c r="J48" s="224"/>
      <c r="K48" s="224"/>
      <c r="L48" s="224"/>
      <c r="M48" s="224"/>
      <c r="N48" s="224"/>
      <c r="O48" s="218"/>
      <c r="P48" s="218"/>
    </row>
    <row r="49" spans="15:16" s="215" customFormat="1" x14ac:dyDescent="0.25">
      <c r="O49" s="218"/>
      <c r="P49" s="218"/>
    </row>
    <row r="50" spans="15:16" s="215" customFormat="1" x14ac:dyDescent="0.25">
      <c r="O50" s="218"/>
      <c r="P50" s="218"/>
    </row>
    <row r="51" spans="15:16" s="215" customFormat="1" x14ac:dyDescent="0.25">
      <c r="O51" s="218"/>
      <c r="P51" s="218"/>
    </row>
    <row r="52" spans="15:16" s="215" customFormat="1" x14ac:dyDescent="0.25">
      <c r="O52" s="218"/>
      <c r="P52" s="218"/>
    </row>
    <row r="53" spans="15:16" s="215" customFormat="1" x14ac:dyDescent="0.25">
      <c r="O53" s="218"/>
      <c r="P53" s="218"/>
    </row>
    <row r="54" spans="15:16" s="215" customFormat="1" x14ac:dyDescent="0.25">
      <c r="O54" s="218"/>
      <c r="P54" s="218"/>
    </row>
    <row r="55" spans="15:16" s="215" customFormat="1" x14ac:dyDescent="0.25">
      <c r="O55" s="218"/>
      <c r="P55" s="218"/>
    </row>
    <row r="56" spans="15:16" s="215" customFormat="1" x14ac:dyDescent="0.25">
      <c r="O56" s="218"/>
      <c r="P56" s="218"/>
    </row>
    <row r="57" spans="15:16" s="215" customFormat="1" x14ac:dyDescent="0.25">
      <c r="O57" s="218"/>
      <c r="P57" s="218"/>
    </row>
    <row r="58" spans="15:16" s="215" customFormat="1" x14ac:dyDescent="0.25">
      <c r="O58" s="218"/>
      <c r="P58" s="218"/>
    </row>
    <row r="59" spans="15:16" s="215" customFormat="1" x14ac:dyDescent="0.25">
      <c r="O59" s="218"/>
      <c r="P59" s="218"/>
    </row>
    <row r="60" spans="15:16" s="215" customFormat="1" x14ac:dyDescent="0.25">
      <c r="O60" s="218"/>
      <c r="P60" s="218"/>
    </row>
    <row r="61" spans="15:16" s="215" customFormat="1" x14ac:dyDescent="0.25">
      <c r="O61" s="218"/>
      <c r="P61" s="218"/>
    </row>
    <row r="62" spans="15:16" s="215" customFormat="1" x14ac:dyDescent="0.25">
      <c r="O62" s="218"/>
      <c r="P62" s="218"/>
    </row>
    <row r="63" spans="15:16" s="215" customFormat="1" x14ac:dyDescent="0.25">
      <c r="O63" s="218"/>
      <c r="P63" s="218"/>
    </row>
    <row r="64" spans="15:16" s="215" customFormat="1" x14ac:dyDescent="0.25">
      <c r="O64" s="218"/>
      <c r="P64" s="218"/>
    </row>
    <row r="65" spans="15:16" s="215" customFormat="1" x14ac:dyDescent="0.25">
      <c r="O65" s="218"/>
      <c r="P65" s="218"/>
    </row>
    <row r="66" spans="15:16" s="215" customFormat="1" x14ac:dyDescent="0.25">
      <c r="O66" s="218"/>
      <c r="P66" s="218"/>
    </row>
    <row r="67" spans="15:16" s="215" customFormat="1" x14ac:dyDescent="0.25">
      <c r="O67" s="218"/>
      <c r="P67" s="218"/>
    </row>
    <row r="68" spans="15:16" s="215" customFormat="1" x14ac:dyDescent="0.25">
      <c r="O68" s="218"/>
      <c r="P68" s="218"/>
    </row>
    <row r="69" spans="15:16" s="215" customFormat="1" x14ac:dyDescent="0.25">
      <c r="O69" s="218"/>
      <c r="P69" s="218"/>
    </row>
    <row r="70" spans="15:16" s="215" customFormat="1" x14ac:dyDescent="0.25">
      <c r="O70" s="218"/>
      <c r="P70" s="218"/>
    </row>
    <row r="71" spans="15:16" s="215" customFormat="1" x14ac:dyDescent="0.25">
      <c r="O71" s="218"/>
      <c r="P71" s="218"/>
    </row>
    <row r="72" spans="15:16" s="215" customFormat="1" x14ac:dyDescent="0.25">
      <c r="O72" s="218"/>
      <c r="P72" s="218"/>
    </row>
    <row r="73" spans="15:16" s="215" customFormat="1" x14ac:dyDescent="0.25">
      <c r="O73" s="218"/>
      <c r="P73" s="218"/>
    </row>
    <row r="74" spans="15:16" s="215" customFormat="1" x14ac:dyDescent="0.25">
      <c r="O74" s="218"/>
      <c r="P74" s="218"/>
    </row>
    <row r="75" spans="15:16" s="215" customFormat="1" x14ac:dyDescent="0.25">
      <c r="O75" s="218"/>
      <c r="P75" s="218"/>
    </row>
    <row r="76" spans="15:16" s="215" customFormat="1" x14ac:dyDescent="0.25">
      <c r="O76" s="218"/>
      <c r="P76" s="218"/>
    </row>
    <row r="77" spans="15:16" s="215" customFormat="1" x14ac:dyDescent="0.25">
      <c r="O77" s="218"/>
      <c r="P77" s="218"/>
    </row>
    <row r="78" spans="15:16" s="215" customFormat="1" x14ac:dyDescent="0.25">
      <c r="O78" s="218"/>
      <c r="P78" s="218"/>
    </row>
    <row r="79" spans="15:16" s="215" customFormat="1" x14ac:dyDescent="0.25">
      <c r="O79" s="218"/>
      <c r="P79" s="218"/>
    </row>
    <row r="80" spans="15:16" s="215" customFormat="1" x14ac:dyDescent="0.25">
      <c r="O80" s="218"/>
      <c r="P80" s="218"/>
    </row>
    <row r="81" spans="15:16" s="215" customFormat="1" x14ac:dyDescent="0.25">
      <c r="O81" s="218"/>
      <c r="P81" s="218"/>
    </row>
    <row r="82" spans="15:16" s="215" customFormat="1" x14ac:dyDescent="0.25">
      <c r="O82" s="218"/>
      <c r="P82" s="218"/>
    </row>
    <row r="83" spans="15:16" s="215" customFormat="1" x14ac:dyDescent="0.25">
      <c r="O83" s="218"/>
      <c r="P83" s="218"/>
    </row>
    <row r="84" spans="15:16" s="215" customFormat="1" x14ac:dyDescent="0.25">
      <c r="O84" s="218"/>
      <c r="P84" s="218"/>
    </row>
    <row r="85" spans="15:16" s="215" customFormat="1" x14ac:dyDescent="0.25">
      <c r="O85" s="218"/>
      <c r="P85" s="218"/>
    </row>
    <row r="86" spans="15:16" s="215" customFormat="1" x14ac:dyDescent="0.25">
      <c r="O86" s="218"/>
      <c r="P86" s="218"/>
    </row>
    <row r="87" spans="15:16" s="215" customFormat="1" x14ac:dyDescent="0.25">
      <c r="O87" s="218"/>
      <c r="P87" s="218"/>
    </row>
    <row r="88" spans="15:16" s="215" customFormat="1" x14ac:dyDescent="0.25">
      <c r="O88" s="218"/>
      <c r="P88" s="218"/>
    </row>
    <row r="89" spans="15:16" s="215" customFormat="1" x14ac:dyDescent="0.25">
      <c r="O89" s="218"/>
      <c r="P89" s="218"/>
    </row>
    <row r="90" spans="15:16" s="215" customFormat="1" x14ac:dyDescent="0.25">
      <c r="O90" s="218"/>
      <c r="P90" s="218"/>
    </row>
    <row r="91" spans="15:16" s="215" customFormat="1" x14ac:dyDescent="0.25">
      <c r="O91" s="218"/>
      <c r="P91" s="218"/>
    </row>
    <row r="92" spans="15:16" s="215" customFormat="1" x14ac:dyDescent="0.25">
      <c r="O92" s="218"/>
      <c r="P92" s="218"/>
    </row>
    <row r="93" spans="15:16" s="215" customFormat="1" x14ac:dyDescent="0.25">
      <c r="O93" s="218"/>
      <c r="P93" s="218"/>
    </row>
    <row r="94" spans="15:16" s="215" customFormat="1" x14ac:dyDescent="0.25">
      <c r="O94" s="218"/>
      <c r="P94" s="218"/>
    </row>
    <row r="95" spans="15:16" s="215" customFormat="1" x14ac:dyDescent="0.25">
      <c r="O95" s="218"/>
      <c r="P95" s="218"/>
    </row>
    <row r="96" spans="15:16" s="215" customFormat="1" x14ac:dyDescent="0.25">
      <c r="O96" s="218"/>
      <c r="P96" s="218"/>
    </row>
    <row r="97" spans="15:16" s="215" customFormat="1" x14ac:dyDescent="0.25">
      <c r="O97" s="218"/>
      <c r="P97" s="218"/>
    </row>
    <row r="98" spans="15:16" s="215" customFormat="1" x14ac:dyDescent="0.25">
      <c r="O98" s="218"/>
      <c r="P98" s="218"/>
    </row>
    <row r="99" spans="15:16" s="215" customFormat="1" x14ac:dyDescent="0.25">
      <c r="O99" s="218"/>
      <c r="P99" s="218"/>
    </row>
    <row r="100" spans="15:16" s="215" customFormat="1" x14ac:dyDescent="0.25">
      <c r="O100" s="218"/>
      <c r="P100" s="218"/>
    </row>
    <row r="101" spans="15:16" s="215" customFormat="1" x14ac:dyDescent="0.25">
      <c r="O101" s="218"/>
      <c r="P101" s="218"/>
    </row>
    <row r="102" spans="15:16" s="215" customFormat="1" x14ac:dyDescent="0.25">
      <c r="O102" s="218"/>
      <c r="P102" s="218"/>
    </row>
    <row r="103" spans="15:16" s="215" customFormat="1" x14ac:dyDescent="0.25">
      <c r="O103" s="218"/>
      <c r="P103" s="218"/>
    </row>
    <row r="104" spans="15:16" s="215" customFormat="1" x14ac:dyDescent="0.25">
      <c r="O104" s="218"/>
      <c r="P104" s="218"/>
    </row>
    <row r="105" spans="15:16" s="215" customFormat="1" x14ac:dyDescent="0.25">
      <c r="O105" s="218"/>
      <c r="P105" s="218"/>
    </row>
    <row r="106" spans="15:16" s="215" customFormat="1" x14ac:dyDescent="0.25">
      <c r="O106" s="218"/>
      <c r="P106" s="218"/>
    </row>
    <row r="107" spans="15:16" s="215" customFormat="1" x14ac:dyDescent="0.25">
      <c r="O107" s="218"/>
      <c r="P107" s="218"/>
    </row>
    <row r="108" spans="15:16" s="215" customFormat="1" x14ac:dyDescent="0.25">
      <c r="O108" s="218"/>
      <c r="P108" s="218"/>
    </row>
    <row r="109" spans="15:16" s="215" customFormat="1" x14ac:dyDescent="0.25">
      <c r="O109" s="218"/>
      <c r="P109" s="218"/>
    </row>
    <row r="110" spans="15:16" s="215" customFormat="1" x14ac:dyDescent="0.25">
      <c r="O110" s="218"/>
      <c r="P110" s="218"/>
    </row>
    <row r="111" spans="15:16" s="215" customFormat="1" x14ac:dyDescent="0.25">
      <c r="O111" s="218"/>
      <c r="P111" s="218"/>
    </row>
    <row r="112" spans="15:16" s="215" customFormat="1" x14ac:dyDescent="0.25">
      <c r="O112" s="218"/>
      <c r="P112" s="218"/>
    </row>
    <row r="113" spans="15:16" s="215" customFormat="1" x14ac:dyDescent="0.25">
      <c r="O113" s="218"/>
      <c r="P113" s="218"/>
    </row>
    <row r="114" spans="15:16" s="215" customFormat="1" x14ac:dyDescent="0.25">
      <c r="O114" s="218"/>
      <c r="P114" s="218"/>
    </row>
    <row r="115" spans="15:16" s="215" customFormat="1" x14ac:dyDescent="0.25">
      <c r="O115" s="218"/>
      <c r="P115" s="218"/>
    </row>
    <row r="116" spans="15:16" s="215" customFormat="1" x14ac:dyDescent="0.25">
      <c r="O116" s="218"/>
      <c r="P116" s="218"/>
    </row>
    <row r="117" spans="15:16" s="215" customFormat="1" x14ac:dyDescent="0.25">
      <c r="O117" s="218"/>
      <c r="P117" s="218"/>
    </row>
    <row r="118" spans="15:16" s="215" customFormat="1" x14ac:dyDescent="0.25">
      <c r="O118" s="218"/>
      <c r="P118" s="218"/>
    </row>
    <row r="119" spans="15:16" s="215" customFormat="1" x14ac:dyDescent="0.25">
      <c r="O119" s="218"/>
      <c r="P119" s="218"/>
    </row>
    <row r="120" spans="15:16" s="215" customFormat="1" x14ac:dyDescent="0.25">
      <c r="O120" s="218"/>
      <c r="P120" s="218"/>
    </row>
    <row r="121" spans="15:16" s="215" customFormat="1" x14ac:dyDescent="0.25">
      <c r="O121" s="218"/>
      <c r="P121" s="218"/>
    </row>
    <row r="122" spans="15:16" s="215" customFormat="1" x14ac:dyDescent="0.25">
      <c r="O122" s="218"/>
      <c r="P122" s="218"/>
    </row>
    <row r="123" spans="15:16" s="215" customFormat="1" x14ac:dyDescent="0.25">
      <c r="O123" s="218"/>
      <c r="P123" s="218"/>
    </row>
    <row r="124" spans="15:16" s="215" customFormat="1" x14ac:dyDescent="0.25">
      <c r="O124" s="218"/>
      <c r="P124" s="218"/>
    </row>
    <row r="125" spans="15:16" s="215" customFormat="1" x14ac:dyDescent="0.25">
      <c r="O125" s="218"/>
      <c r="P125" s="218"/>
    </row>
    <row r="126" spans="15:16" s="215" customFormat="1" x14ac:dyDescent="0.25">
      <c r="O126" s="218"/>
      <c r="P126" s="218"/>
    </row>
    <row r="127" spans="15:16" s="215" customFormat="1" x14ac:dyDescent="0.25">
      <c r="O127" s="218"/>
      <c r="P127" s="218"/>
    </row>
    <row r="128" spans="15:16" s="215" customFormat="1" x14ac:dyDescent="0.25">
      <c r="O128" s="218"/>
      <c r="P128" s="218"/>
    </row>
    <row r="129" spans="15:16" s="215" customFormat="1" x14ac:dyDescent="0.25">
      <c r="O129" s="218"/>
      <c r="P129" s="218"/>
    </row>
    <row r="130" spans="15:16" s="215" customFormat="1" x14ac:dyDescent="0.25">
      <c r="O130" s="218"/>
      <c r="P130" s="218"/>
    </row>
    <row r="131" spans="15:16" s="215" customFormat="1" x14ac:dyDescent="0.25">
      <c r="O131" s="218"/>
      <c r="P131" s="218"/>
    </row>
    <row r="132" spans="15:16" s="215" customFormat="1" x14ac:dyDescent="0.25">
      <c r="O132" s="218"/>
      <c r="P132" s="218"/>
    </row>
    <row r="133" spans="15:16" s="215" customFormat="1" x14ac:dyDescent="0.25">
      <c r="O133" s="218"/>
      <c r="P133" s="218"/>
    </row>
    <row r="134" spans="15:16" s="215" customFormat="1" x14ac:dyDescent="0.25">
      <c r="O134" s="218"/>
      <c r="P134" s="218"/>
    </row>
    <row r="135" spans="15:16" s="215" customFormat="1" x14ac:dyDescent="0.25">
      <c r="O135" s="218"/>
      <c r="P135" s="218"/>
    </row>
    <row r="136" spans="15:16" s="215" customFormat="1" x14ac:dyDescent="0.25">
      <c r="O136" s="218"/>
      <c r="P136" s="218"/>
    </row>
    <row r="137" spans="15:16" s="215" customFormat="1" x14ac:dyDescent="0.25">
      <c r="O137" s="218"/>
      <c r="P137" s="218"/>
    </row>
    <row r="138" spans="15:16" s="215" customFormat="1" x14ac:dyDescent="0.25">
      <c r="O138" s="218"/>
      <c r="P138" s="218"/>
    </row>
  </sheetData>
  <mergeCells count="3">
    <mergeCell ref="D10:D11"/>
    <mergeCell ref="E3:K3"/>
    <mergeCell ref="E4:K4"/>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AN234"/>
  <sheetViews>
    <sheetView workbookViewId="0">
      <selection activeCell="C38" sqref="C38"/>
    </sheetView>
  </sheetViews>
  <sheetFormatPr defaultColWidth="9.140625" defaultRowHeight="15.75" x14ac:dyDescent="0.25"/>
  <cols>
    <col min="1" max="1" width="9.140625" style="215"/>
    <col min="2" max="2" width="42.28515625" style="77" customWidth="1"/>
    <col min="3" max="3" width="15.42578125" style="77" customWidth="1"/>
    <col min="4" max="4" width="19.85546875" style="77" customWidth="1"/>
    <col min="5" max="5" width="14.28515625" style="77" customWidth="1"/>
    <col min="6" max="6" width="13.42578125" style="77" customWidth="1"/>
    <col min="7" max="7" width="13.7109375" style="77" customWidth="1"/>
    <col min="8" max="8" width="12.140625" style="77" customWidth="1"/>
    <col min="9" max="9" width="13.85546875" style="77" customWidth="1"/>
    <col min="10" max="10" width="13.28515625" style="77" customWidth="1"/>
    <col min="11" max="11" width="13.42578125" style="77" customWidth="1"/>
    <col min="12" max="12" width="12.42578125" style="77" customWidth="1"/>
    <col min="13" max="13" width="12.85546875" style="77" customWidth="1"/>
    <col min="14" max="14" width="13.28515625" style="77" customWidth="1"/>
    <col min="15" max="15" width="14.140625" style="218" customWidth="1"/>
    <col min="16" max="16" width="11.28515625" style="218" customWidth="1"/>
    <col min="17" max="35" width="9.140625" style="215"/>
    <col min="36" max="16384" width="9.140625" style="77"/>
  </cols>
  <sheetData>
    <row r="1" spans="2:40" ht="16.5" thickBot="1" x14ac:dyDescent="0.3">
      <c r="B1" s="215"/>
      <c r="C1" s="215"/>
      <c r="D1" s="215"/>
      <c r="E1" s="215"/>
      <c r="F1" s="215"/>
      <c r="G1" s="215"/>
      <c r="H1" s="215"/>
      <c r="I1" s="215"/>
      <c r="J1" s="215"/>
      <c r="K1" s="215"/>
      <c r="L1" s="215"/>
      <c r="M1" s="215"/>
      <c r="N1" s="215"/>
      <c r="AJ1" s="215"/>
      <c r="AK1" s="215"/>
      <c r="AL1" s="215"/>
      <c r="AM1" s="215"/>
      <c r="AN1" s="215"/>
    </row>
    <row r="2" spans="2:40" x14ac:dyDescent="0.25">
      <c r="B2" s="216" t="s">
        <v>2</v>
      </c>
      <c r="C2" s="271">
        <f>'Customer Data'!C2</f>
        <v>2024</v>
      </c>
      <c r="D2" s="215"/>
      <c r="E2" s="215"/>
      <c r="F2" s="262"/>
      <c r="G2" s="262"/>
      <c r="H2" s="215"/>
      <c r="I2" s="215"/>
      <c r="J2" s="215"/>
      <c r="K2" s="215"/>
      <c r="L2" s="215"/>
      <c r="M2" s="215"/>
      <c r="N2" s="215"/>
      <c r="AJ2" s="215"/>
      <c r="AK2" s="215"/>
      <c r="AL2" s="215"/>
      <c r="AM2" s="215"/>
      <c r="AN2" s="215"/>
    </row>
    <row r="3" spans="2:40" ht="19.5" thickBot="1" x14ac:dyDescent="0.35">
      <c r="B3" s="216" t="s">
        <v>0</v>
      </c>
      <c r="C3" s="272">
        <f>'Customer Data'!C3</f>
        <v>0</v>
      </c>
      <c r="D3" s="215"/>
      <c r="E3" s="342" t="s">
        <v>232</v>
      </c>
      <c r="F3" s="342"/>
      <c r="G3" s="342"/>
      <c r="H3" s="342"/>
      <c r="I3" s="342"/>
      <c r="J3" s="342"/>
      <c r="K3" s="342"/>
      <c r="L3" s="215"/>
      <c r="M3" s="215"/>
      <c r="N3" s="215"/>
      <c r="AJ3" s="215"/>
      <c r="AK3" s="215"/>
      <c r="AL3" s="215"/>
      <c r="AM3" s="215"/>
      <c r="AN3" s="215"/>
    </row>
    <row r="4" spans="2:40" ht="16.5" thickBot="1" x14ac:dyDescent="0.3">
      <c r="B4" s="216" t="s">
        <v>107</v>
      </c>
      <c r="C4" s="179">
        <f>P15</f>
        <v>0</v>
      </c>
      <c r="D4" s="215"/>
      <c r="E4" s="344" t="str">
        <f>'Customer Data'!E3</f>
        <v>Flat Ramp Rate</v>
      </c>
      <c r="F4" s="345"/>
      <c r="G4" s="345"/>
      <c r="H4" s="345"/>
      <c r="I4" s="345"/>
      <c r="J4" s="345"/>
      <c r="K4" s="346"/>
      <c r="L4" s="215"/>
      <c r="M4" s="215"/>
      <c r="N4" s="215"/>
      <c r="AJ4" s="215"/>
      <c r="AK4" s="215"/>
      <c r="AL4" s="215"/>
      <c r="AM4" s="215"/>
      <c r="AN4" s="215"/>
    </row>
    <row r="5" spans="2:40" x14ac:dyDescent="0.25">
      <c r="B5" s="216" t="s">
        <v>65</v>
      </c>
      <c r="C5" s="161">
        <f>'Customer Data'!C5</f>
        <v>0</v>
      </c>
      <c r="D5" s="215"/>
      <c r="E5" s="216"/>
      <c r="F5" s="215"/>
      <c r="G5" s="215"/>
      <c r="H5" s="215"/>
      <c r="I5" s="215"/>
      <c r="J5" s="215"/>
      <c r="K5" s="215"/>
      <c r="L5" s="215"/>
      <c r="M5" s="215"/>
      <c r="N5" s="215"/>
      <c r="AJ5" s="215"/>
      <c r="AK5" s="215"/>
      <c r="AL5" s="215"/>
      <c r="AM5" s="215"/>
      <c r="AN5" s="215"/>
    </row>
    <row r="6" spans="2:40" x14ac:dyDescent="0.25">
      <c r="B6" s="216" t="s">
        <v>108</v>
      </c>
      <c r="C6" s="180">
        <f>P15-P18-P19-P21</f>
        <v>0</v>
      </c>
      <c r="D6" s="223"/>
      <c r="E6" s="215"/>
      <c r="F6" s="215"/>
      <c r="G6" s="215"/>
      <c r="H6" s="215"/>
      <c r="I6" s="215"/>
      <c r="J6" s="215"/>
      <c r="K6" s="215"/>
      <c r="L6" s="215"/>
      <c r="M6" s="215"/>
      <c r="N6" s="215"/>
      <c r="AJ6" s="215"/>
      <c r="AK6" s="215"/>
      <c r="AL6" s="215"/>
      <c r="AM6" s="215"/>
      <c r="AN6" s="215"/>
    </row>
    <row r="7" spans="2:40" x14ac:dyDescent="0.25">
      <c r="B7" s="216" t="s">
        <v>71</v>
      </c>
      <c r="C7" s="181">
        <f>ROUND(C6*O14,0)</f>
        <v>0</v>
      </c>
      <c r="D7" s="224"/>
      <c r="E7" s="215"/>
      <c r="F7" s="215"/>
      <c r="G7" s="215"/>
      <c r="H7" s="215"/>
      <c r="I7" s="215"/>
      <c r="J7" s="215"/>
      <c r="K7" s="215"/>
      <c r="L7" s="215"/>
      <c r="M7" s="215"/>
      <c r="N7" s="215"/>
      <c r="AJ7" s="215"/>
      <c r="AK7" s="215"/>
      <c r="AL7" s="215"/>
      <c r="AM7" s="215"/>
      <c r="AN7" s="215"/>
    </row>
    <row r="8" spans="2:40" ht="16.5" thickBot="1" x14ac:dyDescent="0.3">
      <c r="B8" s="216" t="s">
        <v>82</v>
      </c>
      <c r="C8" s="182" t="str">
        <f>IF(C5&gt;C6,"Below HWM","Above HWM")</f>
        <v>Above HWM</v>
      </c>
      <c r="D8" s="224"/>
      <c r="E8" s="215"/>
      <c r="F8" s="215"/>
      <c r="G8" s="215"/>
      <c r="H8" s="215"/>
      <c r="I8" s="215"/>
      <c r="J8" s="215"/>
      <c r="K8" s="215"/>
      <c r="L8" s="215"/>
      <c r="M8" s="215"/>
      <c r="N8" s="215"/>
      <c r="AJ8" s="215"/>
      <c r="AK8" s="215"/>
      <c r="AL8" s="215"/>
      <c r="AM8" s="215"/>
      <c r="AN8" s="215"/>
    </row>
    <row r="9" spans="2:40" ht="16.5" thickBot="1" x14ac:dyDescent="0.3">
      <c r="B9" s="216" t="s">
        <v>79</v>
      </c>
      <c r="C9" s="92" t="str">
        <f>'Customer Data'!C9</f>
        <v>New Resource</v>
      </c>
      <c r="D9" s="224"/>
      <c r="E9" s="215"/>
      <c r="F9" s="215"/>
      <c r="G9" s="215"/>
      <c r="H9" s="215"/>
      <c r="I9" s="215"/>
      <c r="J9" s="215"/>
      <c r="K9" s="215"/>
      <c r="L9" s="215"/>
      <c r="M9" s="215"/>
      <c r="N9" s="215"/>
      <c r="AJ9" s="215"/>
      <c r="AK9" s="215"/>
      <c r="AL9" s="215"/>
      <c r="AM9" s="215"/>
      <c r="AN9" s="215"/>
    </row>
    <row r="10" spans="2:40" ht="16.5" thickBot="1" x14ac:dyDescent="0.3">
      <c r="B10" s="216" t="s">
        <v>230</v>
      </c>
      <c r="C10" s="296">
        <f>'Customer Data'!C12</f>
        <v>0.6</v>
      </c>
      <c r="D10" s="294"/>
      <c r="E10" s="215"/>
      <c r="F10" s="215"/>
      <c r="G10" s="215"/>
      <c r="H10" s="215"/>
      <c r="I10" s="215"/>
      <c r="J10" s="215"/>
      <c r="K10" s="215"/>
      <c r="L10" s="215"/>
      <c r="M10" s="215"/>
      <c r="N10" s="215"/>
      <c r="AJ10" s="215"/>
      <c r="AK10" s="215"/>
      <c r="AL10" s="215"/>
      <c r="AM10" s="215"/>
      <c r="AN10" s="215"/>
    </row>
    <row r="11" spans="2:40" x14ac:dyDescent="0.25">
      <c r="B11" s="216"/>
      <c r="C11" s="217"/>
      <c r="D11" s="215"/>
      <c r="E11" s="215"/>
      <c r="F11" s="215"/>
      <c r="G11" s="215"/>
      <c r="H11" s="215"/>
      <c r="I11" s="215"/>
      <c r="J11" s="215"/>
      <c r="K11" s="215"/>
      <c r="L11" s="215"/>
      <c r="M11" s="215"/>
      <c r="N11" s="215"/>
      <c r="AJ11" s="215"/>
      <c r="AK11" s="215"/>
      <c r="AL11" s="215"/>
      <c r="AM11" s="215"/>
      <c r="AN11" s="215"/>
    </row>
    <row r="12" spans="2:40" x14ac:dyDescent="0.25">
      <c r="B12" s="216" t="s">
        <v>72</v>
      </c>
      <c r="C12" s="219">
        <f>'Customer Data'!C20</f>
        <v>2023</v>
      </c>
      <c r="D12" s="219">
        <f>'Customer Data'!D20</f>
        <v>2023</v>
      </c>
      <c r="E12" s="219">
        <f>'Customer Data'!E20</f>
        <v>2023</v>
      </c>
      <c r="F12" s="219">
        <f>'Customer Data'!F20</f>
        <v>2024</v>
      </c>
      <c r="G12" s="219">
        <f>'Customer Data'!G20</f>
        <v>2024</v>
      </c>
      <c r="H12" s="219">
        <f>'Customer Data'!H20</f>
        <v>2024</v>
      </c>
      <c r="I12" s="219">
        <f>'Customer Data'!I20</f>
        <v>2024</v>
      </c>
      <c r="J12" s="219">
        <f>'Customer Data'!J20</f>
        <v>2024</v>
      </c>
      <c r="K12" s="219">
        <f>'Customer Data'!K20</f>
        <v>2024</v>
      </c>
      <c r="L12" s="219">
        <f>'Customer Data'!L20</f>
        <v>2024</v>
      </c>
      <c r="M12" s="219">
        <f>'Customer Data'!M20</f>
        <v>2024</v>
      </c>
      <c r="N12" s="219">
        <f>'Customer Data'!N20</f>
        <v>2024</v>
      </c>
      <c r="AJ12" s="215"/>
      <c r="AK12" s="215"/>
      <c r="AL12" s="215"/>
      <c r="AM12" s="215"/>
      <c r="AN12" s="215"/>
    </row>
    <row r="13" spans="2:40" x14ac:dyDescent="0.25">
      <c r="B13" s="216" t="s">
        <v>67</v>
      </c>
      <c r="C13" s="220">
        <f>'Customer Data'!C21</f>
        <v>10</v>
      </c>
      <c r="D13" s="220">
        <f>'Customer Data'!D21</f>
        <v>11</v>
      </c>
      <c r="E13" s="220">
        <f>'Customer Data'!E21</f>
        <v>12</v>
      </c>
      <c r="F13" s="220">
        <f>'Customer Data'!F21</f>
        <v>1</v>
      </c>
      <c r="G13" s="220">
        <f>'Customer Data'!G21</f>
        <v>2</v>
      </c>
      <c r="H13" s="220">
        <f>'Customer Data'!H21</f>
        <v>3</v>
      </c>
      <c r="I13" s="220">
        <f>'Customer Data'!I21</f>
        <v>4</v>
      </c>
      <c r="J13" s="220">
        <f>'Customer Data'!J21</f>
        <v>5</v>
      </c>
      <c r="K13" s="220">
        <f>'Customer Data'!K21</f>
        <v>6</v>
      </c>
      <c r="L13" s="220">
        <f>'Customer Data'!L21</f>
        <v>7</v>
      </c>
      <c r="M13" s="220">
        <f>'Customer Data'!M21</f>
        <v>8</v>
      </c>
      <c r="N13" s="220">
        <f>'Customer Data'!N21</f>
        <v>9</v>
      </c>
      <c r="O13" s="216" t="s">
        <v>62</v>
      </c>
      <c r="P13" s="216" t="s">
        <v>30</v>
      </c>
      <c r="AJ13" s="215"/>
      <c r="AK13" s="215"/>
      <c r="AL13" s="215"/>
      <c r="AM13" s="215"/>
      <c r="AN13" s="215"/>
    </row>
    <row r="14" spans="2:40" ht="16.5" thickBot="1" x14ac:dyDescent="0.3">
      <c r="B14" s="216" t="s">
        <v>66</v>
      </c>
      <c r="C14" s="220">
        <f>'Customer Data'!C22</f>
        <v>744</v>
      </c>
      <c r="D14" s="220">
        <f>'Customer Data'!D22</f>
        <v>721</v>
      </c>
      <c r="E14" s="220">
        <f>'Customer Data'!E22</f>
        <v>744</v>
      </c>
      <c r="F14" s="220">
        <f>'Customer Data'!F22</f>
        <v>744</v>
      </c>
      <c r="G14" s="220">
        <f>'Customer Data'!G22</f>
        <v>696</v>
      </c>
      <c r="H14" s="220">
        <f>'Customer Data'!H22</f>
        <v>743</v>
      </c>
      <c r="I14" s="220">
        <f>'Customer Data'!I22</f>
        <v>720</v>
      </c>
      <c r="J14" s="220">
        <f>'Customer Data'!J22</f>
        <v>744</v>
      </c>
      <c r="K14" s="220">
        <f>'Customer Data'!K22</f>
        <v>720</v>
      </c>
      <c r="L14" s="220">
        <f>'Customer Data'!L22</f>
        <v>744</v>
      </c>
      <c r="M14" s="220">
        <f>'Customer Data'!M22</f>
        <v>744</v>
      </c>
      <c r="N14" s="220">
        <f>'Customer Data'!N22</f>
        <v>720</v>
      </c>
      <c r="O14" s="221">
        <f>SUM(C14:N14)</f>
        <v>8784</v>
      </c>
      <c r="AJ14" s="215"/>
      <c r="AK14" s="215"/>
      <c r="AL14" s="215"/>
      <c r="AM14" s="215"/>
      <c r="AN14" s="215"/>
    </row>
    <row r="15" spans="2:40" x14ac:dyDescent="0.25">
      <c r="B15" s="158" t="s">
        <v>63</v>
      </c>
      <c r="C15" s="256">
        <f>'Customer Data'!C23</f>
        <v>0</v>
      </c>
      <c r="D15" s="256">
        <f>'Customer Data'!D23</f>
        <v>0</v>
      </c>
      <c r="E15" s="256">
        <f>'Customer Data'!E23</f>
        <v>0</v>
      </c>
      <c r="F15" s="256">
        <f>'Customer Data'!F23</f>
        <v>0</v>
      </c>
      <c r="G15" s="256">
        <f>'Customer Data'!G23</f>
        <v>0</v>
      </c>
      <c r="H15" s="256">
        <f>'Customer Data'!H23</f>
        <v>0</v>
      </c>
      <c r="I15" s="256">
        <f>'Customer Data'!I23</f>
        <v>0</v>
      </c>
      <c r="J15" s="256">
        <f>'Customer Data'!J23</f>
        <v>0</v>
      </c>
      <c r="K15" s="256">
        <f>'Customer Data'!K23</f>
        <v>0</v>
      </c>
      <c r="L15" s="256">
        <f>'Customer Data'!L23</f>
        <v>0</v>
      </c>
      <c r="M15" s="256">
        <f>'Customer Data'!M23</f>
        <v>0</v>
      </c>
      <c r="N15" s="256">
        <f>'Customer Data'!N23</f>
        <v>0</v>
      </c>
      <c r="O15" s="249">
        <f>SUM(C15:N15)</f>
        <v>0</v>
      </c>
      <c r="P15" s="225">
        <f>ROUND(O15/$O$14,3)</f>
        <v>0</v>
      </c>
    </row>
    <row r="16" spans="2:40" x14ac:dyDescent="0.25">
      <c r="B16" s="159" t="s">
        <v>217</v>
      </c>
      <c r="C16" s="258">
        <f>'Customer Data'!C24</f>
        <v>0</v>
      </c>
      <c r="D16" s="258">
        <f>'Customer Data'!D24</f>
        <v>0</v>
      </c>
      <c r="E16" s="258">
        <f>'Customer Data'!E24</f>
        <v>0</v>
      </c>
      <c r="F16" s="258">
        <f>'Customer Data'!F24</f>
        <v>0</v>
      </c>
      <c r="G16" s="258">
        <f>'Customer Data'!G24</f>
        <v>0</v>
      </c>
      <c r="H16" s="258">
        <f>'Customer Data'!H24</f>
        <v>0</v>
      </c>
      <c r="I16" s="258">
        <f>'Customer Data'!I24</f>
        <v>0</v>
      </c>
      <c r="J16" s="258">
        <f>'Customer Data'!J24</f>
        <v>0</v>
      </c>
      <c r="K16" s="258">
        <f>'Customer Data'!K24</f>
        <v>0</v>
      </c>
      <c r="L16" s="258">
        <f>'Customer Data'!L24</f>
        <v>0</v>
      </c>
      <c r="M16" s="258">
        <f>'Customer Data'!M24</f>
        <v>0</v>
      </c>
      <c r="N16" s="258">
        <f>'Customer Data'!N24</f>
        <v>0</v>
      </c>
      <c r="O16" s="238"/>
      <c r="P16" s="227"/>
    </row>
    <row r="17" spans="2:16" x14ac:dyDescent="0.25">
      <c r="B17" s="117" t="s">
        <v>147</v>
      </c>
      <c r="C17" s="183" t="e">
        <f t="shared" ref="C17:N17" si="0">(C15/C14)/C16</f>
        <v>#DIV/0!</v>
      </c>
      <c r="D17" s="183" t="e">
        <f t="shared" si="0"/>
        <v>#DIV/0!</v>
      </c>
      <c r="E17" s="183" t="e">
        <f t="shared" si="0"/>
        <v>#DIV/0!</v>
      </c>
      <c r="F17" s="183" t="e">
        <f t="shared" si="0"/>
        <v>#DIV/0!</v>
      </c>
      <c r="G17" s="183" t="e">
        <f t="shared" si="0"/>
        <v>#DIV/0!</v>
      </c>
      <c r="H17" s="183" t="e">
        <f t="shared" si="0"/>
        <v>#DIV/0!</v>
      </c>
      <c r="I17" s="183" t="e">
        <f t="shared" si="0"/>
        <v>#DIV/0!</v>
      </c>
      <c r="J17" s="183" t="e">
        <f t="shared" si="0"/>
        <v>#DIV/0!</v>
      </c>
      <c r="K17" s="183" t="e">
        <f t="shared" si="0"/>
        <v>#DIV/0!</v>
      </c>
      <c r="L17" s="183" t="e">
        <f t="shared" si="0"/>
        <v>#DIV/0!</v>
      </c>
      <c r="M17" s="183" t="e">
        <f t="shared" si="0"/>
        <v>#DIV/0!</v>
      </c>
      <c r="N17" s="183" t="e">
        <f t="shared" si="0"/>
        <v>#DIV/0!</v>
      </c>
      <c r="O17" s="238"/>
      <c r="P17" s="227"/>
    </row>
    <row r="18" spans="2:16" x14ac:dyDescent="0.25">
      <c r="B18" s="159" t="s">
        <v>39</v>
      </c>
      <c r="C18" s="258">
        <f>'Customer Data'!C26</f>
        <v>0</v>
      </c>
      <c r="D18" s="258">
        <f>'Customer Data'!D26</f>
        <v>0</v>
      </c>
      <c r="E18" s="258">
        <f>'Customer Data'!E26</f>
        <v>0</v>
      </c>
      <c r="F18" s="258">
        <f>'Customer Data'!F26</f>
        <v>0</v>
      </c>
      <c r="G18" s="258">
        <f>'Customer Data'!G26</f>
        <v>0</v>
      </c>
      <c r="H18" s="258">
        <f>'Customer Data'!H26</f>
        <v>0</v>
      </c>
      <c r="I18" s="258">
        <f>'Customer Data'!I26</f>
        <v>0</v>
      </c>
      <c r="J18" s="258">
        <f>'Customer Data'!J26</f>
        <v>0</v>
      </c>
      <c r="K18" s="258">
        <f>'Customer Data'!K26</f>
        <v>0</v>
      </c>
      <c r="L18" s="258">
        <f>'Customer Data'!L26</f>
        <v>0</v>
      </c>
      <c r="M18" s="258">
        <f>'Customer Data'!M26</f>
        <v>0</v>
      </c>
      <c r="N18" s="258">
        <f>'Customer Data'!N26</f>
        <v>0</v>
      </c>
      <c r="O18" s="251">
        <f>SUM(C18:N18)</f>
        <v>0</v>
      </c>
      <c r="P18" s="228">
        <f>O18/O14</f>
        <v>0</v>
      </c>
    </row>
    <row r="19" spans="2:16" x14ac:dyDescent="0.25">
      <c r="B19" s="159" t="s">
        <v>68</v>
      </c>
      <c r="C19" s="258">
        <f>'Customer Data'!C27</f>
        <v>0</v>
      </c>
      <c r="D19" s="258">
        <f>'Customer Data'!D27</f>
        <v>0</v>
      </c>
      <c r="E19" s="258">
        <f>'Customer Data'!E27</f>
        <v>0</v>
      </c>
      <c r="F19" s="258">
        <f>'Customer Data'!F27</f>
        <v>0</v>
      </c>
      <c r="G19" s="258">
        <f>'Customer Data'!G27</f>
        <v>0</v>
      </c>
      <c r="H19" s="258">
        <f>'Customer Data'!H27</f>
        <v>0</v>
      </c>
      <c r="I19" s="258">
        <f>'Customer Data'!I27</f>
        <v>0</v>
      </c>
      <c r="J19" s="258">
        <f>'Customer Data'!J27</f>
        <v>0</v>
      </c>
      <c r="K19" s="258">
        <f>'Customer Data'!K27</f>
        <v>0</v>
      </c>
      <c r="L19" s="258">
        <f>'Customer Data'!L27</f>
        <v>0</v>
      </c>
      <c r="M19" s="258">
        <f>'Customer Data'!M27</f>
        <v>0</v>
      </c>
      <c r="N19" s="258">
        <f>'Customer Data'!N27</f>
        <v>0</v>
      </c>
      <c r="O19" s="232">
        <f>SUM(C19:N19)</f>
        <v>0</v>
      </c>
      <c r="P19" s="228">
        <f>O19/O14</f>
        <v>0</v>
      </c>
    </row>
    <row r="20" spans="2:16" x14ac:dyDescent="0.25">
      <c r="B20" s="159" t="s">
        <v>215</v>
      </c>
      <c r="C20" s="258">
        <f>'Customer Data'!C28</f>
        <v>0</v>
      </c>
      <c r="D20" s="258">
        <f>'Customer Data'!D28</f>
        <v>0</v>
      </c>
      <c r="E20" s="258">
        <f>'Customer Data'!E28</f>
        <v>0</v>
      </c>
      <c r="F20" s="258">
        <f>'Customer Data'!F28</f>
        <v>0</v>
      </c>
      <c r="G20" s="258">
        <f>'Customer Data'!G28</f>
        <v>0</v>
      </c>
      <c r="H20" s="258">
        <f>'Customer Data'!H28</f>
        <v>0</v>
      </c>
      <c r="I20" s="258">
        <f>'Customer Data'!I28</f>
        <v>0</v>
      </c>
      <c r="J20" s="258">
        <f>'Customer Data'!J28</f>
        <v>0</v>
      </c>
      <c r="K20" s="258">
        <f>'Customer Data'!K28</f>
        <v>0</v>
      </c>
      <c r="L20" s="258">
        <f>'Customer Data'!L28</f>
        <v>0</v>
      </c>
      <c r="M20" s="258">
        <f>'Customer Data'!M28</f>
        <v>0</v>
      </c>
      <c r="N20" s="258">
        <f>'Customer Data'!N28</f>
        <v>0</v>
      </c>
      <c r="O20" s="232">
        <f>SUM(C20:N20)</f>
        <v>0</v>
      </c>
      <c r="P20" s="228">
        <f>O20/O14</f>
        <v>0</v>
      </c>
    </row>
    <row r="21" spans="2:16" ht="16.5" thickBot="1" x14ac:dyDescent="0.3">
      <c r="B21" s="160" t="s">
        <v>38</v>
      </c>
      <c r="C21" s="260">
        <f>'Customer Data'!C29</f>
        <v>0</v>
      </c>
      <c r="D21" s="260">
        <f>'Customer Data'!D29</f>
        <v>0</v>
      </c>
      <c r="E21" s="260">
        <f>'Customer Data'!E29</f>
        <v>0</v>
      </c>
      <c r="F21" s="260">
        <f>'Customer Data'!F29</f>
        <v>0</v>
      </c>
      <c r="G21" s="260">
        <f>'Customer Data'!G29</f>
        <v>0</v>
      </c>
      <c r="H21" s="260">
        <f>'Customer Data'!H29</f>
        <v>0</v>
      </c>
      <c r="I21" s="260">
        <f>'Customer Data'!I29</f>
        <v>0</v>
      </c>
      <c r="J21" s="260">
        <f>'Customer Data'!J29</f>
        <v>0</v>
      </c>
      <c r="K21" s="260">
        <f>'Customer Data'!K29</f>
        <v>0</v>
      </c>
      <c r="L21" s="260">
        <f>'Customer Data'!L29</f>
        <v>0</v>
      </c>
      <c r="M21" s="260">
        <f>'Customer Data'!M29</f>
        <v>0</v>
      </c>
      <c r="N21" s="260">
        <f>'Customer Data'!N29</f>
        <v>0</v>
      </c>
      <c r="O21" s="267">
        <f>SUM(C21:N21)</f>
        <v>0</v>
      </c>
      <c r="P21" s="229">
        <f>O21/O14</f>
        <v>0</v>
      </c>
    </row>
    <row r="22" spans="2:16" ht="16.5" thickBot="1" x14ac:dyDescent="0.3">
      <c r="C22" s="215"/>
      <c r="D22" s="215"/>
      <c r="E22" s="215"/>
      <c r="F22" s="215"/>
      <c r="G22" s="215"/>
      <c r="H22" s="215"/>
      <c r="I22" s="215"/>
      <c r="J22" s="215"/>
      <c r="K22" s="215"/>
      <c r="L22" s="215"/>
      <c r="M22" s="215"/>
      <c r="N22" s="215"/>
    </row>
    <row r="23" spans="2:16" ht="16.5" thickBot="1" x14ac:dyDescent="0.3">
      <c r="B23" s="95" t="s">
        <v>69</v>
      </c>
      <c r="C23" s="243">
        <v>10</v>
      </c>
      <c r="D23" s="243">
        <v>11</v>
      </c>
      <c r="E23" s="243">
        <v>12</v>
      </c>
      <c r="F23" s="243">
        <v>1</v>
      </c>
      <c r="G23" s="243">
        <v>2</v>
      </c>
      <c r="H23" s="243">
        <v>3</v>
      </c>
      <c r="I23" s="243">
        <v>4</v>
      </c>
      <c r="J23" s="243">
        <v>5</v>
      </c>
      <c r="K23" s="243">
        <v>6</v>
      </c>
      <c r="L23" s="243">
        <v>7</v>
      </c>
      <c r="M23" s="243">
        <v>8</v>
      </c>
      <c r="N23" s="243">
        <v>9</v>
      </c>
    </row>
    <row r="24" spans="2:16" x14ac:dyDescent="0.25">
      <c r="B24" s="162" t="s">
        <v>32</v>
      </c>
      <c r="C24" s="173" t="e">
        <f t="shared" ref="C24:N24" si="1">ROUND((C15-C18)/($O$15-$O$18),3)</f>
        <v>#DIV/0!</v>
      </c>
      <c r="D24" s="173" t="e">
        <f t="shared" si="1"/>
        <v>#DIV/0!</v>
      </c>
      <c r="E24" s="173" t="e">
        <f t="shared" si="1"/>
        <v>#DIV/0!</v>
      </c>
      <c r="F24" s="173" t="e">
        <f t="shared" si="1"/>
        <v>#DIV/0!</v>
      </c>
      <c r="G24" s="173" t="e">
        <f t="shared" si="1"/>
        <v>#DIV/0!</v>
      </c>
      <c r="H24" s="173" t="e">
        <f t="shared" si="1"/>
        <v>#DIV/0!</v>
      </c>
      <c r="I24" s="173" t="e">
        <f t="shared" si="1"/>
        <v>#DIV/0!</v>
      </c>
      <c r="J24" s="173" t="e">
        <f t="shared" si="1"/>
        <v>#DIV/0!</v>
      </c>
      <c r="K24" s="173" t="e">
        <f t="shared" si="1"/>
        <v>#DIV/0!</v>
      </c>
      <c r="L24" s="173" t="e">
        <f t="shared" si="1"/>
        <v>#DIV/0!</v>
      </c>
      <c r="M24" s="173" t="e">
        <f t="shared" si="1"/>
        <v>#DIV/0!</v>
      </c>
      <c r="N24" s="173" t="e">
        <f t="shared" si="1"/>
        <v>#DIV/0!</v>
      </c>
      <c r="O24" s="230" t="e">
        <f>SUM(C24:N24)</f>
        <v>#DIV/0!</v>
      </c>
      <c r="P24" s="231"/>
    </row>
    <row r="25" spans="2:16" x14ac:dyDescent="0.25">
      <c r="B25" s="119" t="s">
        <v>33</v>
      </c>
      <c r="C25" s="174" t="e">
        <f>'Net Req Block Only'!D33</f>
        <v>#DIV/0!</v>
      </c>
      <c r="D25" s="174" t="e">
        <f>'Net Req Block Only'!E33</f>
        <v>#DIV/0!</v>
      </c>
      <c r="E25" s="174" t="e">
        <f>'Net Req Block Only'!F33</f>
        <v>#DIV/0!</v>
      </c>
      <c r="F25" s="174" t="e">
        <f>'Net Req Block Only'!G33</f>
        <v>#DIV/0!</v>
      </c>
      <c r="G25" s="174" t="e">
        <f>'Net Req Block Only'!H33</f>
        <v>#DIV/0!</v>
      </c>
      <c r="H25" s="174" t="e">
        <f>'Net Req Block Only'!I33</f>
        <v>#DIV/0!</v>
      </c>
      <c r="I25" s="174" t="e">
        <f>'Net Req Block Only'!J33</f>
        <v>#DIV/0!</v>
      </c>
      <c r="J25" s="174" t="e">
        <f>'Net Req Block Only'!K33</f>
        <v>#DIV/0!</v>
      </c>
      <c r="K25" s="174" t="e">
        <f>'Net Req Block Only'!L33</f>
        <v>#DIV/0!</v>
      </c>
      <c r="L25" s="174" t="e">
        <f>'Net Req Block Only'!M33</f>
        <v>#DIV/0!</v>
      </c>
      <c r="M25" s="174" t="e">
        <f>'Net Req Block Only'!N33</f>
        <v>#DIV/0!</v>
      </c>
      <c r="N25" s="174" t="e">
        <f>'Net Req Block Only'!O33</f>
        <v>#DIV/0!</v>
      </c>
      <c r="O25" s="232" t="e">
        <f>SUM(C25:N25)</f>
        <v>#DIV/0!</v>
      </c>
      <c r="P25" s="233" t="e">
        <f>$O$25/$O$14</f>
        <v>#DIV/0!</v>
      </c>
    </row>
    <row r="26" spans="2:16" x14ac:dyDescent="0.25">
      <c r="B26" s="119" t="s">
        <v>78</v>
      </c>
      <c r="C26" s="174" t="e">
        <f t="shared" ref="C26:N26" si="2">ROUND(C25/C14,0)</f>
        <v>#DIV/0!</v>
      </c>
      <c r="D26" s="174" t="e">
        <f t="shared" si="2"/>
        <v>#DIV/0!</v>
      </c>
      <c r="E26" s="174" t="e">
        <f t="shared" si="2"/>
        <v>#DIV/0!</v>
      </c>
      <c r="F26" s="174" t="e">
        <f t="shared" si="2"/>
        <v>#DIV/0!</v>
      </c>
      <c r="G26" s="174" t="e">
        <f t="shared" si="2"/>
        <v>#DIV/0!</v>
      </c>
      <c r="H26" s="174" t="e">
        <f t="shared" si="2"/>
        <v>#DIV/0!</v>
      </c>
      <c r="I26" s="174" t="e">
        <f t="shared" si="2"/>
        <v>#DIV/0!</v>
      </c>
      <c r="J26" s="174" t="e">
        <f t="shared" si="2"/>
        <v>#DIV/0!</v>
      </c>
      <c r="K26" s="174" t="e">
        <f t="shared" si="2"/>
        <v>#DIV/0!</v>
      </c>
      <c r="L26" s="174" t="e">
        <f t="shared" si="2"/>
        <v>#DIV/0!</v>
      </c>
      <c r="M26" s="174" t="e">
        <f t="shared" si="2"/>
        <v>#DIV/0!</v>
      </c>
      <c r="N26" s="174" t="e">
        <f t="shared" si="2"/>
        <v>#DIV/0!</v>
      </c>
      <c r="O26" s="232"/>
      <c r="P26" s="233"/>
    </row>
    <row r="27" spans="2:16" x14ac:dyDescent="0.25">
      <c r="B27" s="119" t="s">
        <v>100</v>
      </c>
      <c r="C27" s="174">
        <f>'Net Req Block Only'!D34</f>
        <v>0</v>
      </c>
      <c r="D27" s="174">
        <f>'Net Req Block Only'!E34</f>
        <v>0</v>
      </c>
      <c r="E27" s="174">
        <f>'Net Req Block Only'!F34</f>
        <v>0</v>
      </c>
      <c r="F27" s="174">
        <f>'Net Req Block Only'!G34</f>
        <v>0</v>
      </c>
      <c r="G27" s="174">
        <f>'Net Req Block Only'!H34</f>
        <v>0</v>
      </c>
      <c r="H27" s="174">
        <f>'Net Req Block Only'!I34</f>
        <v>0</v>
      </c>
      <c r="I27" s="174">
        <f>'Net Req Block Only'!J34</f>
        <v>0</v>
      </c>
      <c r="J27" s="174">
        <f>'Net Req Block Only'!K34</f>
        <v>0</v>
      </c>
      <c r="K27" s="174">
        <f>'Net Req Block Only'!L34</f>
        <v>0</v>
      </c>
      <c r="L27" s="174">
        <f>'Net Req Block Only'!M34</f>
        <v>0</v>
      </c>
      <c r="M27" s="174">
        <f>'Net Req Block Only'!N34</f>
        <v>0</v>
      </c>
      <c r="N27" s="174">
        <f>'Net Req Block Only'!O34</f>
        <v>0</v>
      </c>
      <c r="O27" s="232">
        <f>SUM(C27:N27)</f>
        <v>0</v>
      </c>
      <c r="P27" s="233">
        <f>$O$27/$O$14</f>
        <v>0</v>
      </c>
    </row>
    <row r="28" spans="2:16" x14ac:dyDescent="0.25">
      <c r="B28" s="119" t="s">
        <v>101</v>
      </c>
      <c r="C28" s="174">
        <f t="shared" ref="C28:N28" si="3">ROUND(C27/C14,0)</f>
        <v>0</v>
      </c>
      <c r="D28" s="174">
        <f t="shared" si="3"/>
        <v>0</v>
      </c>
      <c r="E28" s="174">
        <f t="shared" si="3"/>
        <v>0</v>
      </c>
      <c r="F28" s="174">
        <f t="shared" si="3"/>
        <v>0</v>
      </c>
      <c r="G28" s="174">
        <f t="shared" si="3"/>
        <v>0</v>
      </c>
      <c r="H28" s="174">
        <f t="shared" si="3"/>
        <v>0</v>
      </c>
      <c r="I28" s="174">
        <f t="shared" si="3"/>
        <v>0</v>
      </c>
      <c r="J28" s="174">
        <f t="shared" si="3"/>
        <v>0</v>
      </c>
      <c r="K28" s="174">
        <f t="shared" si="3"/>
        <v>0</v>
      </c>
      <c r="L28" s="174">
        <f t="shared" si="3"/>
        <v>0</v>
      </c>
      <c r="M28" s="174">
        <f t="shared" si="3"/>
        <v>0</v>
      </c>
      <c r="N28" s="174">
        <f t="shared" si="3"/>
        <v>0</v>
      </c>
      <c r="O28" s="232"/>
      <c r="P28" s="233">
        <f>O28/O14</f>
        <v>0</v>
      </c>
    </row>
    <row r="29" spans="2:16" ht="16.5" thickBot="1" x14ac:dyDescent="0.3">
      <c r="B29" s="120" t="s">
        <v>148</v>
      </c>
      <c r="C29" s="175" t="e">
        <f>C26+C28</f>
        <v>#DIV/0!</v>
      </c>
      <c r="D29" s="175" t="e">
        <f t="shared" ref="D29:N29" si="4">D26+D28</f>
        <v>#DIV/0!</v>
      </c>
      <c r="E29" s="175" t="e">
        <f t="shared" si="4"/>
        <v>#DIV/0!</v>
      </c>
      <c r="F29" s="175" t="e">
        <f t="shared" si="4"/>
        <v>#DIV/0!</v>
      </c>
      <c r="G29" s="175" t="e">
        <f t="shared" si="4"/>
        <v>#DIV/0!</v>
      </c>
      <c r="H29" s="175" t="e">
        <f t="shared" si="4"/>
        <v>#DIV/0!</v>
      </c>
      <c r="I29" s="175" t="e">
        <f t="shared" si="4"/>
        <v>#DIV/0!</v>
      </c>
      <c r="J29" s="175" t="e">
        <f t="shared" si="4"/>
        <v>#DIV/0!</v>
      </c>
      <c r="K29" s="175" t="e">
        <f t="shared" si="4"/>
        <v>#DIV/0!</v>
      </c>
      <c r="L29" s="175" t="e">
        <f t="shared" si="4"/>
        <v>#DIV/0!</v>
      </c>
      <c r="M29" s="175" t="e">
        <f t="shared" si="4"/>
        <v>#DIV/0!</v>
      </c>
      <c r="N29" s="175" t="e">
        <f t="shared" si="4"/>
        <v>#DIV/0!</v>
      </c>
      <c r="O29" s="234"/>
      <c r="P29" s="235"/>
    </row>
    <row r="30" spans="2:16" ht="16.5" thickBot="1" x14ac:dyDescent="0.3">
      <c r="B30" s="89"/>
      <c r="C30" s="242"/>
      <c r="D30" s="242"/>
      <c r="E30" s="242"/>
      <c r="F30" s="242"/>
      <c r="G30" s="242"/>
      <c r="H30" s="242"/>
      <c r="I30" s="242"/>
      <c r="J30" s="242"/>
      <c r="K30" s="242"/>
      <c r="L30" s="242"/>
      <c r="M30" s="242"/>
      <c r="N30" s="242"/>
      <c r="O30" s="236"/>
      <c r="P30" s="236"/>
    </row>
    <row r="31" spans="2:16" ht="16.5" thickBot="1" x14ac:dyDescent="0.3">
      <c r="B31" s="114" t="s">
        <v>102</v>
      </c>
      <c r="C31" s="366">
        <v>10</v>
      </c>
      <c r="D31" s="366">
        <v>11</v>
      </c>
      <c r="E31" s="366">
        <v>12</v>
      </c>
      <c r="F31" s="366">
        <v>1</v>
      </c>
      <c r="G31" s="366">
        <v>2</v>
      </c>
      <c r="H31" s="366">
        <v>3</v>
      </c>
      <c r="I31" s="366">
        <v>4</v>
      </c>
      <c r="J31" s="366">
        <v>5</v>
      </c>
      <c r="K31" s="366">
        <v>6</v>
      </c>
      <c r="L31" s="366">
        <v>7</v>
      </c>
      <c r="M31" s="366">
        <v>8</v>
      </c>
      <c r="N31" s="366">
        <v>9</v>
      </c>
      <c r="O31" s="236"/>
      <c r="P31" s="236"/>
    </row>
    <row r="32" spans="2:16" x14ac:dyDescent="0.25">
      <c r="B32" s="121" t="s">
        <v>115</v>
      </c>
      <c r="C32" s="176">
        <f ca="1">'Customer Specific Resources'!C82</f>
        <v>0</v>
      </c>
      <c r="D32" s="176">
        <f ca="1">'Customer Specific Resources'!D82</f>
        <v>0</v>
      </c>
      <c r="E32" s="176">
        <f ca="1">'Customer Specific Resources'!E82</f>
        <v>0</v>
      </c>
      <c r="F32" s="176">
        <f ca="1">'Customer Specific Resources'!F82</f>
        <v>0</v>
      </c>
      <c r="G32" s="176">
        <f ca="1">'Customer Specific Resources'!G82</f>
        <v>0</v>
      </c>
      <c r="H32" s="176">
        <f ca="1">'Customer Specific Resources'!H82</f>
        <v>0</v>
      </c>
      <c r="I32" s="176">
        <f ca="1">'Customer Specific Resources'!I82</f>
        <v>0</v>
      </c>
      <c r="J32" s="176">
        <f ca="1">'Customer Specific Resources'!J82</f>
        <v>0</v>
      </c>
      <c r="K32" s="176">
        <f ca="1">'Customer Specific Resources'!K82</f>
        <v>0</v>
      </c>
      <c r="L32" s="176">
        <f ca="1">'Customer Specific Resources'!L82</f>
        <v>0</v>
      </c>
      <c r="M32" s="176">
        <f ca="1">'Customer Specific Resources'!M82</f>
        <v>0</v>
      </c>
      <c r="N32" s="176">
        <f ca="1">'Customer Specific Resources'!N82</f>
        <v>0</v>
      </c>
      <c r="O32" s="239"/>
      <c r="P32" s="236"/>
    </row>
    <row r="33" spans="2:16" x14ac:dyDescent="0.25">
      <c r="B33" s="119" t="s">
        <v>116</v>
      </c>
      <c r="C33" s="174">
        <f ca="1">MAX(C16-C32,0)</f>
        <v>0</v>
      </c>
      <c r="D33" s="174">
        <f t="shared" ref="D33:N33" ca="1" si="5">MAX(D16-D32,0)</f>
        <v>0</v>
      </c>
      <c r="E33" s="174">
        <f t="shared" ca="1" si="5"/>
        <v>0</v>
      </c>
      <c r="F33" s="174">
        <f t="shared" ca="1" si="5"/>
        <v>0</v>
      </c>
      <c r="G33" s="174">
        <f t="shared" ca="1" si="5"/>
        <v>0</v>
      </c>
      <c r="H33" s="174">
        <f t="shared" ca="1" si="5"/>
        <v>0</v>
      </c>
      <c r="I33" s="174">
        <f t="shared" ca="1" si="5"/>
        <v>0</v>
      </c>
      <c r="J33" s="174">
        <f t="shared" ca="1" si="5"/>
        <v>0</v>
      </c>
      <c r="K33" s="174">
        <f t="shared" ca="1" si="5"/>
        <v>0</v>
      </c>
      <c r="L33" s="174">
        <f t="shared" ca="1" si="5"/>
        <v>0</v>
      </c>
      <c r="M33" s="174">
        <f t="shared" ca="1" si="5"/>
        <v>0</v>
      </c>
      <c r="N33" s="174">
        <f t="shared" ca="1" si="5"/>
        <v>0</v>
      </c>
      <c r="O33" s="239"/>
      <c r="P33" s="236"/>
    </row>
    <row r="34" spans="2:16" x14ac:dyDescent="0.25">
      <c r="B34" s="119" t="s">
        <v>70</v>
      </c>
      <c r="C34" s="177" t="e">
        <f ca="1">MAX(C33-C26,0)</f>
        <v>#DIV/0!</v>
      </c>
      <c r="D34" s="177" t="e">
        <f t="shared" ref="D34:N34" ca="1" si="6">MAX(D33-D26,0)</f>
        <v>#DIV/0!</v>
      </c>
      <c r="E34" s="177" t="e">
        <f t="shared" ca="1" si="6"/>
        <v>#DIV/0!</v>
      </c>
      <c r="F34" s="177" t="e">
        <f t="shared" ca="1" si="6"/>
        <v>#DIV/0!</v>
      </c>
      <c r="G34" s="177" t="e">
        <f t="shared" ca="1" si="6"/>
        <v>#DIV/0!</v>
      </c>
      <c r="H34" s="177" t="e">
        <f t="shared" ca="1" si="6"/>
        <v>#DIV/0!</v>
      </c>
      <c r="I34" s="177" t="e">
        <f t="shared" ca="1" si="6"/>
        <v>#DIV/0!</v>
      </c>
      <c r="J34" s="177" t="e">
        <f t="shared" ca="1" si="6"/>
        <v>#DIV/0!</v>
      </c>
      <c r="K34" s="177" t="e">
        <f t="shared" ca="1" si="6"/>
        <v>#DIV/0!</v>
      </c>
      <c r="L34" s="177" t="e">
        <f t="shared" ca="1" si="6"/>
        <v>#DIV/0!</v>
      </c>
      <c r="M34" s="177" t="e">
        <f t="shared" ca="1" si="6"/>
        <v>#DIV/0!</v>
      </c>
      <c r="N34" s="177" t="e">
        <f t="shared" ca="1" si="6"/>
        <v>#DIV/0!</v>
      </c>
      <c r="O34" s="240"/>
    </row>
    <row r="35" spans="2:16" x14ac:dyDescent="0.25">
      <c r="B35" s="119" t="s">
        <v>105</v>
      </c>
      <c r="C35" s="177" t="e">
        <f ca="1">IF($E$4="Flat Ramp Rate",ROUND('Customer Data'!$C$11*C34,0),IF($E$4="Seasonal Ramp Rates",ROUND('Customer Data'!C15*C34,0),""))</f>
        <v>#DIV/0!</v>
      </c>
      <c r="D35" s="177" t="e">
        <f ca="1">IF($E$4="Flat Ramp Rate",ROUND('Customer Data'!$C$11*D34,0),IF($E$4="Seasonal Ramp Rates",ROUND('Customer Data'!D15*D34,0),""))</f>
        <v>#DIV/0!</v>
      </c>
      <c r="E35" s="177" t="e">
        <f ca="1">IF($E$4="Flat Ramp Rate",ROUND('Customer Data'!$C$11*E34,0),IF($E$4="Seasonal Ramp Rates",ROUND('Customer Data'!E15*E34,0),""))</f>
        <v>#DIV/0!</v>
      </c>
      <c r="F35" s="177" t="e">
        <f ca="1">IF($E$4="Flat Ramp Rate",ROUND('Customer Data'!$C$11*F34,0),IF($E$4="Seasonal Ramp Rates",ROUND('Customer Data'!F15*F34,0),""))</f>
        <v>#DIV/0!</v>
      </c>
      <c r="G35" s="177" t="e">
        <f ca="1">IF($E$4="Flat Ramp Rate",ROUND('Customer Data'!$C$11*G34,0),IF($E$4="Seasonal Ramp Rates",ROUND('Customer Data'!G15*G34,0),""))</f>
        <v>#DIV/0!</v>
      </c>
      <c r="H35" s="177" t="e">
        <f ca="1">IF($E$4="Flat Ramp Rate",ROUND('Customer Data'!$C$11*H34,0),IF($E$4="Seasonal Ramp Rates",ROUND('Customer Data'!H15*H34,0),""))</f>
        <v>#DIV/0!</v>
      </c>
      <c r="I35" s="177" t="e">
        <f ca="1">IF($E$4="Flat Ramp Rate",ROUND('Customer Data'!$C$11*I34,0),IF($E$4="Seasonal Ramp Rates",ROUND('Customer Data'!I15*I34,0),""))</f>
        <v>#DIV/0!</v>
      </c>
      <c r="J35" s="177" t="e">
        <f ca="1">IF($E$4="Flat Ramp Rate",ROUND('Customer Data'!$C$11*J34,0),IF($E$4="Seasonal Ramp Rates",ROUND('Customer Data'!J15*J34,0),""))</f>
        <v>#DIV/0!</v>
      </c>
      <c r="K35" s="177" t="e">
        <f ca="1">IF($E$4="Flat Ramp Rate",ROUND('Customer Data'!$C$11*K34,0),IF($E$4="Seasonal Ramp Rates",ROUND('Customer Data'!K15*K34,0),""))</f>
        <v>#DIV/0!</v>
      </c>
      <c r="L35" s="177" t="e">
        <f ca="1">IF($E$4="Flat Ramp Rate",ROUND('Customer Data'!$C$11*L34,0),IF($E$4="Seasonal Ramp Rates",ROUND('Customer Data'!L15*L34,0),""))</f>
        <v>#DIV/0!</v>
      </c>
      <c r="M35" s="177" t="e">
        <f ca="1">IF($E$4="Flat Ramp Rate",ROUND('Customer Data'!$C$11*M34,0),IF($E$4="Seasonal Ramp Rates",ROUND('Customer Data'!M15*M34,0),""))</f>
        <v>#DIV/0!</v>
      </c>
      <c r="N35" s="177" t="e">
        <f ca="1">IF($E$4="Flat Ramp Rate",ROUND('Customer Data'!$C$11*N34,0),IF($E$4="Seasonal Ramp Rates",ROUND('Customer Data'!N15*N34,0),""))</f>
        <v>#DIV/0!</v>
      </c>
      <c r="O35" s="240"/>
    </row>
    <row r="36" spans="2:16" x14ac:dyDescent="0.25">
      <c r="B36" s="187" t="s">
        <v>238</v>
      </c>
      <c r="C36" s="177" t="str">
        <f>IF($E$4="Different Up/Down Ramp Rates",ROUND('Customer Data'!$C$17*'Shaping Capacity using PNR'!C34,0),"")</f>
        <v/>
      </c>
      <c r="D36" s="177" t="str">
        <f>IF($E$4="Different Up/Down Ramp Rates",ROUND('Customer Data'!$C$17*'Shaping Capacity using PNR'!D34,0),"")</f>
        <v/>
      </c>
      <c r="E36" s="177" t="str">
        <f>IF($E$4="Different Up/Down Ramp Rates",ROUND('Customer Data'!$C$17*'Shaping Capacity using PNR'!E34,0),"")</f>
        <v/>
      </c>
      <c r="F36" s="177" t="str">
        <f>IF($E$4="Different Up/Down Ramp Rates",ROUND('Customer Data'!$C$17*'Shaping Capacity using PNR'!F34,0),"")</f>
        <v/>
      </c>
      <c r="G36" s="177" t="str">
        <f>IF($E$4="Different Up/Down Ramp Rates",ROUND('Customer Data'!$C$17*'Shaping Capacity using PNR'!G34,0),"")</f>
        <v/>
      </c>
      <c r="H36" s="177" t="str">
        <f>IF($E$4="Different Up/Down Ramp Rates",ROUND('Customer Data'!$C$17*'Shaping Capacity using PNR'!H34,0),"")</f>
        <v/>
      </c>
      <c r="I36" s="177" t="str">
        <f>IF($E$4="Different Up/Down Ramp Rates",ROUND('Customer Data'!$C$17*'Shaping Capacity using PNR'!I34,0),"")</f>
        <v/>
      </c>
      <c r="J36" s="177" t="str">
        <f>IF($E$4="Different Up/Down Ramp Rates",ROUND('Customer Data'!$C$17*'Shaping Capacity using PNR'!J34,0),"")</f>
        <v/>
      </c>
      <c r="K36" s="177" t="str">
        <f>IF($E$4="Different Up/Down Ramp Rates",ROUND('Customer Data'!$C$17*'Shaping Capacity using PNR'!K34,0),"")</f>
        <v/>
      </c>
      <c r="L36" s="177" t="str">
        <f>IF($E$4="Different Up/Down Ramp Rates",ROUND('Customer Data'!$C$17*'Shaping Capacity using PNR'!L34,0),"")</f>
        <v/>
      </c>
      <c r="M36" s="177" t="str">
        <f>IF($E$4="Different Up/Down Ramp Rates",ROUND('Customer Data'!$C$17*'Shaping Capacity using PNR'!M34,0),"")</f>
        <v/>
      </c>
      <c r="N36" s="177" t="str">
        <f>IF($E$4="Different Up/Down Ramp Rates",ROUND('Customer Data'!$C$17*'Shaping Capacity using PNR'!N34,0),"")</f>
        <v/>
      </c>
      <c r="O36" s="240"/>
    </row>
    <row r="37" spans="2:16" x14ac:dyDescent="0.25">
      <c r="B37" s="187" t="s">
        <v>239</v>
      </c>
      <c r="C37" s="177" t="str">
        <f>IF($E$4="Different Up/Down Ramp Rates",ROUND('Customer Data'!$C$18*'Shaping Capacity using PNR'!C34,0),"")</f>
        <v/>
      </c>
      <c r="D37" s="177" t="str">
        <f>IF($E$4="Different Up/Down Ramp Rates",ROUND('Customer Data'!$C$18*'Shaping Capacity using PNR'!D34,0),"")</f>
        <v/>
      </c>
      <c r="E37" s="177" t="str">
        <f>IF($E$4="Different Up/Down Ramp Rates",ROUND('Customer Data'!$C$18*'Shaping Capacity using PNR'!E34,0),"")</f>
        <v/>
      </c>
      <c r="F37" s="177" t="str">
        <f>IF($E$4="Different Up/Down Ramp Rates",ROUND('Customer Data'!$C$18*'Shaping Capacity using PNR'!F34,0),"")</f>
        <v/>
      </c>
      <c r="G37" s="177" t="str">
        <f>IF($E$4="Different Up/Down Ramp Rates",ROUND('Customer Data'!$C$18*'Shaping Capacity using PNR'!G34,0),"")</f>
        <v/>
      </c>
      <c r="H37" s="177" t="str">
        <f>IF($E$4="Different Up/Down Ramp Rates",ROUND('Customer Data'!$C$18*'Shaping Capacity using PNR'!H34,0),"")</f>
        <v/>
      </c>
      <c r="I37" s="177" t="str">
        <f>IF($E$4="Different Up/Down Ramp Rates",ROUND('Customer Data'!$C$18*'Shaping Capacity using PNR'!I34,0),"")</f>
        <v/>
      </c>
      <c r="J37" s="177" t="str">
        <f>IF($E$4="Different Up/Down Ramp Rates",ROUND('Customer Data'!$C$18*'Shaping Capacity using PNR'!J34,0),"")</f>
        <v/>
      </c>
      <c r="K37" s="177" t="str">
        <f>IF($E$4="Different Up/Down Ramp Rates",ROUND('Customer Data'!$C$18*'Shaping Capacity using PNR'!K34,0),"")</f>
        <v/>
      </c>
      <c r="L37" s="177" t="str">
        <f>IF($E$4="Different Up/Down Ramp Rates",ROUND('Customer Data'!$C$18*'Shaping Capacity using PNR'!L34,0),"")</f>
        <v/>
      </c>
      <c r="M37" s="177" t="str">
        <f>IF($E$4="Different Up/Down Ramp Rates",ROUND('Customer Data'!$C$18*'Shaping Capacity using PNR'!M34,0),"")</f>
        <v/>
      </c>
      <c r="N37" s="177" t="str">
        <f>IF($E$4="Different Up/Down Ramp Rates",ROUND('Customer Data'!$C$18*'Shaping Capacity using PNR'!N34,0),"")</f>
        <v/>
      </c>
      <c r="O37" s="240"/>
    </row>
    <row r="38" spans="2:16" x14ac:dyDescent="0.25">
      <c r="B38" s="187" t="s">
        <v>98</v>
      </c>
      <c r="C38" s="290" t="e">
        <f ca="1">ROUND(C26+C34,0)</f>
        <v>#DIV/0!</v>
      </c>
      <c r="D38" s="177" t="e">
        <f t="shared" ref="D38:N38" ca="1" si="7">ROUNDUP(D26+D34,0)</f>
        <v>#DIV/0!</v>
      </c>
      <c r="E38" s="177" t="e">
        <f t="shared" ca="1" si="7"/>
        <v>#DIV/0!</v>
      </c>
      <c r="F38" s="177" t="e">
        <f t="shared" ca="1" si="7"/>
        <v>#DIV/0!</v>
      </c>
      <c r="G38" s="177" t="e">
        <f t="shared" ca="1" si="7"/>
        <v>#DIV/0!</v>
      </c>
      <c r="H38" s="177" t="e">
        <f t="shared" ca="1" si="7"/>
        <v>#DIV/0!</v>
      </c>
      <c r="I38" s="177" t="e">
        <f t="shared" ca="1" si="7"/>
        <v>#DIV/0!</v>
      </c>
      <c r="J38" s="177" t="e">
        <f t="shared" ca="1" si="7"/>
        <v>#DIV/0!</v>
      </c>
      <c r="K38" s="177" t="e">
        <f t="shared" ca="1" si="7"/>
        <v>#DIV/0!</v>
      </c>
      <c r="L38" s="177" t="e">
        <f t="shared" ca="1" si="7"/>
        <v>#DIV/0!</v>
      </c>
      <c r="M38" s="177" t="e">
        <f t="shared" ca="1" si="7"/>
        <v>#DIV/0!</v>
      </c>
      <c r="N38" s="291" t="e">
        <f t="shared" ca="1" si="7"/>
        <v>#DIV/0!</v>
      </c>
      <c r="O38" s="240"/>
    </row>
    <row r="39" spans="2:16" ht="16.5" thickBot="1" x14ac:dyDescent="0.3">
      <c r="B39" s="120" t="s">
        <v>99</v>
      </c>
      <c r="C39" s="292" t="e">
        <f ca="1">ROUND(MAX(C26-C34,C26*$C$10),0)</f>
        <v>#DIV/0!</v>
      </c>
      <c r="D39" s="178" t="e">
        <f t="shared" ref="D39:N39" ca="1" si="8">ROUND(MAX(D26-D34,D26*$C$10),0)</f>
        <v>#DIV/0!</v>
      </c>
      <c r="E39" s="178" t="e">
        <f t="shared" ca="1" si="8"/>
        <v>#DIV/0!</v>
      </c>
      <c r="F39" s="178" t="e">
        <f t="shared" ca="1" si="8"/>
        <v>#DIV/0!</v>
      </c>
      <c r="G39" s="178" t="e">
        <f t="shared" ca="1" si="8"/>
        <v>#DIV/0!</v>
      </c>
      <c r="H39" s="178" t="e">
        <f t="shared" ca="1" si="8"/>
        <v>#DIV/0!</v>
      </c>
      <c r="I39" s="178" t="e">
        <f t="shared" ca="1" si="8"/>
        <v>#DIV/0!</v>
      </c>
      <c r="J39" s="178" t="e">
        <f t="shared" ca="1" si="8"/>
        <v>#DIV/0!</v>
      </c>
      <c r="K39" s="178" t="e">
        <f t="shared" ca="1" si="8"/>
        <v>#DIV/0!</v>
      </c>
      <c r="L39" s="178" t="e">
        <f t="shared" ca="1" si="8"/>
        <v>#DIV/0!</v>
      </c>
      <c r="M39" s="178" t="e">
        <f t="shared" ca="1" si="8"/>
        <v>#DIV/0!</v>
      </c>
      <c r="N39" s="293" t="e">
        <f t="shared" ca="1" si="8"/>
        <v>#DIV/0!</v>
      </c>
      <c r="O39" s="240"/>
    </row>
    <row r="40" spans="2:16" s="215" customFormat="1" x14ac:dyDescent="0.25">
      <c r="C40" s="244"/>
      <c r="G40" s="245"/>
      <c r="H40" s="246"/>
      <c r="O40" s="218"/>
      <c r="P40" s="218"/>
    </row>
    <row r="41" spans="2:16" s="215" customFormat="1" x14ac:dyDescent="0.25">
      <c r="C41" s="244"/>
      <c r="D41" s="302"/>
      <c r="G41" s="245"/>
      <c r="O41" s="218"/>
      <c r="P41" s="218"/>
    </row>
    <row r="42" spans="2:16" s="215" customFormat="1" x14ac:dyDescent="0.25">
      <c r="C42" s="247"/>
      <c r="G42" s="248"/>
      <c r="O42" s="218"/>
      <c r="P42" s="218"/>
    </row>
    <row r="43" spans="2:16" s="215" customFormat="1" x14ac:dyDescent="0.25">
      <c r="C43" s="247"/>
      <c r="G43" s="248"/>
      <c r="O43" s="218"/>
      <c r="P43" s="218"/>
    </row>
    <row r="44" spans="2:16" s="215" customFormat="1" x14ac:dyDescent="0.25">
      <c r="G44" s="248"/>
      <c r="O44" s="218"/>
      <c r="P44" s="218"/>
    </row>
    <row r="45" spans="2:16" s="215" customFormat="1" x14ac:dyDescent="0.25">
      <c r="C45" s="224"/>
      <c r="D45" s="224"/>
      <c r="E45" s="224"/>
      <c r="F45" s="224"/>
      <c r="G45" s="224"/>
      <c r="H45" s="224"/>
      <c r="I45" s="224"/>
      <c r="J45" s="224"/>
      <c r="K45" s="224"/>
      <c r="L45" s="224"/>
      <c r="M45" s="224"/>
      <c r="N45" s="224"/>
      <c r="O45" s="218"/>
      <c r="P45" s="218"/>
    </row>
    <row r="46" spans="2:16" s="215" customFormat="1" x14ac:dyDescent="0.25">
      <c r="C46" s="224"/>
      <c r="D46" s="224"/>
      <c r="E46" s="224"/>
      <c r="F46" s="224"/>
      <c r="G46" s="224"/>
      <c r="H46" s="224"/>
      <c r="I46" s="224"/>
      <c r="J46" s="224"/>
      <c r="K46" s="224"/>
      <c r="L46" s="224"/>
      <c r="M46" s="224"/>
      <c r="N46" s="224"/>
      <c r="O46" s="218"/>
      <c r="P46" s="218"/>
    </row>
    <row r="47" spans="2:16" s="215" customFormat="1" x14ac:dyDescent="0.25">
      <c r="C47" s="224"/>
      <c r="D47" s="224"/>
      <c r="E47" s="224"/>
      <c r="F47" s="224"/>
      <c r="G47" s="224"/>
      <c r="H47" s="224"/>
      <c r="I47" s="224"/>
      <c r="J47" s="224"/>
      <c r="K47" s="224"/>
      <c r="L47" s="224"/>
      <c r="M47" s="224"/>
      <c r="N47" s="224"/>
      <c r="O47" s="218"/>
      <c r="P47" s="218"/>
    </row>
    <row r="48" spans="2:16" s="215" customFormat="1" x14ac:dyDescent="0.25">
      <c r="C48" s="224"/>
      <c r="D48" s="224"/>
      <c r="E48" s="224"/>
      <c r="F48" s="224"/>
      <c r="G48" s="224"/>
      <c r="H48" s="224"/>
      <c r="I48" s="224"/>
      <c r="J48" s="224"/>
      <c r="K48" s="224"/>
      <c r="L48" s="224"/>
      <c r="M48" s="224"/>
      <c r="N48" s="224"/>
      <c r="O48" s="218"/>
      <c r="P48" s="218"/>
    </row>
    <row r="49" spans="15:16" s="215" customFormat="1" x14ac:dyDescent="0.25">
      <c r="O49" s="218"/>
      <c r="P49" s="218"/>
    </row>
    <row r="50" spans="15:16" s="215" customFormat="1" x14ac:dyDescent="0.25">
      <c r="O50" s="218"/>
      <c r="P50" s="218"/>
    </row>
    <row r="51" spans="15:16" s="215" customFormat="1" x14ac:dyDescent="0.25">
      <c r="O51" s="218"/>
      <c r="P51" s="218"/>
    </row>
    <row r="52" spans="15:16" s="215" customFormat="1" x14ac:dyDescent="0.25">
      <c r="O52" s="218"/>
      <c r="P52" s="218"/>
    </row>
    <row r="53" spans="15:16" s="215" customFormat="1" x14ac:dyDescent="0.25">
      <c r="O53" s="218"/>
      <c r="P53" s="218"/>
    </row>
    <row r="54" spans="15:16" s="215" customFormat="1" x14ac:dyDescent="0.25">
      <c r="O54" s="218"/>
      <c r="P54" s="218"/>
    </row>
    <row r="55" spans="15:16" s="215" customFormat="1" x14ac:dyDescent="0.25">
      <c r="O55" s="218"/>
      <c r="P55" s="218"/>
    </row>
    <row r="56" spans="15:16" s="215" customFormat="1" x14ac:dyDescent="0.25">
      <c r="O56" s="218"/>
      <c r="P56" s="218"/>
    </row>
    <row r="57" spans="15:16" s="215" customFormat="1" x14ac:dyDescent="0.25">
      <c r="O57" s="218"/>
      <c r="P57" s="218"/>
    </row>
    <row r="58" spans="15:16" s="215" customFormat="1" x14ac:dyDescent="0.25">
      <c r="O58" s="218"/>
      <c r="P58" s="218"/>
    </row>
    <row r="59" spans="15:16" s="215" customFormat="1" x14ac:dyDescent="0.25">
      <c r="O59" s="218"/>
      <c r="P59" s="218"/>
    </row>
    <row r="60" spans="15:16" s="215" customFormat="1" x14ac:dyDescent="0.25">
      <c r="O60" s="218"/>
      <c r="P60" s="218"/>
    </row>
    <row r="61" spans="15:16" s="215" customFormat="1" x14ac:dyDescent="0.25">
      <c r="O61" s="218"/>
      <c r="P61" s="218"/>
    </row>
    <row r="62" spans="15:16" s="215" customFormat="1" x14ac:dyDescent="0.25">
      <c r="O62" s="218"/>
      <c r="P62" s="218"/>
    </row>
    <row r="63" spans="15:16" s="215" customFormat="1" x14ac:dyDescent="0.25">
      <c r="O63" s="218"/>
      <c r="P63" s="218"/>
    </row>
    <row r="64" spans="15:16" s="215" customFormat="1" x14ac:dyDescent="0.25">
      <c r="O64" s="218"/>
      <c r="P64" s="218"/>
    </row>
    <row r="65" spans="15:16" s="215" customFormat="1" x14ac:dyDescent="0.25">
      <c r="O65" s="218"/>
      <c r="P65" s="218"/>
    </row>
    <row r="66" spans="15:16" s="215" customFormat="1" x14ac:dyDescent="0.25">
      <c r="O66" s="218"/>
      <c r="P66" s="218"/>
    </row>
    <row r="67" spans="15:16" s="215" customFormat="1" x14ac:dyDescent="0.25">
      <c r="O67" s="218"/>
      <c r="P67" s="218"/>
    </row>
    <row r="68" spans="15:16" s="215" customFormat="1" x14ac:dyDescent="0.25">
      <c r="O68" s="218"/>
      <c r="P68" s="218"/>
    </row>
    <row r="69" spans="15:16" s="215" customFormat="1" x14ac:dyDescent="0.25">
      <c r="O69" s="218"/>
      <c r="P69" s="218"/>
    </row>
    <row r="70" spans="15:16" s="215" customFormat="1" x14ac:dyDescent="0.25">
      <c r="O70" s="218"/>
      <c r="P70" s="218"/>
    </row>
    <row r="71" spans="15:16" s="215" customFormat="1" x14ac:dyDescent="0.25">
      <c r="O71" s="218"/>
      <c r="P71" s="218"/>
    </row>
    <row r="72" spans="15:16" s="215" customFormat="1" x14ac:dyDescent="0.25">
      <c r="O72" s="218"/>
      <c r="P72" s="218"/>
    </row>
    <row r="73" spans="15:16" s="215" customFormat="1" x14ac:dyDescent="0.25">
      <c r="O73" s="218"/>
      <c r="P73" s="218"/>
    </row>
    <row r="74" spans="15:16" s="215" customFormat="1" x14ac:dyDescent="0.25">
      <c r="O74" s="218"/>
      <c r="P74" s="218"/>
    </row>
    <row r="75" spans="15:16" s="215" customFormat="1" x14ac:dyDescent="0.25">
      <c r="O75" s="218"/>
      <c r="P75" s="218"/>
    </row>
    <row r="76" spans="15:16" s="215" customFormat="1" x14ac:dyDescent="0.25">
      <c r="O76" s="218"/>
      <c r="P76" s="218"/>
    </row>
    <row r="77" spans="15:16" s="215" customFormat="1" x14ac:dyDescent="0.25">
      <c r="O77" s="218"/>
      <c r="P77" s="218"/>
    </row>
    <row r="78" spans="15:16" s="215" customFormat="1" x14ac:dyDescent="0.25">
      <c r="O78" s="218"/>
      <c r="P78" s="218"/>
    </row>
    <row r="79" spans="15:16" s="215" customFormat="1" x14ac:dyDescent="0.25">
      <c r="O79" s="218"/>
      <c r="P79" s="218"/>
    </row>
    <row r="80" spans="15:16" s="215" customFormat="1" x14ac:dyDescent="0.25">
      <c r="O80" s="218"/>
      <c r="P80" s="218"/>
    </row>
    <row r="81" spans="15:16" s="215" customFormat="1" x14ac:dyDescent="0.25">
      <c r="O81" s="218"/>
      <c r="P81" s="218"/>
    </row>
    <row r="82" spans="15:16" s="215" customFormat="1" x14ac:dyDescent="0.25">
      <c r="O82" s="218"/>
      <c r="P82" s="218"/>
    </row>
    <row r="83" spans="15:16" s="215" customFormat="1" x14ac:dyDescent="0.25">
      <c r="O83" s="218"/>
      <c r="P83" s="218"/>
    </row>
    <row r="84" spans="15:16" s="215" customFormat="1" x14ac:dyDescent="0.25">
      <c r="O84" s="218"/>
      <c r="P84" s="218"/>
    </row>
    <row r="85" spans="15:16" s="215" customFormat="1" x14ac:dyDescent="0.25">
      <c r="O85" s="218"/>
      <c r="P85" s="218"/>
    </row>
    <row r="86" spans="15:16" s="215" customFormat="1" x14ac:dyDescent="0.25">
      <c r="O86" s="218"/>
      <c r="P86" s="218"/>
    </row>
    <row r="87" spans="15:16" s="215" customFormat="1" x14ac:dyDescent="0.25">
      <c r="O87" s="218"/>
      <c r="P87" s="218"/>
    </row>
    <row r="88" spans="15:16" s="215" customFormat="1" x14ac:dyDescent="0.25">
      <c r="O88" s="218"/>
      <c r="P88" s="218"/>
    </row>
    <row r="89" spans="15:16" s="215" customFormat="1" x14ac:dyDescent="0.25">
      <c r="O89" s="218"/>
      <c r="P89" s="218"/>
    </row>
    <row r="90" spans="15:16" s="215" customFormat="1" x14ac:dyDescent="0.25">
      <c r="O90" s="218"/>
      <c r="P90" s="218"/>
    </row>
    <row r="91" spans="15:16" s="215" customFormat="1" x14ac:dyDescent="0.25">
      <c r="O91" s="218"/>
      <c r="P91" s="218"/>
    </row>
    <row r="92" spans="15:16" s="215" customFormat="1" x14ac:dyDescent="0.25">
      <c r="O92" s="218"/>
      <c r="P92" s="218"/>
    </row>
    <row r="93" spans="15:16" s="215" customFormat="1" x14ac:dyDescent="0.25">
      <c r="O93" s="218"/>
      <c r="P93" s="218"/>
    </row>
    <row r="94" spans="15:16" s="215" customFormat="1" x14ac:dyDescent="0.25">
      <c r="O94" s="218"/>
      <c r="P94" s="218"/>
    </row>
    <row r="95" spans="15:16" s="215" customFormat="1" x14ac:dyDescent="0.25">
      <c r="O95" s="218"/>
      <c r="P95" s="218"/>
    </row>
    <row r="96" spans="15:16" s="215" customFormat="1" x14ac:dyDescent="0.25">
      <c r="O96" s="218"/>
      <c r="P96" s="218"/>
    </row>
    <row r="97" spans="15:16" s="215" customFormat="1" x14ac:dyDescent="0.25">
      <c r="O97" s="218"/>
      <c r="P97" s="218"/>
    </row>
    <row r="98" spans="15:16" s="215" customFormat="1" x14ac:dyDescent="0.25">
      <c r="O98" s="218"/>
      <c r="P98" s="218"/>
    </row>
    <row r="99" spans="15:16" s="215" customFormat="1" x14ac:dyDescent="0.25">
      <c r="O99" s="218"/>
      <c r="P99" s="218"/>
    </row>
    <row r="100" spans="15:16" s="215" customFormat="1" x14ac:dyDescent="0.25">
      <c r="O100" s="218"/>
      <c r="P100" s="218"/>
    </row>
    <row r="101" spans="15:16" s="215" customFormat="1" x14ac:dyDescent="0.25">
      <c r="O101" s="218"/>
      <c r="P101" s="218"/>
    </row>
    <row r="102" spans="15:16" s="215" customFormat="1" x14ac:dyDescent="0.25">
      <c r="O102" s="218"/>
      <c r="P102" s="218"/>
    </row>
    <row r="103" spans="15:16" s="215" customFormat="1" x14ac:dyDescent="0.25">
      <c r="O103" s="218"/>
      <c r="P103" s="218"/>
    </row>
    <row r="104" spans="15:16" s="215" customFormat="1" x14ac:dyDescent="0.25">
      <c r="O104" s="218"/>
      <c r="P104" s="218"/>
    </row>
    <row r="105" spans="15:16" s="215" customFormat="1" x14ac:dyDescent="0.25">
      <c r="O105" s="218"/>
      <c r="P105" s="218"/>
    </row>
    <row r="106" spans="15:16" s="215" customFormat="1" x14ac:dyDescent="0.25">
      <c r="O106" s="218"/>
      <c r="P106" s="218"/>
    </row>
    <row r="107" spans="15:16" s="215" customFormat="1" x14ac:dyDescent="0.25">
      <c r="O107" s="218"/>
      <c r="P107" s="218"/>
    </row>
    <row r="108" spans="15:16" s="215" customFormat="1" x14ac:dyDescent="0.25">
      <c r="O108" s="218"/>
      <c r="P108" s="218"/>
    </row>
    <row r="109" spans="15:16" s="215" customFormat="1" x14ac:dyDescent="0.25">
      <c r="O109" s="218"/>
      <c r="P109" s="218"/>
    </row>
    <row r="110" spans="15:16" s="215" customFormat="1" x14ac:dyDescent="0.25">
      <c r="O110" s="218"/>
      <c r="P110" s="218"/>
    </row>
    <row r="111" spans="15:16" s="215" customFormat="1" x14ac:dyDescent="0.25">
      <c r="O111" s="218"/>
      <c r="P111" s="218"/>
    </row>
    <row r="112" spans="15:16" s="215" customFormat="1" x14ac:dyDescent="0.25">
      <c r="O112" s="218"/>
      <c r="P112" s="218"/>
    </row>
    <row r="113" spans="15:16" s="215" customFormat="1" x14ac:dyDescent="0.25">
      <c r="O113" s="218"/>
      <c r="P113" s="218"/>
    </row>
    <row r="114" spans="15:16" s="215" customFormat="1" x14ac:dyDescent="0.25">
      <c r="O114" s="218"/>
      <c r="P114" s="218"/>
    </row>
    <row r="115" spans="15:16" s="215" customFormat="1" x14ac:dyDescent="0.25">
      <c r="O115" s="218"/>
      <c r="P115" s="218"/>
    </row>
    <row r="116" spans="15:16" s="215" customFormat="1" x14ac:dyDescent="0.25">
      <c r="O116" s="218"/>
      <c r="P116" s="218"/>
    </row>
    <row r="117" spans="15:16" s="215" customFormat="1" x14ac:dyDescent="0.25">
      <c r="O117" s="218"/>
      <c r="P117" s="218"/>
    </row>
    <row r="118" spans="15:16" s="215" customFormat="1" x14ac:dyDescent="0.25">
      <c r="O118" s="218"/>
      <c r="P118" s="218"/>
    </row>
    <row r="119" spans="15:16" s="215" customFormat="1" x14ac:dyDescent="0.25">
      <c r="O119" s="218"/>
      <c r="P119" s="218"/>
    </row>
    <row r="120" spans="15:16" s="215" customFormat="1" x14ac:dyDescent="0.25">
      <c r="O120" s="218"/>
      <c r="P120" s="218"/>
    </row>
    <row r="121" spans="15:16" s="215" customFormat="1" x14ac:dyDescent="0.25">
      <c r="O121" s="218"/>
      <c r="P121" s="218"/>
    </row>
    <row r="122" spans="15:16" s="215" customFormat="1" x14ac:dyDescent="0.25">
      <c r="O122" s="218"/>
      <c r="P122" s="218"/>
    </row>
    <row r="123" spans="15:16" s="215" customFormat="1" x14ac:dyDescent="0.25">
      <c r="O123" s="218"/>
      <c r="P123" s="218"/>
    </row>
    <row r="124" spans="15:16" s="215" customFormat="1" x14ac:dyDescent="0.25">
      <c r="O124" s="218"/>
      <c r="P124" s="218"/>
    </row>
    <row r="125" spans="15:16" s="215" customFormat="1" x14ac:dyDescent="0.25">
      <c r="O125" s="218"/>
      <c r="P125" s="218"/>
    </row>
    <row r="126" spans="15:16" s="215" customFormat="1" x14ac:dyDescent="0.25">
      <c r="O126" s="218"/>
      <c r="P126" s="218"/>
    </row>
    <row r="127" spans="15:16" s="215" customFormat="1" x14ac:dyDescent="0.25">
      <c r="O127" s="218"/>
      <c r="P127" s="218"/>
    </row>
    <row r="128" spans="15:16" s="215" customFormat="1" x14ac:dyDescent="0.25">
      <c r="O128" s="218"/>
      <c r="P128" s="218"/>
    </row>
    <row r="129" spans="15:16" s="215" customFormat="1" x14ac:dyDescent="0.25">
      <c r="O129" s="218"/>
      <c r="P129" s="218"/>
    </row>
    <row r="130" spans="15:16" s="215" customFormat="1" x14ac:dyDescent="0.25">
      <c r="O130" s="218"/>
      <c r="P130" s="218"/>
    </row>
    <row r="131" spans="15:16" s="215" customFormat="1" x14ac:dyDescent="0.25">
      <c r="O131" s="218"/>
      <c r="P131" s="218"/>
    </row>
    <row r="132" spans="15:16" s="215" customFormat="1" x14ac:dyDescent="0.25">
      <c r="O132" s="218"/>
      <c r="P132" s="218"/>
    </row>
    <row r="133" spans="15:16" s="215" customFormat="1" x14ac:dyDescent="0.25">
      <c r="O133" s="218"/>
      <c r="P133" s="218"/>
    </row>
    <row r="134" spans="15:16" s="215" customFormat="1" x14ac:dyDescent="0.25">
      <c r="O134" s="218"/>
      <c r="P134" s="218"/>
    </row>
    <row r="135" spans="15:16" s="215" customFormat="1" x14ac:dyDescent="0.25">
      <c r="O135" s="218"/>
      <c r="P135" s="218"/>
    </row>
    <row r="136" spans="15:16" s="215" customFormat="1" x14ac:dyDescent="0.25">
      <c r="O136" s="218"/>
      <c r="P136" s="218"/>
    </row>
    <row r="137" spans="15:16" s="215" customFormat="1" x14ac:dyDescent="0.25">
      <c r="O137" s="218"/>
      <c r="P137" s="218"/>
    </row>
    <row r="138" spans="15:16" s="215" customFormat="1" x14ac:dyDescent="0.25">
      <c r="O138" s="218"/>
      <c r="P138" s="218"/>
    </row>
    <row r="139" spans="15:16" s="215" customFormat="1" x14ac:dyDescent="0.25">
      <c r="O139" s="218"/>
      <c r="P139" s="218"/>
    </row>
    <row r="140" spans="15:16" s="215" customFormat="1" x14ac:dyDescent="0.25">
      <c r="O140" s="218"/>
      <c r="P140" s="218"/>
    </row>
    <row r="141" spans="15:16" s="215" customFormat="1" x14ac:dyDescent="0.25">
      <c r="O141" s="218"/>
      <c r="P141" s="218"/>
    </row>
    <row r="142" spans="15:16" s="215" customFormat="1" x14ac:dyDescent="0.25">
      <c r="O142" s="218"/>
      <c r="P142" s="218"/>
    </row>
    <row r="143" spans="15:16" s="215" customFormat="1" x14ac:dyDescent="0.25">
      <c r="O143" s="218"/>
      <c r="P143" s="218"/>
    </row>
    <row r="144" spans="15:16" s="215" customFormat="1" x14ac:dyDescent="0.25">
      <c r="O144" s="218"/>
      <c r="P144" s="218"/>
    </row>
    <row r="145" spans="15:16" s="215" customFormat="1" x14ac:dyDescent="0.25">
      <c r="O145" s="218"/>
      <c r="P145" s="218"/>
    </row>
    <row r="146" spans="15:16" s="215" customFormat="1" x14ac:dyDescent="0.25">
      <c r="O146" s="218"/>
      <c r="P146" s="218"/>
    </row>
    <row r="147" spans="15:16" s="215" customFormat="1" x14ac:dyDescent="0.25">
      <c r="O147" s="218"/>
      <c r="P147" s="218"/>
    </row>
    <row r="148" spans="15:16" s="215" customFormat="1" x14ac:dyDescent="0.25">
      <c r="O148" s="218"/>
      <c r="P148" s="218"/>
    </row>
    <row r="149" spans="15:16" s="215" customFormat="1" x14ac:dyDescent="0.25">
      <c r="O149" s="218"/>
      <c r="P149" s="218"/>
    </row>
    <row r="150" spans="15:16" s="215" customFormat="1" x14ac:dyDescent="0.25">
      <c r="O150" s="218"/>
      <c r="P150" s="218"/>
    </row>
    <row r="151" spans="15:16" s="215" customFormat="1" x14ac:dyDescent="0.25">
      <c r="O151" s="218"/>
      <c r="P151" s="218"/>
    </row>
    <row r="152" spans="15:16" s="215" customFormat="1" x14ac:dyDescent="0.25">
      <c r="O152" s="218"/>
      <c r="P152" s="218"/>
    </row>
    <row r="153" spans="15:16" s="215" customFormat="1" x14ac:dyDescent="0.25">
      <c r="O153" s="218"/>
      <c r="P153" s="218"/>
    </row>
    <row r="154" spans="15:16" s="215" customFormat="1" x14ac:dyDescent="0.25">
      <c r="O154" s="218"/>
      <c r="P154" s="218"/>
    </row>
    <row r="155" spans="15:16" s="215" customFormat="1" x14ac:dyDescent="0.25">
      <c r="O155" s="218"/>
      <c r="P155" s="218"/>
    </row>
    <row r="156" spans="15:16" s="215" customFormat="1" x14ac:dyDescent="0.25">
      <c r="O156" s="218"/>
      <c r="P156" s="218"/>
    </row>
    <row r="157" spans="15:16" s="215" customFormat="1" x14ac:dyDescent="0.25">
      <c r="O157" s="218"/>
      <c r="P157" s="218"/>
    </row>
    <row r="158" spans="15:16" s="215" customFormat="1" x14ac:dyDescent="0.25">
      <c r="O158" s="218"/>
      <c r="P158" s="218"/>
    </row>
    <row r="159" spans="15:16" s="215" customFormat="1" x14ac:dyDescent="0.25">
      <c r="O159" s="218"/>
      <c r="P159" s="218"/>
    </row>
    <row r="160" spans="15:16" s="215" customFormat="1" x14ac:dyDescent="0.25">
      <c r="O160" s="218"/>
      <c r="P160" s="218"/>
    </row>
    <row r="161" spans="15:16" s="215" customFormat="1" x14ac:dyDescent="0.25">
      <c r="O161" s="218"/>
      <c r="P161" s="218"/>
    </row>
    <row r="162" spans="15:16" s="215" customFormat="1" x14ac:dyDescent="0.25">
      <c r="O162" s="218"/>
      <c r="P162" s="218"/>
    </row>
    <row r="163" spans="15:16" s="215" customFormat="1" x14ac:dyDescent="0.25">
      <c r="O163" s="218"/>
      <c r="P163" s="218"/>
    </row>
    <row r="164" spans="15:16" s="215" customFormat="1" x14ac:dyDescent="0.25">
      <c r="O164" s="218"/>
      <c r="P164" s="218"/>
    </row>
    <row r="165" spans="15:16" s="215" customFormat="1" x14ac:dyDescent="0.25">
      <c r="O165" s="218"/>
      <c r="P165" s="218"/>
    </row>
    <row r="166" spans="15:16" s="215" customFormat="1" x14ac:dyDescent="0.25">
      <c r="O166" s="218"/>
      <c r="P166" s="218"/>
    </row>
    <row r="167" spans="15:16" s="215" customFormat="1" x14ac:dyDescent="0.25">
      <c r="O167" s="218"/>
      <c r="P167" s="218"/>
    </row>
    <row r="168" spans="15:16" s="215" customFormat="1" x14ac:dyDescent="0.25">
      <c r="O168" s="218"/>
      <c r="P168" s="218"/>
    </row>
    <row r="169" spans="15:16" s="215" customFormat="1" x14ac:dyDescent="0.25">
      <c r="O169" s="218"/>
      <c r="P169" s="218"/>
    </row>
    <row r="170" spans="15:16" s="215" customFormat="1" x14ac:dyDescent="0.25">
      <c r="O170" s="218"/>
      <c r="P170" s="218"/>
    </row>
    <row r="171" spans="15:16" s="215" customFormat="1" x14ac:dyDescent="0.25">
      <c r="O171" s="218"/>
      <c r="P171" s="218"/>
    </row>
    <row r="172" spans="15:16" s="215" customFormat="1" x14ac:dyDescent="0.25">
      <c r="O172" s="218"/>
      <c r="P172" s="218"/>
    </row>
    <row r="173" spans="15:16" s="215" customFormat="1" x14ac:dyDescent="0.25">
      <c r="O173" s="218"/>
      <c r="P173" s="218"/>
    </row>
    <row r="174" spans="15:16" s="215" customFormat="1" x14ac:dyDescent="0.25">
      <c r="O174" s="218"/>
      <c r="P174" s="218"/>
    </row>
    <row r="175" spans="15:16" s="215" customFormat="1" x14ac:dyDescent="0.25">
      <c r="O175" s="218"/>
      <c r="P175" s="218"/>
    </row>
    <row r="176" spans="15:16" s="215" customFormat="1" x14ac:dyDescent="0.25">
      <c r="O176" s="218"/>
      <c r="P176" s="218"/>
    </row>
    <row r="177" spans="15:16" s="215" customFormat="1" x14ac:dyDescent="0.25">
      <c r="O177" s="218"/>
      <c r="P177" s="218"/>
    </row>
    <row r="178" spans="15:16" s="215" customFormat="1" x14ac:dyDescent="0.25">
      <c r="O178" s="218"/>
      <c r="P178" s="218"/>
    </row>
    <row r="179" spans="15:16" s="215" customFormat="1" x14ac:dyDescent="0.25">
      <c r="O179" s="218"/>
      <c r="P179" s="218"/>
    </row>
    <row r="180" spans="15:16" s="215" customFormat="1" x14ac:dyDescent="0.25">
      <c r="O180" s="218"/>
      <c r="P180" s="218"/>
    </row>
    <row r="181" spans="15:16" s="215" customFormat="1" x14ac:dyDescent="0.25">
      <c r="O181" s="218"/>
      <c r="P181" s="218"/>
    </row>
    <row r="182" spans="15:16" s="215" customFormat="1" x14ac:dyDescent="0.25">
      <c r="O182" s="218"/>
      <c r="P182" s="218"/>
    </row>
    <row r="183" spans="15:16" s="215" customFormat="1" x14ac:dyDescent="0.25">
      <c r="O183" s="218"/>
      <c r="P183" s="218"/>
    </row>
    <row r="184" spans="15:16" s="215" customFormat="1" x14ac:dyDescent="0.25">
      <c r="O184" s="218"/>
      <c r="P184" s="218"/>
    </row>
    <row r="185" spans="15:16" s="215" customFormat="1" x14ac:dyDescent="0.25">
      <c r="O185" s="218"/>
      <c r="P185" s="218"/>
    </row>
    <row r="186" spans="15:16" s="215" customFormat="1" x14ac:dyDescent="0.25">
      <c r="O186" s="218"/>
      <c r="P186" s="218"/>
    </row>
    <row r="187" spans="15:16" s="215" customFormat="1" x14ac:dyDescent="0.25">
      <c r="O187" s="218"/>
      <c r="P187" s="218"/>
    </row>
    <row r="188" spans="15:16" s="215" customFormat="1" x14ac:dyDescent="0.25">
      <c r="O188" s="218"/>
      <c r="P188" s="218"/>
    </row>
    <row r="189" spans="15:16" s="215" customFormat="1" x14ac:dyDescent="0.25">
      <c r="O189" s="218"/>
      <c r="P189" s="218"/>
    </row>
    <row r="190" spans="15:16" s="215" customFormat="1" x14ac:dyDescent="0.25">
      <c r="O190" s="218"/>
      <c r="P190" s="218"/>
    </row>
    <row r="191" spans="15:16" s="215" customFormat="1" x14ac:dyDescent="0.25">
      <c r="O191" s="218"/>
      <c r="P191" s="218"/>
    </row>
    <row r="192" spans="15:16" s="215" customFormat="1" x14ac:dyDescent="0.25">
      <c r="O192" s="218"/>
      <c r="P192" s="218"/>
    </row>
    <row r="193" spans="15:16" s="215" customFormat="1" x14ac:dyDescent="0.25">
      <c r="O193" s="218"/>
      <c r="P193" s="218"/>
    </row>
    <row r="194" spans="15:16" s="215" customFormat="1" x14ac:dyDescent="0.25">
      <c r="O194" s="218"/>
      <c r="P194" s="218"/>
    </row>
    <row r="195" spans="15:16" s="215" customFormat="1" x14ac:dyDescent="0.25">
      <c r="O195" s="218"/>
      <c r="P195" s="218"/>
    </row>
    <row r="196" spans="15:16" s="215" customFormat="1" x14ac:dyDescent="0.25">
      <c r="O196" s="218"/>
      <c r="P196" s="218"/>
    </row>
    <row r="197" spans="15:16" s="215" customFormat="1" x14ac:dyDescent="0.25">
      <c r="O197" s="218"/>
      <c r="P197" s="218"/>
    </row>
    <row r="198" spans="15:16" s="215" customFormat="1" x14ac:dyDescent="0.25">
      <c r="O198" s="218"/>
      <c r="P198" s="218"/>
    </row>
    <row r="199" spans="15:16" s="215" customFormat="1" x14ac:dyDescent="0.25">
      <c r="O199" s="218"/>
      <c r="P199" s="218"/>
    </row>
    <row r="200" spans="15:16" s="215" customFormat="1" x14ac:dyDescent="0.25">
      <c r="O200" s="218"/>
      <c r="P200" s="218"/>
    </row>
    <row r="201" spans="15:16" s="215" customFormat="1" x14ac:dyDescent="0.25">
      <c r="O201" s="218"/>
      <c r="P201" s="218"/>
    </row>
    <row r="202" spans="15:16" s="215" customFormat="1" x14ac:dyDescent="0.25">
      <c r="O202" s="218"/>
      <c r="P202" s="218"/>
    </row>
    <row r="203" spans="15:16" s="215" customFormat="1" x14ac:dyDescent="0.25">
      <c r="O203" s="218"/>
      <c r="P203" s="218"/>
    </row>
    <row r="204" spans="15:16" s="215" customFormat="1" x14ac:dyDescent="0.25">
      <c r="O204" s="218"/>
      <c r="P204" s="218"/>
    </row>
    <row r="205" spans="15:16" s="215" customFormat="1" x14ac:dyDescent="0.25">
      <c r="O205" s="218"/>
      <c r="P205" s="218"/>
    </row>
    <row r="206" spans="15:16" s="215" customFormat="1" x14ac:dyDescent="0.25">
      <c r="O206" s="218"/>
      <c r="P206" s="218"/>
    </row>
    <row r="207" spans="15:16" s="215" customFormat="1" x14ac:dyDescent="0.25">
      <c r="O207" s="218"/>
      <c r="P207" s="218"/>
    </row>
    <row r="208" spans="15:16" s="215" customFormat="1" x14ac:dyDescent="0.25">
      <c r="O208" s="218"/>
      <c r="P208" s="218"/>
    </row>
    <row r="209" spans="15:16" s="215" customFormat="1" x14ac:dyDescent="0.25">
      <c r="O209" s="218"/>
      <c r="P209" s="218"/>
    </row>
    <row r="210" spans="15:16" s="215" customFormat="1" x14ac:dyDescent="0.25">
      <c r="O210" s="218"/>
      <c r="P210" s="218"/>
    </row>
    <row r="211" spans="15:16" s="215" customFormat="1" x14ac:dyDescent="0.25">
      <c r="O211" s="218"/>
      <c r="P211" s="218"/>
    </row>
    <row r="212" spans="15:16" s="215" customFormat="1" x14ac:dyDescent="0.25">
      <c r="O212" s="218"/>
      <c r="P212" s="218"/>
    </row>
    <row r="213" spans="15:16" s="215" customFormat="1" x14ac:dyDescent="0.25">
      <c r="O213" s="218"/>
      <c r="P213" s="218"/>
    </row>
    <row r="214" spans="15:16" s="215" customFormat="1" x14ac:dyDescent="0.25">
      <c r="O214" s="218"/>
      <c r="P214" s="218"/>
    </row>
    <row r="215" spans="15:16" s="215" customFormat="1" x14ac:dyDescent="0.25">
      <c r="O215" s="218"/>
      <c r="P215" s="218"/>
    </row>
    <row r="216" spans="15:16" s="215" customFormat="1" x14ac:dyDescent="0.25">
      <c r="O216" s="218"/>
      <c r="P216" s="218"/>
    </row>
    <row r="217" spans="15:16" s="215" customFormat="1" x14ac:dyDescent="0.25">
      <c r="O217" s="218"/>
      <c r="P217" s="218"/>
    </row>
    <row r="218" spans="15:16" s="215" customFormat="1" x14ac:dyDescent="0.25">
      <c r="O218" s="218"/>
      <c r="P218" s="218"/>
    </row>
    <row r="219" spans="15:16" s="215" customFormat="1" x14ac:dyDescent="0.25">
      <c r="O219" s="218"/>
      <c r="P219" s="218"/>
    </row>
    <row r="220" spans="15:16" s="215" customFormat="1" x14ac:dyDescent="0.25">
      <c r="O220" s="218"/>
      <c r="P220" s="218"/>
    </row>
    <row r="221" spans="15:16" s="215" customFormat="1" x14ac:dyDescent="0.25">
      <c r="O221" s="218"/>
      <c r="P221" s="218"/>
    </row>
    <row r="222" spans="15:16" s="215" customFormat="1" x14ac:dyDescent="0.25">
      <c r="O222" s="218"/>
      <c r="P222" s="218"/>
    </row>
    <row r="223" spans="15:16" s="215" customFormat="1" x14ac:dyDescent="0.25">
      <c r="O223" s="218"/>
      <c r="P223" s="218"/>
    </row>
    <row r="224" spans="15:16" s="215" customFormat="1" x14ac:dyDescent="0.25">
      <c r="O224" s="218"/>
      <c r="P224" s="218"/>
    </row>
    <row r="225" spans="15:16" s="215" customFormat="1" x14ac:dyDescent="0.25">
      <c r="O225" s="218"/>
      <c r="P225" s="218"/>
    </row>
    <row r="226" spans="15:16" s="215" customFormat="1" x14ac:dyDescent="0.25">
      <c r="O226" s="218"/>
      <c r="P226" s="218"/>
    </row>
    <row r="227" spans="15:16" s="215" customFormat="1" x14ac:dyDescent="0.25">
      <c r="O227" s="218"/>
      <c r="P227" s="218"/>
    </row>
    <row r="228" spans="15:16" s="215" customFormat="1" x14ac:dyDescent="0.25">
      <c r="O228" s="218"/>
      <c r="P228" s="218"/>
    </row>
    <row r="229" spans="15:16" s="215" customFormat="1" x14ac:dyDescent="0.25">
      <c r="O229" s="218"/>
      <c r="P229" s="218"/>
    </row>
    <row r="230" spans="15:16" s="215" customFormat="1" x14ac:dyDescent="0.25">
      <c r="O230" s="218"/>
      <c r="P230" s="218"/>
    </row>
    <row r="231" spans="15:16" s="215" customFormat="1" x14ac:dyDescent="0.25">
      <c r="O231" s="218"/>
      <c r="P231" s="218"/>
    </row>
    <row r="232" spans="15:16" s="215" customFormat="1" x14ac:dyDescent="0.25">
      <c r="O232" s="218"/>
      <c r="P232" s="218"/>
    </row>
    <row r="233" spans="15:16" s="215" customFormat="1" x14ac:dyDescent="0.25">
      <c r="O233" s="218"/>
      <c r="P233" s="218"/>
    </row>
    <row r="234" spans="15:16" s="215" customFormat="1" x14ac:dyDescent="0.25">
      <c r="O234" s="218"/>
      <c r="P234" s="218"/>
    </row>
  </sheetData>
  <mergeCells count="2">
    <mergeCell ref="E3:K3"/>
    <mergeCell ref="E4:K4"/>
  </mergeCells>
  <phoneticPr fontId="21" type="noConversion"/>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103"/>
  <sheetViews>
    <sheetView workbookViewId="0">
      <selection activeCell="M24" sqref="M24"/>
    </sheetView>
  </sheetViews>
  <sheetFormatPr defaultColWidth="9.140625" defaultRowHeight="12.75" x14ac:dyDescent="0.2"/>
  <cols>
    <col min="1" max="1" width="9.140625" style="3"/>
    <col min="2" max="2" width="20.140625" style="3" customWidth="1"/>
    <col min="3" max="3" width="13.7109375" style="3" customWidth="1"/>
    <col min="4" max="4" width="11.28515625" style="3" customWidth="1"/>
    <col min="5" max="5" width="11.42578125" style="3" customWidth="1"/>
    <col min="6" max="6" width="11.28515625" style="3" customWidth="1"/>
    <col min="7" max="9" width="11.7109375" style="3" customWidth="1"/>
    <col min="10" max="10" width="11.28515625" style="3" customWidth="1"/>
    <col min="11" max="11" width="11.42578125" style="3" bestFit="1" customWidth="1"/>
    <col min="12" max="12" width="11.28515625" style="3" customWidth="1"/>
    <col min="13" max="13" width="12.28515625" style="3" customWidth="1"/>
    <col min="14" max="14" width="11.28515625" style="3" customWidth="1"/>
    <col min="15" max="15" width="12.7109375" style="3" customWidth="1"/>
    <col min="16" max="16" width="12.28515625" style="3" customWidth="1"/>
    <col min="17" max="17" width="22.5703125" style="5" customWidth="1"/>
    <col min="18" max="16384" width="9.140625" style="3"/>
  </cols>
  <sheetData>
    <row r="1" spans="2:17" ht="14.1" customHeight="1" x14ac:dyDescent="0.2">
      <c r="B1" s="1"/>
      <c r="C1" s="2"/>
      <c r="D1" s="2"/>
      <c r="E1" s="2"/>
      <c r="O1" s="4"/>
    </row>
    <row r="2" spans="2:17" ht="14.1" customHeight="1" x14ac:dyDescent="0.2">
      <c r="B2" s="2"/>
      <c r="C2" s="2"/>
      <c r="D2" s="2"/>
      <c r="E2" s="6"/>
    </row>
    <row r="3" spans="2:17" ht="14.1" customHeight="1" thickBot="1" x14ac:dyDescent="0.25"/>
    <row r="4" spans="2:17" ht="14.1" customHeight="1" x14ac:dyDescent="0.2">
      <c r="B4" s="7" t="s">
        <v>0</v>
      </c>
      <c r="C4" s="361">
        <f>'Customer Data'!C3</f>
        <v>0</v>
      </c>
      <c r="D4" s="361"/>
      <c r="E4" s="362"/>
      <c r="G4" s="8"/>
      <c r="H4" s="9"/>
      <c r="I4" s="9"/>
      <c r="J4" s="10"/>
      <c r="K4" s="11"/>
      <c r="L4"/>
      <c r="M4"/>
      <c r="N4"/>
      <c r="O4"/>
    </row>
    <row r="5" spans="2:17" ht="14.1" customHeight="1" x14ac:dyDescent="0.2">
      <c r="B5" s="12" t="s">
        <v>1</v>
      </c>
      <c r="C5" s="13">
        <v>0</v>
      </c>
      <c r="E5" s="14"/>
      <c r="G5"/>
      <c r="H5"/>
      <c r="I5"/>
      <c r="J5"/>
      <c r="K5"/>
      <c r="L5"/>
      <c r="M5"/>
      <c r="N5"/>
      <c r="O5"/>
    </row>
    <row r="6" spans="2:17" ht="14.1" customHeight="1" x14ac:dyDescent="0.2">
      <c r="B6" s="12" t="s">
        <v>2</v>
      </c>
      <c r="C6" s="2">
        <f>'Customer Data'!C2</f>
        <v>2024</v>
      </c>
      <c r="E6" s="14"/>
      <c r="G6"/>
      <c r="H6"/>
      <c r="I6"/>
      <c r="J6"/>
      <c r="K6"/>
      <c r="L6"/>
      <c r="M6"/>
      <c r="N6"/>
      <c r="O6"/>
    </row>
    <row r="7" spans="2:17" ht="14.1" customHeight="1" thickBot="1" x14ac:dyDescent="0.25">
      <c r="B7" s="15" t="s">
        <v>3</v>
      </c>
      <c r="C7" s="16">
        <f>P26</f>
        <v>8784</v>
      </c>
      <c r="D7" s="17"/>
      <c r="E7" s="18"/>
      <c r="G7"/>
      <c r="H7"/>
      <c r="I7"/>
      <c r="J7"/>
      <c r="K7"/>
      <c r="L7"/>
      <c r="M7"/>
      <c r="N7"/>
      <c r="O7"/>
    </row>
    <row r="8" spans="2:17" ht="14.1" customHeight="1" x14ac:dyDescent="0.2"/>
    <row r="9" spans="2:17" ht="14.1" customHeight="1" thickBot="1" x14ac:dyDescent="0.25"/>
    <row r="10" spans="2:17" ht="14.1" customHeight="1" x14ac:dyDescent="0.2">
      <c r="B10" s="19" t="s">
        <v>4</v>
      </c>
      <c r="C10" s="20"/>
      <c r="D10" s="21"/>
      <c r="E10" s="19" t="s">
        <v>5</v>
      </c>
      <c r="F10" s="20"/>
      <c r="G10" s="20"/>
      <c r="H10" s="20"/>
      <c r="I10" s="19" t="s">
        <v>106</v>
      </c>
      <c r="J10" s="20"/>
      <c r="K10" s="20"/>
      <c r="L10" s="22"/>
      <c r="M10" s="23"/>
      <c r="N10"/>
      <c r="O10"/>
      <c r="P10"/>
      <c r="Q10"/>
    </row>
    <row r="11" spans="2:17" ht="14.1" customHeight="1" x14ac:dyDescent="0.2">
      <c r="B11" s="24" t="s">
        <v>6</v>
      </c>
      <c r="D11" s="14"/>
      <c r="E11" s="24" t="s">
        <v>6</v>
      </c>
      <c r="I11" s="24" t="s">
        <v>6</v>
      </c>
      <c r="L11" s="5"/>
      <c r="M11" s="25"/>
      <c r="N11"/>
      <c r="O11"/>
      <c r="P11"/>
      <c r="Q11"/>
    </row>
    <row r="12" spans="2:17" ht="14.1" customHeight="1" x14ac:dyDescent="0.2">
      <c r="B12" s="24"/>
      <c r="D12" s="14"/>
      <c r="E12" s="12"/>
      <c r="I12" s="12"/>
      <c r="L12" s="5"/>
      <c r="M12" s="25"/>
      <c r="N12"/>
      <c r="O12"/>
      <c r="P12"/>
      <c r="Q12"/>
    </row>
    <row r="13" spans="2:17" ht="14.1" customHeight="1" x14ac:dyDescent="0.2">
      <c r="B13" s="12" t="s">
        <v>7</v>
      </c>
      <c r="C13" s="26">
        <f>Q51</f>
        <v>0</v>
      </c>
      <c r="D13" s="14"/>
      <c r="E13" s="12" t="s">
        <v>8</v>
      </c>
      <c r="G13" s="26">
        <f>C16</f>
        <v>0</v>
      </c>
      <c r="I13" s="12" t="s">
        <v>9</v>
      </c>
      <c r="K13" s="26">
        <f>G18</f>
        <v>0</v>
      </c>
      <c r="L13" s="5"/>
      <c r="M13" s="25"/>
      <c r="N13"/>
      <c r="O13"/>
      <c r="P13"/>
      <c r="Q13"/>
    </row>
    <row r="14" spans="2:17" ht="14.1" customHeight="1" x14ac:dyDescent="0.2">
      <c r="B14" s="12" t="s">
        <v>10</v>
      </c>
      <c r="C14" s="26">
        <f>Q53</f>
        <v>0</v>
      </c>
      <c r="D14" s="14"/>
      <c r="E14" s="12" t="s">
        <v>11</v>
      </c>
      <c r="G14" s="26">
        <f>'Shaping Capacity using PNR'!P19</f>
        <v>0</v>
      </c>
      <c r="H14" s="27"/>
      <c r="I14" s="12" t="s">
        <v>12</v>
      </c>
      <c r="K14" s="28">
        <f>G16</f>
        <v>0</v>
      </c>
      <c r="L14" s="5"/>
      <c r="M14" s="25"/>
      <c r="N14"/>
      <c r="O14"/>
      <c r="P14"/>
      <c r="Q14"/>
    </row>
    <row r="15" spans="2:17" ht="14.1" customHeight="1" thickBot="1" x14ac:dyDescent="0.25">
      <c r="B15" s="12" t="s">
        <v>13</v>
      </c>
      <c r="C15" s="26">
        <f>Q54</f>
        <v>0</v>
      </c>
      <c r="D15" s="29"/>
      <c r="E15" s="12" t="s">
        <v>109</v>
      </c>
      <c r="G15" s="100">
        <f>Q60</f>
        <v>0</v>
      </c>
      <c r="I15" s="12" t="s">
        <v>97</v>
      </c>
      <c r="K15" s="30">
        <f>SUM(K13:K14)</f>
        <v>0</v>
      </c>
      <c r="L15" s="5"/>
      <c r="M15" s="25"/>
      <c r="N15"/>
      <c r="O15"/>
      <c r="P15"/>
      <c r="Q15"/>
    </row>
    <row r="16" spans="2:17" ht="14.1" customHeight="1" thickTop="1" thickBot="1" x14ac:dyDescent="0.25">
      <c r="B16" s="12" t="s">
        <v>14</v>
      </c>
      <c r="C16" s="30">
        <f>MAX(C13-C14-C15,0)</f>
        <v>0</v>
      </c>
      <c r="D16" s="14"/>
      <c r="E16" s="12" t="s">
        <v>110</v>
      </c>
      <c r="G16" s="30">
        <f>IF(G13&lt;C18,G13,MIN(G13-G14-G15,C18))</f>
        <v>0</v>
      </c>
      <c r="I16" s="12"/>
      <c r="L16" s="5"/>
      <c r="M16" s="25"/>
      <c r="N16"/>
      <c r="O16"/>
      <c r="P16"/>
      <c r="Q16"/>
    </row>
    <row r="17" spans="2:17" ht="14.1" customHeight="1" thickTop="1" x14ac:dyDescent="0.2">
      <c r="B17" s="12"/>
      <c r="C17" s="27"/>
      <c r="D17" s="14"/>
      <c r="I17" s="31"/>
      <c r="K17" s="32"/>
      <c r="L17" s="5"/>
      <c r="M17" s="25"/>
      <c r="N17"/>
      <c r="O17"/>
      <c r="P17"/>
      <c r="Q17"/>
    </row>
    <row r="18" spans="2:17" ht="14.1" customHeight="1" x14ac:dyDescent="0.2">
      <c r="B18" s="12" t="s">
        <v>16</v>
      </c>
      <c r="C18" s="26">
        <f>'Customer Data'!C5</f>
        <v>0</v>
      </c>
      <c r="D18" s="33"/>
      <c r="E18" s="12" t="s">
        <v>15</v>
      </c>
      <c r="G18" s="28">
        <f>IF('Customer Data'!C9="New Resource",0,MAX(G13-G14-G15-G16,0))</f>
        <v>0</v>
      </c>
      <c r="I18" s="12"/>
      <c r="L18" s="5"/>
      <c r="M18" s="25"/>
      <c r="N18"/>
      <c r="O18"/>
      <c r="P18"/>
      <c r="Q18"/>
    </row>
    <row r="19" spans="2:17" ht="14.1" customHeight="1" x14ac:dyDescent="0.2">
      <c r="B19" s="12"/>
      <c r="C19" s="35"/>
      <c r="D19" s="33"/>
      <c r="E19" s="34"/>
      <c r="I19" s="36"/>
      <c r="J19" s="9"/>
      <c r="K19" s="10"/>
      <c r="M19" s="25"/>
      <c r="N19"/>
      <c r="O19"/>
      <c r="P19"/>
      <c r="Q19"/>
    </row>
    <row r="20" spans="2:17" ht="14.1" customHeight="1" thickBot="1" x14ac:dyDescent="0.25">
      <c r="B20" s="12" t="str">
        <f>IF(C16&gt;C18, "Above-RHWM Load 6/", "Headroom 6/")</f>
        <v>Headroom 6/</v>
      </c>
      <c r="C20" s="30">
        <f>IF(C16&gt;C18, C16-C18, C18-C16)</f>
        <v>0</v>
      </c>
      <c r="D20" s="14"/>
      <c r="E20" s="34" t="s">
        <v>111</v>
      </c>
      <c r="G20" s="26">
        <f>G16+G18</f>
        <v>0</v>
      </c>
      <c r="I20" s="12"/>
      <c r="K20" s="37"/>
      <c r="L20" s="5"/>
      <c r="M20" s="25"/>
      <c r="N20"/>
      <c r="O20"/>
      <c r="P20"/>
      <c r="Q20"/>
    </row>
    <row r="21" spans="2:17" ht="14.1" customHeight="1" thickTop="1" x14ac:dyDescent="0.2">
      <c r="B21" s="12"/>
      <c r="C21" s="38"/>
      <c r="D21" s="14"/>
      <c r="E21" s="34"/>
      <c r="I21" s="12"/>
      <c r="K21" s="37"/>
      <c r="L21" s="5"/>
      <c r="M21" s="25"/>
      <c r="N21"/>
      <c r="O21"/>
      <c r="P21"/>
      <c r="Q21"/>
    </row>
    <row r="22" spans="2:17" ht="14.1" customHeight="1" thickBot="1" x14ac:dyDescent="0.25">
      <c r="B22" s="40"/>
      <c r="C22" s="17"/>
      <c r="D22" s="18"/>
      <c r="E22" s="15"/>
      <c r="F22" s="17"/>
      <c r="G22" s="17"/>
      <c r="H22" s="17"/>
      <c r="I22" s="15"/>
      <c r="J22" s="17"/>
      <c r="K22" s="41"/>
      <c r="L22" s="42"/>
      <c r="M22" s="43"/>
      <c r="N22"/>
      <c r="O22"/>
      <c r="P22"/>
      <c r="Q22"/>
    </row>
    <row r="23" spans="2:17" ht="14.1" customHeight="1" x14ac:dyDescent="0.2">
      <c r="C23" s="5"/>
    </row>
    <row r="24" spans="2:17" ht="14.1" customHeight="1" x14ac:dyDescent="0.2">
      <c r="D24" s="3">
        <v>10</v>
      </c>
      <c r="E24" s="3">
        <v>11</v>
      </c>
      <c r="F24" s="3">
        <v>12</v>
      </c>
      <c r="G24" s="3">
        <v>1</v>
      </c>
      <c r="H24" s="3">
        <v>2</v>
      </c>
      <c r="I24" s="3">
        <v>3</v>
      </c>
      <c r="J24" s="3">
        <v>4</v>
      </c>
      <c r="K24" s="3">
        <v>5</v>
      </c>
      <c r="L24" s="3">
        <v>6</v>
      </c>
      <c r="M24" s="3">
        <v>7</v>
      </c>
      <c r="N24" s="3">
        <v>8</v>
      </c>
      <c r="O24" s="3">
        <v>9</v>
      </c>
    </row>
    <row r="25" spans="2:17" ht="14.1" customHeight="1" x14ac:dyDescent="0.2">
      <c r="B25" s="11"/>
      <c r="D25" s="5" t="s">
        <v>17</v>
      </c>
      <c r="E25" s="5" t="s">
        <v>18</v>
      </c>
      <c r="F25" s="5" t="s">
        <v>19</v>
      </c>
      <c r="G25" s="5" t="s">
        <v>20</v>
      </c>
      <c r="H25" s="5" t="s">
        <v>21</v>
      </c>
      <c r="I25" s="5" t="s">
        <v>22</v>
      </c>
      <c r="J25" s="5" t="s">
        <v>23</v>
      </c>
      <c r="K25" s="5" t="s">
        <v>24</v>
      </c>
      <c r="L25" s="5" t="s">
        <v>25</v>
      </c>
      <c r="M25" s="5" t="s">
        <v>26</v>
      </c>
      <c r="N25" s="5" t="s">
        <v>27</v>
      </c>
      <c r="O25" s="5" t="s">
        <v>28</v>
      </c>
      <c r="P25" s="5" t="s">
        <v>29</v>
      </c>
      <c r="Q25" s="45" t="s">
        <v>30</v>
      </c>
    </row>
    <row r="26" spans="2:17" ht="14.1" customHeight="1" x14ac:dyDescent="0.2">
      <c r="B26" s="3" t="s">
        <v>3</v>
      </c>
      <c r="D26" s="46">
        <f>'Customer Data'!C22</f>
        <v>744</v>
      </c>
      <c r="E26" s="46">
        <f>'Customer Data'!D22</f>
        <v>721</v>
      </c>
      <c r="F26" s="46">
        <f>'Customer Data'!E22</f>
        <v>744</v>
      </c>
      <c r="G26" s="46">
        <f>'Customer Data'!F22</f>
        <v>744</v>
      </c>
      <c r="H26" s="46">
        <f>'Customer Data'!G22</f>
        <v>696</v>
      </c>
      <c r="I26" s="46">
        <f>'Customer Data'!H22</f>
        <v>743</v>
      </c>
      <c r="J26" s="46">
        <f>'Customer Data'!I22</f>
        <v>720</v>
      </c>
      <c r="K26" s="46">
        <f>'Customer Data'!J22</f>
        <v>744</v>
      </c>
      <c r="L26" s="46">
        <f>'Customer Data'!K22</f>
        <v>720</v>
      </c>
      <c r="M26" s="46">
        <f>'Customer Data'!L22</f>
        <v>744</v>
      </c>
      <c r="N26" s="46">
        <f>'Customer Data'!M22</f>
        <v>744</v>
      </c>
      <c r="O26" s="46">
        <f>'Customer Data'!N22</f>
        <v>720</v>
      </c>
      <c r="P26" s="46">
        <f>SUM(D26:O26)</f>
        <v>8784</v>
      </c>
      <c r="Q26" s="45"/>
    </row>
    <row r="27" spans="2:17" ht="14.1" customHeight="1" x14ac:dyDescent="0.2">
      <c r="B27" s="3" t="s">
        <v>206</v>
      </c>
      <c r="D27" s="5">
        <v>416</v>
      </c>
      <c r="E27" s="5">
        <v>400</v>
      </c>
      <c r="F27" s="5">
        <v>400</v>
      </c>
      <c r="G27" s="5">
        <v>416</v>
      </c>
      <c r="H27" s="5">
        <v>400</v>
      </c>
      <c r="I27" s="5">
        <v>416</v>
      </c>
      <c r="J27" s="5">
        <v>416</v>
      </c>
      <c r="K27" s="5">
        <v>416</v>
      </c>
      <c r="L27" s="5">
        <v>400</v>
      </c>
      <c r="M27" s="5">
        <v>416</v>
      </c>
      <c r="N27" s="5">
        <v>432</v>
      </c>
      <c r="O27" s="5">
        <v>384</v>
      </c>
      <c r="P27" s="5">
        <f>SUM(D27:O27)</f>
        <v>4912</v>
      </c>
      <c r="Q27" s="45"/>
    </row>
    <row r="28" spans="2:17" ht="14.1" customHeight="1" x14ac:dyDescent="0.2">
      <c r="B28" s="3" t="s">
        <v>207</v>
      </c>
      <c r="D28" s="5">
        <v>328</v>
      </c>
      <c r="E28" s="5">
        <v>321</v>
      </c>
      <c r="F28" s="5">
        <v>344</v>
      </c>
      <c r="G28" s="5">
        <v>328</v>
      </c>
      <c r="H28" s="5">
        <v>296</v>
      </c>
      <c r="I28" s="5">
        <v>327</v>
      </c>
      <c r="J28" s="5">
        <v>304</v>
      </c>
      <c r="K28" s="5">
        <v>328</v>
      </c>
      <c r="L28" s="5">
        <v>320</v>
      </c>
      <c r="M28" s="5">
        <v>328</v>
      </c>
      <c r="N28" s="5">
        <v>312</v>
      </c>
      <c r="O28" s="5">
        <v>336</v>
      </c>
      <c r="P28" s="5">
        <f>SUM(D28:O28)</f>
        <v>3872</v>
      </c>
      <c r="Q28" s="45"/>
    </row>
    <row r="29" spans="2:17" ht="14.1" customHeight="1" thickBot="1" x14ac:dyDescent="0.25">
      <c r="D29" s="46"/>
      <c r="E29" s="46"/>
      <c r="F29" s="46"/>
      <c r="G29" s="46"/>
      <c r="H29" s="46"/>
      <c r="I29" s="46"/>
      <c r="J29" s="46"/>
      <c r="K29" s="46"/>
      <c r="L29" s="46"/>
      <c r="M29" s="46"/>
      <c r="N29" s="46"/>
      <c r="O29" s="46"/>
      <c r="P29" s="46"/>
      <c r="Q29" s="45"/>
    </row>
    <row r="30" spans="2:17" ht="14.1" customHeight="1" x14ac:dyDescent="0.2">
      <c r="B30" s="19" t="s">
        <v>31</v>
      </c>
      <c r="C30" s="20"/>
      <c r="D30" s="47"/>
      <c r="E30" s="47"/>
      <c r="F30" s="47"/>
      <c r="G30" s="47"/>
      <c r="H30" s="47"/>
      <c r="I30" s="47"/>
      <c r="J30" s="47"/>
      <c r="K30" s="47"/>
      <c r="L30" s="47"/>
      <c r="M30" s="47"/>
      <c r="N30" s="47"/>
      <c r="O30" s="47"/>
      <c r="P30" s="47"/>
      <c r="Q30" s="48"/>
    </row>
    <row r="31" spans="2:17" ht="14.1" customHeight="1" x14ac:dyDescent="0.2">
      <c r="B31" s="12"/>
      <c r="D31" s="5"/>
      <c r="E31" s="5"/>
      <c r="F31" s="5"/>
      <c r="G31" s="26"/>
      <c r="H31" s="26"/>
      <c r="I31" s="26"/>
      <c r="J31" s="26"/>
      <c r="K31" s="26"/>
      <c r="L31" s="26"/>
      <c r="M31" s="26"/>
      <c r="N31" s="26"/>
      <c r="O31" s="26"/>
      <c r="P31" s="46"/>
      <c r="Q31" s="49"/>
    </row>
    <row r="32" spans="2:17" ht="14.1" customHeight="1" x14ac:dyDescent="0.2">
      <c r="B32" s="12" t="s">
        <v>32</v>
      </c>
      <c r="D32" s="28" t="e">
        <f>'Customer Data'!C32</f>
        <v>#DIV/0!</v>
      </c>
      <c r="E32" s="28" t="e">
        <f>'Customer Data'!D32</f>
        <v>#DIV/0!</v>
      </c>
      <c r="F32" s="28" t="e">
        <f>'Customer Data'!E32</f>
        <v>#DIV/0!</v>
      </c>
      <c r="G32" s="28" t="e">
        <f>'Customer Data'!F32</f>
        <v>#DIV/0!</v>
      </c>
      <c r="H32" s="28" t="e">
        <f>'Customer Data'!G32</f>
        <v>#DIV/0!</v>
      </c>
      <c r="I32" s="28" t="e">
        <f>'Customer Data'!H32</f>
        <v>#DIV/0!</v>
      </c>
      <c r="J32" s="28" t="e">
        <f>'Customer Data'!I32</f>
        <v>#DIV/0!</v>
      </c>
      <c r="K32" s="28" t="e">
        <f>'Customer Data'!J32</f>
        <v>#DIV/0!</v>
      </c>
      <c r="L32" s="28" t="e">
        <f>'Customer Data'!K32</f>
        <v>#DIV/0!</v>
      </c>
      <c r="M32" s="28" t="e">
        <f>'Customer Data'!L32</f>
        <v>#DIV/0!</v>
      </c>
      <c r="N32" s="28" t="e">
        <f>'Customer Data'!M32</f>
        <v>#DIV/0!</v>
      </c>
      <c r="O32" s="28" t="e">
        <f>'Customer Data'!N32</f>
        <v>#DIV/0!</v>
      </c>
      <c r="P32" s="28" t="e">
        <f>'Shaping Capacity using PNR'!O24</f>
        <v>#DIV/0!</v>
      </c>
      <c r="Q32" s="49"/>
    </row>
    <row r="33" spans="2:17" ht="14.1" customHeight="1" x14ac:dyDescent="0.2">
      <c r="B33" s="12" t="s">
        <v>33</v>
      </c>
      <c r="D33" s="32" t="e">
        <f t="shared" ref="D33:O33" si="0">ROUND($K$14*$P$26*D32, 0)</f>
        <v>#DIV/0!</v>
      </c>
      <c r="E33" s="32" t="e">
        <f t="shared" si="0"/>
        <v>#DIV/0!</v>
      </c>
      <c r="F33" s="32" t="e">
        <f t="shared" si="0"/>
        <v>#DIV/0!</v>
      </c>
      <c r="G33" s="32" t="e">
        <f t="shared" si="0"/>
        <v>#DIV/0!</v>
      </c>
      <c r="H33" s="32" t="e">
        <f t="shared" si="0"/>
        <v>#DIV/0!</v>
      </c>
      <c r="I33" s="32" t="e">
        <f t="shared" si="0"/>
        <v>#DIV/0!</v>
      </c>
      <c r="J33" s="32" t="e">
        <f t="shared" si="0"/>
        <v>#DIV/0!</v>
      </c>
      <c r="K33" s="32" t="e">
        <f t="shared" si="0"/>
        <v>#DIV/0!</v>
      </c>
      <c r="L33" s="32" t="e">
        <f t="shared" si="0"/>
        <v>#DIV/0!</v>
      </c>
      <c r="M33" s="32" t="e">
        <f t="shared" si="0"/>
        <v>#DIV/0!</v>
      </c>
      <c r="N33" s="32" t="e">
        <f t="shared" si="0"/>
        <v>#DIV/0!</v>
      </c>
      <c r="O33" s="32" t="e">
        <f t="shared" si="0"/>
        <v>#DIV/0!</v>
      </c>
      <c r="P33" s="32" t="e">
        <f>SUM(D33:O33)</f>
        <v>#DIV/0!</v>
      </c>
      <c r="Q33" s="50" t="e">
        <f>ROUND(P33/$P$26, 3)</f>
        <v>#DIV/0!</v>
      </c>
    </row>
    <row r="34" spans="2:17" ht="14.1" customHeight="1" x14ac:dyDescent="0.2">
      <c r="B34" s="12" t="s">
        <v>34</v>
      </c>
      <c r="D34" s="32">
        <f t="shared" ref="D34:O34" si="1">ROUND($K$13*D26, 0)</f>
        <v>0</v>
      </c>
      <c r="E34" s="32">
        <f t="shared" si="1"/>
        <v>0</v>
      </c>
      <c r="F34" s="32">
        <f t="shared" si="1"/>
        <v>0</v>
      </c>
      <c r="G34" s="32">
        <f t="shared" si="1"/>
        <v>0</v>
      </c>
      <c r="H34" s="32">
        <f t="shared" si="1"/>
        <v>0</v>
      </c>
      <c r="I34" s="32">
        <f t="shared" si="1"/>
        <v>0</v>
      </c>
      <c r="J34" s="32">
        <f t="shared" si="1"/>
        <v>0</v>
      </c>
      <c r="K34" s="32">
        <f t="shared" si="1"/>
        <v>0</v>
      </c>
      <c r="L34" s="32">
        <f t="shared" si="1"/>
        <v>0</v>
      </c>
      <c r="M34" s="32">
        <f t="shared" si="1"/>
        <v>0</v>
      </c>
      <c r="N34" s="32">
        <f t="shared" si="1"/>
        <v>0</v>
      </c>
      <c r="O34" s="32">
        <f t="shared" si="1"/>
        <v>0</v>
      </c>
      <c r="P34" s="32">
        <f>SUM(D34:O34)</f>
        <v>0</v>
      </c>
      <c r="Q34" s="50">
        <f>ROUND(P34/$P$26, 3)</f>
        <v>0</v>
      </c>
    </row>
    <row r="35" spans="2:17" ht="14.1" customHeight="1" x14ac:dyDescent="0.2">
      <c r="B35" s="12"/>
      <c r="D35" s="32"/>
      <c r="E35" s="32"/>
      <c r="F35" s="32"/>
      <c r="G35" s="32"/>
      <c r="H35" s="32"/>
      <c r="I35" s="32"/>
      <c r="J35" s="32"/>
      <c r="K35" s="32"/>
      <c r="L35" s="32"/>
      <c r="M35" s="32"/>
      <c r="N35" s="32"/>
      <c r="O35" s="32"/>
      <c r="P35" s="32"/>
      <c r="Q35" s="50"/>
    </row>
    <row r="36" spans="2:17" ht="14.1" customHeight="1" x14ac:dyDescent="0.2">
      <c r="B36" s="12"/>
      <c r="D36" s="32"/>
      <c r="E36" s="32"/>
      <c r="F36" s="32"/>
      <c r="G36" s="32"/>
      <c r="H36" s="32"/>
      <c r="I36" s="32"/>
      <c r="J36" s="32"/>
      <c r="K36" s="32"/>
      <c r="L36" s="32"/>
      <c r="M36" s="32"/>
      <c r="N36" s="32"/>
      <c r="O36" s="32"/>
      <c r="P36" s="32"/>
      <c r="Q36" s="50"/>
    </row>
    <row r="37" spans="2:17" ht="12.75" customHeight="1" x14ac:dyDescent="0.2">
      <c r="B37" s="12" t="s">
        <v>200</v>
      </c>
      <c r="C37"/>
      <c r="D37"/>
      <c r="E37"/>
      <c r="F37"/>
      <c r="G37"/>
      <c r="H37"/>
      <c r="I37"/>
      <c r="J37"/>
      <c r="K37"/>
      <c r="L37"/>
      <c r="M37"/>
      <c r="N37"/>
      <c r="O37"/>
      <c r="P37"/>
      <c r="Q37" s="50"/>
    </row>
    <row r="38" spans="2:17" ht="14.1" customHeight="1" x14ac:dyDescent="0.2">
      <c r="B38" s="12" t="s">
        <v>201</v>
      </c>
      <c r="C38"/>
      <c r="D38" s="28">
        <f>'Customer Data'!C41</f>
        <v>0.6</v>
      </c>
      <c r="E38" s="28">
        <f>'Customer Data'!D41</f>
        <v>0.6</v>
      </c>
      <c r="F38" s="28">
        <f>'Customer Data'!E41</f>
        <v>0.6</v>
      </c>
      <c r="G38" s="28">
        <f>'Customer Data'!F41</f>
        <v>0.6</v>
      </c>
      <c r="H38" s="28">
        <f>'Customer Data'!G41</f>
        <v>0.6</v>
      </c>
      <c r="I38" s="28">
        <f>'Customer Data'!H41</f>
        <v>0.6</v>
      </c>
      <c r="J38" s="28">
        <f>'Customer Data'!I41</f>
        <v>0.6</v>
      </c>
      <c r="K38" s="28">
        <f>'Customer Data'!J41</f>
        <v>0.6</v>
      </c>
      <c r="L38" s="28">
        <f>'Customer Data'!K41</f>
        <v>0.6</v>
      </c>
      <c r="M38" s="28">
        <f>'Customer Data'!L41</f>
        <v>0.6</v>
      </c>
      <c r="N38" s="28">
        <f>'Customer Data'!M41</f>
        <v>0.6</v>
      </c>
      <c r="O38" s="28">
        <f>'Customer Data'!N41</f>
        <v>0.6</v>
      </c>
      <c r="P38"/>
      <c r="Q38" s="50"/>
    </row>
    <row r="39" spans="2:17" ht="14.1" customHeight="1" x14ac:dyDescent="0.2">
      <c r="B39" s="12" t="s">
        <v>202</v>
      </c>
      <c r="C39"/>
      <c r="D39" s="28">
        <f>'Customer Data'!C42</f>
        <v>0.4</v>
      </c>
      <c r="E39" s="28">
        <f>'Customer Data'!D42</f>
        <v>0.4</v>
      </c>
      <c r="F39" s="28">
        <f>'Customer Data'!E42</f>
        <v>0.4</v>
      </c>
      <c r="G39" s="28">
        <f>'Customer Data'!F42</f>
        <v>0.4</v>
      </c>
      <c r="H39" s="28">
        <f>'Customer Data'!G42</f>
        <v>0.4</v>
      </c>
      <c r="I39" s="28">
        <f>'Customer Data'!H42</f>
        <v>0.4</v>
      </c>
      <c r="J39" s="28">
        <f>'Customer Data'!I42</f>
        <v>0.4</v>
      </c>
      <c r="K39" s="28">
        <f>'Customer Data'!J42</f>
        <v>0.4</v>
      </c>
      <c r="L39" s="28">
        <f>'Customer Data'!K42</f>
        <v>0.4</v>
      </c>
      <c r="M39" s="28">
        <f>'Customer Data'!L42</f>
        <v>0.4</v>
      </c>
      <c r="N39" s="28">
        <f>'Customer Data'!M42</f>
        <v>0.4</v>
      </c>
      <c r="O39" s="28">
        <f>'Customer Data'!N42</f>
        <v>0.4</v>
      </c>
      <c r="P39"/>
      <c r="Q39" s="50"/>
    </row>
    <row r="40" spans="2:17" ht="14.1" customHeight="1" x14ac:dyDescent="0.2">
      <c r="B40" s="12"/>
      <c r="D40" s="32"/>
      <c r="E40" s="32"/>
      <c r="F40" s="32"/>
      <c r="G40" s="32"/>
      <c r="H40" s="32"/>
      <c r="I40" s="32"/>
      <c r="J40" s="32"/>
      <c r="K40" s="32"/>
      <c r="L40" s="32"/>
      <c r="M40" s="32"/>
      <c r="N40" s="32"/>
      <c r="O40" s="32"/>
      <c r="P40" s="32"/>
      <c r="Q40" s="50"/>
    </row>
    <row r="41" spans="2:17" ht="14.1" customHeight="1" x14ac:dyDescent="0.2">
      <c r="B41" s="12" t="s">
        <v>203</v>
      </c>
      <c r="C41"/>
      <c r="D41" s="213" t="e">
        <f t="shared" ref="D41:O41" si="2">ROUND(D33/D26, 0)</f>
        <v>#DIV/0!</v>
      </c>
      <c r="E41" s="213" t="e">
        <f t="shared" si="2"/>
        <v>#DIV/0!</v>
      </c>
      <c r="F41" s="213" t="e">
        <f t="shared" si="2"/>
        <v>#DIV/0!</v>
      </c>
      <c r="G41" s="213" t="e">
        <f t="shared" si="2"/>
        <v>#DIV/0!</v>
      </c>
      <c r="H41" s="213" t="e">
        <f t="shared" si="2"/>
        <v>#DIV/0!</v>
      </c>
      <c r="I41" s="213" t="e">
        <f t="shared" si="2"/>
        <v>#DIV/0!</v>
      </c>
      <c r="J41" s="213" t="e">
        <f t="shared" si="2"/>
        <v>#DIV/0!</v>
      </c>
      <c r="K41" s="213" t="e">
        <f t="shared" si="2"/>
        <v>#DIV/0!</v>
      </c>
      <c r="L41" s="213" t="e">
        <f t="shared" si="2"/>
        <v>#DIV/0!</v>
      </c>
      <c r="M41" s="213" t="e">
        <f t="shared" si="2"/>
        <v>#DIV/0!</v>
      </c>
      <c r="N41" s="213" t="e">
        <f t="shared" si="2"/>
        <v>#DIV/0!</v>
      </c>
      <c r="O41" s="213" t="e">
        <f t="shared" si="2"/>
        <v>#DIV/0!</v>
      </c>
      <c r="P41" s="32" t="e">
        <f>SUMPRODUCT(D41:O41, D23:O23)</f>
        <v>#DIV/0!</v>
      </c>
      <c r="Q41" s="50" t="e">
        <f>ROUND(P41/$O$47, 3)</f>
        <v>#DIV/0!</v>
      </c>
    </row>
    <row r="42" spans="2:17" ht="14.1" customHeight="1" x14ac:dyDescent="0.2">
      <c r="B42" s="12" t="s">
        <v>204</v>
      </c>
      <c r="D42" s="214" t="e">
        <f>ROUND((D33*D38)/D27,0)</f>
        <v>#DIV/0!</v>
      </c>
      <c r="E42" s="214" t="e">
        <f t="shared" ref="E42:O42" si="3">ROUND((E33*E38)/E27,0)</f>
        <v>#DIV/0!</v>
      </c>
      <c r="F42" s="214" t="e">
        <f t="shared" si="3"/>
        <v>#DIV/0!</v>
      </c>
      <c r="G42" s="214" t="e">
        <f t="shared" si="3"/>
        <v>#DIV/0!</v>
      </c>
      <c r="H42" s="214" t="e">
        <f t="shared" si="3"/>
        <v>#DIV/0!</v>
      </c>
      <c r="I42" s="214" t="e">
        <f t="shared" si="3"/>
        <v>#DIV/0!</v>
      </c>
      <c r="J42" s="214" t="e">
        <f t="shared" si="3"/>
        <v>#DIV/0!</v>
      </c>
      <c r="K42" s="214" t="e">
        <f t="shared" si="3"/>
        <v>#DIV/0!</v>
      </c>
      <c r="L42" s="214" t="e">
        <f t="shared" si="3"/>
        <v>#DIV/0!</v>
      </c>
      <c r="M42" s="214" t="e">
        <f t="shared" si="3"/>
        <v>#DIV/0!</v>
      </c>
      <c r="N42" s="214" t="e">
        <f t="shared" si="3"/>
        <v>#DIV/0!</v>
      </c>
      <c r="O42" s="214" t="e">
        <f t="shared" si="3"/>
        <v>#DIV/0!</v>
      </c>
      <c r="P42" s="5"/>
      <c r="Q42" s="49"/>
    </row>
    <row r="43" spans="2:17" ht="14.1" customHeight="1" x14ac:dyDescent="0.2">
      <c r="B43" s="12" t="s">
        <v>205</v>
      </c>
      <c r="D43" s="214" t="e">
        <f>ROUND((D33*D39)/D28,0)</f>
        <v>#DIV/0!</v>
      </c>
      <c r="E43" s="214" t="e">
        <f t="shared" ref="E43:O43" si="4">ROUND((E33*E39)/E28,0)</f>
        <v>#DIV/0!</v>
      </c>
      <c r="F43" s="214" t="e">
        <f t="shared" si="4"/>
        <v>#DIV/0!</v>
      </c>
      <c r="G43" s="214" t="e">
        <f t="shared" si="4"/>
        <v>#DIV/0!</v>
      </c>
      <c r="H43" s="214" t="e">
        <f t="shared" si="4"/>
        <v>#DIV/0!</v>
      </c>
      <c r="I43" s="214" t="e">
        <f t="shared" si="4"/>
        <v>#DIV/0!</v>
      </c>
      <c r="J43" s="214" t="e">
        <f t="shared" si="4"/>
        <v>#DIV/0!</v>
      </c>
      <c r="K43" s="214" t="e">
        <f t="shared" si="4"/>
        <v>#DIV/0!</v>
      </c>
      <c r="L43" s="214" t="e">
        <f t="shared" si="4"/>
        <v>#DIV/0!</v>
      </c>
      <c r="M43" s="214" t="e">
        <f t="shared" si="4"/>
        <v>#DIV/0!</v>
      </c>
      <c r="N43" s="214" t="e">
        <f t="shared" si="4"/>
        <v>#DIV/0!</v>
      </c>
      <c r="O43" s="214" t="e">
        <f t="shared" si="4"/>
        <v>#DIV/0!</v>
      </c>
      <c r="P43" s="26"/>
      <c r="Q43" s="49"/>
    </row>
    <row r="44" spans="2:17" ht="14.1" customHeight="1" x14ac:dyDescent="0.2">
      <c r="B44" s="12"/>
      <c r="D44" s="32"/>
      <c r="E44" s="32"/>
      <c r="F44" s="32"/>
      <c r="G44" s="32"/>
      <c r="H44" s="32"/>
      <c r="I44" s="32"/>
      <c r="J44" s="32"/>
      <c r="K44" s="32"/>
      <c r="L44" s="32"/>
      <c r="M44" s="32"/>
      <c r="N44" s="32"/>
      <c r="O44" s="32"/>
      <c r="P44" s="32"/>
      <c r="Q44" s="50"/>
    </row>
    <row r="45" spans="2:17" ht="14.1" customHeight="1" x14ac:dyDescent="0.2">
      <c r="B45" s="12"/>
      <c r="D45" s="32"/>
      <c r="E45" s="32"/>
      <c r="F45" s="32"/>
      <c r="G45" s="32"/>
      <c r="H45" s="32"/>
      <c r="I45" s="32"/>
      <c r="J45" s="32"/>
      <c r="K45" s="32"/>
      <c r="L45" s="32"/>
      <c r="M45" s="32"/>
      <c r="N45" s="32"/>
      <c r="O45" s="32"/>
      <c r="P45" s="32"/>
      <c r="Q45" s="50"/>
    </row>
    <row r="46" spans="2:17" ht="14.1" customHeight="1" x14ac:dyDescent="0.2">
      <c r="B46" s="12"/>
      <c r="D46" s="51"/>
      <c r="E46" s="32"/>
      <c r="F46" s="32"/>
      <c r="G46" s="32"/>
      <c r="H46" s="32"/>
      <c r="I46" s="32"/>
      <c r="J46" s="32"/>
      <c r="K46" s="32"/>
      <c r="L46" s="32"/>
      <c r="M46" s="32"/>
      <c r="N46" s="32"/>
      <c r="O46" s="32"/>
      <c r="P46" s="32"/>
      <c r="Q46" s="50"/>
    </row>
    <row r="47" spans="2:17" ht="14.1" customHeight="1" thickBot="1" x14ac:dyDescent="0.25">
      <c r="B47" s="15"/>
      <c r="C47" s="17"/>
      <c r="D47" s="41"/>
      <c r="E47" s="41"/>
      <c r="F47" s="41"/>
      <c r="G47" s="41"/>
      <c r="H47" s="41"/>
      <c r="I47" s="41"/>
      <c r="J47" s="41"/>
      <c r="K47" s="41"/>
      <c r="L47" s="41"/>
      <c r="M47" s="41"/>
      <c r="N47" s="41"/>
      <c r="O47" s="41"/>
      <c r="P47" s="41"/>
      <c r="Q47" s="52"/>
    </row>
    <row r="48" spans="2:17" ht="14.1" customHeight="1" thickBot="1" x14ac:dyDescent="0.25">
      <c r="Q48" s="45"/>
    </row>
    <row r="49" spans="1:18" ht="13.7" customHeight="1" x14ac:dyDescent="0.2">
      <c r="A49" s="99"/>
      <c r="B49" s="19" t="s">
        <v>35</v>
      </c>
      <c r="C49" s="20"/>
      <c r="D49" s="20"/>
      <c r="E49" s="20"/>
      <c r="F49" s="20"/>
      <c r="G49" s="20"/>
      <c r="H49" s="20"/>
      <c r="I49" s="20"/>
      <c r="J49" s="20"/>
      <c r="K49" s="20"/>
      <c r="L49" s="20"/>
      <c r="M49" s="20"/>
      <c r="N49" s="20"/>
      <c r="O49" s="20"/>
      <c r="P49" s="20"/>
      <c r="Q49" s="48"/>
    </row>
    <row r="50" spans="1:18" ht="14.1" customHeight="1" x14ac:dyDescent="0.2">
      <c r="A50" s="99"/>
      <c r="B50" s="12"/>
      <c r="Q50" s="49"/>
    </row>
    <row r="51" spans="1:18" x14ac:dyDescent="0.2">
      <c r="A51" s="99"/>
      <c r="B51" s="12" t="s">
        <v>36</v>
      </c>
      <c r="D51" s="53">
        <f>'Customer Data'!C23</f>
        <v>0</v>
      </c>
      <c r="E51" s="53">
        <f>'Customer Data'!D23</f>
        <v>0</v>
      </c>
      <c r="F51" s="53">
        <f>'Customer Data'!E23</f>
        <v>0</v>
      </c>
      <c r="G51" s="53">
        <f>'Customer Data'!F23</f>
        <v>0</v>
      </c>
      <c r="H51" s="53">
        <f>'Customer Data'!G23</f>
        <v>0</v>
      </c>
      <c r="I51" s="53">
        <f>'Customer Data'!H23</f>
        <v>0</v>
      </c>
      <c r="J51" s="53">
        <f>'Customer Data'!I23</f>
        <v>0</v>
      </c>
      <c r="K51" s="53">
        <f>'Customer Data'!J23</f>
        <v>0</v>
      </c>
      <c r="L51" s="53">
        <f>'Customer Data'!K23</f>
        <v>0</v>
      </c>
      <c r="M51" s="53">
        <f>'Customer Data'!L23</f>
        <v>0</v>
      </c>
      <c r="N51" s="53">
        <f>'Customer Data'!M23</f>
        <v>0</v>
      </c>
      <c r="O51" s="53">
        <f>'Customer Data'!N23</f>
        <v>0</v>
      </c>
      <c r="P51" s="32">
        <f>SUM(D51:O51)</f>
        <v>0</v>
      </c>
      <c r="Q51" s="54">
        <f>ROUND(P51/$P$26, 3)</f>
        <v>0</v>
      </c>
    </row>
    <row r="52" spans="1:18" x14ac:dyDescent="0.2">
      <c r="A52" s="99"/>
      <c r="B52" s="12" t="s">
        <v>37</v>
      </c>
      <c r="D52" s="53">
        <f>'Customer Data'!C24</f>
        <v>0</v>
      </c>
      <c r="E52" s="53">
        <f>'Customer Data'!D24</f>
        <v>0</v>
      </c>
      <c r="F52" s="53">
        <f>'Customer Data'!E24</f>
        <v>0</v>
      </c>
      <c r="G52" s="53">
        <f>'Customer Data'!F24</f>
        <v>0</v>
      </c>
      <c r="H52" s="53">
        <f>'Customer Data'!G24</f>
        <v>0</v>
      </c>
      <c r="I52" s="53">
        <f>'Customer Data'!H24</f>
        <v>0</v>
      </c>
      <c r="J52" s="53">
        <f>'Customer Data'!I24</f>
        <v>0</v>
      </c>
      <c r="K52" s="53">
        <f>'Customer Data'!J24</f>
        <v>0</v>
      </c>
      <c r="L52" s="53">
        <f>'Customer Data'!K24</f>
        <v>0</v>
      </c>
      <c r="M52" s="53">
        <f>'Customer Data'!L24</f>
        <v>0</v>
      </c>
      <c r="N52" s="53">
        <f>'Customer Data'!M24</f>
        <v>0</v>
      </c>
      <c r="O52" s="53">
        <f>'Customer Data'!N24</f>
        <v>0</v>
      </c>
      <c r="P52" s="32"/>
      <c r="Q52" s="50"/>
    </row>
    <row r="53" spans="1:18" x14ac:dyDescent="0.2">
      <c r="A53" s="99"/>
      <c r="B53" s="12" t="s">
        <v>38</v>
      </c>
      <c r="D53" s="96">
        <f>'Customer Data'!C29</f>
        <v>0</v>
      </c>
      <c r="E53" s="96">
        <f>'Customer Data'!D29</f>
        <v>0</v>
      </c>
      <c r="F53" s="96">
        <f>'Customer Data'!E29</f>
        <v>0</v>
      </c>
      <c r="G53" s="96">
        <f>'Customer Data'!F29</f>
        <v>0</v>
      </c>
      <c r="H53" s="96">
        <f>'Customer Data'!G29</f>
        <v>0</v>
      </c>
      <c r="I53" s="96">
        <f>'Customer Data'!H29</f>
        <v>0</v>
      </c>
      <c r="J53" s="96">
        <f>'Customer Data'!I29</f>
        <v>0</v>
      </c>
      <c r="K53" s="96">
        <f>'Customer Data'!J29</f>
        <v>0</v>
      </c>
      <c r="L53" s="96">
        <f>'Customer Data'!K29</f>
        <v>0</v>
      </c>
      <c r="M53" s="96">
        <f>'Customer Data'!L29</f>
        <v>0</v>
      </c>
      <c r="N53" s="96">
        <f>'Customer Data'!M29</f>
        <v>0</v>
      </c>
      <c r="O53" s="96">
        <f>'Customer Data'!N29</f>
        <v>0</v>
      </c>
      <c r="P53" s="32">
        <f>SUM(D53:O53)</f>
        <v>0</v>
      </c>
      <c r="Q53" s="97">
        <f>ROUND(P53/$P$26, 3)</f>
        <v>0</v>
      </c>
    </row>
    <row r="54" spans="1:18" x14ac:dyDescent="0.2">
      <c r="A54" s="99"/>
      <c r="B54" s="12" t="s">
        <v>39</v>
      </c>
      <c r="D54" s="96">
        <f>'Customer Data'!C26</f>
        <v>0</v>
      </c>
      <c r="E54" s="96">
        <f>'Customer Data'!D26</f>
        <v>0</v>
      </c>
      <c r="F54" s="96">
        <f>'Customer Data'!E26</f>
        <v>0</v>
      </c>
      <c r="G54" s="96">
        <f>'Customer Data'!F26</f>
        <v>0</v>
      </c>
      <c r="H54" s="96">
        <f>'Customer Data'!G26</f>
        <v>0</v>
      </c>
      <c r="I54" s="96">
        <f>'Customer Data'!H26</f>
        <v>0</v>
      </c>
      <c r="J54" s="96">
        <f>'Customer Data'!I26</f>
        <v>0</v>
      </c>
      <c r="K54" s="96">
        <f>'Customer Data'!J26</f>
        <v>0</v>
      </c>
      <c r="L54" s="96">
        <f>'Customer Data'!K26</f>
        <v>0</v>
      </c>
      <c r="M54" s="96">
        <f>'Customer Data'!L26</f>
        <v>0</v>
      </c>
      <c r="N54" s="96">
        <f>'Customer Data'!M26</f>
        <v>0</v>
      </c>
      <c r="O54" s="96">
        <f>'Customer Data'!N26</f>
        <v>0</v>
      </c>
      <c r="P54" s="32">
        <f>'Shaping Capacity using PNR'!O18</f>
        <v>0</v>
      </c>
      <c r="Q54" s="97">
        <f>ROUND(P54/$P$26, 3)</f>
        <v>0</v>
      </c>
    </row>
    <row r="55" spans="1:18" x14ac:dyDescent="0.2">
      <c r="A55" s="99"/>
      <c r="B55" s="12" t="s">
        <v>40</v>
      </c>
      <c r="D55" s="32">
        <f t="shared" ref="D55:Q55" si="5">D51-D53-D54</f>
        <v>0</v>
      </c>
      <c r="E55" s="32">
        <f t="shared" si="5"/>
        <v>0</v>
      </c>
      <c r="F55" s="32">
        <f t="shared" si="5"/>
        <v>0</v>
      </c>
      <c r="G55" s="32">
        <f t="shared" si="5"/>
        <v>0</v>
      </c>
      <c r="H55" s="32">
        <f t="shared" si="5"/>
        <v>0</v>
      </c>
      <c r="I55" s="32">
        <f t="shared" si="5"/>
        <v>0</v>
      </c>
      <c r="J55" s="32">
        <f t="shared" si="5"/>
        <v>0</v>
      </c>
      <c r="K55" s="32">
        <f t="shared" si="5"/>
        <v>0</v>
      </c>
      <c r="L55" s="32">
        <f t="shared" si="5"/>
        <v>0</v>
      </c>
      <c r="M55" s="32">
        <f t="shared" si="5"/>
        <v>0</v>
      </c>
      <c r="N55" s="32">
        <f t="shared" si="5"/>
        <v>0</v>
      </c>
      <c r="O55" s="32">
        <f t="shared" si="5"/>
        <v>0</v>
      </c>
      <c r="P55" s="32">
        <f t="shared" si="5"/>
        <v>0</v>
      </c>
      <c r="Q55" s="50">
        <f t="shared" si="5"/>
        <v>0</v>
      </c>
    </row>
    <row r="56" spans="1:18" x14ac:dyDescent="0.2">
      <c r="A56" s="99"/>
      <c r="B56" s="12"/>
      <c r="D56" s="51"/>
      <c r="E56" s="32"/>
      <c r="F56" s="32"/>
      <c r="G56" s="32"/>
      <c r="H56" s="32"/>
      <c r="I56" s="32"/>
      <c r="J56" s="32"/>
      <c r="K56" s="32"/>
      <c r="L56" s="32"/>
      <c r="M56" s="32"/>
      <c r="N56" s="32"/>
      <c r="O56" s="32"/>
      <c r="P56" s="32"/>
      <c r="Q56" s="50"/>
    </row>
    <row r="57" spans="1:18" ht="13.7" customHeight="1" x14ac:dyDescent="0.2">
      <c r="A57" s="99"/>
      <c r="B57" s="12"/>
      <c r="D57" s="51"/>
      <c r="Q57" s="49"/>
    </row>
    <row r="58" spans="1:18" x14ac:dyDescent="0.2">
      <c r="A58" s="99"/>
      <c r="B58" s="12"/>
      <c r="D58" s="55"/>
      <c r="E58" s="55"/>
      <c r="F58" s="55"/>
      <c r="G58" s="55"/>
      <c r="H58" s="55"/>
      <c r="I58" s="55"/>
      <c r="J58" s="55"/>
      <c r="K58" s="55"/>
      <c r="L58" s="55"/>
      <c r="M58" s="55"/>
      <c r="N58" s="55"/>
      <c r="O58" s="55"/>
      <c r="P58" s="5"/>
      <c r="Q58" s="49"/>
    </row>
    <row r="59" spans="1:18" x14ac:dyDescent="0.2">
      <c r="A59" s="99"/>
      <c r="B59" s="12" t="s">
        <v>41</v>
      </c>
      <c r="D59" s="5">
        <f>'Customer Data'!C27</f>
        <v>0</v>
      </c>
      <c r="E59" s="5">
        <f>'Customer Data'!D27</f>
        <v>0</v>
      </c>
      <c r="F59" s="5">
        <f>'Customer Data'!E27</f>
        <v>0</v>
      </c>
      <c r="G59" s="5">
        <f>'Customer Data'!F27</f>
        <v>0</v>
      </c>
      <c r="H59" s="5">
        <f>'Customer Data'!G27</f>
        <v>0</v>
      </c>
      <c r="I59" s="5">
        <f>'Customer Data'!H27</f>
        <v>0</v>
      </c>
      <c r="J59" s="5">
        <f>'Customer Data'!I27</f>
        <v>0</v>
      </c>
      <c r="K59" s="5">
        <f>'Customer Data'!J27</f>
        <v>0</v>
      </c>
      <c r="L59" s="5">
        <f>'Customer Data'!K27</f>
        <v>0</v>
      </c>
      <c r="M59" s="5">
        <f>'Customer Data'!L27</f>
        <v>0</v>
      </c>
      <c r="N59" s="5">
        <f>'Customer Data'!M27</f>
        <v>0</v>
      </c>
      <c r="O59" s="5">
        <f>'Customer Data'!N27</f>
        <v>0</v>
      </c>
      <c r="P59" s="56">
        <f>SUM(D59:O59)</f>
        <v>0</v>
      </c>
      <c r="Q59" s="90">
        <f>ROUND(P59/$P$26, 3)</f>
        <v>0</v>
      </c>
    </row>
    <row r="60" spans="1:18" x14ac:dyDescent="0.2">
      <c r="A60" s="99"/>
      <c r="B60" s="12" t="s">
        <v>104</v>
      </c>
      <c r="D60" s="91">
        <f>IF('Customer Data'!$C$8="Above HWM",IF('Customer Data'!$C$9="New Resource",('Customer Data'!$C$6-'Customer Data'!$C$5)*'Net Req Block Only'!D26,0),0)</f>
        <v>0</v>
      </c>
      <c r="E60" s="91">
        <f>IF('Customer Data'!$C$8="Above HWM",IF('Customer Data'!$C$9="New Resource",('Customer Data'!$C$6-'Customer Data'!$C$5)*'Net Req Block Only'!E26,0),0)</f>
        <v>0</v>
      </c>
      <c r="F60" s="91">
        <f>IF('Customer Data'!$C$8="Above HWM",IF('Customer Data'!$C$9="New Resource",('Customer Data'!$C$6-'Customer Data'!$C$5)*'Net Req Block Only'!F26,0),0)</f>
        <v>0</v>
      </c>
      <c r="G60" s="91">
        <f>IF('Customer Data'!$C$8="Above HWM",IF('Customer Data'!$C$9="New Resource",('Customer Data'!$C$6-'Customer Data'!$C$5)*'Net Req Block Only'!G26,0),0)</f>
        <v>0</v>
      </c>
      <c r="H60" s="91">
        <f>IF('Customer Data'!$C$8="Above HWM",IF('Customer Data'!$C$9="New Resource",('Customer Data'!$C$6-'Customer Data'!$C$5)*'Net Req Block Only'!H26,0),0)</f>
        <v>0</v>
      </c>
      <c r="I60" s="91">
        <f>IF('Customer Data'!$C$8="Above HWM",IF('Customer Data'!$C$9="New Resource",('Customer Data'!$C$6-'Customer Data'!$C$5)*'Net Req Block Only'!I26,0),0)</f>
        <v>0</v>
      </c>
      <c r="J60" s="91">
        <f>IF('Customer Data'!$C$8="Above HWM",IF('Customer Data'!$C$9="New Resource",('Customer Data'!$C$6-'Customer Data'!$C$5)*'Net Req Block Only'!J26,0),0)</f>
        <v>0</v>
      </c>
      <c r="K60" s="91">
        <f>IF('Customer Data'!$C$8="Above HWM",IF('Customer Data'!$C$9="New Resource",('Customer Data'!$C$6-'Customer Data'!$C$5)*'Net Req Block Only'!K26,0),0)</f>
        <v>0</v>
      </c>
      <c r="L60" s="91">
        <f>IF('Customer Data'!$C$8="Above HWM",IF('Customer Data'!$C$9="New Resource",('Customer Data'!$C$6-'Customer Data'!$C$5)*'Net Req Block Only'!L26,0),0)</f>
        <v>0</v>
      </c>
      <c r="M60" s="91">
        <f>IF('Customer Data'!$C$8="Above HWM",IF('Customer Data'!$C$9="New Resource",('Customer Data'!$C$6-'Customer Data'!$C$5)*'Net Req Block Only'!M26,0),0)</f>
        <v>0</v>
      </c>
      <c r="N60" s="91">
        <f>IF('Customer Data'!$C$8="Above HWM",IF('Customer Data'!$C$9="New Resource",('Customer Data'!$C$6-'Customer Data'!$C$5)*'Net Req Block Only'!N26,0),0)</f>
        <v>0</v>
      </c>
      <c r="O60" s="91">
        <f>IF('Customer Data'!$C$8="Above HWM",IF('Customer Data'!$C$9="New Resource",('Customer Data'!$C$6-'Customer Data'!$C$5)*'Net Req Block Only'!O26,0),0)</f>
        <v>0</v>
      </c>
      <c r="P60" s="56">
        <f>SUM(D60:O60)</f>
        <v>0</v>
      </c>
      <c r="Q60" s="90">
        <f>ROUND(P60/$P$26, 3)</f>
        <v>0</v>
      </c>
    </row>
    <row r="61" spans="1:18" x14ac:dyDescent="0.2">
      <c r="A61" s="99"/>
      <c r="B61" s="12" t="s">
        <v>42</v>
      </c>
      <c r="D61" s="57">
        <f>D55-D59</f>
        <v>0</v>
      </c>
      <c r="E61" s="57">
        <f t="shared" ref="E61:O61" si="6">E55-E59</f>
        <v>0</v>
      </c>
      <c r="F61" s="57">
        <f t="shared" si="6"/>
        <v>0</v>
      </c>
      <c r="G61" s="57">
        <f t="shared" si="6"/>
        <v>0</v>
      </c>
      <c r="H61" s="57">
        <f t="shared" si="6"/>
        <v>0</v>
      </c>
      <c r="I61" s="57">
        <f t="shared" si="6"/>
        <v>0</v>
      </c>
      <c r="J61" s="57">
        <f t="shared" si="6"/>
        <v>0</v>
      </c>
      <c r="K61" s="57">
        <f t="shared" si="6"/>
        <v>0</v>
      </c>
      <c r="L61" s="57">
        <f t="shared" si="6"/>
        <v>0</v>
      </c>
      <c r="M61" s="57">
        <f t="shared" si="6"/>
        <v>0</v>
      </c>
      <c r="N61" s="57">
        <f t="shared" si="6"/>
        <v>0</v>
      </c>
      <c r="O61" s="57">
        <f t="shared" si="6"/>
        <v>0</v>
      </c>
      <c r="P61" s="56">
        <f>P55-P59</f>
        <v>0</v>
      </c>
      <c r="Q61" s="54">
        <f>Q51-Q53-Q54-Q59</f>
        <v>0</v>
      </c>
      <c r="R61" s="27"/>
    </row>
    <row r="62" spans="1:18" x14ac:dyDescent="0.2">
      <c r="A62" s="99"/>
      <c r="B62" s="12"/>
      <c r="D62" s="51"/>
      <c r="E62" s="32"/>
      <c r="F62" s="32"/>
      <c r="G62" s="32"/>
      <c r="H62" s="32"/>
      <c r="I62" s="32"/>
      <c r="J62" s="32"/>
      <c r="K62" s="32"/>
      <c r="L62" s="32"/>
      <c r="M62" s="32"/>
      <c r="N62" s="32"/>
      <c r="O62" s="32"/>
      <c r="P62" s="32"/>
      <c r="Q62" s="50"/>
    </row>
    <row r="63" spans="1:18" ht="13.5" thickBot="1" x14ac:dyDescent="0.25">
      <c r="A63" s="99"/>
      <c r="B63" s="15"/>
      <c r="C63" s="17"/>
      <c r="D63" s="17"/>
      <c r="E63" s="17"/>
      <c r="F63" s="17"/>
      <c r="G63" s="17"/>
      <c r="H63" s="17"/>
      <c r="I63" s="17"/>
      <c r="J63" s="17"/>
      <c r="K63" s="17"/>
      <c r="L63" s="17"/>
      <c r="M63" s="17"/>
      <c r="N63" s="17"/>
      <c r="O63" s="17"/>
      <c r="P63" s="17"/>
      <c r="Q63" s="58"/>
    </row>
    <row r="65" spans="1:19" x14ac:dyDescent="0.2">
      <c r="B65" s="59" t="s">
        <v>43</v>
      </c>
      <c r="C65" s="60"/>
      <c r="D65" s="61"/>
      <c r="E65" s="61"/>
      <c r="F65" s="61"/>
      <c r="G65" s="61"/>
      <c r="H65" s="61"/>
      <c r="I65" s="61"/>
      <c r="J65" s="61"/>
      <c r="K65" s="61"/>
      <c r="L65" s="61"/>
      <c r="M65" s="61"/>
      <c r="N65" s="61"/>
      <c r="O65" s="61"/>
      <c r="P65" s="45"/>
    </row>
    <row r="66" spans="1:19" x14ac:dyDescent="0.2">
      <c r="O66" s="4"/>
    </row>
    <row r="67" spans="1:19" x14ac:dyDescent="0.2">
      <c r="A67" s="85"/>
      <c r="B67" s="44"/>
      <c r="H67" s="74"/>
      <c r="O67" s="83"/>
    </row>
    <row r="68" spans="1:19" x14ac:dyDescent="0.2">
      <c r="A68" s="85"/>
      <c r="B68" s="2"/>
    </row>
    <row r="69" spans="1:19" x14ac:dyDescent="0.2">
      <c r="A69" s="85"/>
    </row>
    <row r="70" spans="1:19" x14ac:dyDescent="0.2">
      <c r="A70" s="85"/>
      <c r="D70" s="5"/>
      <c r="E70" s="5"/>
      <c r="F70" s="5"/>
      <c r="G70" s="5"/>
      <c r="H70" s="5"/>
      <c r="I70" s="5"/>
      <c r="J70" s="5"/>
      <c r="K70" s="5"/>
      <c r="L70" s="5"/>
      <c r="M70" s="5"/>
      <c r="N70" s="5"/>
      <c r="O70" s="5"/>
      <c r="P70" s="5"/>
      <c r="Q70" s="45"/>
    </row>
    <row r="71" spans="1:19" x14ac:dyDescent="0.2">
      <c r="A71" s="85"/>
      <c r="D71" s="32"/>
      <c r="E71" s="32"/>
      <c r="F71" s="32"/>
      <c r="G71" s="32"/>
      <c r="H71" s="32"/>
      <c r="I71" s="32"/>
      <c r="J71" s="32"/>
      <c r="K71" s="32"/>
      <c r="L71" s="32"/>
      <c r="M71" s="32"/>
      <c r="N71" s="32"/>
      <c r="O71" s="32"/>
      <c r="P71" s="32"/>
      <c r="Q71" s="84"/>
      <c r="S71" s="27"/>
    </row>
    <row r="72" spans="1:19" x14ac:dyDescent="0.2">
      <c r="A72" s="85"/>
      <c r="D72" s="32"/>
      <c r="E72" s="32"/>
      <c r="F72" s="32"/>
      <c r="G72" s="32"/>
      <c r="H72" s="32"/>
      <c r="I72" s="32"/>
      <c r="J72" s="32"/>
      <c r="K72" s="32"/>
      <c r="L72" s="32"/>
      <c r="M72" s="32"/>
      <c r="N72" s="32"/>
      <c r="O72" s="32"/>
      <c r="P72" s="32"/>
      <c r="Q72" s="84"/>
    </row>
    <row r="73" spans="1:19" x14ac:dyDescent="0.2">
      <c r="A73" s="85"/>
      <c r="D73" s="32"/>
      <c r="E73" s="32"/>
      <c r="F73" s="32"/>
      <c r="G73" s="32"/>
      <c r="H73" s="32"/>
      <c r="I73" s="32"/>
      <c r="J73" s="32"/>
      <c r="K73" s="32"/>
      <c r="L73" s="32"/>
      <c r="M73" s="32"/>
      <c r="N73" s="32"/>
      <c r="O73" s="32"/>
      <c r="P73" s="32"/>
      <c r="Q73" s="84"/>
    </row>
    <row r="74" spans="1:19" x14ac:dyDescent="0.2">
      <c r="A74" s="85"/>
      <c r="D74" s="32"/>
      <c r="E74" s="32"/>
      <c r="F74" s="32"/>
      <c r="G74" s="32"/>
      <c r="H74" s="32"/>
      <c r="I74" s="32"/>
      <c r="J74" s="32"/>
      <c r="K74" s="32"/>
      <c r="L74" s="32"/>
      <c r="M74" s="32"/>
      <c r="N74" s="32"/>
      <c r="O74" s="32"/>
      <c r="P74" s="32"/>
      <c r="Q74" s="84"/>
    </row>
    <row r="75" spans="1:19" x14ac:dyDescent="0.2">
      <c r="A75" s="85"/>
      <c r="D75" s="32"/>
      <c r="E75" s="32"/>
      <c r="F75" s="32"/>
      <c r="G75" s="32"/>
      <c r="H75" s="32"/>
      <c r="I75" s="32"/>
      <c r="J75" s="32"/>
      <c r="K75" s="32"/>
      <c r="L75" s="32"/>
      <c r="M75" s="32"/>
      <c r="N75" s="32"/>
      <c r="O75" s="32"/>
      <c r="P75" s="32"/>
      <c r="Q75" s="84"/>
    </row>
    <row r="76" spans="1:19" x14ac:dyDescent="0.2">
      <c r="A76" s="85"/>
      <c r="D76" s="51"/>
      <c r="E76" s="32"/>
      <c r="F76" s="32"/>
      <c r="G76" s="32"/>
      <c r="H76" s="32"/>
      <c r="I76" s="32"/>
      <c r="J76" s="32"/>
      <c r="K76" s="32"/>
      <c r="L76" s="32"/>
      <c r="M76" s="32"/>
      <c r="N76" s="32"/>
      <c r="O76" s="32"/>
      <c r="P76" s="32"/>
      <c r="Q76" s="84"/>
    </row>
    <row r="77" spans="1:19" x14ac:dyDescent="0.2">
      <c r="A77" s="85"/>
      <c r="D77" s="51"/>
      <c r="E77" s="32"/>
      <c r="F77" s="32"/>
      <c r="G77" s="32"/>
      <c r="H77" s="32"/>
      <c r="I77" s="32"/>
      <c r="J77" s="32"/>
      <c r="K77" s="32"/>
      <c r="L77" s="32"/>
      <c r="M77" s="32"/>
      <c r="N77" s="32"/>
      <c r="O77" s="32"/>
      <c r="P77" s="32"/>
      <c r="Q77" s="84"/>
    </row>
    <row r="78" spans="1:19" x14ac:dyDescent="0.2">
      <c r="A78" s="85"/>
      <c r="D78" s="32"/>
      <c r="E78" s="32"/>
      <c r="F78" s="32"/>
      <c r="G78" s="32"/>
      <c r="H78" s="32"/>
      <c r="I78" s="32"/>
      <c r="J78" s="32"/>
      <c r="K78" s="32"/>
      <c r="L78" s="32"/>
      <c r="M78" s="32"/>
      <c r="N78" s="32"/>
      <c r="O78" s="32"/>
      <c r="P78" s="32"/>
      <c r="Q78" s="84"/>
    </row>
    <row r="79" spans="1:19" x14ac:dyDescent="0.2">
      <c r="A79" s="85"/>
      <c r="D79" s="63"/>
      <c r="E79" s="63"/>
      <c r="F79" s="63"/>
      <c r="G79" s="63"/>
      <c r="H79" s="63"/>
      <c r="I79" s="63"/>
      <c r="J79" s="63"/>
      <c r="K79" s="63"/>
      <c r="L79" s="63"/>
      <c r="M79" s="63"/>
      <c r="N79" s="63"/>
      <c r="O79" s="63"/>
      <c r="P79" s="32"/>
      <c r="Q79" s="84"/>
    </row>
    <row r="80" spans="1:19" x14ac:dyDescent="0.2">
      <c r="A80" s="85"/>
      <c r="D80" s="32"/>
      <c r="E80" s="32"/>
      <c r="F80" s="32"/>
      <c r="G80" s="32"/>
      <c r="H80" s="32"/>
      <c r="I80" s="32"/>
      <c r="J80" s="32"/>
      <c r="K80" s="32"/>
      <c r="L80" s="32"/>
      <c r="M80" s="32"/>
      <c r="N80" s="32"/>
      <c r="O80" s="32"/>
      <c r="P80" s="32"/>
      <c r="Q80" s="84"/>
    </row>
    <row r="81" spans="1:17" x14ac:dyDescent="0.2">
      <c r="A81" s="85"/>
      <c r="D81" s="63"/>
      <c r="E81" s="63"/>
      <c r="F81" s="63"/>
      <c r="G81" s="63"/>
      <c r="H81" s="63"/>
      <c r="I81" s="63"/>
      <c r="J81" s="63"/>
      <c r="K81" s="63"/>
      <c r="L81" s="63"/>
      <c r="M81" s="63"/>
      <c r="N81" s="63"/>
      <c r="O81" s="63"/>
      <c r="P81" s="32"/>
      <c r="Q81" s="84"/>
    </row>
    <row r="82" spans="1:17" x14ac:dyDescent="0.2">
      <c r="A82" s="85"/>
      <c r="D82" s="51"/>
    </row>
    <row r="83" spans="1:17" x14ac:dyDescent="0.2">
      <c r="D83" s="39"/>
    </row>
    <row r="84" spans="1:17" hidden="1" x14ac:dyDescent="0.2">
      <c r="B84" s="82" t="s">
        <v>44</v>
      </c>
      <c r="D84" s="66"/>
      <c r="Q84" s="62"/>
    </row>
    <row r="85" spans="1:17" hidden="1" x14ac:dyDescent="0.2">
      <c r="B85" s="2">
        <f>B2</f>
        <v>0</v>
      </c>
      <c r="D85" s="64">
        <f>IF(MOD($C$6,2)=0,0,1)</f>
        <v>0</v>
      </c>
      <c r="E85" s="3" t="s">
        <v>45</v>
      </c>
      <c r="Q85" s="62"/>
    </row>
    <row r="86" spans="1:17" hidden="1" x14ac:dyDescent="0.2">
      <c r="B86" s="65"/>
      <c r="D86" s="66"/>
      <c r="Q86" s="62"/>
    </row>
    <row r="87" spans="1:17" hidden="1" x14ac:dyDescent="0.2">
      <c r="B87" s="12" t="s">
        <v>46</v>
      </c>
      <c r="D87" s="66"/>
      <c r="E87" s="5"/>
      <c r="G87" s="3" t="s">
        <v>47</v>
      </c>
      <c r="H87" s="5"/>
      <c r="I87" s="5"/>
      <c r="M87" s="3" t="s">
        <v>48</v>
      </c>
      <c r="Q87" s="62"/>
    </row>
    <row r="88" spans="1:17" hidden="1" x14ac:dyDescent="0.2">
      <c r="B88" s="67"/>
      <c r="C88" s="68" t="s">
        <v>73</v>
      </c>
      <c r="D88" s="68" t="s">
        <v>74</v>
      </c>
      <c r="G88" s="45"/>
      <c r="H88" s="5"/>
      <c r="M88" s="45"/>
      <c r="Q88" s="62"/>
    </row>
    <row r="89" spans="1:17" hidden="1" x14ac:dyDescent="0.2">
      <c r="B89" s="12" t="s">
        <v>49</v>
      </c>
      <c r="C89" s="26" t="e">
        <f>#REF!</f>
        <v>#REF!</v>
      </c>
      <c r="D89" s="26" t="e">
        <f>#REF!</f>
        <v>#REF!</v>
      </c>
      <c r="E89" s="27" t="e">
        <f>D89-C89</f>
        <v>#REF!</v>
      </c>
      <c r="G89" s="69" t="s">
        <v>75</v>
      </c>
      <c r="K89" s="26" t="e">
        <f>MAX(0, H93-D93)</f>
        <v>#REF!</v>
      </c>
      <c r="M89" s="3" t="s">
        <v>77</v>
      </c>
      <c r="Q89" s="70" t="e">
        <f>D90</f>
        <v>#REF!</v>
      </c>
    </row>
    <row r="90" spans="1:17" hidden="1" x14ac:dyDescent="0.2">
      <c r="B90" s="12" t="s">
        <v>50</v>
      </c>
      <c r="C90" s="26" t="e">
        <f>#REF!</f>
        <v>#REF!</v>
      </c>
      <c r="D90" s="26" t="e">
        <f>IF($C$5=10306,Q80,#REF!)</f>
        <v>#REF!</v>
      </c>
      <c r="G90" s="3" t="s">
        <v>76</v>
      </c>
      <c r="K90" s="26" t="e">
        <f>MAX(0, C93-D93)</f>
        <v>#REF!</v>
      </c>
      <c r="M90" s="3" t="s">
        <v>51</v>
      </c>
      <c r="Q90" s="70">
        <f>K91</f>
        <v>0</v>
      </c>
    </row>
    <row r="91" spans="1:17" ht="13.5" hidden="1" thickBot="1" x14ac:dyDescent="0.25">
      <c r="B91" s="12" t="s">
        <v>52</v>
      </c>
      <c r="C91" s="26" t="e">
        <f>#REF!</f>
        <v>#REF!</v>
      </c>
      <c r="D91" s="26" t="e">
        <f>#REF!</f>
        <v>#REF!</v>
      </c>
      <c r="G91" s="3" t="s">
        <v>53</v>
      </c>
      <c r="K91" s="30">
        <f>IF(D85=0,,MIN(K90, K89))</f>
        <v>0</v>
      </c>
      <c r="M91" s="3" t="s">
        <v>54</v>
      </c>
      <c r="P91" s="5"/>
      <c r="Q91" s="71" t="e">
        <f>MIN(Q89,Q90)</f>
        <v>#REF!</v>
      </c>
    </row>
    <row r="92" spans="1:17" hidden="1" x14ac:dyDescent="0.2">
      <c r="B92" s="12" t="s">
        <v>55</v>
      </c>
      <c r="C92" s="26" t="e">
        <f>#REF!</f>
        <v>#REF!</v>
      </c>
      <c r="D92" s="26">
        <f>Q75</f>
        <v>0</v>
      </c>
      <c r="Q92" s="62"/>
    </row>
    <row r="93" spans="1:17" ht="13.5" hidden="1" thickBot="1" x14ac:dyDescent="0.25">
      <c r="B93" s="12" t="s">
        <v>56</v>
      </c>
      <c r="C93" s="30" t="e">
        <f>MAX(C89-C90-C91-C92,0)</f>
        <v>#REF!</v>
      </c>
      <c r="D93" s="30" t="e">
        <f>MAX(D89-D90-D91-D92,0)</f>
        <v>#REF!</v>
      </c>
      <c r="E93" s="27" t="e">
        <f>D93-C93</f>
        <v>#REF!</v>
      </c>
      <c r="G93" s="3" t="s">
        <v>57</v>
      </c>
      <c r="H93" s="5" t="e">
        <f>#REF!</f>
        <v>#REF!</v>
      </c>
      <c r="Q93" s="62"/>
    </row>
    <row r="94" spans="1:17" hidden="1" x14ac:dyDescent="0.2">
      <c r="B94" s="12"/>
      <c r="Q94" s="62"/>
    </row>
    <row r="95" spans="1:17" hidden="1" x14ac:dyDescent="0.2">
      <c r="B95" s="12" t="s">
        <v>58</v>
      </c>
      <c r="D95" s="26"/>
      <c r="Q95" s="62"/>
    </row>
    <row r="96" spans="1:17" hidden="1" x14ac:dyDescent="0.2">
      <c r="B96" s="12"/>
      <c r="D96" s="5" t="s">
        <v>17</v>
      </c>
      <c r="E96" s="5" t="s">
        <v>18</v>
      </c>
      <c r="F96" s="5" t="s">
        <v>19</v>
      </c>
      <c r="G96" s="5" t="s">
        <v>20</v>
      </c>
      <c r="H96" s="5" t="s">
        <v>21</v>
      </c>
      <c r="I96" s="5" t="s">
        <v>22</v>
      </c>
      <c r="J96" s="5" t="s">
        <v>23</v>
      </c>
      <c r="K96" s="5" t="s">
        <v>24</v>
      </c>
      <c r="L96" s="5" t="s">
        <v>25</v>
      </c>
      <c r="M96" s="5" t="s">
        <v>26</v>
      </c>
      <c r="N96" s="5" t="s">
        <v>27</v>
      </c>
      <c r="O96" s="5" t="s">
        <v>28</v>
      </c>
      <c r="P96" s="5" t="s">
        <v>29</v>
      </c>
      <c r="Q96" s="49" t="s">
        <v>30</v>
      </c>
    </row>
    <row r="97" spans="2:17" hidden="1" x14ac:dyDescent="0.2">
      <c r="B97" s="12" t="s">
        <v>59</v>
      </c>
      <c r="D97" s="32" t="e">
        <f>IF(C5=10354,17368,IF(C5=10170,6146,IF($Q$91=$Q$89,#REF!,ROUND($Q$91*$P$26*#REF!,0))))</f>
        <v>#REF!</v>
      </c>
      <c r="E97" s="32" t="e">
        <f>IF(C5=10354,29637,IF(C5=10170,8915,IF($Q$91=$Q$89,#REF!, ROUND( $Q$91*$P$26*#REF!, 0))))</f>
        <v>#REF!</v>
      </c>
      <c r="F97" s="32" t="e">
        <f>IF(C5=10354,41057,IF(C5=10170,9199,IF($Q$91=$Q$89,#REF!,ROUND($Q$91*$P$26*#REF!,0))))</f>
        <v>#REF!</v>
      </c>
      <c r="G97" s="32" t="e">
        <f>IF(C5=10354,33439,IF(C5=10170,8986,IF($Q$91=$Q$89,#REF!, ROUND( $Q$91*$P$26*#REF!, 0))))</f>
        <v>#REF!</v>
      </c>
      <c r="H97" s="32" t="e">
        <f>IF(C5=10354,23040,IF(C5=10170,5478,IF($Q$91=$Q$89,#REF!, ROUND( $Q$91*$P$26*#REF!, 0))))</f>
        <v>#REF!</v>
      </c>
      <c r="I97" s="32" t="e">
        <f>IF(C5=10354,19543,IF(C5=10170, 3969,IF($Q$91=$Q$89,#REF!, ROUND( $Q$91*$P$26*#REF!, 0))))</f>
        <v>#REF!</v>
      </c>
      <c r="J97" s="32" t="e">
        <f>IF(C5=10354,17747,IF(C5=10170,4126,IF($Q$91=$Q$89,#REF!, ROUND( $Q$91*$P$26*#REF!, 0))))</f>
        <v>#REF!</v>
      </c>
      <c r="K97" s="32" t="e">
        <f>IF(C5=10354,19209,IF(C5=10170,6121,IF($Q$91=$Q$89,#REF!,ROUND($Q$91*$P$26*#REF!,0))))</f>
        <v>#REF!</v>
      </c>
      <c r="L97" s="32" t="e">
        <f>IF(C5=10354,14824,IF(C5=10170,3638,IF($Q$91=$Q$89,#REF!,ROUND($Q$91*$P$26*#REF!,0))))</f>
        <v>#REF!</v>
      </c>
      <c r="M97" s="32" t="e">
        <f>IF(C5=10354,14581,IF(C5=10170,3176,IF($Q$91=$Q$89,#REF!,ROUND($Q$91*$P$26*#REF!,0))))</f>
        <v>#REF!</v>
      </c>
      <c r="N97" s="32" t="e">
        <f>IF(C5=10354,14127,IF(C5=10170,1321,IF($Q$91=$Q$89,#REF!,ROUND($Q$91*$P$26*#REF!,0))))</f>
        <v>#REF!</v>
      </c>
      <c r="O97" s="32" t="e">
        <f>IF(C5=10354,13498,IF(C5=10170,3401,IF($Q$91=$Q$89,#REF!, ROUND( $Q$91*$P$26*#REF!, 0))))</f>
        <v>#REF!</v>
      </c>
      <c r="P97" s="32" t="e">
        <f>SUM(D97:O97)</f>
        <v>#REF!</v>
      </c>
      <c r="Q97" s="50" t="e">
        <f>ROUND(P97/$P$26, 3)</f>
        <v>#REF!</v>
      </c>
    </row>
    <row r="98" spans="2:17" hidden="1" x14ac:dyDescent="0.2">
      <c r="B98" s="72" t="s">
        <v>60</v>
      </c>
      <c r="D98" s="66"/>
      <c r="Q98" s="62"/>
    </row>
    <row r="99" spans="2:17" ht="13.5" hidden="1" thickBot="1" x14ac:dyDescent="0.25">
      <c r="B99" s="73" t="s">
        <v>61</v>
      </c>
      <c r="C99" s="17"/>
      <c r="D99" s="17"/>
      <c r="E99" s="17"/>
      <c r="F99" s="17"/>
      <c r="G99" s="17"/>
      <c r="H99" s="17"/>
      <c r="I99" s="17"/>
      <c r="J99" s="17"/>
      <c r="K99" s="17"/>
      <c r="L99" s="17"/>
      <c r="M99" s="17"/>
      <c r="N99" s="17"/>
      <c r="O99" s="17"/>
      <c r="P99" s="17"/>
      <c r="Q99" s="18"/>
    </row>
    <row r="100" spans="2:17" x14ac:dyDescent="0.2">
      <c r="B100"/>
      <c r="C100"/>
      <c r="D100"/>
      <c r="E100"/>
      <c r="F100"/>
      <c r="G100"/>
      <c r="H100"/>
      <c r="I100"/>
      <c r="J100"/>
      <c r="K100"/>
      <c r="L100"/>
      <c r="M100"/>
      <c r="N100"/>
      <c r="O100"/>
      <c r="P100"/>
      <c r="Q100"/>
    </row>
    <row r="101" spans="2:17" x14ac:dyDescent="0.2">
      <c r="B101"/>
      <c r="C101"/>
      <c r="D101"/>
      <c r="E101"/>
      <c r="F101"/>
      <c r="G101"/>
      <c r="H101"/>
      <c r="I101"/>
      <c r="J101"/>
      <c r="K101"/>
      <c r="L101"/>
      <c r="M101"/>
      <c r="N101"/>
      <c r="O101"/>
      <c r="P101"/>
      <c r="Q101"/>
    </row>
    <row r="102" spans="2:17" x14ac:dyDescent="0.2">
      <c r="D102" s="76"/>
      <c r="E102" s="76"/>
      <c r="F102" s="76"/>
      <c r="G102" s="76"/>
      <c r="H102" s="76"/>
      <c r="I102" s="76"/>
      <c r="J102" s="76"/>
      <c r="K102" s="76"/>
      <c r="L102" s="76"/>
      <c r="M102" s="76"/>
      <c r="N102" s="76"/>
      <c r="O102" s="76"/>
      <c r="P102" s="75"/>
    </row>
    <row r="103" spans="2:17" x14ac:dyDescent="0.2">
      <c r="D103" s="76"/>
      <c r="E103" s="76"/>
      <c r="F103" s="76"/>
      <c r="G103" s="76"/>
      <c r="H103" s="76"/>
      <c r="I103" s="76"/>
      <c r="J103" s="76"/>
      <c r="K103" s="76"/>
      <c r="L103" s="76"/>
      <c r="M103" s="76"/>
      <c r="N103" s="76"/>
      <c r="O103" s="76"/>
      <c r="P103" s="75"/>
    </row>
  </sheetData>
  <dataConsolidate/>
  <mergeCells count="1">
    <mergeCell ref="C4:E4"/>
  </mergeCells>
  <conditionalFormatting sqref="B87:Q97">
    <cfRule type="expression" dxfId="0" priority="1">
      <formula>$D$85=0</formula>
    </cfRule>
  </conditionalFormatting>
  <pageMargins left="0.5" right="0.31" top="0.5" bottom="0.5" header="0.5" footer="0.5"/>
  <pageSetup paperSize="5" scale="74" orientation="landscape" r:id="rId1"/>
  <headerFooter alignWithMargins="0"/>
  <rowBreaks count="1" manualBreakCount="1">
    <brk id="65" min="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7</vt:i4>
      </vt:variant>
      <vt:variant>
        <vt:lpstr>Charts</vt:lpstr>
      </vt:variant>
      <vt:variant>
        <vt:i4>2</vt:i4>
      </vt:variant>
      <vt:variant>
        <vt:lpstr>Named Ranges</vt:lpstr>
      </vt:variant>
      <vt:variant>
        <vt:i4>1</vt:i4>
      </vt:variant>
    </vt:vector>
  </HeadingPairs>
  <TitlesOfParts>
    <vt:vector size="10" baseType="lpstr">
      <vt:lpstr>Info</vt:lpstr>
      <vt:lpstr>Customer Data</vt:lpstr>
      <vt:lpstr>Customer Specific Resources</vt:lpstr>
      <vt:lpstr>Load Data</vt:lpstr>
      <vt:lpstr>Shaping Capacity XX% of Block</vt:lpstr>
      <vt:lpstr>Shaping Capacity using PNR</vt:lpstr>
      <vt:lpstr>Net Req Block Only</vt:lpstr>
      <vt:lpstr>Hourly Load Chart</vt:lpstr>
      <vt:lpstr>Daily Load Chart</vt:lpstr>
      <vt:lpstr>'Net Req Block Only'!Print_Area</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Allen,Clarissa A (BPA) - PSS-SEATTLE</dc:creator>
  <cp:lastModifiedBy>Patton,Kathryn B (BPA) - PSW-SEATTLE</cp:lastModifiedBy>
  <dcterms:created xsi:type="dcterms:W3CDTF">2023-09-28T20:33:04Z</dcterms:created>
  <dcterms:modified xsi:type="dcterms:W3CDTF">2024-05-14T23:24:53Z</dcterms:modified>
</cp:coreProperties>
</file>