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hidePivotFieldList="1"/>
  <mc:AlternateContent xmlns:mc="http://schemas.openxmlformats.org/markup-compatibility/2006">
    <mc:Choice Requires="x15">
      <x15ac:absPath xmlns:x15ac="http://schemas.microsoft.com/office/spreadsheetml/2010/11/ac" url="Y:\PoC\CHWM Implementation Policy\Draft Final Publication\"/>
    </mc:Choice>
  </mc:AlternateContent>
  <xr:revisionPtr revIDLastSave="0" documentId="13_ncr:1_{AF555FEE-9C18-427C-B82A-CC5BEC449579}" xr6:coauthVersionLast="47" xr6:coauthVersionMax="47" xr10:uidLastSave="{00000000-0000-0000-0000-000000000000}"/>
  <bookViews>
    <workbookView xWindow="28680" yWindow="-120" windowWidth="29040" windowHeight="15720" tabRatio="584" activeTab="1" xr2:uid="{00000000-000D-0000-FFFF-FFFF00000000}"/>
  </bookViews>
  <sheets>
    <sheet name="Info" sheetId="28" r:id="rId1"/>
    <sheet name="Calculation" sheetId="15" r:id="rId2"/>
    <sheet name="Data" sheetId="10" state="hidden" r:id="rId3"/>
    <sheet name="Attachment A" sheetId="29" state="hidden" r:id="rId4"/>
    <sheet name="Proportional Share Calculation" sheetId="27" state="hidden" r:id="rId5"/>
    <sheet name="Lists" sheetId="11" state="hidden" r:id="rId6"/>
  </sheets>
  <calcPr calcId="191029"/>
  <pivotCaches>
    <pivotCache cacheId="0"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8" i="15" l="1"/>
  <c r="M9" i="15"/>
  <c r="M10" i="15"/>
  <c r="M11" i="15"/>
  <c r="M12" i="15"/>
  <c r="M13" i="15"/>
  <c r="M14" i="15"/>
  <c r="M15" i="15"/>
  <c r="M16" i="15"/>
  <c r="M17" i="15"/>
  <c r="M18" i="15"/>
  <c r="M19" i="15"/>
  <c r="M20" i="15"/>
  <c r="M21" i="15"/>
  <c r="M22" i="15"/>
  <c r="M23" i="15"/>
  <c r="M24" i="15"/>
  <c r="M25" i="15"/>
  <c r="M26" i="15"/>
  <c r="M27" i="15"/>
  <c r="M28" i="15"/>
  <c r="M29" i="15"/>
  <c r="M30" i="15"/>
  <c r="M31" i="15"/>
  <c r="M32" i="15"/>
  <c r="M33" i="15"/>
  <c r="M34" i="15"/>
  <c r="M35" i="15"/>
  <c r="M36" i="15"/>
  <c r="M37" i="15"/>
  <c r="M38" i="15"/>
  <c r="M39" i="15"/>
  <c r="M40" i="15"/>
  <c r="M41" i="15"/>
  <c r="M42" i="15"/>
  <c r="M43" i="15"/>
  <c r="M44" i="15"/>
  <c r="M45" i="15"/>
  <c r="M46" i="15"/>
  <c r="M47" i="15"/>
  <c r="M48" i="15"/>
  <c r="M49" i="15"/>
  <c r="M50" i="15"/>
  <c r="M51" i="15"/>
  <c r="M52" i="15"/>
  <c r="M53" i="15"/>
  <c r="M54" i="15"/>
  <c r="M55" i="15"/>
  <c r="M56" i="15"/>
  <c r="M57" i="15"/>
  <c r="M58" i="15"/>
  <c r="M59" i="15"/>
  <c r="M60" i="15"/>
  <c r="M61" i="15"/>
  <c r="M62" i="15"/>
  <c r="M63" i="15"/>
  <c r="M64" i="15"/>
  <c r="M65" i="15"/>
  <c r="M66" i="15"/>
  <c r="M67" i="15"/>
  <c r="M68" i="15"/>
  <c r="M69" i="15"/>
  <c r="M70" i="15"/>
  <c r="M71" i="15"/>
  <c r="M72" i="15"/>
  <c r="M73" i="15"/>
  <c r="M74" i="15"/>
  <c r="M75" i="15"/>
  <c r="M76" i="15"/>
  <c r="M77" i="15"/>
  <c r="M78" i="15"/>
  <c r="M79" i="15"/>
  <c r="M80" i="15"/>
  <c r="M81" i="15"/>
  <c r="M82" i="15"/>
  <c r="M83" i="15"/>
  <c r="M84" i="15"/>
  <c r="M85" i="15"/>
  <c r="M86" i="15"/>
  <c r="M87" i="15"/>
  <c r="M88" i="15"/>
  <c r="M89" i="15"/>
  <c r="M90" i="15"/>
  <c r="M91" i="15"/>
  <c r="M92" i="15"/>
  <c r="M93" i="15"/>
  <c r="M94" i="15"/>
  <c r="M95" i="15"/>
  <c r="M96" i="15"/>
  <c r="M97" i="15"/>
  <c r="M98" i="15"/>
  <c r="M99" i="15"/>
  <c r="M100" i="15"/>
  <c r="M101" i="15"/>
  <c r="M102" i="15"/>
  <c r="M103" i="15"/>
  <c r="M104" i="15"/>
  <c r="M105" i="15"/>
  <c r="M106" i="15"/>
  <c r="M107" i="15"/>
  <c r="M108" i="15"/>
  <c r="M109" i="15"/>
  <c r="M110" i="15"/>
  <c r="M111" i="15"/>
  <c r="M112" i="15"/>
  <c r="M113" i="15"/>
  <c r="M114" i="15"/>
  <c r="M115" i="15"/>
  <c r="M116" i="15"/>
  <c r="M117" i="15"/>
  <c r="M118" i="15"/>
  <c r="M119" i="15"/>
  <c r="M120" i="15"/>
  <c r="M121" i="15"/>
  <c r="M122" i="15"/>
  <c r="M123" i="15"/>
  <c r="M124" i="15"/>
  <c r="M125" i="15"/>
  <c r="M126" i="15"/>
  <c r="M127" i="15"/>
  <c r="M128" i="15"/>
  <c r="M129" i="15"/>
  <c r="M130" i="15"/>
  <c r="M131" i="15"/>
  <c r="M132" i="15"/>
  <c r="M133" i="15"/>
  <c r="M134" i="15"/>
  <c r="M135" i="15"/>
  <c r="M136" i="15"/>
  <c r="M137" i="15"/>
  <c r="M138" i="15"/>
  <c r="M139" i="15"/>
  <c r="M7" i="15"/>
  <c r="F136" i="10"/>
  <c r="I3" i="29"/>
  <c r="I4" i="29"/>
  <c r="I5" i="29"/>
  <c r="I6" i="29"/>
  <c r="I7" i="29"/>
  <c r="I8" i="29"/>
  <c r="I9" i="29"/>
  <c r="I10" i="29"/>
  <c r="I11" i="29"/>
  <c r="I12" i="29"/>
  <c r="I13" i="29"/>
  <c r="I14" i="29"/>
  <c r="I15" i="29"/>
  <c r="I16" i="29"/>
  <c r="I17" i="29"/>
  <c r="I18" i="29"/>
  <c r="I19" i="29"/>
  <c r="I20" i="29"/>
  <c r="I21" i="29"/>
  <c r="I22" i="29"/>
  <c r="I23" i="29"/>
  <c r="I24" i="29"/>
  <c r="I25" i="29"/>
  <c r="I26" i="29"/>
  <c r="I27" i="29"/>
  <c r="I28" i="29"/>
  <c r="I29" i="29"/>
  <c r="I30" i="29"/>
  <c r="I31" i="29"/>
  <c r="I32" i="29"/>
  <c r="I33" i="29"/>
  <c r="I34" i="29"/>
  <c r="I35" i="29"/>
  <c r="I36" i="29"/>
  <c r="I37" i="29"/>
  <c r="I38" i="29"/>
  <c r="I39" i="29"/>
  <c r="I40" i="29"/>
  <c r="I41" i="29"/>
  <c r="I42" i="29"/>
  <c r="I43" i="29"/>
  <c r="I44" i="29"/>
  <c r="I45" i="29"/>
  <c r="I46" i="29"/>
  <c r="I47" i="29"/>
  <c r="I48" i="29"/>
  <c r="I49" i="29"/>
  <c r="I50" i="29"/>
  <c r="I51" i="29"/>
  <c r="I52" i="29"/>
  <c r="I53" i="29"/>
  <c r="I54" i="29"/>
  <c r="I55" i="29"/>
  <c r="I56" i="29"/>
  <c r="I57" i="29"/>
  <c r="I58" i="29"/>
  <c r="I59" i="29"/>
  <c r="I60" i="29"/>
  <c r="I61" i="29"/>
  <c r="I62" i="29"/>
  <c r="I63" i="29"/>
  <c r="I64" i="29"/>
  <c r="I65" i="29"/>
  <c r="I66" i="29"/>
  <c r="I67" i="29"/>
  <c r="I68" i="29"/>
  <c r="I69" i="29"/>
  <c r="I70" i="29"/>
  <c r="I71" i="29"/>
  <c r="I72" i="29"/>
  <c r="I73" i="29"/>
  <c r="I74" i="29"/>
  <c r="I75" i="29"/>
  <c r="I76" i="29"/>
  <c r="I77" i="29"/>
  <c r="I78" i="29"/>
  <c r="I79" i="29"/>
  <c r="I80" i="29"/>
  <c r="I81" i="29"/>
  <c r="I82" i="29"/>
  <c r="I83" i="29"/>
  <c r="I84" i="29"/>
  <c r="I85" i="29"/>
  <c r="I86" i="29"/>
  <c r="I87" i="29"/>
  <c r="I88" i="29"/>
  <c r="I89" i="29"/>
  <c r="I90" i="29"/>
  <c r="I91" i="29"/>
  <c r="I92" i="29"/>
  <c r="I93" i="29"/>
  <c r="I94" i="29"/>
  <c r="I95" i="29"/>
  <c r="I96" i="29"/>
  <c r="I97" i="29"/>
  <c r="I98" i="29"/>
  <c r="I99" i="29"/>
  <c r="I100" i="29"/>
  <c r="I101" i="29"/>
  <c r="I102" i="29"/>
  <c r="I103" i="29"/>
  <c r="I104" i="29"/>
  <c r="I105" i="29"/>
  <c r="I106" i="29"/>
  <c r="I107" i="29"/>
  <c r="I108" i="29"/>
  <c r="I109" i="29"/>
  <c r="I110" i="29"/>
  <c r="I111" i="29"/>
  <c r="I112" i="29"/>
  <c r="I113" i="29"/>
  <c r="I114" i="29"/>
  <c r="I115" i="29"/>
  <c r="I116" i="29"/>
  <c r="I117" i="29"/>
  <c r="I118" i="29"/>
  <c r="I119" i="29"/>
  <c r="I120" i="29"/>
  <c r="I121" i="29"/>
  <c r="I122" i="29"/>
  <c r="I124" i="29"/>
  <c r="I125" i="29"/>
  <c r="I126" i="29"/>
  <c r="I127" i="29"/>
  <c r="I128" i="29"/>
  <c r="I129" i="29"/>
  <c r="I130" i="29"/>
  <c r="I131" i="29"/>
  <c r="I132" i="29"/>
  <c r="I133" i="29"/>
  <c r="I134" i="29"/>
  <c r="I135" i="29"/>
  <c r="I136" i="29"/>
  <c r="I137" i="29"/>
  <c r="I138" i="29"/>
  <c r="I139" i="29"/>
  <c r="I140" i="29"/>
  <c r="I141" i="29"/>
  <c r="I142" i="29"/>
  <c r="I143" i="29"/>
  <c r="I144" i="29"/>
  <c r="I145" i="29"/>
  <c r="I146" i="29"/>
  <c r="I147" i="29"/>
  <c r="I148" i="29"/>
  <c r="I149" i="29"/>
  <c r="I150" i="29"/>
  <c r="I151" i="29"/>
  <c r="I152" i="29"/>
  <c r="I153" i="29"/>
  <c r="I155" i="29"/>
  <c r="I156" i="29"/>
  <c r="I157" i="29"/>
  <c r="I158" i="29"/>
  <c r="I159" i="29"/>
  <c r="I160" i="29"/>
  <c r="I161" i="29"/>
  <c r="I162" i="29"/>
  <c r="I163" i="29"/>
  <c r="I164" i="29"/>
  <c r="I165" i="29"/>
  <c r="I166" i="29"/>
  <c r="I167" i="29"/>
  <c r="I168" i="29"/>
  <c r="I169" i="29"/>
  <c r="I170" i="29"/>
  <c r="I171" i="29"/>
  <c r="I172" i="29"/>
  <c r="I173" i="29"/>
  <c r="I174" i="29"/>
  <c r="I175" i="29"/>
  <c r="I176" i="29"/>
  <c r="I177" i="29"/>
  <c r="I178" i="29"/>
  <c r="I179" i="29"/>
  <c r="I180" i="29"/>
  <c r="I181" i="29"/>
  <c r="I182" i="29"/>
  <c r="I183" i="29"/>
  <c r="I184" i="29"/>
  <c r="I185" i="29"/>
  <c r="I186" i="29"/>
  <c r="I187" i="29"/>
  <c r="I188" i="29"/>
  <c r="I189" i="29"/>
  <c r="I190" i="29"/>
  <c r="I191" i="29"/>
  <c r="I192" i="29"/>
  <c r="I193" i="29"/>
  <c r="I194" i="29"/>
  <c r="I195" i="29"/>
  <c r="I196" i="29"/>
  <c r="I197" i="29"/>
  <c r="I198" i="29"/>
  <c r="I199" i="29"/>
  <c r="I200" i="29"/>
  <c r="I201" i="29"/>
  <c r="I202" i="29"/>
  <c r="I203" i="29"/>
  <c r="I204" i="29"/>
  <c r="I205" i="29"/>
  <c r="I206" i="29"/>
  <c r="I207" i="29"/>
  <c r="I208" i="29"/>
  <c r="I209" i="29"/>
  <c r="I210" i="29"/>
  <c r="I211" i="29"/>
  <c r="I212" i="29"/>
  <c r="I213" i="29"/>
  <c r="I214" i="29"/>
  <c r="I215" i="29"/>
  <c r="I216" i="29"/>
  <c r="I217" i="29"/>
  <c r="I218" i="29"/>
  <c r="I219" i="29"/>
  <c r="I220" i="29"/>
  <c r="I221" i="29"/>
  <c r="I222" i="29"/>
  <c r="I223" i="29"/>
  <c r="I224" i="29"/>
  <c r="I225" i="29"/>
  <c r="I226" i="29"/>
  <c r="I227" i="29"/>
  <c r="I228" i="29"/>
  <c r="I229" i="29"/>
  <c r="I230" i="29"/>
  <c r="I231" i="29"/>
  <c r="I232" i="29"/>
  <c r="I233" i="29"/>
  <c r="I234" i="29"/>
  <c r="I235" i="29"/>
  <c r="I236" i="29"/>
  <c r="I237" i="29"/>
  <c r="I238" i="29"/>
  <c r="I2" i="29"/>
  <c r="H154" i="29"/>
  <c r="H123" i="29"/>
  <c r="H82" i="29"/>
  <c r="G82" i="29" s="1"/>
  <c r="H83" i="29"/>
  <c r="G83" i="29" s="1"/>
  <c r="H102" i="15" l="1"/>
  <c r="F102" i="15"/>
  <c r="G102" i="15"/>
  <c r="H44" i="15"/>
  <c r="H43" i="15"/>
  <c r="H45" i="15"/>
  <c r="F8" i="15"/>
  <c r="G8" i="15"/>
  <c r="F9" i="15"/>
  <c r="G9" i="15"/>
  <c r="F10" i="15"/>
  <c r="G10" i="15"/>
  <c r="F11" i="15"/>
  <c r="G11" i="15"/>
  <c r="F12" i="15"/>
  <c r="G12" i="15"/>
  <c r="F13" i="15"/>
  <c r="G13" i="15"/>
  <c r="F14" i="15"/>
  <c r="G14" i="15"/>
  <c r="F15" i="15"/>
  <c r="G15" i="15"/>
  <c r="F16" i="15"/>
  <c r="G16" i="15"/>
  <c r="F17" i="15"/>
  <c r="G17" i="15"/>
  <c r="F18" i="15"/>
  <c r="G18" i="15"/>
  <c r="F19" i="15"/>
  <c r="G19" i="15"/>
  <c r="F20" i="15"/>
  <c r="G20" i="15"/>
  <c r="F21" i="15"/>
  <c r="G21" i="15"/>
  <c r="F22" i="15"/>
  <c r="G22" i="15"/>
  <c r="F23" i="15"/>
  <c r="G23" i="15"/>
  <c r="F24" i="15"/>
  <c r="G24" i="15"/>
  <c r="F25" i="15"/>
  <c r="G25" i="15"/>
  <c r="F26" i="15"/>
  <c r="G26" i="15"/>
  <c r="F27" i="15"/>
  <c r="G27" i="15"/>
  <c r="F28" i="15"/>
  <c r="G28" i="15"/>
  <c r="F29" i="15"/>
  <c r="G29" i="15"/>
  <c r="F30" i="15"/>
  <c r="G30" i="15"/>
  <c r="F31" i="15"/>
  <c r="G31" i="15"/>
  <c r="F32" i="15"/>
  <c r="G32" i="15"/>
  <c r="F33" i="15"/>
  <c r="G33" i="15"/>
  <c r="F34" i="15"/>
  <c r="G34" i="15"/>
  <c r="F35" i="15"/>
  <c r="G35" i="15"/>
  <c r="F36" i="15"/>
  <c r="G36" i="15"/>
  <c r="F37" i="15"/>
  <c r="G37" i="15"/>
  <c r="F38" i="15"/>
  <c r="G38" i="15"/>
  <c r="F39" i="15"/>
  <c r="G39" i="15"/>
  <c r="F40" i="15"/>
  <c r="G40" i="15"/>
  <c r="F41" i="15"/>
  <c r="G41" i="15"/>
  <c r="F42" i="15"/>
  <c r="G42" i="15"/>
  <c r="F43" i="15"/>
  <c r="G43" i="15"/>
  <c r="F44" i="15"/>
  <c r="G44" i="15"/>
  <c r="F45" i="15"/>
  <c r="G45" i="15"/>
  <c r="F46" i="15"/>
  <c r="G46" i="15"/>
  <c r="F47" i="15"/>
  <c r="G47" i="15"/>
  <c r="F48" i="15"/>
  <c r="G48" i="15"/>
  <c r="F49" i="15"/>
  <c r="G49" i="15"/>
  <c r="F50" i="15"/>
  <c r="G50" i="15"/>
  <c r="F51" i="15"/>
  <c r="G51" i="15"/>
  <c r="F52" i="15"/>
  <c r="G52" i="15"/>
  <c r="F53" i="15"/>
  <c r="G53" i="15"/>
  <c r="F54" i="15"/>
  <c r="G54" i="15"/>
  <c r="F55" i="15"/>
  <c r="G55" i="15"/>
  <c r="F56" i="15"/>
  <c r="G56" i="15"/>
  <c r="F57" i="15"/>
  <c r="G57" i="15"/>
  <c r="F58" i="15"/>
  <c r="G58" i="15"/>
  <c r="F59" i="15"/>
  <c r="G59" i="15"/>
  <c r="F60" i="15"/>
  <c r="G60" i="15"/>
  <c r="F61" i="15"/>
  <c r="G61" i="15"/>
  <c r="F62" i="15"/>
  <c r="G62" i="15"/>
  <c r="F63" i="15"/>
  <c r="G63" i="15"/>
  <c r="F64" i="15"/>
  <c r="G64" i="15"/>
  <c r="F65" i="15"/>
  <c r="G65" i="15"/>
  <c r="F66" i="15"/>
  <c r="G66" i="15"/>
  <c r="F67" i="15"/>
  <c r="G67" i="15"/>
  <c r="F68" i="15"/>
  <c r="G68" i="15"/>
  <c r="F69" i="15"/>
  <c r="G69" i="15"/>
  <c r="F70" i="15"/>
  <c r="G70" i="15"/>
  <c r="F71" i="15"/>
  <c r="G71" i="15"/>
  <c r="F72" i="15"/>
  <c r="G72" i="15"/>
  <c r="F73" i="15"/>
  <c r="G73" i="15"/>
  <c r="F74" i="15"/>
  <c r="G74" i="15"/>
  <c r="F75" i="15"/>
  <c r="G75" i="15"/>
  <c r="F76" i="15"/>
  <c r="G76" i="15"/>
  <c r="F77" i="15"/>
  <c r="G77" i="15"/>
  <c r="F78" i="15"/>
  <c r="G78" i="15"/>
  <c r="F79" i="15"/>
  <c r="G79" i="15"/>
  <c r="F80" i="15"/>
  <c r="G80" i="15"/>
  <c r="F81" i="15"/>
  <c r="G81" i="15"/>
  <c r="F82" i="15"/>
  <c r="G82" i="15"/>
  <c r="F83" i="15"/>
  <c r="G83" i="15"/>
  <c r="F84" i="15"/>
  <c r="G84" i="15"/>
  <c r="F85" i="15"/>
  <c r="G85" i="15"/>
  <c r="F86" i="15"/>
  <c r="G86" i="15"/>
  <c r="F87" i="15"/>
  <c r="G87" i="15"/>
  <c r="F88" i="15"/>
  <c r="G88" i="15"/>
  <c r="F89" i="15"/>
  <c r="G89" i="15"/>
  <c r="F90" i="15"/>
  <c r="G90" i="15"/>
  <c r="F91" i="15"/>
  <c r="G91" i="15"/>
  <c r="F92" i="15"/>
  <c r="G92" i="15"/>
  <c r="F93" i="15"/>
  <c r="G93" i="15"/>
  <c r="F94" i="15"/>
  <c r="G94" i="15"/>
  <c r="F95" i="15"/>
  <c r="G95" i="15"/>
  <c r="F96" i="15"/>
  <c r="G96" i="15"/>
  <c r="F97" i="15"/>
  <c r="G97" i="15"/>
  <c r="F98" i="15"/>
  <c r="G98" i="15"/>
  <c r="F99" i="15"/>
  <c r="G99" i="15"/>
  <c r="F100" i="15"/>
  <c r="G100" i="15"/>
  <c r="F101" i="15"/>
  <c r="G101" i="15"/>
  <c r="F103" i="15"/>
  <c r="G103" i="15"/>
  <c r="F104" i="15"/>
  <c r="G104" i="15"/>
  <c r="F105" i="15"/>
  <c r="G105" i="15"/>
  <c r="F106" i="15"/>
  <c r="G106" i="15"/>
  <c r="F107" i="15"/>
  <c r="G107" i="15"/>
  <c r="F108" i="15"/>
  <c r="G108" i="15"/>
  <c r="F109" i="15"/>
  <c r="G109" i="15"/>
  <c r="F110" i="15"/>
  <c r="G110" i="15"/>
  <c r="F111" i="15"/>
  <c r="G111" i="15"/>
  <c r="F112" i="15"/>
  <c r="G112" i="15"/>
  <c r="F113" i="15"/>
  <c r="G113" i="15"/>
  <c r="F114" i="15"/>
  <c r="G114" i="15"/>
  <c r="F115" i="15"/>
  <c r="G115" i="15"/>
  <c r="F116" i="15"/>
  <c r="G116" i="15"/>
  <c r="F117" i="15"/>
  <c r="G117" i="15"/>
  <c r="F118" i="15"/>
  <c r="G118" i="15"/>
  <c r="F119" i="15"/>
  <c r="G119" i="15"/>
  <c r="F120" i="15"/>
  <c r="G120" i="15"/>
  <c r="F121" i="15"/>
  <c r="G121" i="15"/>
  <c r="F122" i="15"/>
  <c r="G122" i="15"/>
  <c r="F123" i="15"/>
  <c r="G123" i="15"/>
  <c r="F124" i="15"/>
  <c r="G124" i="15"/>
  <c r="F125" i="15"/>
  <c r="G125" i="15"/>
  <c r="F126" i="15"/>
  <c r="G126" i="15"/>
  <c r="F127" i="15"/>
  <c r="G127" i="15"/>
  <c r="F128" i="15"/>
  <c r="G128" i="15"/>
  <c r="F129" i="15"/>
  <c r="G129" i="15"/>
  <c r="F130" i="15"/>
  <c r="G130" i="15"/>
  <c r="F131" i="15"/>
  <c r="G131" i="15"/>
  <c r="F132" i="15"/>
  <c r="G132" i="15"/>
  <c r="F133" i="15"/>
  <c r="G133" i="15"/>
  <c r="F134" i="15"/>
  <c r="G134" i="15"/>
  <c r="F135" i="15"/>
  <c r="G135" i="15"/>
  <c r="F136" i="15"/>
  <c r="G136" i="15"/>
  <c r="F137" i="15"/>
  <c r="G137" i="15"/>
  <c r="F138" i="15"/>
  <c r="G138" i="15"/>
  <c r="F139" i="15"/>
  <c r="G139" i="15"/>
  <c r="G7" i="15"/>
  <c r="F7" i="15"/>
  <c r="D136" i="10"/>
  <c r="E136" i="10"/>
  <c r="E149" i="29"/>
  <c r="E151" i="29" s="1"/>
  <c r="M3" i="29" l="1"/>
  <c r="M4" i="29"/>
  <c r="M5" i="29"/>
  <c r="M6" i="29"/>
  <c r="M7" i="29"/>
  <c r="M8" i="29"/>
  <c r="M9" i="29"/>
  <c r="M10" i="29"/>
  <c r="M11" i="29"/>
  <c r="M12" i="29"/>
  <c r="M13" i="29"/>
  <c r="M14" i="29"/>
  <c r="M15" i="29"/>
  <c r="M16" i="29"/>
  <c r="M17" i="29"/>
  <c r="M18" i="29"/>
  <c r="M19" i="29"/>
  <c r="M20" i="29"/>
  <c r="M21" i="29"/>
  <c r="M22" i="29"/>
  <c r="M23" i="29"/>
  <c r="M24" i="29"/>
  <c r="M25" i="29"/>
  <c r="M26" i="29"/>
  <c r="M27" i="29"/>
  <c r="M28" i="29"/>
  <c r="M29" i="29"/>
  <c r="M30" i="29"/>
  <c r="M31" i="29"/>
  <c r="M32" i="29"/>
  <c r="M33" i="29"/>
  <c r="M34" i="29"/>
  <c r="M35" i="29"/>
  <c r="M36" i="29"/>
  <c r="M37" i="29"/>
  <c r="M38" i="29"/>
  <c r="M39" i="29"/>
  <c r="M40" i="29"/>
  <c r="M41" i="29"/>
  <c r="M42" i="29"/>
  <c r="M43" i="29"/>
  <c r="M44" i="29"/>
  <c r="M45" i="29"/>
  <c r="M46" i="29"/>
  <c r="M47" i="29"/>
  <c r="M48" i="29"/>
  <c r="M49" i="29"/>
  <c r="M50" i="29"/>
  <c r="M51" i="29"/>
  <c r="M52" i="29"/>
  <c r="M53" i="29"/>
  <c r="M54" i="29"/>
  <c r="M55" i="29"/>
  <c r="M56" i="29"/>
  <c r="M57" i="29"/>
  <c r="M58" i="29"/>
  <c r="M59" i="29"/>
  <c r="M60" i="29"/>
  <c r="M61" i="29"/>
  <c r="M62" i="29"/>
  <c r="M63" i="29"/>
  <c r="M64" i="29"/>
  <c r="M65" i="29"/>
  <c r="M66" i="29"/>
  <c r="M67" i="29"/>
  <c r="M68" i="29"/>
  <c r="M69" i="29"/>
  <c r="M70" i="29"/>
  <c r="M71" i="29"/>
  <c r="M72" i="29"/>
  <c r="M73" i="29"/>
  <c r="M74" i="29"/>
  <c r="M75" i="29"/>
  <c r="M76" i="29"/>
  <c r="M77" i="29"/>
  <c r="M78" i="29"/>
  <c r="M79" i="29"/>
  <c r="M80" i="29"/>
  <c r="M81" i="29"/>
  <c r="M82" i="29"/>
  <c r="M83" i="29"/>
  <c r="M84" i="29"/>
  <c r="M85" i="29"/>
  <c r="M86" i="29"/>
  <c r="M87" i="29"/>
  <c r="M88" i="29"/>
  <c r="M89" i="29"/>
  <c r="M90" i="29"/>
  <c r="M91" i="29"/>
  <c r="M92" i="29"/>
  <c r="M93" i="29"/>
  <c r="M94" i="29"/>
  <c r="M95" i="29"/>
  <c r="M96" i="29"/>
  <c r="M97" i="29"/>
  <c r="M98" i="29"/>
  <c r="M99" i="29"/>
  <c r="M100" i="29"/>
  <c r="M101" i="29"/>
  <c r="M102" i="29"/>
  <c r="M103" i="29"/>
  <c r="M104" i="29"/>
  <c r="M105" i="29"/>
  <c r="M106" i="29"/>
  <c r="M107" i="29"/>
  <c r="M108" i="29"/>
  <c r="M109" i="29"/>
  <c r="M110" i="29"/>
  <c r="M111" i="29"/>
  <c r="M112" i="29"/>
  <c r="M113" i="29"/>
  <c r="M114" i="29"/>
  <c r="M115" i="29"/>
  <c r="M116" i="29"/>
  <c r="M117" i="29"/>
  <c r="M118" i="29"/>
  <c r="M119" i="29"/>
  <c r="M120" i="29"/>
  <c r="M121" i="29"/>
  <c r="M122" i="29"/>
  <c r="M123" i="29"/>
  <c r="M124" i="29"/>
  <c r="M125" i="29"/>
  <c r="M126" i="29"/>
  <c r="M127" i="29"/>
  <c r="M128" i="29"/>
  <c r="M129" i="29"/>
  <c r="M130" i="29"/>
  <c r="M131" i="29"/>
  <c r="M132" i="29"/>
  <c r="M133" i="29"/>
  <c r="M134" i="29"/>
  <c r="M2" i="29"/>
  <c r="G4" i="29"/>
  <c r="G5" i="29"/>
  <c r="G7" i="29"/>
  <c r="G8" i="29"/>
  <c r="G9" i="29"/>
  <c r="G10" i="29"/>
  <c r="G12" i="29"/>
  <c r="G13" i="29"/>
  <c r="G14" i="29"/>
  <c r="G18" i="29"/>
  <c r="G19" i="29"/>
  <c r="G24" i="29"/>
  <c r="G25" i="29"/>
  <c r="G26" i="29"/>
  <c r="G27" i="29"/>
  <c r="G29" i="29"/>
  <c r="G30" i="29"/>
  <c r="G33" i="29"/>
  <c r="G34" i="29"/>
  <c r="G41" i="29"/>
  <c r="G42" i="29"/>
  <c r="G43" i="29"/>
  <c r="G44" i="29"/>
  <c r="G45" i="29"/>
  <c r="G46" i="29"/>
  <c r="G47" i="29"/>
  <c r="G49" i="29"/>
  <c r="G66" i="29"/>
  <c r="G70" i="29"/>
  <c r="G88" i="29"/>
  <c r="G89" i="29"/>
  <c r="G90" i="29"/>
  <c r="G92" i="29"/>
  <c r="G96" i="29"/>
  <c r="G97" i="29"/>
  <c r="G98" i="29"/>
  <c r="G105" i="29"/>
  <c r="G106" i="29"/>
  <c r="G111" i="29"/>
  <c r="G112" i="29"/>
  <c r="G124" i="29"/>
  <c r="G129" i="29"/>
  <c r="G132" i="29"/>
  <c r="G136" i="29"/>
  <c r="G137" i="29"/>
  <c r="G138" i="29"/>
  <c r="G139" i="29"/>
  <c r="G142" i="29"/>
  <c r="G143" i="29"/>
  <c r="G147" i="29"/>
  <c r="G148" i="29"/>
  <c r="G155" i="29"/>
  <c r="G158" i="29"/>
  <c r="G159" i="29"/>
  <c r="G160" i="29"/>
  <c r="G162" i="29"/>
  <c r="G163" i="29"/>
  <c r="G164" i="29"/>
  <c r="G195" i="29"/>
  <c r="G196" i="29"/>
  <c r="G197" i="29"/>
  <c r="G198" i="29"/>
  <c r="G199" i="29"/>
  <c r="G218" i="29"/>
  <c r="G221" i="29"/>
  <c r="G223" i="29"/>
  <c r="G224" i="29"/>
  <c r="G225" i="29"/>
  <c r="G226" i="29"/>
  <c r="G227" i="29"/>
  <c r="G228" i="29"/>
  <c r="G229" i="29"/>
  <c r="G230" i="29"/>
  <c r="G231" i="29"/>
  <c r="G233" i="29"/>
  <c r="G234" i="29"/>
  <c r="G235" i="29"/>
  <c r="G236" i="29"/>
  <c r="G237" i="29"/>
  <c r="G238" i="29"/>
  <c r="G2" i="29"/>
  <c r="H127" i="29"/>
  <c r="G127" i="29" s="1"/>
  <c r="H28" i="29"/>
  <c r="G28" i="29" s="1"/>
  <c r="H3" i="29"/>
  <c r="G3" i="29" s="1"/>
  <c r="H4" i="29"/>
  <c r="H5" i="29"/>
  <c r="H6" i="29"/>
  <c r="G6" i="29" s="1"/>
  <c r="H7" i="29"/>
  <c r="H8" i="29"/>
  <c r="H9" i="29"/>
  <c r="H10" i="29"/>
  <c r="H11" i="29"/>
  <c r="G11" i="29" s="1"/>
  <c r="H12" i="29"/>
  <c r="H13" i="29"/>
  <c r="H14" i="29"/>
  <c r="H15" i="29"/>
  <c r="G15" i="29" s="1"/>
  <c r="H16" i="29"/>
  <c r="G16" i="29" s="1"/>
  <c r="H17" i="29"/>
  <c r="G17" i="29" s="1"/>
  <c r="H18" i="29"/>
  <c r="H19" i="29"/>
  <c r="H20" i="29"/>
  <c r="G20" i="29" s="1"/>
  <c r="H21" i="29"/>
  <c r="G21" i="29" s="1"/>
  <c r="H22" i="29"/>
  <c r="G22" i="29" s="1"/>
  <c r="H23" i="29"/>
  <c r="G23" i="29" s="1"/>
  <c r="H24" i="29"/>
  <c r="H25" i="29"/>
  <c r="H26" i="29"/>
  <c r="H27" i="29"/>
  <c r="H29" i="29"/>
  <c r="H30" i="29"/>
  <c r="H31" i="29"/>
  <c r="G31" i="29" s="1"/>
  <c r="H32" i="29"/>
  <c r="G32" i="29" s="1"/>
  <c r="H33" i="29"/>
  <c r="H34" i="29"/>
  <c r="H35" i="29"/>
  <c r="G35" i="29" s="1"/>
  <c r="H36" i="29"/>
  <c r="G36" i="29" s="1"/>
  <c r="H37" i="29"/>
  <c r="G37" i="29" s="1"/>
  <c r="H38" i="29"/>
  <c r="G38" i="29" s="1"/>
  <c r="H39" i="29"/>
  <c r="G39" i="29" s="1"/>
  <c r="H40" i="29"/>
  <c r="G40" i="29" s="1"/>
  <c r="H41" i="29"/>
  <c r="H42" i="29"/>
  <c r="H43" i="29"/>
  <c r="H44" i="29"/>
  <c r="H45" i="29"/>
  <c r="H46" i="29"/>
  <c r="H47" i="29"/>
  <c r="H48" i="29"/>
  <c r="G48" i="29" s="1"/>
  <c r="H49" i="29"/>
  <c r="H50" i="29"/>
  <c r="G50" i="29" s="1"/>
  <c r="H51" i="29"/>
  <c r="G51" i="29" s="1"/>
  <c r="H52" i="29"/>
  <c r="G52" i="29" s="1"/>
  <c r="H53" i="29"/>
  <c r="G53" i="29" s="1"/>
  <c r="H54" i="29"/>
  <c r="G54" i="29" s="1"/>
  <c r="H55" i="29"/>
  <c r="G55" i="29" s="1"/>
  <c r="H56" i="29"/>
  <c r="G56" i="29" s="1"/>
  <c r="H57" i="29"/>
  <c r="G57" i="29" s="1"/>
  <c r="H58" i="29"/>
  <c r="G58" i="29" s="1"/>
  <c r="H59" i="29"/>
  <c r="G59" i="29" s="1"/>
  <c r="H60" i="29"/>
  <c r="G60" i="29" s="1"/>
  <c r="H61" i="29"/>
  <c r="G61" i="29" s="1"/>
  <c r="H62" i="29"/>
  <c r="G62" i="29" s="1"/>
  <c r="H63" i="29"/>
  <c r="G63" i="29" s="1"/>
  <c r="H64" i="29"/>
  <c r="G64" i="29" s="1"/>
  <c r="H65" i="29"/>
  <c r="G65" i="29" s="1"/>
  <c r="H66" i="29"/>
  <c r="H67" i="29"/>
  <c r="G67" i="29" s="1"/>
  <c r="H68" i="29"/>
  <c r="G68" i="29" s="1"/>
  <c r="H69" i="29"/>
  <c r="G69" i="29" s="1"/>
  <c r="H70" i="29"/>
  <c r="H71" i="29"/>
  <c r="G71" i="29" s="1"/>
  <c r="H72" i="29"/>
  <c r="G72" i="29" s="1"/>
  <c r="H73" i="29"/>
  <c r="G73" i="29" s="1"/>
  <c r="H74" i="29"/>
  <c r="G74" i="29" s="1"/>
  <c r="H75" i="29"/>
  <c r="G75" i="29" s="1"/>
  <c r="H76" i="29"/>
  <c r="G76" i="29" s="1"/>
  <c r="H77" i="29"/>
  <c r="G77" i="29" s="1"/>
  <c r="H78" i="29"/>
  <c r="G78" i="29" s="1"/>
  <c r="H79" i="29"/>
  <c r="G79" i="29" s="1"/>
  <c r="H80" i="29"/>
  <c r="G80" i="29" s="1"/>
  <c r="H81" i="29"/>
  <c r="G81" i="29" s="1"/>
  <c r="H84" i="29"/>
  <c r="G84" i="29" s="1"/>
  <c r="H85" i="29"/>
  <c r="G85" i="29" s="1"/>
  <c r="H86" i="29"/>
  <c r="G86" i="29" s="1"/>
  <c r="H87" i="29"/>
  <c r="G87" i="29" s="1"/>
  <c r="H88" i="29"/>
  <c r="H89" i="29"/>
  <c r="H90" i="29"/>
  <c r="H91" i="29"/>
  <c r="G91" i="29" s="1"/>
  <c r="H92" i="29"/>
  <c r="H93" i="29"/>
  <c r="G93" i="29" s="1"/>
  <c r="H94" i="29"/>
  <c r="G94" i="29" s="1"/>
  <c r="H95" i="29"/>
  <c r="G95" i="29" s="1"/>
  <c r="H96" i="29"/>
  <c r="H97" i="29"/>
  <c r="H98" i="29"/>
  <c r="H99" i="29"/>
  <c r="G99" i="29" s="1"/>
  <c r="H100" i="29"/>
  <c r="G100" i="29" s="1"/>
  <c r="H101" i="29"/>
  <c r="G101" i="29" s="1"/>
  <c r="H102" i="29"/>
  <c r="G102" i="29" s="1"/>
  <c r="H103" i="29"/>
  <c r="G103" i="29" s="1"/>
  <c r="H104" i="29"/>
  <c r="G104" i="29" s="1"/>
  <c r="H105" i="29"/>
  <c r="H106" i="29"/>
  <c r="H107" i="29"/>
  <c r="G107" i="29" s="1"/>
  <c r="H108" i="29"/>
  <c r="G108" i="29" s="1"/>
  <c r="H109" i="29"/>
  <c r="G109" i="29" s="1"/>
  <c r="H110" i="29"/>
  <c r="G110" i="29" s="1"/>
  <c r="H111" i="29"/>
  <c r="H112" i="29"/>
  <c r="H113" i="29"/>
  <c r="G113" i="29" s="1"/>
  <c r="H114" i="29"/>
  <c r="G114" i="29" s="1"/>
  <c r="H115" i="29"/>
  <c r="G115" i="29" s="1"/>
  <c r="H116" i="29"/>
  <c r="G116" i="29" s="1"/>
  <c r="H117" i="29"/>
  <c r="G117" i="29" s="1"/>
  <c r="H118" i="29"/>
  <c r="G118" i="29" s="1"/>
  <c r="H119" i="29"/>
  <c r="G119" i="29" s="1"/>
  <c r="H120" i="29"/>
  <c r="G120" i="29" s="1"/>
  <c r="H121" i="29"/>
  <c r="G121" i="29" s="1"/>
  <c r="H122" i="29"/>
  <c r="G122" i="29" s="1"/>
  <c r="G123" i="29"/>
  <c r="H124" i="29"/>
  <c r="H125" i="29"/>
  <c r="G125" i="29" s="1"/>
  <c r="H126" i="29"/>
  <c r="G126" i="29" s="1"/>
  <c r="H128" i="29"/>
  <c r="G128" i="29" s="1"/>
  <c r="H129" i="29"/>
  <c r="H130" i="29"/>
  <c r="G130" i="29" s="1"/>
  <c r="H131" i="29"/>
  <c r="G131" i="29" s="1"/>
  <c r="H132" i="29"/>
  <c r="H133" i="29"/>
  <c r="G133" i="29" s="1"/>
  <c r="H134" i="29"/>
  <c r="G134" i="29" s="1"/>
  <c r="H135" i="29"/>
  <c r="G135" i="29" s="1"/>
  <c r="H136" i="29"/>
  <c r="H137" i="29"/>
  <c r="H138" i="29"/>
  <c r="H139" i="29"/>
  <c r="H140" i="29"/>
  <c r="G140" i="29" s="1"/>
  <c r="H141" i="29"/>
  <c r="G141" i="29" s="1"/>
  <c r="H142" i="29"/>
  <c r="H143" i="29"/>
  <c r="H144" i="29"/>
  <c r="G144" i="29" s="1"/>
  <c r="H145" i="29"/>
  <c r="G145" i="29" s="1"/>
  <c r="H146" i="29"/>
  <c r="G146" i="29" s="1"/>
  <c r="H147" i="29"/>
  <c r="H148" i="29"/>
  <c r="H149" i="29"/>
  <c r="G149" i="29" s="1"/>
  <c r="H150" i="29"/>
  <c r="G150" i="29" s="1"/>
  <c r="H151" i="29"/>
  <c r="G151" i="29" s="1"/>
  <c r="H152" i="29"/>
  <c r="G152" i="29" s="1"/>
  <c r="H153" i="29"/>
  <c r="G153" i="29" s="1"/>
  <c r="G154" i="29"/>
  <c r="H155" i="29"/>
  <c r="H156" i="29"/>
  <c r="G156" i="29" s="1"/>
  <c r="H157" i="29"/>
  <c r="G157" i="29" s="1"/>
  <c r="H158" i="29"/>
  <c r="H159" i="29"/>
  <c r="H160" i="29"/>
  <c r="H161" i="29"/>
  <c r="G161" i="29" s="1"/>
  <c r="H162" i="29"/>
  <c r="H163" i="29"/>
  <c r="H164" i="29"/>
  <c r="H165" i="29"/>
  <c r="G165" i="29" s="1"/>
  <c r="H166" i="29"/>
  <c r="G166" i="29" s="1"/>
  <c r="H167" i="29"/>
  <c r="G167" i="29" s="1"/>
  <c r="H168" i="29"/>
  <c r="G168" i="29" s="1"/>
  <c r="H169" i="29"/>
  <c r="G169" i="29" s="1"/>
  <c r="H170" i="29"/>
  <c r="G170" i="29" s="1"/>
  <c r="H171" i="29"/>
  <c r="G171" i="29" s="1"/>
  <c r="H172" i="29"/>
  <c r="G172" i="29" s="1"/>
  <c r="H173" i="29"/>
  <c r="G173" i="29" s="1"/>
  <c r="H174" i="29"/>
  <c r="G174" i="29" s="1"/>
  <c r="H175" i="29"/>
  <c r="G175" i="29" s="1"/>
  <c r="H176" i="29"/>
  <c r="G176" i="29" s="1"/>
  <c r="H177" i="29"/>
  <c r="G177" i="29" s="1"/>
  <c r="H178" i="29"/>
  <c r="G178" i="29" s="1"/>
  <c r="H179" i="29"/>
  <c r="G179" i="29" s="1"/>
  <c r="H180" i="29"/>
  <c r="G180" i="29" s="1"/>
  <c r="H181" i="29"/>
  <c r="G181" i="29" s="1"/>
  <c r="H182" i="29"/>
  <c r="G182" i="29" s="1"/>
  <c r="H183" i="29"/>
  <c r="G183" i="29" s="1"/>
  <c r="H184" i="29"/>
  <c r="G184" i="29" s="1"/>
  <c r="H185" i="29"/>
  <c r="G185" i="29" s="1"/>
  <c r="H186" i="29"/>
  <c r="G186" i="29" s="1"/>
  <c r="H187" i="29"/>
  <c r="G187" i="29" s="1"/>
  <c r="H188" i="29"/>
  <c r="G188" i="29" s="1"/>
  <c r="H189" i="29"/>
  <c r="G189" i="29" s="1"/>
  <c r="H190" i="29"/>
  <c r="G190" i="29" s="1"/>
  <c r="H191" i="29"/>
  <c r="G191" i="29" s="1"/>
  <c r="H192" i="29"/>
  <c r="G192" i="29" s="1"/>
  <c r="H193" i="29"/>
  <c r="G193" i="29" s="1"/>
  <c r="H194" i="29"/>
  <c r="G194" i="29" s="1"/>
  <c r="H195" i="29"/>
  <c r="H196" i="29"/>
  <c r="H197" i="29"/>
  <c r="H198" i="29"/>
  <c r="H199" i="29"/>
  <c r="H200" i="29"/>
  <c r="G200" i="29" s="1"/>
  <c r="H201" i="29"/>
  <c r="G201" i="29" s="1"/>
  <c r="H202" i="29"/>
  <c r="G202" i="29" s="1"/>
  <c r="H203" i="29"/>
  <c r="G203" i="29" s="1"/>
  <c r="H204" i="29"/>
  <c r="G204" i="29" s="1"/>
  <c r="H205" i="29"/>
  <c r="G205" i="29" s="1"/>
  <c r="H206" i="29"/>
  <c r="G206" i="29" s="1"/>
  <c r="H207" i="29"/>
  <c r="G207" i="29" s="1"/>
  <c r="H208" i="29"/>
  <c r="G208" i="29" s="1"/>
  <c r="H209" i="29"/>
  <c r="G209" i="29" s="1"/>
  <c r="H210" i="29"/>
  <c r="G210" i="29" s="1"/>
  <c r="H211" i="29"/>
  <c r="G211" i="29" s="1"/>
  <c r="H212" i="29"/>
  <c r="G212" i="29" s="1"/>
  <c r="H213" i="29"/>
  <c r="G213" i="29" s="1"/>
  <c r="H214" i="29"/>
  <c r="G214" i="29" s="1"/>
  <c r="H215" i="29"/>
  <c r="G215" i="29" s="1"/>
  <c r="H216" i="29"/>
  <c r="G216" i="29" s="1"/>
  <c r="H217" i="29"/>
  <c r="G217" i="29" s="1"/>
  <c r="H218" i="29"/>
  <c r="H219" i="29"/>
  <c r="G219" i="29" s="1"/>
  <c r="H220" i="29"/>
  <c r="G220" i="29" s="1"/>
  <c r="H221" i="29"/>
  <c r="H222" i="29"/>
  <c r="G222" i="29" s="1"/>
  <c r="H223" i="29"/>
  <c r="H224" i="29"/>
  <c r="H225" i="29"/>
  <c r="H226" i="29"/>
  <c r="H227" i="29"/>
  <c r="H228" i="29"/>
  <c r="H229" i="29"/>
  <c r="H230" i="29"/>
  <c r="H231" i="29"/>
  <c r="H232" i="29"/>
  <c r="G232" i="29" s="1"/>
  <c r="H233" i="29"/>
  <c r="H234" i="29"/>
  <c r="H235" i="29"/>
  <c r="H236" i="29"/>
  <c r="H237" i="29"/>
  <c r="H238" i="29"/>
  <c r="H2" i="29"/>
  <c r="O5" i="10" l="1"/>
  <c r="O6" i="10"/>
  <c r="O7" i="10"/>
  <c r="O8" i="10"/>
  <c r="O9" i="10"/>
  <c r="O10" i="10"/>
  <c r="O11" i="10"/>
  <c r="O12" i="10"/>
  <c r="O13" i="10"/>
  <c r="O14" i="10"/>
  <c r="O15" i="10"/>
  <c r="O16" i="10"/>
  <c r="O17" i="10"/>
  <c r="O18" i="10"/>
  <c r="O19" i="10"/>
  <c r="O20" i="10"/>
  <c r="O21" i="10"/>
  <c r="O22" i="10"/>
  <c r="O23" i="10"/>
  <c r="O24" i="10"/>
  <c r="O25" i="10"/>
  <c r="O26" i="10"/>
  <c r="O27" i="10"/>
  <c r="O28" i="10"/>
  <c r="O29" i="10"/>
  <c r="O30" i="10"/>
  <c r="O31" i="10"/>
  <c r="O32" i="10"/>
  <c r="O33" i="10"/>
  <c r="O34" i="10"/>
  <c r="O35" i="10"/>
  <c r="O36" i="10"/>
  <c r="O37" i="10"/>
  <c r="O38" i="10"/>
  <c r="O39" i="10"/>
  <c r="O40" i="10"/>
  <c r="O41" i="10"/>
  <c r="O42" i="10"/>
  <c r="O43" i="10"/>
  <c r="O44" i="10"/>
  <c r="O45" i="10"/>
  <c r="O46" i="10"/>
  <c r="O47" i="10"/>
  <c r="O48" i="10"/>
  <c r="O49" i="10"/>
  <c r="O50" i="10"/>
  <c r="O51" i="10"/>
  <c r="O52" i="10"/>
  <c r="O53" i="10"/>
  <c r="O54" i="10"/>
  <c r="O55" i="10"/>
  <c r="O56" i="10"/>
  <c r="O57" i="10"/>
  <c r="O58" i="10"/>
  <c r="O59" i="10"/>
  <c r="O60" i="10"/>
  <c r="O61" i="10"/>
  <c r="O62" i="10"/>
  <c r="O63" i="10"/>
  <c r="O64" i="10"/>
  <c r="O65" i="10"/>
  <c r="O66" i="10"/>
  <c r="O67" i="10"/>
  <c r="O68" i="10"/>
  <c r="O69" i="10"/>
  <c r="O70" i="10"/>
  <c r="O71" i="10"/>
  <c r="O72" i="10"/>
  <c r="O73" i="10"/>
  <c r="O74" i="10"/>
  <c r="O75" i="10"/>
  <c r="O76" i="10"/>
  <c r="O77" i="10"/>
  <c r="O78" i="10"/>
  <c r="O79" i="10"/>
  <c r="O80" i="10"/>
  <c r="O81" i="10"/>
  <c r="O82" i="10"/>
  <c r="O83" i="10"/>
  <c r="O84" i="10"/>
  <c r="O85" i="10"/>
  <c r="O86" i="10"/>
  <c r="O87" i="10"/>
  <c r="O88" i="10"/>
  <c r="O89" i="10"/>
  <c r="O90" i="10"/>
  <c r="O91" i="10"/>
  <c r="O92" i="10"/>
  <c r="O93" i="10"/>
  <c r="O94" i="10"/>
  <c r="O95" i="10"/>
  <c r="O96" i="10"/>
  <c r="O97" i="10"/>
  <c r="O98" i="10"/>
  <c r="O99" i="10"/>
  <c r="O100" i="10"/>
  <c r="O101" i="10"/>
  <c r="O102" i="10"/>
  <c r="O103" i="10"/>
  <c r="O104" i="10"/>
  <c r="O105" i="10"/>
  <c r="O106" i="10"/>
  <c r="O107" i="10"/>
  <c r="O108" i="10"/>
  <c r="O109" i="10"/>
  <c r="O110" i="10"/>
  <c r="O111" i="10"/>
  <c r="O112" i="10"/>
  <c r="O113" i="10"/>
  <c r="O114" i="10"/>
  <c r="O115" i="10"/>
  <c r="O116" i="10"/>
  <c r="O117" i="10"/>
  <c r="O118" i="10"/>
  <c r="O119" i="10"/>
  <c r="O120" i="10"/>
  <c r="O121" i="10"/>
  <c r="O122" i="10"/>
  <c r="O123" i="10"/>
  <c r="O124" i="10"/>
  <c r="O125" i="10"/>
  <c r="O126" i="10"/>
  <c r="O127" i="10"/>
  <c r="O128" i="10"/>
  <c r="O129" i="10"/>
  <c r="O130" i="10"/>
  <c r="O131" i="10"/>
  <c r="O132" i="10"/>
  <c r="O133" i="10"/>
  <c r="O134" i="10"/>
  <c r="O135" i="10"/>
  <c r="E93" i="15" l="1"/>
  <c r="D8" i="15" l="1"/>
  <c r="D9" i="15"/>
  <c r="D10" i="15"/>
  <c r="D11" i="15"/>
  <c r="D12" i="15"/>
  <c r="D13" i="15"/>
  <c r="D14" i="15"/>
  <c r="D15" i="15"/>
  <c r="D16" i="15"/>
  <c r="D17" i="15"/>
  <c r="D18" i="15"/>
  <c r="D19" i="15"/>
  <c r="D20" i="15"/>
  <c r="D21" i="15"/>
  <c r="D22" i="15"/>
  <c r="D23" i="15"/>
  <c r="D24" i="15"/>
  <c r="D25" i="15"/>
  <c r="D26" i="15"/>
  <c r="D27" i="15"/>
  <c r="D28" i="15"/>
  <c r="D29" i="15"/>
  <c r="D30" i="15"/>
  <c r="D31" i="15"/>
  <c r="D32" i="15"/>
  <c r="D33" i="15"/>
  <c r="D34" i="15"/>
  <c r="D35" i="15"/>
  <c r="D36" i="15"/>
  <c r="D37" i="15"/>
  <c r="D38" i="15"/>
  <c r="D39" i="15"/>
  <c r="D40" i="15"/>
  <c r="D41" i="15"/>
  <c r="D42" i="15"/>
  <c r="D43" i="15"/>
  <c r="D44" i="15"/>
  <c r="D45" i="15"/>
  <c r="D46" i="15"/>
  <c r="D47" i="15"/>
  <c r="D48" i="15"/>
  <c r="D49" i="15"/>
  <c r="D50" i="15"/>
  <c r="D51" i="15"/>
  <c r="D52" i="15"/>
  <c r="D53" i="15"/>
  <c r="D54" i="15"/>
  <c r="D55" i="15"/>
  <c r="D56" i="15"/>
  <c r="D57" i="15"/>
  <c r="D58" i="15"/>
  <c r="D59" i="15"/>
  <c r="D60" i="15"/>
  <c r="D61" i="15"/>
  <c r="D62" i="15"/>
  <c r="D63" i="15"/>
  <c r="D64" i="15"/>
  <c r="D65" i="15"/>
  <c r="D66" i="15"/>
  <c r="D67" i="15"/>
  <c r="D68" i="15"/>
  <c r="D69" i="15"/>
  <c r="D70" i="15"/>
  <c r="D71" i="15"/>
  <c r="D72" i="15"/>
  <c r="D73" i="15"/>
  <c r="D74" i="15"/>
  <c r="D75" i="15"/>
  <c r="D76" i="15"/>
  <c r="D77" i="15"/>
  <c r="D78" i="15"/>
  <c r="D79" i="15"/>
  <c r="D80" i="15"/>
  <c r="D81" i="15"/>
  <c r="D82" i="15"/>
  <c r="D83" i="15"/>
  <c r="D84" i="15"/>
  <c r="D85" i="15"/>
  <c r="D86" i="15"/>
  <c r="D87" i="15"/>
  <c r="D88" i="15"/>
  <c r="D89" i="15"/>
  <c r="D90" i="15"/>
  <c r="D91" i="15"/>
  <c r="D92" i="15"/>
  <c r="D93" i="15"/>
  <c r="D94" i="15"/>
  <c r="D95" i="15"/>
  <c r="D96" i="15"/>
  <c r="D97" i="15"/>
  <c r="D98" i="15"/>
  <c r="D99" i="15"/>
  <c r="D100" i="15"/>
  <c r="D101" i="15"/>
  <c r="D102" i="15"/>
  <c r="D103" i="15"/>
  <c r="D104" i="15"/>
  <c r="D105" i="15"/>
  <c r="D106" i="15"/>
  <c r="D107" i="15"/>
  <c r="D108" i="15"/>
  <c r="D109" i="15"/>
  <c r="D110" i="15"/>
  <c r="D111" i="15"/>
  <c r="D112" i="15"/>
  <c r="D113" i="15"/>
  <c r="D114" i="15"/>
  <c r="D115" i="15"/>
  <c r="D116" i="15"/>
  <c r="D117" i="15"/>
  <c r="D118" i="15"/>
  <c r="D119" i="15"/>
  <c r="D120" i="15"/>
  <c r="D121" i="15"/>
  <c r="D122" i="15"/>
  <c r="D123" i="15"/>
  <c r="D124" i="15"/>
  <c r="D125" i="15"/>
  <c r="D126" i="15"/>
  <c r="D127" i="15"/>
  <c r="D128" i="15"/>
  <c r="D129" i="15"/>
  <c r="D130" i="15"/>
  <c r="D131" i="15"/>
  <c r="D132" i="15"/>
  <c r="D133" i="15"/>
  <c r="D134" i="15"/>
  <c r="D135" i="15"/>
  <c r="D136" i="15"/>
  <c r="D137" i="15"/>
  <c r="D138" i="15"/>
  <c r="D139" i="15"/>
  <c r="D7" i="15"/>
  <c r="H8" i="15" l="1"/>
  <c r="H9" i="15"/>
  <c r="H10" i="15"/>
  <c r="H11" i="15"/>
  <c r="H12" i="15"/>
  <c r="H13" i="15"/>
  <c r="H14" i="15"/>
  <c r="H15" i="15"/>
  <c r="H16" i="15"/>
  <c r="H17" i="15"/>
  <c r="H18" i="15"/>
  <c r="H19" i="15"/>
  <c r="H20" i="15"/>
  <c r="H21" i="15"/>
  <c r="H22" i="15"/>
  <c r="H23" i="15"/>
  <c r="H24" i="15"/>
  <c r="H25" i="15"/>
  <c r="H26" i="15"/>
  <c r="H27" i="15"/>
  <c r="H28" i="15"/>
  <c r="H29" i="15"/>
  <c r="H30" i="15"/>
  <c r="H31" i="15"/>
  <c r="H32" i="15"/>
  <c r="H33" i="15"/>
  <c r="H34" i="15"/>
  <c r="H35" i="15"/>
  <c r="H36" i="15"/>
  <c r="H37" i="15"/>
  <c r="H38" i="15"/>
  <c r="H39" i="15"/>
  <c r="H40" i="15"/>
  <c r="H41" i="15"/>
  <c r="H42" i="15"/>
  <c r="H46" i="15"/>
  <c r="H47" i="15"/>
  <c r="H48" i="15"/>
  <c r="H49" i="15"/>
  <c r="H50" i="15"/>
  <c r="H51" i="15"/>
  <c r="H52" i="15"/>
  <c r="H53" i="15"/>
  <c r="H54" i="15"/>
  <c r="H55" i="15"/>
  <c r="H56" i="15"/>
  <c r="H57" i="15"/>
  <c r="H58" i="15"/>
  <c r="H59" i="15"/>
  <c r="H60" i="15"/>
  <c r="H61" i="15"/>
  <c r="H62" i="15"/>
  <c r="H63" i="15"/>
  <c r="H64" i="15"/>
  <c r="H65" i="15"/>
  <c r="H66" i="15"/>
  <c r="H67" i="15"/>
  <c r="H68" i="15"/>
  <c r="H69" i="15"/>
  <c r="H70" i="15"/>
  <c r="H71" i="15"/>
  <c r="H72" i="15"/>
  <c r="H73" i="15"/>
  <c r="H74" i="15"/>
  <c r="H75" i="15"/>
  <c r="H76" i="15"/>
  <c r="H77" i="15"/>
  <c r="H78" i="15"/>
  <c r="H79" i="15"/>
  <c r="H80" i="15"/>
  <c r="H81" i="15"/>
  <c r="H82" i="15"/>
  <c r="H83" i="15"/>
  <c r="H84" i="15"/>
  <c r="H85" i="15"/>
  <c r="H86" i="15"/>
  <c r="H87" i="15"/>
  <c r="H88" i="15"/>
  <c r="H89" i="15"/>
  <c r="H90" i="15"/>
  <c r="H91" i="15"/>
  <c r="H92" i="15"/>
  <c r="H93" i="15"/>
  <c r="H94" i="15"/>
  <c r="H95" i="15"/>
  <c r="H96" i="15"/>
  <c r="H97" i="15"/>
  <c r="H98" i="15"/>
  <c r="H99" i="15"/>
  <c r="H100" i="15"/>
  <c r="H101" i="15"/>
  <c r="H103" i="15"/>
  <c r="H104" i="15"/>
  <c r="H105" i="15"/>
  <c r="H106" i="15"/>
  <c r="H107" i="15"/>
  <c r="H108" i="15"/>
  <c r="H109" i="15"/>
  <c r="I109" i="15" s="1"/>
  <c r="H110" i="15"/>
  <c r="H111" i="15"/>
  <c r="H112" i="15"/>
  <c r="H113" i="15"/>
  <c r="H114" i="15"/>
  <c r="H115" i="15"/>
  <c r="H116" i="15"/>
  <c r="H117" i="15"/>
  <c r="H118" i="15"/>
  <c r="H119" i="15"/>
  <c r="H120" i="15"/>
  <c r="H121" i="15"/>
  <c r="H122" i="15"/>
  <c r="H123" i="15"/>
  <c r="H124" i="15"/>
  <c r="H125" i="15"/>
  <c r="H126" i="15"/>
  <c r="H127" i="15"/>
  <c r="H128" i="15"/>
  <c r="H129" i="15"/>
  <c r="H130" i="15"/>
  <c r="H131" i="15"/>
  <c r="H132" i="15"/>
  <c r="H133" i="15"/>
  <c r="H134" i="15"/>
  <c r="H135" i="15"/>
  <c r="H136" i="15"/>
  <c r="H137" i="15"/>
  <c r="H138" i="15"/>
  <c r="H139" i="15"/>
  <c r="H7" i="15"/>
  <c r="N136" i="10"/>
  <c r="M136" i="10"/>
  <c r="L136" i="10"/>
  <c r="K136" i="10"/>
  <c r="J136" i="10"/>
  <c r="I136" i="10"/>
  <c r="H136" i="10"/>
  <c r="L139" i="15"/>
  <c r="L138" i="15"/>
  <c r="L137" i="15"/>
  <c r="L136" i="15"/>
  <c r="L135" i="15"/>
  <c r="L134" i="15"/>
  <c r="L133" i="15"/>
  <c r="L132" i="15"/>
  <c r="L131" i="15"/>
  <c r="L130" i="15"/>
  <c r="L129" i="15"/>
  <c r="L128" i="15"/>
  <c r="L127" i="15"/>
  <c r="L126" i="15"/>
  <c r="L125" i="15"/>
  <c r="L124" i="15"/>
  <c r="L123" i="15"/>
  <c r="L122" i="15"/>
  <c r="L121" i="15"/>
  <c r="L120" i="15"/>
  <c r="L119" i="15"/>
  <c r="L118" i="15"/>
  <c r="L117" i="15"/>
  <c r="L116" i="15"/>
  <c r="L115" i="15"/>
  <c r="L114" i="15"/>
  <c r="L113" i="15"/>
  <c r="L112" i="15"/>
  <c r="L111" i="15"/>
  <c r="L110" i="15"/>
  <c r="L109" i="15"/>
  <c r="L108" i="15"/>
  <c r="L107" i="15"/>
  <c r="L106" i="15"/>
  <c r="L105" i="15"/>
  <c r="L104" i="15"/>
  <c r="L103" i="15"/>
  <c r="L102" i="15"/>
  <c r="L101" i="15"/>
  <c r="L100" i="15"/>
  <c r="L99" i="15"/>
  <c r="L98" i="15"/>
  <c r="L97" i="15"/>
  <c r="L96" i="15"/>
  <c r="L95" i="15"/>
  <c r="L94" i="15"/>
  <c r="L93" i="15"/>
  <c r="L92" i="15"/>
  <c r="L91" i="15"/>
  <c r="L90" i="15"/>
  <c r="L89" i="15"/>
  <c r="L88" i="15"/>
  <c r="L87" i="15"/>
  <c r="L86" i="15"/>
  <c r="L85" i="15"/>
  <c r="L84" i="15"/>
  <c r="L83" i="15"/>
  <c r="L82" i="15"/>
  <c r="L81" i="15"/>
  <c r="L80" i="15"/>
  <c r="L79" i="15"/>
  <c r="L78" i="15"/>
  <c r="L77" i="15"/>
  <c r="L76" i="15"/>
  <c r="L75" i="15"/>
  <c r="L74" i="15"/>
  <c r="L73" i="15"/>
  <c r="L72" i="15"/>
  <c r="L71" i="15"/>
  <c r="L70" i="15"/>
  <c r="L69" i="15"/>
  <c r="L68" i="15"/>
  <c r="L67" i="15"/>
  <c r="L66" i="15"/>
  <c r="L65" i="15"/>
  <c r="L64" i="15"/>
  <c r="L63" i="15"/>
  <c r="L62" i="15"/>
  <c r="L61" i="15"/>
  <c r="L60" i="15"/>
  <c r="L59" i="15"/>
  <c r="L58" i="15"/>
  <c r="L57" i="15"/>
  <c r="L56" i="15"/>
  <c r="L55" i="15"/>
  <c r="L54" i="15"/>
  <c r="L53" i="15"/>
  <c r="L52" i="15"/>
  <c r="L51" i="15"/>
  <c r="L50" i="15"/>
  <c r="L49" i="15"/>
  <c r="L48" i="15"/>
  <c r="L47" i="15"/>
  <c r="L46" i="15"/>
  <c r="L45" i="15"/>
  <c r="L44" i="15"/>
  <c r="L43" i="15"/>
  <c r="L42" i="15"/>
  <c r="L41" i="15"/>
  <c r="L40" i="15"/>
  <c r="L39" i="15"/>
  <c r="L38" i="15"/>
  <c r="L37" i="15"/>
  <c r="L36" i="15"/>
  <c r="L35" i="15"/>
  <c r="L34" i="15"/>
  <c r="L33" i="15"/>
  <c r="L32" i="15"/>
  <c r="L31" i="15"/>
  <c r="L30" i="15"/>
  <c r="L29" i="15"/>
  <c r="L28" i="15"/>
  <c r="L27" i="15"/>
  <c r="L26" i="15"/>
  <c r="L25" i="15"/>
  <c r="L24" i="15"/>
  <c r="L23" i="15"/>
  <c r="L22" i="15"/>
  <c r="L21" i="15"/>
  <c r="L20" i="15"/>
  <c r="L19" i="15"/>
  <c r="L18" i="15"/>
  <c r="L17" i="15"/>
  <c r="L16" i="15"/>
  <c r="L15" i="15"/>
  <c r="L14" i="15"/>
  <c r="L13" i="15"/>
  <c r="L12" i="15"/>
  <c r="L11" i="15"/>
  <c r="L10" i="15"/>
  <c r="L9" i="15"/>
  <c r="O4" i="10"/>
  <c r="L8" i="15" s="1"/>
  <c r="O3" i="10"/>
  <c r="O136" i="10" l="1"/>
  <c r="L7" i="15"/>
  <c r="C136" i="10"/>
  <c r="G136" i="10"/>
  <c r="D140" i="15" l="1"/>
  <c r="M140" i="15" l="1"/>
  <c r="I7" i="15" l="1"/>
  <c r="N7" i="15" s="1"/>
  <c r="H140" i="15" l="1"/>
  <c r="I65" i="15" l="1"/>
  <c r="I129" i="15"/>
  <c r="I73" i="15"/>
  <c r="I31" i="15"/>
  <c r="N31" i="15" s="1"/>
  <c r="I139" i="15"/>
  <c r="N139" i="15" s="1"/>
  <c r="I101" i="15"/>
  <c r="N101" i="15" s="1"/>
  <c r="I41" i="15"/>
  <c r="N41" i="15" s="1"/>
  <c r="I105" i="15"/>
  <c r="N105" i="15" s="1"/>
  <c r="I8" i="15"/>
  <c r="N8" i="15" s="1"/>
  <c r="I134" i="15"/>
  <c r="N134" i="15" s="1"/>
  <c r="I25" i="15"/>
  <c r="N25" i="15" s="1"/>
  <c r="I56" i="15"/>
  <c r="N56" i="15" s="1"/>
  <c r="I120" i="15"/>
  <c r="N120" i="15" s="1"/>
  <c r="I46" i="15"/>
  <c r="N46" i="15" s="1"/>
  <c r="I64" i="15"/>
  <c r="N64" i="15" s="1"/>
  <c r="I128" i="15"/>
  <c r="N128" i="15" s="1"/>
  <c r="I93" i="15"/>
  <c r="N93" i="15" s="1"/>
  <c r="I54" i="15"/>
  <c r="N54" i="15" s="1"/>
  <c r="I9" i="15"/>
  <c r="N9" i="15" s="1"/>
  <c r="I55" i="15"/>
  <c r="N55" i="15" s="1"/>
  <c r="I122" i="15"/>
  <c r="N122" i="15" s="1"/>
  <c r="I83" i="15"/>
  <c r="N83" i="15" s="1"/>
  <c r="I34" i="15"/>
  <c r="N34" i="15" s="1"/>
  <c r="I126" i="15"/>
  <c r="N126" i="15" s="1"/>
  <c r="I33" i="15"/>
  <c r="N33" i="15" s="1"/>
  <c r="I103" i="15"/>
  <c r="N103" i="15" s="1"/>
  <c r="I49" i="15"/>
  <c r="N49" i="15" s="1"/>
  <c r="I111" i="15"/>
  <c r="N111" i="15" s="1"/>
  <c r="I121" i="15"/>
  <c r="N121" i="15" s="1"/>
  <c r="I72" i="15"/>
  <c r="N72" i="15" s="1"/>
  <c r="I136" i="15"/>
  <c r="N136" i="15" s="1"/>
  <c r="I24" i="15"/>
  <c r="N24" i="15" s="1"/>
  <c r="I86" i="15"/>
  <c r="N86" i="15" s="1"/>
  <c r="I118" i="15"/>
  <c r="N118" i="15" s="1"/>
  <c r="I37" i="15"/>
  <c r="N37" i="15" s="1"/>
  <c r="I60" i="15"/>
  <c r="N60" i="15" s="1"/>
  <c r="I75" i="15"/>
  <c r="I20" i="15"/>
  <c r="N20" i="15" s="1"/>
  <c r="I28" i="15"/>
  <c r="N28" i="15" s="1"/>
  <c r="I114" i="15"/>
  <c r="N114" i="15" s="1"/>
  <c r="I17" i="15"/>
  <c r="N17" i="15" s="1"/>
  <c r="I96" i="15"/>
  <c r="N96" i="15" s="1"/>
  <c r="I32" i="15"/>
  <c r="N32" i="15" s="1"/>
  <c r="I63" i="15"/>
  <c r="N63" i="15" s="1"/>
  <c r="I95" i="15"/>
  <c r="N95" i="15" s="1"/>
  <c r="I127" i="15"/>
  <c r="N127" i="15" s="1"/>
  <c r="I61" i="15"/>
  <c r="N61" i="15" s="1"/>
  <c r="I125" i="15"/>
  <c r="N125" i="15" s="1"/>
  <c r="I99" i="15"/>
  <c r="N99" i="15" s="1"/>
  <c r="I42" i="15"/>
  <c r="N42" i="15" s="1"/>
  <c r="I89" i="15"/>
  <c r="N89" i="15" s="1"/>
  <c r="I40" i="15"/>
  <c r="N40" i="15" s="1"/>
  <c r="I15" i="15"/>
  <c r="N15" i="15" s="1"/>
  <c r="I70" i="15"/>
  <c r="N70" i="15" s="1"/>
  <c r="I102" i="15"/>
  <c r="N102" i="15" s="1"/>
  <c r="I88" i="15"/>
  <c r="N88" i="15" s="1"/>
  <c r="I71" i="15"/>
  <c r="N71" i="15" s="1"/>
  <c r="I68" i="15"/>
  <c r="N68" i="15" s="1"/>
  <c r="I113" i="15"/>
  <c r="N113" i="15" s="1"/>
  <c r="I79" i="15"/>
  <c r="N79" i="15" s="1"/>
  <c r="I57" i="15"/>
  <c r="N57" i="15" s="1"/>
  <c r="I26" i="15"/>
  <c r="N26" i="15" s="1"/>
  <c r="I80" i="15"/>
  <c r="N80" i="15" s="1"/>
  <c r="I30" i="15"/>
  <c r="N30" i="15" s="1"/>
  <c r="I87" i="15"/>
  <c r="N87" i="15" s="1"/>
  <c r="I119" i="15"/>
  <c r="N119" i="15" s="1"/>
  <c r="I45" i="15"/>
  <c r="N45" i="15" s="1"/>
  <c r="N109" i="15"/>
  <c r="I12" i="15"/>
  <c r="N12" i="15" s="1"/>
  <c r="I137" i="15"/>
  <c r="N137" i="15" s="1"/>
  <c r="I82" i="15"/>
  <c r="N82" i="15" s="1"/>
  <c r="I62" i="15"/>
  <c r="N62" i="15" s="1"/>
  <c r="I94" i="15"/>
  <c r="N94" i="15" s="1"/>
  <c r="I53" i="15"/>
  <c r="N53" i="15" s="1"/>
  <c r="I117" i="15"/>
  <c r="N117" i="15" s="1"/>
  <c r="I76" i="15"/>
  <c r="N76" i="15" s="1"/>
  <c r="I27" i="15"/>
  <c r="N27" i="15" s="1"/>
  <c r="I91" i="15"/>
  <c r="N91" i="15" s="1"/>
  <c r="I90" i="15"/>
  <c r="N90" i="15" s="1"/>
  <c r="I36" i="15"/>
  <c r="N36" i="15" s="1"/>
  <c r="I104" i="15"/>
  <c r="N104" i="15" s="1"/>
  <c r="I38" i="15"/>
  <c r="N38" i="15" s="1"/>
  <c r="I69" i="15"/>
  <c r="N69" i="15" s="1"/>
  <c r="I133" i="15"/>
  <c r="N133" i="15" s="1"/>
  <c r="I92" i="15"/>
  <c r="N92" i="15" s="1"/>
  <c r="I43" i="15"/>
  <c r="N43" i="15" s="1"/>
  <c r="I107" i="15"/>
  <c r="N107" i="15" s="1"/>
  <c r="I106" i="15"/>
  <c r="N106" i="15" s="1"/>
  <c r="I10" i="15"/>
  <c r="N10" i="15" s="1"/>
  <c r="I50" i="15"/>
  <c r="N50" i="15" s="1"/>
  <c r="I14" i="15"/>
  <c r="N14" i="15" s="1"/>
  <c r="I97" i="15"/>
  <c r="N97" i="15" s="1"/>
  <c r="I48" i="15"/>
  <c r="N48" i="15" s="1"/>
  <c r="I112" i="15"/>
  <c r="N112" i="15" s="1"/>
  <c r="I16" i="15"/>
  <c r="N16" i="15" s="1"/>
  <c r="I39" i="15"/>
  <c r="N39" i="15" s="1"/>
  <c r="I135" i="15"/>
  <c r="N135" i="15" s="1"/>
  <c r="I13" i="15"/>
  <c r="N13" i="15" s="1"/>
  <c r="I77" i="15"/>
  <c r="N77" i="15" s="1"/>
  <c r="I108" i="15"/>
  <c r="N108" i="15" s="1"/>
  <c r="I100" i="15"/>
  <c r="N100" i="15" s="1"/>
  <c r="I51" i="15"/>
  <c r="N51" i="15" s="1"/>
  <c r="I115" i="15"/>
  <c r="N115" i="15" s="1"/>
  <c r="I130" i="15"/>
  <c r="N130" i="15" s="1"/>
  <c r="I11" i="15"/>
  <c r="N11" i="15" s="1"/>
  <c r="I58" i="15"/>
  <c r="N58" i="15" s="1"/>
  <c r="I81" i="15"/>
  <c r="N81" i="15" s="1"/>
  <c r="I22" i="15"/>
  <c r="N22" i="15" s="1"/>
  <c r="I78" i="15"/>
  <c r="N78" i="15" s="1"/>
  <c r="I110" i="15"/>
  <c r="N110" i="15" s="1"/>
  <c r="I21" i="15"/>
  <c r="N21" i="15" s="1"/>
  <c r="I85" i="15"/>
  <c r="N85" i="15" s="1"/>
  <c r="I116" i="15"/>
  <c r="N116" i="15" s="1"/>
  <c r="I44" i="15"/>
  <c r="N44" i="15" s="1"/>
  <c r="I124" i="15"/>
  <c r="N124" i="15" s="1"/>
  <c r="I59" i="15"/>
  <c r="N59" i="15" s="1"/>
  <c r="I123" i="15"/>
  <c r="N123" i="15" s="1"/>
  <c r="I138" i="15"/>
  <c r="N138" i="15" s="1"/>
  <c r="I18" i="15"/>
  <c r="N18" i="15" s="1"/>
  <c r="I66" i="15"/>
  <c r="N66" i="15" s="1"/>
  <c r="I84" i="15"/>
  <c r="N84" i="15" s="1"/>
  <c r="I35" i="15"/>
  <c r="N35" i="15" s="1"/>
  <c r="I98" i="15"/>
  <c r="N98" i="15" s="1"/>
  <c r="I23" i="15"/>
  <c r="N23" i="15" s="1"/>
  <c r="I47" i="15"/>
  <c r="N47" i="15" s="1"/>
  <c r="I29" i="15"/>
  <c r="N29" i="15" s="1"/>
  <c r="I52" i="15"/>
  <c r="N52" i="15" s="1"/>
  <c r="I132" i="15"/>
  <c r="N132" i="15" s="1"/>
  <c r="I67" i="15"/>
  <c r="N67" i="15" s="1"/>
  <c r="I131" i="15"/>
  <c r="N131" i="15" s="1"/>
  <c r="I19" i="15"/>
  <c r="N19" i="15" s="1"/>
  <c r="I74" i="15"/>
  <c r="N74" i="15" s="1"/>
  <c r="G140" i="15"/>
  <c r="F140" i="15"/>
  <c r="E140" i="15"/>
  <c r="C140" i="15"/>
  <c r="K75" i="15" l="1"/>
  <c r="N75" i="15"/>
  <c r="K73" i="15"/>
  <c r="N73" i="15"/>
  <c r="K129" i="15"/>
  <c r="N129" i="15"/>
  <c r="K65" i="15"/>
  <c r="N65" i="15"/>
  <c r="K22" i="15"/>
  <c r="C19" i="27" s="1"/>
  <c r="K76" i="15"/>
  <c r="C73" i="27" s="1"/>
  <c r="K79" i="15"/>
  <c r="C76" i="27" s="1"/>
  <c r="K63" i="15"/>
  <c r="C60" i="27" s="1"/>
  <c r="K111" i="15"/>
  <c r="C108" i="27" s="1"/>
  <c r="K101" i="15"/>
  <c r="C98" i="27" s="1"/>
  <c r="K77" i="15"/>
  <c r="C74" i="27" s="1"/>
  <c r="K29" i="15"/>
  <c r="C26" i="27" s="1"/>
  <c r="K138" i="15"/>
  <c r="C135" i="27" s="1"/>
  <c r="K110" i="15"/>
  <c r="C107" i="27" s="1"/>
  <c r="K51" i="15"/>
  <c r="C48" i="27" s="1"/>
  <c r="K112" i="15"/>
  <c r="C109" i="27" s="1"/>
  <c r="K43" i="15"/>
  <c r="C40" i="27" s="1"/>
  <c r="K91" i="15"/>
  <c r="C88" i="27" s="1"/>
  <c r="K137" i="15"/>
  <c r="C134" i="27" s="1"/>
  <c r="K26" i="15"/>
  <c r="C23" i="27" s="1"/>
  <c r="K70" i="15"/>
  <c r="C67" i="27" s="1"/>
  <c r="K127" i="15"/>
  <c r="C124" i="27" s="1"/>
  <c r="K20" i="15"/>
  <c r="C17" i="27" s="1"/>
  <c r="K72" i="15"/>
  <c r="C69" i="27" s="1"/>
  <c r="K83" i="15"/>
  <c r="C80" i="27" s="1"/>
  <c r="K105" i="15"/>
  <c r="C102" i="27" s="1"/>
  <c r="K47" i="15"/>
  <c r="C44" i="27" s="1"/>
  <c r="K123" i="15"/>
  <c r="C120" i="27" s="1"/>
  <c r="K78" i="15"/>
  <c r="C75" i="27" s="1"/>
  <c r="K100" i="15"/>
  <c r="C97" i="27" s="1"/>
  <c r="K48" i="15"/>
  <c r="C45" i="27" s="1"/>
  <c r="K92" i="15"/>
  <c r="C89" i="27" s="1"/>
  <c r="K27" i="15"/>
  <c r="C24" i="27" s="1"/>
  <c r="K12" i="15"/>
  <c r="C9" i="27" s="1"/>
  <c r="K57" i="15"/>
  <c r="C54" i="27" s="1"/>
  <c r="K15" i="15"/>
  <c r="C12" i="27" s="1"/>
  <c r="K95" i="15"/>
  <c r="C92" i="27" s="1"/>
  <c r="K121" i="15"/>
  <c r="C118" i="27" s="1"/>
  <c r="K122" i="15"/>
  <c r="C119" i="27" s="1"/>
  <c r="K46" i="15"/>
  <c r="C43" i="27" s="1"/>
  <c r="K41" i="15"/>
  <c r="C38" i="27" s="1"/>
  <c r="K59" i="15"/>
  <c r="C56" i="27" s="1"/>
  <c r="K133" i="15"/>
  <c r="C130" i="27" s="1"/>
  <c r="K60" i="15"/>
  <c r="C57" i="27" s="1"/>
  <c r="K56" i="15"/>
  <c r="C53" i="27" s="1"/>
  <c r="K131" i="15"/>
  <c r="C128" i="27" s="1"/>
  <c r="K35" i="15"/>
  <c r="C32" i="27" s="1"/>
  <c r="K44" i="15"/>
  <c r="C41" i="27" s="1"/>
  <c r="K58" i="15"/>
  <c r="C55" i="27" s="1"/>
  <c r="K13" i="15"/>
  <c r="C10" i="27" s="1"/>
  <c r="K50" i="15"/>
  <c r="C47" i="27" s="1"/>
  <c r="K38" i="15"/>
  <c r="C35" i="27" s="1"/>
  <c r="K53" i="15"/>
  <c r="C50" i="27" s="1"/>
  <c r="K119" i="15"/>
  <c r="C116" i="27" s="1"/>
  <c r="K68" i="15"/>
  <c r="C65" i="27" s="1"/>
  <c r="K42" i="15"/>
  <c r="C39" i="27" s="1"/>
  <c r="K96" i="15"/>
  <c r="C93" i="27" s="1"/>
  <c r="K118" i="15"/>
  <c r="C115" i="27" s="1"/>
  <c r="K103" i="15"/>
  <c r="C100" i="27" s="1"/>
  <c r="K54" i="15"/>
  <c r="C51" i="27" s="1"/>
  <c r="K25" i="15"/>
  <c r="C22" i="27" s="1"/>
  <c r="K31" i="15"/>
  <c r="C28" i="27" s="1"/>
  <c r="K98" i="15"/>
  <c r="C95" i="27" s="1"/>
  <c r="K69" i="15"/>
  <c r="C66" i="27" s="1"/>
  <c r="K45" i="15"/>
  <c r="C42" i="27" s="1"/>
  <c r="K89" i="15"/>
  <c r="C86" i="27" s="1"/>
  <c r="K49" i="15"/>
  <c r="C46" i="27" s="1"/>
  <c r="K9" i="15"/>
  <c r="C6" i="27" s="1"/>
  <c r="K67" i="15"/>
  <c r="C64" i="27" s="1"/>
  <c r="K84" i="15"/>
  <c r="C81" i="27" s="1"/>
  <c r="K116" i="15"/>
  <c r="C113" i="27" s="1"/>
  <c r="K11" i="15"/>
  <c r="C8" i="27" s="1"/>
  <c r="K135" i="15"/>
  <c r="C132" i="27" s="1"/>
  <c r="K10" i="15"/>
  <c r="C7" i="27" s="1"/>
  <c r="K104" i="15"/>
  <c r="C101" i="27" s="1"/>
  <c r="K94" i="15"/>
  <c r="C91" i="27" s="1"/>
  <c r="K87" i="15"/>
  <c r="C84" i="27" s="1"/>
  <c r="K71" i="15"/>
  <c r="C68" i="27" s="1"/>
  <c r="K99" i="15"/>
  <c r="C96" i="27" s="1"/>
  <c r="K17" i="15"/>
  <c r="C14" i="27" s="1"/>
  <c r="K86" i="15"/>
  <c r="C83" i="27" s="1"/>
  <c r="K33" i="15"/>
  <c r="C30" i="27" s="1"/>
  <c r="K93" i="15"/>
  <c r="C90" i="27" s="1"/>
  <c r="K7" i="15"/>
  <c r="K74" i="15"/>
  <c r="C71" i="27" s="1"/>
  <c r="K97" i="15"/>
  <c r="C94" i="27" s="1"/>
  <c r="K40" i="15"/>
  <c r="C37" i="27" s="1"/>
  <c r="K120" i="15"/>
  <c r="C117" i="27" s="1"/>
  <c r="K81" i="15"/>
  <c r="C78" i="27" s="1"/>
  <c r="K32" i="15"/>
  <c r="C29" i="27" s="1"/>
  <c r="K132" i="15"/>
  <c r="C129" i="27" s="1"/>
  <c r="K66" i="15"/>
  <c r="C63" i="27" s="1"/>
  <c r="K85" i="15"/>
  <c r="C82" i="27" s="1"/>
  <c r="K130" i="15"/>
  <c r="C127" i="27" s="1"/>
  <c r="K39" i="15"/>
  <c r="C36" i="27" s="1"/>
  <c r="K106" i="15"/>
  <c r="C103" i="27" s="1"/>
  <c r="K36" i="15"/>
  <c r="C33" i="27" s="1"/>
  <c r="K62" i="15"/>
  <c r="C59" i="27" s="1"/>
  <c r="K30" i="15"/>
  <c r="C27" i="27" s="1"/>
  <c r="K88" i="15"/>
  <c r="C85" i="27" s="1"/>
  <c r="K125" i="15"/>
  <c r="C122" i="27" s="1"/>
  <c r="K114" i="15"/>
  <c r="C111" i="27" s="1"/>
  <c r="K24" i="15"/>
  <c r="C21" i="27" s="1"/>
  <c r="K126" i="15"/>
  <c r="C123" i="27" s="1"/>
  <c r="K128" i="15"/>
  <c r="C125" i="27" s="1"/>
  <c r="K134" i="15"/>
  <c r="C131" i="27" s="1"/>
  <c r="K23" i="15"/>
  <c r="C20" i="27" s="1"/>
  <c r="K108" i="15"/>
  <c r="C105" i="27" s="1"/>
  <c r="K109" i="15"/>
  <c r="C106" i="27" s="1"/>
  <c r="K55" i="15"/>
  <c r="C52" i="27" s="1"/>
  <c r="K19" i="15"/>
  <c r="C16" i="27" s="1"/>
  <c r="K124" i="15"/>
  <c r="C121" i="27" s="1"/>
  <c r="K14" i="15"/>
  <c r="C11" i="27" s="1"/>
  <c r="K117" i="15"/>
  <c r="C114" i="27" s="1"/>
  <c r="K113" i="15"/>
  <c r="C110" i="27" s="1"/>
  <c r="K37" i="15"/>
  <c r="C34" i="27" s="1"/>
  <c r="K139" i="15"/>
  <c r="C136" i="27" s="1"/>
  <c r="K52" i="15"/>
  <c r="C49" i="27" s="1"/>
  <c r="K18" i="15"/>
  <c r="C15" i="27" s="1"/>
  <c r="K21" i="15"/>
  <c r="C18" i="27" s="1"/>
  <c r="K115" i="15"/>
  <c r="C112" i="27" s="1"/>
  <c r="K16" i="15"/>
  <c r="C13" i="27" s="1"/>
  <c r="K107" i="15"/>
  <c r="C104" i="27" s="1"/>
  <c r="K90" i="15"/>
  <c r="C87" i="27" s="1"/>
  <c r="K82" i="15"/>
  <c r="C79" i="27" s="1"/>
  <c r="K80" i="15"/>
  <c r="C77" i="27" s="1"/>
  <c r="K102" i="15"/>
  <c r="C99" i="27" s="1"/>
  <c r="K61" i="15"/>
  <c r="C58" i="27" s="1"/>
  <c r="K28" i="15"/>
  <c r="C25" i="27" s="1"/>
  <c r="K136" i="15"/>
  <c r="C133" i="27" s="1"/>
  <c r="K34" i="15"/>
  <c r="C31" i="27" s="1"/>
  <c r="K64" i="15"/>
  <c r="C61" i="27" s="1"/>
  <c r="K8" i="15"/>
  <c r="C5" i="27" s="1"/>
  <c r="I140" i="15"/>
  <c r="L140" i="15"/>
  <c r="C72" i="27" l="1"/>
  <c r="C62" i="27"/>
  <c r="C126" i="27"/>
  <c r="C70" i="27"/>
  <c r="C4" i="27"/>
  <c r="C1" i="27"/>
  <c r="D30" i="27" s="1"/>
  <c r="E30" i="27" s="1"/>
  <c r="O33" i="15" s="1"/>
  <c r="K140" i="15"/>
  <c r="J140" i="15"/>
  <c r="D107" i="27" l="1"/>
  <c r="E107" i="27" s="1"/>
  <c r="O110" i="15" s="1"/>
  <c r="D118" i="27"/>
  <c r="E118" i="27" s="1"/>
  <c r="O121" i="15" s="1"/>
  <c r="D111" i="27"/>
  <c r="E111" i="27" s="1"/>
  <c r="O114" i="15" s="1"/>
  <c r="D8" i="27"/>
  <c r="E8" i="27" s="1"/>
  <c r="O11" i="15" s="1"/>
  <c r="D76" i="27"/>
  <c r="E76" i="27" s="1"/>
  <c r="O79" i="15" s="1"/>
  <c r="D113" i="27"/>
  <c r="E113" i="27" s="1"/>
  <c r="O116" i="15" s="1"/>
  <c r="D40" i="27"/>
  <c r="E40" i="27" s="1"/>
  <c r="O43" i="15" s="1"/>
  <c r="D83" i="27"/>
  <c r="E83" i="27" s="1"/>
  <c r="O86" i="15" s="1"/>
  <c r="D88" i="27"/>
  <c r="E88" i="27" s="1"/>
  <c r="O91" i="15" s="1"/>
  <c r="D131" i="27"/>
  <c r="E131" i="27" s="1"/>
  <c r="O134" i="15" s="1"/>
  <c r="D85" i="27"/>
  <c r="E85" i="27" s="1"/>
  <c r="O88" i="15" s="1"/>
  <c r="D44" i="27"/>
  <c r="E44" i="27" s="1"/>
  <c r="O47" i="15" s="1"/>
  <c r="D129" i="27"/>
  <c r="E129" i="27" s="1"/>
  <c r="O132" i="15" s="1"/>
  <c r="D12" i="27"/>
  <c r="E12" i="27" s="1"/>
  <c r="O15" i="15" s="1"/>
  <c r="D91" i="27"/>
  <c r="E91" i="27" s="1"/>
  <c r="O94" i="15" s="1"/>
  <c r="D42" i="27"/>
  <c r="E42" i="27" s="1"/>
  <c r="O45" i="15" s="1"/>
  <c r="D74" i="27"/>
  <c r="E74" i="27" s="1"/>
  <c r="O77" i="15" s="1"/>
  <c r="D22" i="27"/>
  <c r="E22" i="27" s="1"/>
  <c r="O25" i="15" s="1"/>
  <c r="D51" i="27"/>
  <c r="E51" i="27" s="1"/>
  <c r="O54" i="15" s="1"/>
  <c r="D43" i="27"/>
  <c r="E43" i="27" s="1"/>
  <c r="O46" i="15" s="1"/>
  <c r="D108" i="27"/>
  <c r="E108" i="27" s="1"/>
  <c r="O111" i="15" s="1"/>
  <c r="D117" i="27"/>
  <c r="E117" i="27" s="1"/>
  <c r="O120" i="15" s="1"/>
  <c r="D69" i="27"/>
  <c r="E69" i="27" s="1"/>
  <c r="O72" i="15" s="1"/>
  <c r="D21" i="27"/>
  <c r="E21" i="27" s="1"/>
  <c r="O24" i="15" s="1"/>
  <c r="D60" i="27"/>
  <c r="E60" i="27" s="1"/>
  <c r="O63" i="15" s="1"/>
  <c r="D112" i="27"/>
  <c r="E112" i="27" s="1"/>
  <c r="O115" i="15" s="1"/>
  <c r="D46" i="27"/>
  <c r="E46" i="27" s="1"/>
  <c r="O49" i="15" s="1"/>
  <c r="D89" i="27"/>
  <c r="E89" i="27" s="1"/>
  <c r="O92" i="15" s="1"/>
  <c r="D94" i="27"/>
  <c r="E94" i="27" s="1"/>
  <c r="O97" i="15" s="1"/>
  <c r="D65" i="27"/>
  <c r="E65" i="27" s="1"/>
  <c r="O68" i="15" s="1"/>
  <c r="D25" i="27"/>
  <c r="E25" i="27" s="1"/>
  <c r="O28" i="15" s="1"/>
  <c r="D120" i="27"/>
  <c r="E120" i="27" s="1"/>
  <c r="O123" i="15" s="1"/>
  <c r="D72" i="27"/>
  <c r="E72" i="27" s="1"/>
  <c r="O75" i="15" s="1"/>
  <c r="D41" i="27"/>
  <c r="E41" i="27" s="1"/>
  <c r="O44" i="15" s="1"/>
  <c r="D97" i="27"/>
  <c r="E97" i="27" s="1"/>
  <c r="O100" i="15" s="1"/>
  <c r="D95" i="27"/>
  <c r="E95" i="27" s="1"/>
  <c r="O98" i="15" s="1"/>
  <c r="D98" i="27"/>
  <c r="E98" i="27" s="1"/>
  <c r="O101" i="15" s="1"/>
  <c r="D134" i="27"/>
  <c r="E134" i="27" s="1"/>
  <c r="O137" i="15" s="1"/>
  <c r="D19" i="27"/>
  <c r="E19" i="27" s="1"/>
  <c r="O22" i="15" s="1"/>
  <c r="D5" i="27"/>
  <c r="E5" i="27" s="1"/>
  <c r="O8" i="15" s="1"/>
  <c r="D135" i="27"/>
  <c r="E135" i="27" s="1"/>
  <c r="O138" i="15" s="1"/>
  <c r="D37" i="27"/>
  <c r="E37" i="27" s="1"/>
  <c r="O40" i="15" s="1"/>
  <c r="D128" i="27"/>
  <c r="E128" i="27" s="1"/>
  <c r="O131" i="15" s="1"/>
  <c r="D36" i="27"/>
  <c r="E36" i="27" s="1"/>
  <c r="O39" i="15" s="1"/>
  <c r="D105" i="27"/>
  <c r="E105" i="27" s="1"/>
  <c r="O108" i="15" s="1"/>
  <c r="D16" i="27"/>
  <c r="E16" i="27" s="1"/>
  <c r="O19" i="15" s="1"/>
  <c r="D116" i="27"/>
  <c r="E116" i="27" s="1"/>
  <c r="O119" i="15" s="1"/>
  <c r="D17" i="27"/>
  <c r="E17" i="27" s="1"/>
  <c r="O20" i="15" s="1"/>
  <c r="D57" i="27"/>
  <c r="E57" i="27" s="1"/>
  <c r="O60" i="15" s="1"/>
  <c r="D24" i="27"/>
  <c r="E24" i="27" s="1"/>
  <c r="O27" i="15" s="1"/>
  <c r="D33" i="27"/>
  <c r="E33" i="27" s="1"/>
  <c r="O36" i="15" s="1"/>
  <c r="D56" i="27"/>
  <c r="E56" i="27" s="1"/>
  <c r="O59" i="15" s="1"/>
  <c r="D13" i="27"/>
  <c r="E13" i="27" s="1"/>
  <c r="O16" i="15" s="1"/>
  <c r="D9" i="27"/>
  <c r="E9" i="27" s="1"/>
  <c r="O12" i="15" s="1"/>
  <c r="D130" i="27"/>
  <c r="E130" i="27" s="1"/>
  <c r="O133" i="15" s="1"/>
  <c r="D20" i="27"/>
  <c r="E20" i="27" s="1"/>
  <c r="O23" i="15" s="1"/>
  <c r="D53" i="27"/>
  <c r="E53" i="27" s="1"/>
  <c r="O56" i="15" s="1"/>
  <c r="D58" i="27"/>
  <c r="E58" i="27" s="1"/>
  <c r="O61" i="15" s="1"/>
  <c r="D35" i="27"/>
  <c r="E35" i="27" s="1"/>
  <c r="O38" i="15" s="1"/>
  <c r="D62" i="27"/>
  <c r="E62" i="27" s="1"/>
  <c r="O65" i="15" s="1"/>
  <c r="D136" i="27"/>
  <c r="E136" i="27" s="1"/>
  <c r="O139" i="15" s="1"/>
  <c r="D124" i="27"/>
  <c r="E124" i="27" s="1"/>
  <c r="O127" i="15" s="1"/>
  <c r="D15" i="27"/>
  <c r="E15" i="27" s="1"/>
  <c r="O18" i="15" s="1"/>
  <c r="D70" i="27"/>
  <c r="E70" i="27" s="1"/>
  <c r="O73" i="15" s="1"/>
  <c r="D132" i="27"/>
  <c r="E132" i="27" s="1"/>
  <c r="O135" i="15" s="1"/>
  <c r="D6" i="27"/>
  <c r="E6" i="27" s="1"/>
  <c r="O9" i="15" s="1"/>
  <c r="D90" i="27"/>
  <c r="E90" i="27" s="1"/>
  <c r="O93" i="15" s="1"/>
  <c r="D64" i="27"/>
  <c r="E64" i="27" s="1"/>
  <c r="O67" i="15" s="1"/>
  <c r="D39" i="27"/>
  <c r="E39" i="27" s="1"/>
  <c r="O42" i="15" s="1"/>
  <c r="D84" i="27"/>
  <c r="E84" i="27" s="1"/>
  <c r="O87" i="15" s="1"/>
  <c r="D66" i="27"/>
  <c r="E66" i="27" s="1"/>
  <c r="O69" i="15" s="1"/>
  <c r="D52" i="27"/>
  <c r="E52" i="27" s="1"/>
  <c r="O55" i="15" s="1"/>
  <c r="D80" i="27"/>
  <c r="E80" i="27" s="1"/>
  <c r="O83" i="15" s="1"/>
  <c r="D102" i="27"/>
  <c r="E102" i="27" s="1"/>
  <c r="O105" i="15" s="1"/>
  <c r="D27" i="27"/>
  <c r="E27" i="27" s="1"/>
  <c r="O30" i="15" s="1"/>
  <c r="D71" i="27"/>
  <c r="E71" i="27" s="1"/>
  <c r="O74" i="15" s="1"/>
  <c r="D14" i="27"/>
  <c r="E14" i="27" s="1"/>
  <c r="O17" i="15" s="1"/>
  <c r="D49" i="27"/>
  <c r="E49" i="27" s="1"/>
  <c r="O52" i="15" s="1"/>
  <c r="D75" i="27"/>
  <c r="E75" i="27" s="1"/>
  <c r="O78" i="15" s="1"/>
  <c r="D99" i="27"/>
  <c r="E99" i="27" s="1"/>
  <c r="O102" i="15" s="1"/>
  <c r="D103" i="27"/>
  <c r="E103" i="27" s="1"/>
  <c r="O106" i="15" s="1"/>
  <c r="D87" i="27"/>
  <c r="E87" i="27" s="1"/>
  <c r="O90" i="15" s="1"/>
  <c r="D28" i="27"/>
  <c r="E28" i="27" s="1"/>
  <c r="O31" i="15" s="1"/>
  <c r="D77" i="27"/>
  <c r="E77" i="27" s="1"/>
  <c r="O80" i="15" s="1"/>
  <c r="D18" i="27"/>
  <c r="E18" i="27" s="1"/>
  <c r="O21" i="15" s="1"/>
  <c r="D45" i="27"/>
  <c r="E45" i="27" s="1"/>
  <c r="O48" i="15" s="1"/>
  <c r="D63" i="27"/>
  <c r="E63" i="27" s="1"/>
  <c r="O66" i="15" s="1"/>
  <c r="D38" i="27"/>
  <c r="E38" i="27" s="1"/>
  <c r="O41" i="15" s="1"/>
  <c r="D125" i="27"/>
  <c r="E125" i="27" s="1"/>
  <c r="O128" i="15" s="1"/>
  <c r="D10" i="27"/>
  <c r="E10" i="27" s="1"/>
  <c r="O13" i="15" s="1"/>
  <c r="D133" i="27"/>
  <c r="E133" i="27" s="1"/>
  <c r="O136" i="15" s="1"/>
  <c r="D115" i="27"/>
  <c r="E115" i="27" s="1"/>
  <c r="O118" i="15" s="1"/>
  <c r="D47" i="27"/>
  <c r="E47" i="27" s="1"/>
  <c r="O50" i="15" s="1"/>
  <c r="D110" i="27"/>
  <c r="E110" i="27" s="1"/>
  <c r="O113" i="15" s="1"/>
  <c r="D106" i="27"/>
  <c r="E106" i="27" s="1"/>
  <c r="O109" i="15" s="1"/>
  <c r="D68" i="27"/>
  <c r="E68" i="27" s="1"/>
  <c r="O71" i="15" s="1"/>
  <c r="D32" i="27"/>
  <c r="E32" i="27" s="1"/>
  <c r="O35" i="15" s="1"/>
  <c r="D93" i="27"/>
  <c r="E93" i="27" s="1"/>
  <c r="O96" i="15" s="1"/>
  <c r="D26" i="27"/>
  <c r="E26" i="27" s="1"/>
  <c r="O29" i="15" s="1"/>
  <c r="D50" i="27"/>
  <c r="E50" i="27" s="1"/>
  <c r="O53" i="15" s="1"/>
  <c r="D126" i="27"/>
  <c r="E126" i="27" s="1"/>
  <c r="O129" i="15" s="1"/>
  <c r="D29" i="27"/>
  <c r="E29" i="27" s="1"/>
  <c r="O32" i="15" s="1"/>
  <c r="D101" i="27"/>
  <c r="E101" i="27" s="1"/>
  <c r="O104" i="15" s="1"/>
  <c r="D79" i="27"/>
  <c r="E79" i="27" s="1"/>
  <c r="O82" i="15" s="1"/>
  <c r="D127" i="27"/>
  <c r="E127" i="27" s="1"/>
  <c r="O130" i="15" s="1"/>
  <c r="D59" i="27"/>
  <c r="E59" i="27" s="1"/>
  <c r="O62" i="15" s="1"/>
  <c r="D4" i="27"/>
  <c r="E4" i="27" s="1"/>
  <c r="O7" i="15" s="1"/>
  <c r="D48" i="27"/>
  <c r="E48" i="27" s="1"/>
  <c r="O51" i="15" s="1"/>
  <c r="D78" i="27"/>
  <c r="E78" i="27" s="1"/>
  <c r="O81" i="15" s="1"/>
  <c r="D114" i="27"/>
  <c r="E114" i="27" s="1"/>
  <c r="O117" i="15" s="1"/>
  <c r="D54" i="27"/>
  <c r="E54" i="27" s="1"/>
  <c r="O57" i="15" s="1"/>
  <c r="D67" i="27"/>
  <c r="E67" i="27" s="1"/>
  <c r="O70" i="15" s="1"/>
  <c r="D34" i="27"/>
  <c r="E34" i="27" s="1"/>
  <c r="O37" i="15" s="1"/>
  <c r="D123" i="27"/>
  <c r="E123" i="27" s="1"/>
  <c r="O126" i="15" s="1"/>
  <c r="D82" i="27"/>
  <c r="E82" i="27" s="1"/>
  <c r="O85" i="15" s="1"/>
  <c r="D92" i="27"/>
  <c r="E92" i="27" s="1"/>
  <c r="O95" i="15" s="1"/>
  <c r="D122" i="27"/>
  <c r="E122" i="27" s="1"/>
  <c r="O125" i="15" s="1"/>
  <c r="D109" i="27"/>
  <c r="E109" i="27" s="1"/>
  <c r="O112" i="15" s="1"/>
  <c r="D121" i="27"/>
  <c r="E121" i="27" s="1"/>
  <c r="O124" i="15" s="1"/>
  <c r="D73" i="27"/>
  <c r="E73" i="27" s="1"/>
  <c r="O76" i="15" s="1"/>
  <c r="D81" i="27"/>
  <c r="E81" i="27" s="1"/>
  <c r="O84" i="15" s="1"/>
  <c r="D96" i="27"/>
  <c r="E96" i="27" s="1"/>
  <c r="O99" i="15" s="1"/>
  <c r="D23" i="27"/>
  <c r="E23" i="27" s="1"/>
  <c r="O26" i="15" s="1"/>
  <c r="D119" i="27"/>
  <c r="E119" i="27" s="1"/>
  <c r="O122" i="15" s="1"/>
  <c r="D61" i="27"/>
  <c r="E61" i="27" s="1"/>
  <c r="O64" i="15" s="1"/>
  <c r="D55" i="27"/>
  <c r="E55" i="27" s="1"/>
  <c r="O58" i="15" s="1"/>
  <c r="D11" i="27"/>
  <c r="E11" i="27" s="1"/>
  <c r="O14" i="15" s="1"/>
  <c r="D86" i="27"/>
  <c r="E86" i="27" s="1"/>
  <c r="O89" i="15" s="1"/>
  <c r="D31" i="27"/>
  <c r="E31" i="27" s="1"/>
  <c r="O34" i="15" s="1"/>
  <c r="D7" i="27"/>
  <c r="E7" i="27" s="1"/>
  <c r="O10" i="15" s="1"/>
  <c r="D100" i="27"/>
  <c r="E100" i="27" s="1"/>
  <c r="O103" i="15" s="1"/>
  <c r="D104" i="27"/>
  <c r="E104" i="27" s="1"/>
  <c r="O107" i="15" s="1"/>
  <c r="N140" i="15"/>
  <c r="P56" i="15" l="1"/>
  <c r="P33" i="15"/>
  <c r="P119" i="15"/>
  <c r="P76" i="15"/>
  <c r="P89" i="15" l="1"/>
  <c r="Q89" i="15" s="1"/>
  <c r="P83" i="15"/>
  <c r="Q83" i="15" s="1"/>
  <c r="P55" i="15"/>
  <c r="P51" i="15"/>
  <c r="Q51" i="15" s="1"/>
  <c r="P108" i="15"/>
  <c r="Q108" i="15" s="1"/>
  <c r="P14" i="15"/>
  <c r="Q14" i="15" s="1"/>
  <c r="P16" i="15"/>
  <c r="Q16" i="15" s="1"/>
  <c r="P106" i="15"/>
  <c r="Q106" i="15" s="1"/>
  <c r="P31" i="15"/>
  <c r="Q31" i="15" s="1"/>
  <c r="P99" i="15"/>
  <c r="Q99" i="15" s="1"/>
  <c r="P102" i="15"/>
  <c r="Q102" i="15" s="1"/>
  <c r="P12" i="15"/>
  <c r="Q12" i="15" s="1"/>
  <c r="P21" i="15"/>
  <c r="P13" i="15"/>
  <c r="Q13" i="15" s="1"/>
  <c r="P126" i="15"/>
  <c r="Q126" i="15" s="1"/>
  <c r="P91" i="15"/>
  <c r="Q91" i="15" s="1"/>
  <c r="P127" i="15"/>
  <c r="Q127" i="15" s="1"/>
  <c r="P135" i="15"/>
  <c r="Q135" i="15" s="1"/>
  <c r="P123" i="15"/>
  <c r="Q123" i="15" s="1"/>
  <c r="P95" i="15"/>
  <c r="Q95" i="15" s="1"/>
  <c r="P77" i="15"/>
  <c r="Q77" i="15" s="1"/>
  <c r="P25" i="15"/>
  <c r="Q25" i="15" s="1"/>
  <c r="P15" i="15"/>
  <c r="Q15" i="15" s="1"/>
  <c r="P29" i="15"/>
  <c r="Q29" i="15" s="1"/>
  <c r="P47" i="15"/>
  <c r="Q47" i="15" s="1"/>
  <c r="P86" i="15"/>
  <c r="Q86" i="15" s="1"/>
  <c r="P73" i="15"/>
  <c r="Q73" i="15" s="1"/>
  <c r="P48" i="15"/>
  <c r="Q48" i="15" s="1"/>
  <c r="P57" i="15"/>
  <c r="Q57" i="15" s="1"/>
  <c r="P58" i="15"/>
  <c r="Q58" i="15" s="1"/>
  <c r="P74" i="15"/>
  <c r="Q74" i="15" s="1"/>
  <c r="P88" i="15"/>
  <c r="Q88" i="15" s="1"/>
  <c r="P132" i="15"/>
  <c r="Q132" i="15" s="1"/>
  <c r="P11" i="15"/>
  <c r="Q11" i="15" s="1"/>
  <c r="P111" i="15"/>
  <c r="Q111" i="15" s="1"/>
  <c r="P44" i="15"/>
  <c r="Q44" i="15" s="1"/>
  <c r="P62" i="15"/>
  <c r="Q62" i="15" s="1"/>
  <c r="P129" i="15"/>
  <c r="Q129" i="15" s="1"/>
  <c r="P41" i="15"/>
  <c r="Q41" i="15" s="1"/>
  <c r="P65" i="15"/>
  <c r="Q65" i="15" s="1"/>
  <c r="P52" i="15"/>
  <c r="Q52" i="15" s="1"/>
  <c r="P107" i="15"/>
  <c r="Q107" i="15" s="1"/>
  <c r="P53" i="15"/>
  <c r="Q53" i="15" s="1"/>
  <c r="P84" i="15"/>
  <c r="Q84" i="15" s="1"/>
  <c r="P93" i="15"/>
  <c r="Q93" i="15" s="1"/>
  <c r="P26" i="15"/>
  <c r="P78" i="15"/>
  <c r="Q78" i="15" s="1"/>
  <c r="P70" i="15"/>
  <c r="Q70" i="15" s="1"/>
  <c r="P112" i="15"/>
  <c r="Q112" i="15" s="1"/>
  <c r="P38" i="15"/>
  <c r="Q38" i="15" s="1"/>
  <c r="P71" i="15"/>
  <c r="Q71" i="15" s="1"/>
  <c r="P50" i="15"/>
  <c r="Q50" i="15" s="1"/>
  <c r="P69" i="15"/>
  <c r="P128" i="15"/>
  <c r="Q128" i="15" s="1"/>
  <c r="P139" i="15"/>
  <c r="Q139" i="15" s="1"/>
  <c r="P27" i="15"/>
  <c r="Q27" i="15" s="1"/>
  <c r="P100" i="15"/>
  <c r="Q100" i="15" s="1"/>
  <c r="P19" i="15"/>
  <c r="Q19" i="15" s="1"/>
  <c r="P30" i="15"/>
  <c r="Q30" i="15" s="1"/>
  <c r="P104" i="15"/>
  <c r="Q104" i="15" s="1"/>
  <c r="P113" i="15"/>
  <c r="Q113" i="15" s="1"/>
  <c r="P96" i="15"/>
  <c r="Q96" i="15" s="1"/>
  <c r="P81" i="15"/>
  <c r="Q81" i="15" s="1"/>
  <c r="P87" i="15"/>
  <c r="Q87" i="15" s="1"/>
  <c r="P82" i="15"/>
  <c r="Q82" i="15" s="1"/>
  <c r="P46" i="15"/>
  <c r="Q46" i="15" s="1"/>
  <c r="P92" i="15"/>
  <c r="Q92" i="15" s="1"/>
  <c r="P32" i="15"/>
  <c r="Q32" i="15" s="1"/>
  <c r="P80" i="15"/>
  <c r="Q80" i="15" s="1"/>
  <c r="P43" i="15"/>
  <c r="Q43" i="15" s="1"/>
  <c r="P101" i="15"/>
  <c r="Q101" i="15" s="1"/>
  <c r="P121" i="15"/>
  <c r="Q121" i="15" s="1"/>
  <c r="P120" i="15"/>
  <c r="P75" i="15"/>
  <c r="Q75" i="15" s="1"/>
  <c r="P63" i="15"/>
  <c r="Q63" i="15" s="1"/>
  <c r="P35" i="15"/>
  <c r="Q35" i="15" s="1"/>
  <c r="P72" i="15"/>
  <c r="Q72" i="15" s="1"/>
  <c r="P117" i="15"/>
  <c r="Q117" i="15" s="1"/>
  <c r="P17" i="15"/>
  <c r="Q17" i="15" s="1"/>
  <c r="P22" i="15"/>
  <c r="Q22" i="15" s="1"/>
  <c r="P40" i="15"/>
  <c r="Q40" i="15" s="1"/>
  <c r="P20" i="15"/>
  <c r="P105" i="15"/>
  <c r="Q105" i="15" s="1"/>
  <c r="P23" i="15"/>
  <c r="Q23" i="15" s="1"/>
  <c r="P98" i="15"/>
  <c r="Q98" i="15" s="1"/>
  <c r="P36" i="15"/>
  <c r="Q36" i="15" s="1"/>
  <c r="P109" i="15"/>
  <c r="P138" i="15"/>
  <c r="Q138" i="15" s="1"/>
  <c r="P116" i="15"/>
  <c r="Q116" i="15" s="1"/>
  <c r="P79" i="15"/>
  <c r="Q79" i="15" s="1"/>
  <c r="P64" i="15"/>
  <c r="Q64" i="15" s="1"/>
  <c r="P61" i="15"/>
  <c r="Q61" i="15" s="1"/>
  <c r="P59" i="15"/>
  <c r="Q59" i="15" s="1"/>
  <c r="P54" i="15"/>
  <c r="Q54" i="15" s="1"/>
  <c r="P137" i="15"/>
  <c r="Q137" i="15" s="1"/>
  <c r="P103" i="15"/>
  <c r="Q103" i="15" s="1"/>
  <c r="P39" i="15"/>
  <c r="Q39" i="15" s="1"/>
  <c r="P8" i="15"/>
  <c r="Q8" i="15" s="1"/>
  <c r="P136" i="15"/>
  <c r="Q136" i="15" s="1"/>
  <c r="P28" i="15"/>
  <c r="Q28" i="15" s="1"/>
  <c r="P125" i="15"/>
  <c r="Q125" i="15" s="1"/>
  <c r="P131" i="15"/>
  <c r="Q131" i="15" s="1"/>
  <c r="P90" i="15"/>
  <c r="Q90" i="15" s="1"/>
  <c r="P94" i="15"/>
  <c r="Q94" i="15" s="1"/>
  <c r="P115" i="15"/>
  <c r="Q115" i="15" s="1"/>
  <c r="P24" i="15"/>
  <c r="Q24" i="15" s="1"/>
  <c r="P9" i="15"/>
  <c r="Q9" i="15" s="1"/>
  <c r="P122" i="15"/>
  <c r="Q122" i="15" s="1"/>
  <c r="P42" i="15"/>
  <c r="Q42" i="15" s="1"/>
  <c r="P130" i="15"/>
  <c r="Q130" i="15" s="1"/>
  <c r="P67" i="15"/>
  <c r="Q67" i="15" s="1"/>
  <c r="P124" i="15"/>
  <c r="Q124" i="15" s="1"/>
  <c r="P133" i="15"/>
  <c r="Q133" i="15" s="1"/>
  <c r="P10" i="15"/>
  <c r="Q10" i="15" s="1"/>
  <c r="P34" i="15"/>
  <c r="Q34" i="15" s="1"/>
  <c r="P18" i="15"/>
  <c r="Q18" i="15" s="1"/>
  <c r="P110" i="15"/>
  <c r="Q110" i="15" s="1"/>
  <c r="P118" i="15"/>
  <c r="Q118" i="15" s="1"/>
  <c r="P45" i="15"/>
  <c r="Q45" i="15" s="1"/>
  <c r="P97" i="15"/>
  <c r="Q97" i="15" s="1"/>
  <c r="P114" i="15"/>
  <c r="Q114" i="15" s="1"/>
  <c r="P68" i="15"/>
  <c r="Q68" i="15" s="1"/>
  <c r="P7" i="15"/>
  <c r="Q7" i="15" s="1"/>
  <c r="P60" i="15"/>
  <c r="Q60" i="15" s="1"/>
  <c r="P66" i="15"/>
  <c r="Q66" i="15" s="1"/>
  <c r="P85" i="15"/>
  <c r="Q85" i="15" s="1"/>
  <c r="P49" i="15"/>
  <c r="Q49" i="15" s="1"/>
  <c r="P37" i="15"/>
  <c r="Q37" i="15" s="1"/>
  <c r="P134" i="15"/>
  <c r="Q134" i="15" s="1"/>
  <c r="Q56" i="15"/>
  <c r="Q55" i="15"/>
  <c r="Q33" i="15"/>
  <c r="Q76" i="15"/>
  <c r="Q119" i="15"/>
  <c r="Q21" i="15" l="1"/>
  <c r="Q26" i="15"/>
  <c r="Q69" i="15"/>
  <c r="Q109" i="15"/>
  <c r="Q20" i="15"/>
  <c r="Q120" i="15"/>
  <c r="P140" i="15"/>
  <c r="O140" i="15"/>
  <c r="Q142" i="15" l="1"/>
  <c r="Q143" i="15"/>
  <c r="Q140" i="15"/>
</calcChain>
</file>

<file path=xl/sharedStrings.xml><?xml version="1.0" encoding="utf-8"?>
<sst xmlns="http://schemas.openxmlformats.org/spreadsheetml/2006/main" count="1353" uniqueCount="429">
  <si>
    <t>Conservation Adjustment</t>
  </si>
  <si>
    <t>All data is in average megawatts (aMW)</t>
  </si>
  <si>
    <t>No</t>
  </si>
  <si>
    <t>BES</t>
  </si>
  <si>
    <t>Customer</t>
  </si>
  <si>
    <t>Yes</t>
  </si>
  <si>
    <t>Asotin County PUD #1</t>
  </si>
  <si>
    <t>Benton County PUD #1</t>
  </si>
  <si>
    <t>Benton REA</t>
  </si>
  <si>
    <t>Big Bend Elec Coop</t>
  </si>
  <si>
    <t>Blachly Lane Elec Coop</t>
  </si>
  <si>
    <t>Canby, City of</t>
  </si>
  <si>
    <t>Central Electric Coop</t>
  </si>
  <si>
    <t>Central Lincoln PUD</t>
  </si>
  <si>
    <t>Albion, City of</t>
  </si>
  <si>
    <t>Ashland, City of</t>
  </si>
  <si>
    <t>Bandon, City of</t>
  </si>
  <si>
    <t>Blaine, City of</t>
  </si>
  <si>
    <t>Bonners Ferry, City of</t>
  </si>
  <si>
    <t>Burley, City of</t>
  </si>
  <si>
    <t>Cascade Locks, City of</t>
  </si>
  <si>
    <t>Centralia, City of</t>
  </si>
  <si>
    <t>Cheney, City of</t>
  </si>
  <si>
    <t>Chewelah, City of</t>
  </si>
  <si>
    <t>Declo, City of</t>
  </si>
  <si>
    <t>Drain, City of</t>
  </si>
  <si>
    <t>Ellensburg, City of</t>
  </si>
  <si>
    <t>Forest Grove, City of</t>
  </si>
  <si>
    <t>Heyburn, City of</t>
  </si>
  <si>
    <t>McCleary, City of</t>
  </si>
  <si>
    <t>McMinnville, City of</t>
  </si>
  <si>
    <t>Milton, Town of</t>
  </si>
  <si>
    <t>Milton-Freewater, City of</t>
  </si>
  <si>
    <t>Minidoka, City of</t>
  </si>
  <si>
    <t>Monmouth, City of</t>
  </si>
  <si>
    <t>Plummer, City of</t>
  </si>
  <si>
    <t>Port Angeles, City of</t>
  </si>
  <si>
    <t>Richland, City of</t>
  </si>
  <si>
    <t>Rupert, City of</t>
  </si>
  <si>
    <t>Soda Springs, City of</t>
  </si>
  <si>
    <t>Sumas, Town of</t>
  </si>
  <si>
    <t>Troy, City of</t>
  </si>
  <si>
    <t>Clallam County PUD #1</t>
  </si>
  <si>
    <t>Clark County PUD #1</t>
  </si>
  <si>
    <t>Clatskanie PUD</t>
  </si>
  <si>
    <t>Clearwater Power</t>
  </si>
  <si>
    <t>Columbia Basin Elec Coop</t>
  </si>
  <si>
    <t>Columbia Power Coop</t>
  </si>
  <si>
    <t>Columbia River PUD</t>
  </si>
  <si>
    <t>Columbia REA</t>
  </si>
  <si>
    <t>Consolidated Irrigation District #19</t>
  </si>
  <si>
    <t>Consumers Power</t>
  </si>
  <si>
    <t>Coos Curry Elec Coop</t>
  </si>
  <si>
    <t>Cowlitz County PUD #1</t>
  </si>
  <si>
    <t>Douglas Electric Cooperative</t>
  </si>
  <si>
    <t>East End Mutual Electric</t>
  </si>
  <si>
    <t>Eatonville, City of</t>
  </si>
  <si>
    <t>Elmhurst Mutual P &amp; L</t>
  </si>
  <si>
    <t>Emerald PUD</t>
  </si>
  <si>
    <t>Energy Northwest</t>
  </si>
  <si>
    <t>Eugene Water &amp; Electric Board</t>
  </si>
  <si>
    <t>U.S. Airforce Base, Fairchild</t>
  </si>
  <si>
    <t>Fall River Elec Coop</t>
  </si>
  <si>
    <t>Farmers Elec Coop</t>
  </si>
  <si>
    <t>Ferry County PUD #1</t>
  </si>
  <si>
    <t>Flathead Elec Coop</t>
  </si>
  <si>
    <t>Franklin County PUD #1</t>
  </si>
  <si>
    <t>Glacier Elec  Coop</t>
  </si>
  <si>
    <t>Grant County PUD #2</t>
  </si>
  <si>
    <t>Grays Harbor PUD #1</t>
  </si>
  <si>
    <t>Harney Elec Coop</t>
  </si>
  <si>
    <t>Hood River Elec Coop</t>
  </si>
  <si>
    <t>Idaho County L &amp; P</t>
  </si>
  <si>
    <t>Idaho Falls Power</t>
  </si>
  <si>
    <t>Inland P &amp; L</t>
  </si>
  <si>
    <t>Kittitas County PUD #1</t>
  </si>
  <si>
    <t>Klickitat County PUD #1</t>
  </si>
  <si>
    <t>Kootenai Electric Coop</t>
  </si>
  <si>
    <t>Lakeview L &amp; P (WA)</t>
  </si>
  <si>
    <t>Lane County Elec Coop</t>
  </si>
  <si>
    <t>Lewis County PUD #1</t>
  </si>
  <si>
    <t>Lincoln Elec Coop (MT)</t>
  </si>
  <si>
    <t>Lost River Elec Coop</t>
  </si>
  <si>
    <t>Lower Valley Energy</t>
  </si>
  <si>
    <t>Mason County PUD #1</t>
  </si>
  <si>
    <t>Mason County PUD #3</t>
  </si>
  <si>
    <t>Midstate Elec Coop</t>
  </si>
  <si>
    <t>Mission Valley</t>
  </si>
  <si>
    <t>Missoula Elec Coop</t>
  </si>
  <si>
    <t>Modern Elec Coop</t>
  </si>
  <si>
    <t>Nespelem Valley Elec Coop</t>
  </si>
  <si>
    <t>Northern Lights</t>
  </si>
  <si>
    <t>Northern Wasco County PUD</t>
  </si>
  <si>
    <t>Ohop Mutual Light Company</t>
  </si>
  <si>
    <t>Okanogan County Elec Coop</t>
  </si>
  <si>
    <t>Okanogan County PUD #1</t>
  </si>
  <si>
    <t>Orcas P &amp; L</t>
  </si>
  <si>
    <t>Oregon Trail Coop</t>
  </si>
  <si>
    <t>Pacific County PUD #2</t>
  </si>
  <si>
    <t>Parkland L &amp; W</t>
  </si>
  <si>
    <t>Pend Oreille County PUD  #1</t>
  </si>
  <si>
    <t>Peninsula Light Company</t>
  </si>
  <si>
    <t>U.S. Naval Base,  Bremerton</t>
  </si>
  <si>
    <t>Raft River Elec Coop</t>
  </si>
  <si>
    <t>Ravalli County Elec Coop</t>
  </si>
  <si>
    <t>Riverside Elec Coop</t>
  </si>
  <si>
    <t>Salem Elec Coop</t>
  </si>
  <si>
    <t>Salmon River Elec Coop</t>
  </si>
  <si>
    <t>Seattle City Light</t>
  </si>
  <si>
    <t>Skamania County PUD #1</t>
  </si>
  <si>
    <t>Snohomish County PUD #1</t>
  </si>
  <si>
    <t>Southside Elec Lines</t>
  </si>
  <si>
    <t>Springfield Utility Board</t>
  </si>
  <si>
    <t>Surprise Valley Elec Coop</t>
  </si>
  <si>
    <t>Tacoma Public Utilities</t>
  </si>
  <si>
    <t>Tanner Elec Coop</t>
  </si>
  <si>
    <t>Tillamook PUD #1</t>
  </si>
  <si>
    <t>Coulee Dam, City of</t>
  </si>
  <si>
    <t>Steilacoom, Town of</t>
  </si>
  <si>
    <t>Umatilla Elec Coop</t>
  </si>
  <si>
    <t>United Electric Coop</t>
  </si>
  <si>
    <t>U.S. DOE Albany Research Center</t>
  </si>
  <si>
    <t>U.S. Naval Station, Everett (Jim Creek)</t>
  </si>
  <si>
    <t>U.S. Naval Submarine Base, Bangor</t>
  </si>
  <si>
    <t>U.S. DOE Richland Operations Office</t>
  </si>
  <si>
    <t>Vera Irrigation District</t>
  </si>
  <si>
    <t>Vigilante Elec Coop</t>
  </si>
  <si>
    <t>Wahkiakum County PUD #1</t>
  </si>
  <si>
    <t>Wasco Elec Coop</t>
  </si>
  <si>
    <t>Wells Rural Elec Coop</t>
  </si>
  <si>
    <t>West Oregon Elec Coop</t>
  </si>
  <si>
    <t>Whatcom County PUD #1</t>
  </si>
  <si>
    <t>Umpqua Indian Utility Cooperative</t>
  </si>
  <si>
    <t>Yakama Power</t>
  </si>
  <si>
    <t>Kalispel Tribe Utility</t>
  </si>
  <si>
    <t>Hermiston, City of</t>
  </si>
  <si>
    <t>Port of Seattle - SETAC In'tl. Airport</t>
  </si>
  <si>
    <t>Weiser, City of</t>
  </si>
  <si>
    <t>Jefferson County PUD #1</t>
  </si>
  <si>
    <t>Customer Aggregate</t>
  </si>
  <si>
    <t>Button</t>
  </si>
  <si>
    <t xml:space="preserve">Resource Removal </t>
  </si>
  <si>
    <t>Self-Funded Conservation</t>
  </si>
  <si>
    <t>BP-12</t>
  </si>
  <si>
    <t>BP-14</t>
  </si>
  <si>
    <t>BP-16</t>
  </si>
  <si>
    <t>BP-18</t>
  </si>
  <si>
    <t>BP-20</t>
  </si>
  <si>
    <t xml:space="preserve">BP-22 </t>
  </si>
  <si>
    <t>Aggregate</t>
  </si>
  <si>
    <t>Non-Federal Resource</t>
  </si>
  <si>
    <t>Removal</t>
  </si>
  <si>
    <t>New Specified</t>
  </si>
  <si>
    <t>Load Growth Adjustment</t>
  </si>
  <si>
    <t>CHWM Calculation</t>
  </si>
  <si>
    <t>Provider of Choice CHWM</t>
  </si>
  <si>
    <t>Unscaled System Size</t>
  </si>
  <si>
    <t>CHWM w/adjustments</t>
  </si>
  <si>
    <t>Note: All data is in aMW</t>
  </si>
  <si>
    <t>Contract High Water Mark Calculation Model</t>
  </si>
  <si>
    <t>Contact information:</t>
  </si>
  <si>
    <t xml:space="preserve">post2028@bpa.gov </t>
  </si>
  <si>
    <t>Date released</t>
  </si>
  <si>
    <t>Context:</t>
  </si>
  <si>
    <t>Table of Contents</t>
  </si>
  <si>
    <t>Tab</t>
  </si>
  <si>
    <t>Description</t>
  </si>
  <si>
    <t>Info</t>
  </si>
  <si>
    <t>Calculation</t>
  </si>
  <si>
    <t>Data</t>
  </si>
  <si>
    <t>CHWM Equation:</t>
  </si>
  <si>
    <t xml:space="preserve">Data </t>
  </si>
  <si>
    <t>Category</t>
  </si>
  <si>
    <t xml:space="preserve">Description of Data </t>
  </si>
  <si>
    <t xml:space="preserve">Source Data </t>
  </si>
  <si>
    <t xml:space="preserve">Source Tab </t>
  </si>
  <si>
    <t>N/A</t>
  </si>
  <si>
    <t>New Large Single Loads</t>
  </si>
  <si>
    <t>I_ER</t>
  </si>
  <si>
    <t>Non-federal New Specified Resources</t>
  </si>
  <si>
    <t>I_NR</t>
  </si>
  <si>
    <t>BP-24 Billing Determinants Model</t>
  </si>
  <si>
    <t>Headroom Adjustment</t>
  </si>
  <si>
    <t>Resource Removal</t>
  </si>
  <si>
    <t>PF-Eligible Load in Index Year</t>
  </si>
  <si>
    <t>PF-Eligible Load in Index Year Calculation</t>
  </si>
  <si>
    <t>Total Retail Load</t>
  </si>
  <si>
    <t>New Large Single Load</t>
  </si>
  <si>
    <t>Base Allowance</t>
  </si>
  <si>
    <t>Index Year</t>
  </si>
  <si>
    <t>New Specified Resource Adjustment</t>
  </si>
  <si>
    <t>Headroom</t>
  </si>
  <si>
    <t>Economic Adjustment</t>
  </si>
  <si>
    <t>Proportional Share Adjustment</t>
  </si>
  <si>
    <t>Adjustment Share</t>
  </si>
  <si>
    <t>Proportional Share Calculation</t>
  </si>
  <si>
    <t xml:space="preserve">Hidden tab that computes the proportional share calculation for the Calculation tab. </t>
  </si>
  <si>
    <t>Provider of Choice Above-CHWM load in the index year</t>
  </si>
  <si>
    <t xml:space="preserve">Tab provides context, calculations and description and source of all data included in the workbook. </t>
  </si>
  <si>
    <t>PF-Eligible Load Equation</t>
  </si>
  <si>
    <t>Above-CHWM Equation</t>
  </si>
  <si>
    <t xml:space="preserve">The calculation is available on the Proportional Share Calculation tab. </t>
  </si>
  <si>
    <t>Above-CHWM</t>
  </si>
  <si>
    <t>NEEA</t>
  </si>
  <si>
    <t>Existing and Other (SNEERS, CORs, Green Exception)</t>
  </si>
  <si>
    <t>NEEA  + Self-Funded Aggregate</t>
  </si>
  <si>
    <t>Base Allowance (2024 RWHM)</t>
  </si>
  <si>
    <t>Headroom Adjustment (100%)</t>
  </si>
  <si>
    <t>Conservation Adjustment (50%)</t>
  </si>
  <si>
    <t>New Specified Resource Adjustment (50%)</t>
  </si>
  <si>
    <t>Load Growth Adjustment (25%)</t>
  </si>
  <si>
    <t>Proportional Share Adjustment 
(Up to 7,250 aMW)</t>
  </si>
  <si>
    <t>CY 12 - CY 23</t>
  </si>
  <si>
    <t xml:space="preserve">Disclaimer: </t>
  </si>
  <si>
    <t xml:space="preserve">None of the data included in this model is considered final numbers that will be used for the FY 2026 CHWM calculation. Please note this model is for illustrative purposes only and CHWMs provided are considered estimates based on best data available at time of publishing. The model does not include the rigorous data scrubbing that will be conducted during the FY 2026 CHWM Calculation process to calculate final CHWMs. Updates to the data in the model are meant to provide the best available information to support customers during contract development. </t>
  </si>
  <si>
    <r>
      <t xml:space="preserve">Bonneville developed an updated CHWM calculation model to reflect the CHWM calculation described in the Provider of Choice Policy. As a reminder, CHWMs are an allocation of Tier 1 costs, not an allocation of the system or physical resources. </t>
    </r>
    <r>
      <rPr>
        <sz val="12"/>
        <rFont val="Arial"/>
        <family val="2"/>
      </rPr>
      <t xml:space="preserve">For questions about this spreadsheet, please email the Provider of Choice team at post2028@bpa.gov and/or reach out to your Power Account Executive. </t>
    </r>
  </si>
  <si>
    <r>
      <t>Tab provides the estimated CHWM calculation includ</t>
    </r>
    <r>
      <rPr>
        <sz val="12"/>
        <rFont val="Arial"/>
        <family val="2"/>
      </rPr>
      <t>ing preliminary</t>
    </r>
    <r>
      <rPr>
        <sz val="12"/>
        <color theme="1"/>
        <rFont val="Arial"/>
        <family val="2"/>
      </rPr>
      <t xml:space="preserve"> determination for PF-eligible load. </t>
    </r>
  </si>
  <si>
    <t>Where data will be discussed</t>
  </si>
  <si>
    <t xml:space="preserve">The index year, FY 2023, is the year used to establish PF-eligible load in the CHWM calculation. </t>
  </si>
  <si>
    <t>The index year was established in the Provider of Choice Policy.</t>
  </si>
  <si>
    <t xml:space="preserve">Total Retail Load </t>
  </si>
  <si>
    <t xml:space="preserve">Total retail load data is based on actual total retail loads for FY 2023. Data has not been scrubbed or weather normalized. </t>
  </si>
  <si>
    <t xml:space="preserve">The Provider of Choice Policy and the CHWM Implementation Policy provide any adjustments that Bonneville will make to total retail load amounts including the weather normalization process. Customers will have an opportunity to comment on their loads during the weather normalization process. Customers will be able to comment on the accuracy of the math during the FY 2026 CHWM Calculation Process. </t>
  </si>
  <si>
    <t xml:space="preserve">New large single load data is based on actual loads for FY 2023. Data has not been scrubbed or weather normalized. </t>
  </si>
  <si>
    <t xml:space="preserve">Customers will have a chance to discuss the NLSL data values with their Power AE in parallel to the TRL weather normalization process. Customers will be able to comment on the accuracy of the math during the FY 2026 CHWM Calculation Process. </t>
  </si>
  <si>
    <t xml:space="preserve">Attachment A will identify which non-federal resources will be included in the FY 2026 CHWM Calculation and the resource amounts that will be used. </t>
  </si>
  <si>
    <t xml:space="preserve">The base allowance is the amount from which all adjustments are added or subtracted. The base allowance is equal to customers' 2024 Rate-Period High Water Mark (RHWM) values from the bi-annual RHWM process. </t>
  </si>
  <si>
    <t>2024 RHWM Final Outputs</t>
  </si>
  <si>
    <t>RHWM</t>
  </si>
  <si>
    <t>The base allowance was determined in the Provider of Choice Policy. The amounts were determined in the 2024 RHWM process that concluded in August 2022.</t>
  </si>
  <si>
    <t xml:space="preserve">The headroom adjustment applies to customers whose PF-eligible load is lower than their base allowance. It reduces their base allowance to their PF-eligible load by subtracting out headroom. </t>
  </si>
  <si>
    <t xml:space="preserve">The adjustment was determined in the Provider of Choice Policy. Customers will be able to comment on the accuracy of the math during the FY 2026 CHWM Calculation Process. </t>
  </si>
  <si>
    <t>Hidden Conservation Tab</t>
  </si>
  <si>
    <t xml:space="preserve">The new specified resource adjustment applies to customers who added new specified resources, defined under Regional Dialogue as resources added after September 30, 2006. The adjustment adds 50% of the aMW amount of the resource to the Provider of Choice CHWM for any new resource dedicated in a customer's Regional Dialogue Exhibit A and noted as a new resource. </t>
  </si>
  <si>
    <t xml:space="preserve">The adjustment was determined in the Provider of Choice Policy. Customers will be able to comment on the accuracy of the math during the FY 2026 CHWM Calculation Process. 
Attachment A will identify which non-federal resources will qualify for the adjustment and the resource amounts that will be used in the FY 2026 CHWM calculation. </t>
  </si>
  <si>
    <t xml:space="preserve">The load growth adjustment applies to customers whose PF-eligible load in the index year is greater than their base allowance. The adjustment increases a qualifying customer's CHWM by 25% of the difference between their PF-eligible load and the base allowance. </t>
  </si>
  <si>
    <t xml:space="preserve">The proportional share adjustment provides an equitable adjustment to all customers as part of the CHWM calculation. The adjustment increases individual CHWMs (as calculated prior to the proportional adjustment being applied) by an amount equal to the customer's pro rata share where a customer's share is based on its individual CHWM relative to the aggregate CHWMs of all customers. The adjustment is limited so that aggregated CHWMs do not exceed 7,250 aMW. If the initial aggregate CHWMs is greater than 7,250 aMW, the proportional share adjustment will not apply. </t>
  </si>
  <si>
    <t>Exceptions</t>
  </si>
  <si>
    <t>Returning Public Utility (Grant)</t>
  </si>
  <si>
    <t xml:space="preserve">Data inputs for the CHWM calculation will be final similar to those described above unless an exception is noted in the Provider of Choice Policy or CHWM Implementation Policy. </t>
  </si>
  <si>
    <t>Flathead</t>
  </si>
  <si>
    <t xml:space="preserve">Glacier </t>
  </si>
  <si>
    <t>Glacier's existing resource has been removed from the CHWM calculation consistent with the Provider of Choice Policy ROD. For more information on the exception, see Issue 53.</t>
  </si>
  <si>
    <t xml:space="preserve">This exception is documented in Attachment A of the CHWM Implementation Policy. </t>
  </si>
  <si>
    <t>Alder Mutual and Ohop Mutual Light Company</t>
  </si>
  <si>
    <t xml:space="preserve">Alder Mutual and Ohop Mutual Light Company merged and Alder Mutual’s Regional Dialogue contract was assigned to Ohop Mutual Light Company. Bonneville expects to complete contract actions in April 2024 and thereafter terminate the Alder Regional Dialogue contract. Therefore, Bonneville has aggregated their FY 2023 load and 2024 RHWMs for purpose of the calculation. The calculation now only reflects Ohop Mutual Light Company. This is consistent with how Bonneville intends to treat annexations between two existing customers as described in Issue 66 of the Provider of Choice Policy ROD. </t>
  </si>
  <si>
    <t>Hidden tab includes the conservation data included in the conservation adjustment in the Calculation tab. The tab also includes data for potenital economic adjustments and resource removals as requested in October 2024.</t>
  </si>
  <si>
    <t xml:space="preserve">The adjustment was determined in the Provider of Choice Policy. 
Customers who believe they qualified for the adjustment were required to notify Bonneville by Oct. 1, 2024. Eligible cusotmers will be required to submit final data in the fall of 2025 for the FY 2026 CHWM calculation. Customers will be able to comment on the accuracy of the math during the FY 2026 CHWM Calculation Process. 
Data included in the model is the maximum adjustment a customer could qualify for based on Bonneville staff evaluations of data submitted. Actual adjustment will be based on actual loads. </t>
  </si>
  <si>
    <t xml:space="preserve">The economic adjustment reflects how loads would be adjusted if a consumer load qualified for the economic adjustment to total retail load. There are currently no loads identified for the adjustment but users are welcome to input their own assumptions. 
If "No" is selected, no data will show. If "Yes" is selected, the maximum economic adjustment amounts a customer is eligible will be added to a customer's total retail load. </t>
  </si>
  <si>
    <t>Draft Final CHWM Implementation Policy (no link)</t>
  </si>
  <si>
    <t xml:space="preserve">The conservation adjustment takes into account self-funded conservation achievements approved by Bonneville during a defined time horizon of the Regional Dialogue contract period. The adjustment credits a customer 50% of their self-funded achievements. 
The first type of qualifying data is self-funded conservation that is reported to Bonneville and meets the eligibility and reporting requirements of the Bonneville Energy Efficiency Implementation Manual. The data includes actuals for FY 2012 through FY 2023 based on reporting approved through January 2024. FY 2022 and FY 2023 data may be reported through September 2025. 
The second type of data included is self-funded Northwest Energy Efficiency Alliance (NEEA) savings. The amount is based on a customer's self-funded savings proportional to each direct funding utility's annual funding percentage of the annual regional savings reported by NEEA. The data includes actuals for calendar year (CY) 2012 through CY 2023. </t>
  </si>
  <si>
    <t>Version Changes</t>
  </si>
  <si>
    <t>(1) Draft Final CHWM Implementation Policy Attachment A values used for non-federal resource amounts and changes to how depicted in calculation; (2) NEEA savings updated with CY 2023 data</t>
  </si>
  <si>
    <t>New specified resources, under Regional Dialogue, are resources added after September 30, 2006, and included in Regional Dialogue contract Exhibit A as new resources. ata is based on Attachment A of the CHWM Implementation Policy.</t>
  </si>
  <si>
    <t xml:space="preserve">Non-federal Existing and Other (SNEER, COR, and Green Exception Resources. </t>
  </si>
  <si>
    <t xml:space="preserve">The adjustment was determined in the Provider of Choice Policy. Customers will be able to comment on the accuracy of the math during the FY 2026 CHWM Calculation Process. 
Conservation data will be updated in the FY 2026 CHWM calculation to include any self-funded conservation reported by the September 30, 2025, deadline. </t>
  </si>
  <si>
    <r>
      <t>Grant provided preliminary load and resource amounts that are included in the model. The data is not pulled from the billing determinant model. Bonneville is in the process of vetting t</t>
    </r>
    <r>
      <rPr>
        <sz val="12"/>
        <rFont val="Arial"/>
        <family val="2"/>
      </rPr>
      <t>hese numbers and Grant will be subject to the same net requirements process as</t>
    </r>
    <r>
      <rPr>
        <sz val="12"/>
        <color theme="1"/>
        <rFont val="Arial"/>
        <family val="2"/>
      </rPr>
      <t xml:space="preserve"> other customers. The base load assumption is set equal to the last Block purchase amount Grant made from Bonneville prior to Regional Dialogue. Data has been updated to reflect best available information for actuals and non-federal resource amounts. </t>
    </r>
  </si>
  <si>
    <t>Customer Name</t>
  </si>
  <si>
    <t>Resource Name</t>
  </si>
  <si>
    <t>FY 2023 Exhibit A Amount (aMW)</t>
  </si>
  <si>
    <t>CHWM Calculation Amount (aMW)</t>
  </si>
  <si>
    <t>Resource Notes</t>
  </si>
  <si>
    <t>[None]</t>
  </si>
  <si>
    <t>-</t>
  </si>
  <si>
    <t>Reeder Gulch</t>
  </si>
  <si>
    <t>B</t>
  </si>
  <si>
    <t>Packwood</t>
  </si>
  <si>
    <t>J</t>
  </si>
  <si>
    <t>Moyie</t>
  </si>
  <si>
    <t>Three Sisters Irrigation District Hydro</t>
  </si>
  <si>
    <t>M, B</t>
  </si>
  <si>
    <t xml:space="preserve">Georgia Pacific Toledo </t>
  </si>
  <si>
    <t>M</t>
  </si>
  <si>
    <t xml:space="preserve">Yelm </t>
  </si>
  <si>
    <t>Packwood Assigned Shares</t>
  </si>
  <si>
    <t>I</t>
  </si>
  <si>
    <t>River Road</t>
  </si>
  <si>
    <t>N</t>
  </si>
  <si>
    <t>Walla Walla Hydro</t>
  </si>
  <si>
    <t>Coffin Butte Phase 1</t>
  </si>
  <si>
    <t>C</t>
  </si>
  <si>
    <t>Coffin Butte Phase 1 Replacement</t>
  </si>
  <si>
    <t>Priest Rapids</t>
  </si>
  <si>
    <t>L</t>
  </si>
  <si>
    <t>Swift</t>
  </si>
  <si>
    <t>Wanapum</t>
  </si>
  <si>
    <t>Longview Fibre 1 (#3 - #7)</t>
  </si>
  <si>
    <t>Longview Fibre 2 (#8)</t>
  </si>
  <si>
    <t>Weyerhaeuser</t>
  </si>
  <si>
    <t>Short Mountain</t>
  </si>
  <si>
    <t>Carmen-Smith</t>
  </si>
  <si>
    <t>Foote Creek I</t>
  </si>
  <si>
    <t>Replacement for Foote Creek I</t>
  </si>
  <si>
    <t>Leaburg</t>
  </si>
  <si>
    <t>Smith Creek</t>
  </si>
  <si>
    <t>Replacement for Smith Creek</t>
  </si>
  <si>
    <t xml:space="preserve">Stone Creek </t>
  </si>
  <si>
    <t>H</t>
  </si>
  <si>
    <t>Trailbridge</t>
  </si>
  <si>
    <t>Walterville</t>
  </si>
  <si>
    <t>Industrial Finishes</t>
  </si>
  <si>
    <t xml:space="preserve"> International Paper</t>
  </si>
  <si>
    <t>Willamette Beverage (Pepsi-Cola)</t>
  </si>
  <si>
    <t>Kendall Dealership Holdings LLC</t>
  </si>
  <si>
    <t>Metropolitan Wastewater Management Commission</t>
  </si>
  <si>
    <t>Buffalo Hydro</t>
  </si>
  <si>
    <t>Chester Hydro</t>
  </si>
  <si>
    <t>A</t>
  </si>
  <si>
    <t>Island Park</t>
  </si>
  <si>
    <t>J, Q</t>
  </si>
  <si>
    <t>Land Fill Gas To Energy  LFGTE, Flathead County Solid Waste</t>
  </si>
  <si>
    <t>Stolze Biomass</t>
  </si>
  <si>
    <t>Stoltze Biomass</t>
  </si>
  <si>
    <t>Sierra Pacific Industries (“SPI”) – Aberdeen, WA (purchased from Public Utility District No. 1 of Grays Harbor County)</t>
  </si>
  <si>
    <t>G</t>
  </si>
  <si>
    <t xml:space="preserve"> Nippon Paper Industries USA Co., Ltd. – Port Angeles, WA</t>
  </si>
  <si>
    <t>Western Area Power Administration (WAPA) Blackfeet Tribal Allocation</t>
  </si>
  <si>
    <t>D</t>
  </si>
  <si>
    <t>PEC Headworks</t>
  </si>
  <si>
    <t>Quincy Chute</t>
  </si>
  <si>
    <t xml:space="preserve">Yakama Nation </t>
  </si>
  <si>
    <t>P</t>
  </si>
  <si>
    <t>Cosmo Specialty Fibers</t>
  </si>
  <si>
    <t>Sierra Pacific Industries-Aberdeen, WA</t>
  </si>
  <si>
    <t xml:space="preserve">Middle Fork Irrigation </t>
  </si>
  <si>
    <t>Bulb Turbines</t>
  </si>
  <si>
    <t>Gem State</t>
  </si>
  <si>
    <t>Horse Butte</t>
  </si>
  <si>
    <t>McNary Fishway</t>
  </si>
  <si>
    <t>SDS Lumber</t>
  </si>
  <si>
    <t>King Estate</t>
  </si>
  <si>
    <t>Burton Creek</t>
  </si>
  <si>
    <t>Mill Creek</t>
  </si>
  <si>
    <t>Culinary</t>
  </si>
  <si>
    <t>Lower Swift Creek</t>
  </si>
  <si>
    <t>Strawberry</t>
  </si>
  <si>
    <t>Upper Swift Creek</t>
  </si>
  <si>
    <t>Lilliwaup Falls Hydro</t>
  </si>
  <si>
    <t>Nine Canyon 1</t>
  </si>
  <si>
    <t>Nine Canyon 2</t>
  </si>
  <si>
    <t>Nine Canyon 3</t>
  </si>
  <si>
    <t>White Creek Wind</t>
  </si>
  <si>
    <t>Riverbend Renewable Energy Facility</t>
  </si>
  <si>
    <t>A, O</t>
  </si>
  <si>
    <t>Gilchrist Forest Products</t>
  </si>
  <si>
    <t>K</t>
  </si>
  <si>
    <t>Boulder Creek</t>
  </si>
  <si>
    <t>Hell Roaring</t>
  </si>
  <si>
    <t>B, N</t>
  </si>
  <si>
    <t>Seli’s Ksanka Qlispe Hydro Project</t>
  </si>
  <si>
    <t>Lake Creek Hydro</t>
  </si>
  <si>
    <t>Wells</t>
  </si>
  <si>
    <t>Decatur Solar</t>
  </si>
  <si>
    <t>Co-Genco LLC</t>
  </si>
  <si>
    <t>Boundary Dam</t>
  </si>
  <si>
    <t>R</t>
  </si>
  <si>
    <t>Boundary Encroachment on Box Canyon Dam</t>
  </si>
  <si>
    <t xml:space="preserve">Box Canyon Dam </t>
  </si>
  <si>
    <t>Calispell Creek</t>
  </si>
  <si>
    <t>Kalispel Settlement for Box Canyon</t>
  </si>
  <si>
    <t>Harvest Wind</t>
  </si>
  <si>
    <t>Morse Creek</t>
  </si>
  <si>
    <t>McKinley Paper Co.</t>
  </si>
  <si>
    <t>Horn Rapids</t>
  </si>
  <si>
    <t>Rock Creek Hydro</t>
  </si>
  <si>
    <t>Shiloh Warm Spring Ranch Hydro Project 1</t>
  </si>
  <si>
    <t>Shiloh Warm Spring Ranch Hydro Project 2</t>
  </si>
  <si>
    <t>Article 49 Obligation to Pend Oreille</t>
  </si>
  <si>
    <t>Boundary and Boundary Expansion</t>
  </si>
  <si>
    <t>Boundary Encroachment on Box Canyon</t>
  </si>
  <si>
    <t>Cedar Falls</t>
  </si>
  <si>
    <t>Diablo</t>
  </si>
  <si>
    <t>Eltopia Branch Canal 4.6</t>
  </si>
  <si>
    <t>Gorge</t>
  </si>
  <si>
    <t>High Ross</t>
  </si>
  <si>
    <t>Lucky Peak Project</t>
  </si>
  <si>
    <t>Main Canal Headworks</t>
  </si>
  <si>
    <t>Newhalem</t>
  </si>
  <si>
    <t>Potholes East Canal 66</t>
  </si>
  <si>
    <t>Ross</t>
  </si>
  <si>
    <t>South Fork Tolt</t>
  </si>
  <si>
    <t>Summer Falls</t>
  </si>
  <si>
    <t xml:space="preserve">Russel D Smith </t>
  </si>
  <si>
    <t>First and Goal</t>
  </si>
  <si>
    <t>CCSDC</t>
  </si>
  <si>
    <t xml:space="preserve">Jackson </t>
  </si>
  <si>
    <t>Woods Creek</t>
  </si>
  <si>
    <t>Young's Creek</t>
  </si>
  <si>
    <t>O</t>
  </si>
  <si>
    <t>Hooper Plant</t>
  </si>
  <si>
    <t>Max Snell Plant</t>
  </si>
  <si>
    <t>Alder</t>
  </si>
  <si>
    <t>Cushman 1</t>
  </si>
  <si>
    <t>Cushman 2</t>
  </si>
  <si>
    <t>North Fork Powerhouse (Cushman 3)</t>
  </si>
  <si>
    <t>Hood Street</t>
  </si>
  <si>
    <t>LaGrande</t>
  </si>
  <si>
    <t>LaGrande Unit #6</t>
  </si>
  <si>
    <t>Mayfield (Units 41-44)</t>
  </si>
  <si>
    <t>Mossyrock</t>
  </si>
  <si>
    <t>Wynoochee</t>
  </si>
  <si>
    <t>Russel D Smith</t>
  </si>
  <si>
    <t>WestRock Co-Gen</t>
  </si>
  <si>
    <t>Tillamook BioGas</t>
  </si>
  <si>
    <t>E</t>
  </si>
  <si>
    <t>Farm Power Tillamook LLC</t>
  </si>
  <si>
    <t>Moyer-Tolles Solar Array</t>
  </si>
  <si>
    <t xml:space="preserve">Existing resources are based on existing resources included in the Regional Dialogue contract Exhibit A. Other resources include Small Non-dispatchable New Resource Treated Equivalently to an Existing Resource (SNEER), consumer-owned resource and green exception resource amounts are included in the Regional Dialogue contract Exhibit A. Data is based on Attachment A of the CHWM Implementation Policy. The March 4, 2025, version of the CHWM model includes estimates for any resource notes that result in an equation. </t>
  </si>
  <si>
    <t>Row Labels</t>
  </si>
  <si>
    <t>Grand Total</t>
  </si>
  <si>
    <t>Sum of Existing and Other (SNEERS, CORs, Green Exception)</t>
  </si>
  <si>
    <t xml:space="preserve">Customers could request a permanent removal of a specified resource, provided consistent with 5(b)9(c) Policy, by October 1, 2024. If the resource removal request was for a date before the expiration of the Regional Dialogue contracts and made by the deadline, the resource would no longer be deducted from a customer's net requirements calculation for purposes of the CHWM determination. For purposes of this model, the approved resource removal amount is added back to a customer's PF-eligible load. Customers may request a  resource removal determination later but it may not qualify for removal in the calculation.Data is based on Attachment A of the CHWM Implementation Policy. 
If "No" is selected, no resource removals will show. If "Yes" is selected, all requested resource removals will show. Resource removal determinations will be made by the final CHWM Implementation Policy release in August 2025. Note prior approved resource removals (Clark and Mission Valley Power) are captured in Attachment A data and will no longer appear in this column. </t>
  </si>
  <si>
    <t>Attachment A</t>
  </si>
  <si>
    <t xml:space="preserve">Hidden tab includes the draft final CHWM Implementation Policy Attachment A values as well as pivot table to sum values by customer. If a resource note suggests a formula approach, formula is calculated in the appropriate cells and highlighted. </t>
  </si>
  <si>
    <t>C, F</t>
  </si>
  <si>
    <t>A, C</t>
  </si>
  <si>
    <t>A, C, O</t>
  </si>
  <si>
    <t>Priest Rapids  Project</t>
  </si>
  <si>
    <t>F, L, S</t>
  </si>
  <si>
    <t>F, H, L</t>
  </si>
  <si>
    <t>Priest Rapids  Project - NLSL</t>
  </si>
  <si>
    <t xml:space="preserve">Attachment A will identify which non-federal resources will be included in the FY 2026 CHWM Calculation. If a customer requested a determination for permanent resource removal by October 1, 2024, and if the resource is granted permanent discontinuance, the resource amount will show as 0 aMW. </t>
  </si>
  <si>
    <t xml:space="preserve">The election will be made at contract signing. The resource amounts that would be used in the CHWM calculation if Flathead elects to maintain the Offsite Green Exception will be updated in the FY 2026 CHWM calculation if applicable. </t>
  </si>
  <si>
    <r>
      <t>Flathead's CHWM has been adjusted to account for the Weyerhaeuser NLSL that qualifies for the Offsite Green Exception. This amount is subject to change</t>
    </r>
    <r>
      <rPr>
        <strike/>
        <sz val="12"/>
        <rFont val="Arial"/>
        <family val="2"/>
      </rPr>
      <t>d</t>
    </r>
    <r>
      <rPr>
        <sz val="12"/>
        <rFont val="Arial"/>
        <family val="2"/>
      </rPr>
      <t xml:space="preserve"> based on Flathead's election of how to serve the load under Provider of Choice. If Flathead elects the exception, Bonneville intends to set the resource amount for the contract period, which would be reflected in the CHWM calculation. If Flathead elects to sunset the exception, the Weyerhaeuser NLSL would be deducted in its entirety from the CHWM calculation. For more information, see Issue 105 in the Provider of Choice Policy ROD. </t>
    </r>
  </si>
  <si>
    <t xml:space="preserve">New Resource (No Removal) (aMW) </t>
  </si>
  <si>
    <t xml:space="preserve">New Resource (With Removal) (aMW) </t>
  </si>
  <si>
    <t xml:space="preserve">Sum of New Resource (No Removal) (aMW) </t>
  </si>
  <si>
    <t xml:space="preserve">Sum of New Resource (With Removal) (aMW) </t>
  </si>
  <si>
    <t>New Specified with Removal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</si>
</sst>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00"/>
  </numFmts>
  <fonts count="27" x14ac:knownFonts="1">
    <font>
      <sz val="11"/>
      <color theme="1"/>
      <name val="Calibri"/>
      <family val="2"/>
      <scheme val="minor"/>
    </font>
    <font>
      <sz val="11"/>
      <color theme="1"/>
      <name val="Calibri"/>
      <family val="2"/>
      <scheme val="minor"/>
    </font>
    <font>
      <sz val="11"/>
      <color theme="1"/>
      <name val="Arial"/>
      <family val="2"/>
    </font>
    <font>
      <b/>
      <sz val="11"/>
      <color theme="1"/>
      <name val="Arial"/>
      <family val="2"/>
    </font>
    <font>
      <sz val="10"/>
      <name val="Arial"/>
      <family val="2"/>
    </font>
    <font>
      <b/>
      <i/>
      <sz val="11"/>
      <color rgb="FF003C71"/>
      <name val="Arial"/>
      <family val="2"/>
    </font>
    <font>
      <b/>
      <sz val="11"/>
      <color rgb="FF003C71"/>
      <name val="Arial"/>
      <family val="2"/>
    </font>
    <font>
      <b/>
      <sz val="11"/>
      <name val="Arial"/>
      <family val="2"/>
    </font>
    <font>
      <sz val="11"/>
      <name val="Arial"/>
      <family val="2"/>
    </font>
    <font>
      <b/>
      <sz val="11"/>
      <color theme="0"/>
      <name val="Arial"/>
      <family val="2"/>
    </font>
    <font>
      <sz val="11"/>
      <color rgb="FFFF0000"/>
      <name val="Arial"/>
      <family val="2"/>
    </font>
    <font>
      <u/>
      <sz val="11"/>
      <color theme="10"/>
      <name val="Calibri"/>
      <family val="2"/>
      <scheme val="minor"/>
    </font>
    <font>
      <b/>
      <sz val="10"/>
      <name val="Arial"/>
      <family val="2"/>
    </font>
    <font>
      <b/>
      <sz val="14"/>
      <color theme="1"/>
      <name val="Arial"/>
      <family val="2"/>
    </font>
    <font>
      <u/>
      <sz val="11"/>
      <color theme="10"/>
      <name val="Arial"/>
      <family val="2"/>
    </font>
    <font>
      <b/>
      <sz val="12"/>
      <color theme="1"/>
      <name val="Arial"/>
      <family val="2"/>
    </font>
    <font>
      <sz val="12"/>
      <color theme="1"/>
      <name val="Arial"/>
      <family val="2"/>
    </font>
    <font>
      <b/>
      <sz val="12"/>
      <color theme="0"/>
      <name val="Arial"/>
      <family val="2"/>
    </font>
    <font>
      <sz val="12"/>
      <color theme="10"/>
      <name val="Arial"/>
      <family val="2"/>
    </font>
    <font>
      <sz val="12"/>
      <name val="Arial"/>
      <family val="2"/>
    </font>
    <font>
      <sz val="8"/>
      <name val="Calibri"/>
      <family val="2"/>
      <scheme val="minor"/>
    </font>
    <font>
      <strike/>
      <sz val="12"/>
      <name val="Arial"/>
      <family val="2"/>
    </font>
    <font>
      <b/>
      <sz val="12"/>
      <color rgb="FFFFFFFF"/>
      <name val="Calibri"/>
      <family val="2"/>
      <scheme val="minor"/>
    </font>
    <font>
      <sz val="11"/>
      <color rgb="FF000000"/>
      <name val="Calibri"/>
      <family val="2"/>
      <scheme val="minor"/>
    </font>
    <font>
      <b/>
      <sz val="8"/>
      <color theme="1"/>
      <name val="Arial"/>
      <family val="2"/>
    </font>
    <font>
      <b/>
      <sz val="10"/>
      <color rgb="FFFFFFFF"/>
      <name val="Calibri"/>
      <family val="2"/>
      <scheme val="minor"/>
    </font>
    <font>
      <b/>
      <sz val="8"/>
      <name val="Arial"/>
      <family val="2"/>
    </font>
  </fonts>
  <fills count="12">
    <fill>
      <patternFill patternType="none"/>
    </fill>
    <fill>
      <patternFill patternType="gray125"/>
    </fill>
    <fill>
      <patternFill patternType="solid">
        <fgColor rgb="FF003C71"/>
        <bgColor indexed="64"/>
      </patternFill>
    </fill>
    <fill>
      <patternFill patternType="solid">
        <fgColor rgb="FFF1B434"/>
        <bgColor indexed="64"/>
      </patternFill>
    </fill>
    <fill>
      <patternFill patternType="solid">
        <fgColor rgb="FF6BA4B8"/>
        <bgColor indexed="64"/>
      </patternFill>
    </fill>
    <fill>
      <patternFill patternType="solid">
        <fgColor theme="0" tint="-4.9989318521683403E-2"/>
        <bgColor indexed="64"/>
      </patternFill>
    </fill>
    <fill>
      <patternFill patternType="solid">
        <fgColor rgb="FFA7C9D5"/>
        <bgColor indexed="64"/>
      </patternFill>
    </fill>
    <fill>
      <patternFill patternType="solid">
        <fgColor rgb="FF9BCFFF"/>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39997558519241921"/>
        <bgColor indexed="64"/>
      </patternFill>
    </fill>
    <fill>
      <patternFill patternType="solid">
        <fgColor theme="9"/>
        <bgColor indexed="64"/>
      </patternFill>
    </fill>
  </fills>
  <borders count="5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top/>
      <bottom style="medium">
        <color indexed="64"/>
      </bottom>
      <diagonal/>
    </border>
    <border>
      <left style="thin">
        <color indexed="64"/>
      </left>
      <right/>
      <top/>
      <bottom/>
      <diagonal/>
    </border>
    <border>
      <left style="thin">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4" fillId="0" borderId="0"/>
    <xf numFmtId="0" fontId="11" fillId="0" borderId="0" applyNumberFormat="0" applyFill="0" applyBorder="0" applyAlignment="0" applyProtection="0"/>
    <xf numFmtId="43" fontId="1" fillId="0" borderId="0" applyFont="0" applyFill="0" applyBorder="0" applyAlignment="0" applyProtection="0"/>
  </cellStyleXfs>
  <cellXfs count="230">
    <xf numFmtId="0" fontId="0" fillId="0" borderId="0" xfId="0"/>
    <xf numFmtId="0" fontId="2" fillId="0" borderId="0" xfId="0" applyFont="1"/>
    <xf numFmtId="0" fontId="3" fillId="0" borderId="0" xfId="0" applyFont="1"/>
    <xf numFmtId="0" fontId="3" fillId="0" borderId="21" xfId="0" applyFont="1" applyBorder="1" applyAlignment="1">
      <alignment horizontal="center" vertical="center" wrapText="1"/>
    </xf>
    <xf numFmtId="0" fontId="3" fillId="0" borderId="1" xfId="0" applyFont="1" applyBorder="1" applyAlignment="1">
      <alignment horizontal="center" vertical="center" wrapText="1"/>
    </xf>
    <xf numFmtId="1" fontId="8" fillId="0" borderId="20" xfId="2" applyNumberFormat="1" applyFont="1" applyBorder="1" applyAlignment="1">
      <alignment horizontal="center"/>
    </xf>
    <xf numFmtId="1" fontId="8" fillId="0" borderId="22" xfId="2" applyNumberFormat="1" applyFont="1" applyBorder="1" applyAlignment="1">
      <alignment horizontal="center"/>
    </xf>
    <xf numFmtId="43" fontId="2" fillId="0" borderId="24" xfId="0" applyNumberFormat="1" applyFont="1" applyBorder="1"/>
    <xf numFmtId="43" fontId="2" fillId="0" borderId="0" xfId="0" applyNumberFormat="1" applyFont="1"/>
    <xf numFmtId="43" fontId="2" fillId="0" borderId="11" xfId="0" applyNumberFormat="1" applyFont="1" applyBorder="1"/>
    <xf numFmtId="0" fontId="3" fillId="0" borderId="1" xfId="0" applyFont="1" applyBorder="1" applyAlignment="1">
      <alignment horizontal="center" wrapText="1"/>
    </xf>
    <xf numFmtId="0" fontId="3" fillId="0" borderId="2" xfId="0" applyFont="1" applyBorder="1" applyAlignment="1">
      <alignment horizontal="center" wrapText="1"/>
    </xf>
    <xf numFmtId="0" fontId="3" fillId="0" borderId="15" xfId="0" applyFont="1" applyBorder="1" applyAlignment="1">
      <alignment horizontal="center" wrapText="1"/>
    </xf>
    <xf numFmtId="1" fontId="8" fillId="0" borderId="10" xfId="2" applyNumberFormat="1" applyFont="1" applyBorder="1" applyAlignment="1">
      <alignment horizontal="left"/>
    </xf>
    <xf numFmtId="1" fontId="8" fillId="0" borderId="12" xfId="2" applyNumberFormat="1" applyFont="1" applyBorder="1" applyAlignment="1">
      <alignment horizontal="left"/>
    </xf>
    <xf numFmtId="0" fontId="2" fillId="0" borderId="1" xfId="0" applyFont="1" applyBorder="1"/>
    <xf numFmtId="0" fontId="3" fillId="0" borderId="21" xfId="0" applyFont="1" applyBorder="1" applyAlignment="1">
      <alignment horizontal="left" wrapText="1"/>
    </xf>
    <xf numFmtId="1" fontId="8" fillId="0" borderId="1" xfId="2" applyNumberFormat="1" applyFont="1" applyBorder="1" applyAlignment="1">
      <alignment horizontal="left"/>
    </xf>
    <xf numFmtId="43" fontId="2" fillId="0" borderId="10" xfId="0" applyNumberFormat="1" applyFont="1" applyBorder="1"/>
    <xf numFmtId="43" fontId="2" fillId="0" borderId="1" xfId="0" applyNumberFormat="1" applyFont="1" applyBorder="1"/>
    <xf numFmtId="43" fontId="2" fillId="0" borderId="15" xfId="0" applyNumberFormat="1" applyFont="1" applyBorder="1"/>
    <xf numFmtId="43" fontId="2" fillId="0" borderId="2" xfId="0" applyNumberFormat="1" applyFont="1" applyBorder="1"/>
    <xf numFmtId="43" fontId="2" fillId="0" borderId="3" xfId="0" applyNumberFormat="1" applyFont="1" applyBorder="1"/>
    <xf numFmtId="43" fontId="2" fillId="0" borderId="29" xfId="0" applyNumberFormat="1" applyFont="1" applyBorder="1"/>
    <xf numFmtId="43" fontId="2" fillId="0" borderId="30" xfId="0" applyNumberFormat="1" applyFont="1" applyBorder="1"/>
    <xf numFmtId="43" fontId="2" fillId="0" borderId="20" xfId="0" applyNumberFormat="1" applyFont="1" applyBorder="1"/>
    <xf numFmtId="43" fontId="2" fillId="0" borderId="21" xfId="0" applyNumberFormat="1" applyFont="1" applyBorder="1"/>
    <xf numFmtId="0" fontId="3" fillId="3" borderId="6" xfId="0" applyFont="1" applyFill="1" applyBorder="1" applyAlignment="1">
      <alignment horizontal="center" vertical="center"/>
    </xf>
    <xf numFmtId="0" fontId="3" fillId="0" borderId="1" xfId="0" applyFont="1" applyBorder="1" applyAlignment="1">
      <alignment horizontal="left" wrapText="1"/>
    </xf>
    <xf numFmtId="0" fontId="7" fillId="0" borderId="21" xfId="0" applyFont="1" applyBorder="1" applyAlignment="1">
      <alignment horizontal="center" vertical="center" wrapText="1"/>
    </xf>
    <xf numFmtId="2" fontId="8" fillId="0" borderId="20" xfId="2" applyNumberFormat="1" applyFont="1" applyBorder="1" applyAlignment="1">
      <alignment horizontal="right"/>
    </xf>
    <xf numFmtId="43" fontId="2" fillId="0" borderId="14" xfId="0" applyNumberFormat="1" applyFont="1" applyBorder="1"/>
    <xf numFmtId="0" fontId="13" fillId="0" borderId="0" xfId="0" applyFont="1"/>
    <xf numFmtId="0" fontId="14" fillId="0" borderId="0" xfId="3" applyFont="1"/>
    <xf numFmtId="0" fontId="15" fillId="0" borderId="0" xfId="0" applyFont="1"/>
    <xf numFmtId="0" fontId="16" fillId="0" borderId="0" xfId="0" applyFont="1" applyAlignment="1">
      <alignment vertical="top" wrapText="1"/>
    </xf>
    <xf numFmtId="0" fontId="16" fillId="0" borderId="0" xfId="0" applyFont="1" applyAlignment="1">
      <alignment horizontal="left" vertical="top" wrapText="1"/>
    </xf>
    <xf numFmtId="0" fontId="17" fillId="2" borderId="4" xfId="0" applyFont="1" applyFill="1" applyBorder="1"/>
    <xf numFmtId="0" fontId="18" fillId="0" borderId="38" xfId="3" applyFont="1" applyBorder="1" applyAlignment="1">
      <alignment horizontal="left" vertical="top" wrapText="1"/>
    </xf>
    <xf numFmtId="0" fontId="18" fillId="0" borderId="36" xfId="3" applyFont="1" applyBorder="1" applyAlignment="1">
      <alignment horizontal="left" vertical="top" wrapText="1"/>
    </xf>
    <xf numFmtId="0" fontId="18" fillId="0" borderId="37" xfId="3" applyFont="1" applyBorder="1" applyAlignment="1">
      <alignment horizontal="left" vertical="top" wrapText="1"/>
    </xf>
    <xf numFmtId="0" fontId="2" fillId="9" borderId="7" xfId="0" applyFont="1" applyFill="1" applyBorder="1"/>
    <xf numFmtId="0" fontId="2" fillId="9" borderId="8" xfId="0" applyFont="1" applyFill="1" applyBorder="1"/>
    <xf numFmtId="0" fontId="2" fillId="9" borderId="9" xfId="0" applyFont="1" applyFill="1" applyBorder="1"/>
    <xf numFmtId="0" fontId="2" fillId="8" borderId="0" xfId="0" applyFont="1" applyFill="1"/>
    <xf numFmtId="0" fontId="2" fillId="9" borderId="10" xfId="0" applyFont="1" applyFill="1" applyBorder="1"/>
    <xf numFmtId="0" fontId="2" fillId="9" borderId="11" xfId="0" applyFont="1" applyFill="1" applyBorder="1"/>
    <xf numFmtId="0" fontId="2" fillId="9" borderId="12" xfId="0" applyFont="1" applyFill="1" applyBorder="1"/>
    <xf numFmtId="0" fontId="2" fillId="9" borderId="13" xfId="0" applyFont="1" applyFill="1" applyBorder="1"/>
    <xf numFmtId="0" fontId="2" fillId="9" borderId="14" xfId="0" applyFont="1" applyFill="1" applyBorder="1"/>
    <xf numFmtId="0" fontId="17" fillId="2" borderId="15" xfId="0" applyFont="1" applyFill="1" applyBorder="1"/>
    <xf numFmtId="0" fontId="17" fillId="2" borderId="5" xfId="0" applyFont="1" applyFill="1" applyBorder="1"/>
    <xf numFmtId="0" fontId="12" fillId="0" borderId="0" xfId="0" applyFont="1" applyAlignment="1">
      <alignment horizontal="center" vertical="center" wrapText="1"/>
    </xf>
    <xf numFmtId="0" fontId="18" fillId="0" borderId="0" xfId="3" applyFont="1" applyBorder="1" applyAlignment="1">
      <alignment horizontal="left" vertical="top" wrapText="1"/>
    </xf>
    <xf numFmtId="0" fontId="5" fillId="0" borderId="0" xfId="0" applyFont="1" applyAlignment="1">
      <alignment horizontal="right"/>
    </xf>
    <xf numFmtId="0" fontId="10" fillId="0" borderId="0" xfId="0" applyFont="1" applyAlignment="1">
      <alignment horizontal="center" vertical="center"/>
    </xf>
    <xf numFmtId="0" fontId="10" fillId="0" borderId="0" xfId="0" applyFont="1"/>
    <xf numFmtId="0" fontId="3" fillId="3" borderId="44" xfId="0" applyFont="1" applyFill="1" applyBorder="1" applyAlignment="1">
      <alignment horizontal="center" vertical="center"/>
    </xf>
    <xf numFmtId="0" fontId="3" fillId="0" borderId="35" xfId="0" applyFont="1" applyBorder="1"/>
    <xf numFmtId="2" fontId="2" fillId="0" borderId="42" xfId="0" applyNumberFormat="1" applyFont="1" applyBorder="1"/>
    <xf numFmtId="0" fontId="3" fillId="0" borderId="37" xfId="0" applyFont="1" applyBorder="1"/>
    <xf numFmtId="2" fontId="2" fillId="0" borderId="6" xfId="0" applyNumberFormat="1" applyFont="1" applyBorder="1"/>
    <xf numFmtId="0" fontId="15" fillId="8" borderId="0" xfId="0" applyFont="1" applyFill="1"/>
    <xf numFmtId="0" fontId="9" fillId="2" borderId="7" xfId="0" applyFont="1" applyFill="1" applyBorder="1" applyAlignment="1">
      <alignment horizontal="center"/>
    </xf>
    <xf numFmtId="0" fontId="2" fillId="0" borderId="0" xfId="0" applyFont="1" applyAlignment="1">
      <alignment horizontal="center"/>
    </xf>
    <xf numFmtId="0" fontId="3" fillId="0" borderId="0" xfId="0" applyFont="1" applyAlignment="1">
      <alignment horizontal="center" vertical="center" wrapText="1"/>
    </xf>
    <xf numFmtId="0" fontId="7" fillId="0" borderId="0" xfId="0" applyFont="1" applyAlignment="1">
      <alignment horizontal="center" vertical="center" wrapText="1"/>
    </xf>
    <xf numFmtId="10" fontId="2" fillId="0" borderId="20" xfId="1" applyNumberFormat="1" applyFont="1" applyBorder="1"/>
    <xf numFmtId="10" fontId="2" fillId="0" borderId="22" xfId="1" applyNumberFormat="1" applyFont="1" applyBorder="1"/>
    <xf numFmtId="0" fontId="16" fillId="0" borderId="36" xfId="0" applyFont="1" applyBorder="1" applyAlignment="1">
      <alignment horizontal="left" vertical="top"/>
    </xf>
    <xf numFmtId="0" fontId="2" fillId="0" borderId="31" xfId="0" applyFont="1" applyBorder="1" applyAlignment="1">
      <alignment vertical="top"/>
    </xf>
    <xf numFmtId="0" fontId="2" fillId="0" borderId="34" xfId="0" applyFont="1" applyBorder="1" applyAlignment="1">
      <alignment vertical="top"/>
    </xf>
    <xf numFmtId="0" fontId="18" fillId="0" borderId="34" xfId="3" applyFont="1" applyFill="1" applyBorder="1" applyAlignment="1">
      <alignment vertical="top"/>
    </xf>
    <xf numFmtId="0" fontId="16" fillId="0" borderId="36" xfId="0" applyFont="1" applyBorder="1" applyAlignment="1">
      <alignment horizontal="left" vertical="top" wrapText="1"/>
    </xf>
    <xf numFmtId="0" fontId="19" fillId="0" borderId="34" xfId="3" applyFont="1" applyFill="1" applyBorder="1" applyAlignment="1">
      <alignment vertical="top" wrapText="1"/>
    </xf>
    <xf numFmtId="0" fontId="16" fillId="0" borderId="43" xfId="0" applyFont="1" applyBorder="1" applyAlignment="1">
      <alignment horizontal="left" vertical="top"/>
    </xf>
    <xf numFmtId="0" fontId="2" fillId="0" borderId="19" xfId="0" applyFont="1" applyBorder="1" applyAlignment="1">
      <alignment vertical="top" wrapText="1"/>
    </xf>
    <xf numFmtId="14" fontId="2" fillId="0" borderId="0" xfId="0" applyNumberFormat="1" applyFont="1" applyAlignment="1">
      <alignment horizontal="left"/>
    </xf>
    <xf numFmtId="0" fontId="16" fillId="0" borderId="19" xfId="0" applyFont="1" applyBorder="1" applyAlignment="1">
      <alignment horizontal="left" vertical="top" wrapText="1"/>
    </xf>
    <xf numFmtId="0" fontId="16" fillId="0" borderId="31" xfId="0" applyFont="1" applyBorder="1" applyAlignment="1">
      <alignment horizontal="left" vertical="top" wrapText="1"/>
    </xf>
    <xf numFmtId="0" fontId="16" fillId="0" borderId="34" xfId="0" applyFont="1" applyBorder="1" applyAlignment="1">
      <alignment horizontal="left" vertical="top" wrapText="1"/>
    </xf>
    <xf numFmtId="0" fontId="2" fillId="9" borderId="0" xfId="0" applyFont="1" applyFill="1"/>
    <xf numFmtId="0" fontId="19" fillId="0" borderId="34" xfId="0" applyFont="1" applyBorder="1" applyAlignment="1">
      <alignment horizontal="left" vertical="top" wrapText="1"/>
    </xf>
    <xf numFmtId="0" fontId="16" fillId="0" borderId="43" xfId="0" applyFont="1" applyBorder="1" applyAlignment="1">
      <alignment horizontal="left" vertical="top" wrapText="1"/>
    </xf>
    <xf numFmtId="0" fontId="2" fillId="0" borderId="34" xfId="0" applyFont="1" applyBorder="1" applyAlignment="1">
      <alignment vertical="top" wrapText="1"/>
    </xf>
    <xf numFmtId="43" fontId="2" fillId="0" borderId="49" xfId="0" applyNumberFormat="1" applyFont="1" applyBorder="1"/>
    <xf numFmtId="2" fontId="2" fillId="0" borderId="20" xfId="0" applyNumberFormat="1" applyFont="1" applyBorder="1"/>
    <xf numFmtId="2" fontId="2" fillId="0" borderId="22" xfId="0" applyNumberFormat="1" applyFont="1" applyBorder="1"/>
    <xf numFmtId="0" fontId="3" fillId="0" borderId="16" xfId="0" applyFont="1" applyBorder="1" applyAlignment="1">
      <alignment horizontal="center"/>
    </xf>
    <xf numFmtId="0" fontId="3" fillId="0" borderId="21" xfId="0" applyFont="1" applyBorder="1" applyAlignment="1">
      <alignment horizontal="center" wrapText="1"/>
    </xf>
    <xf numFmtId="43" fontId="2" fillId="0" borderId="25" xfId="0" applyNumberFormat="1" applyFont="1" applyBorder="1"/>
    <xf numFmtId="0" fontId="3" fillId="5" borderId="21" xfId="0" applyFont="1" applyFill="1" applyBorder="1" applyAlignment="1">
      <alignment horizontal="center" wrapText="1"/>
    </xf>
    <xf numFmtId="43" fontId="2" fillId="0" borderId="23" xfId="0" applyNumberFormat="1" applyFont="1" applyBorder="1"/>
    <xf numFmtId="43" fontId="2" fillId="0" borderId="48" xfId="0" applyNumberFormat="1" applyFont="1" applyBorder="1"/>
    <xf numFmtId="39" fontId="2" fillId="0" borderId="10" xfId="0" applyNumberFormat="1" applyFont="1" applyBorder="1"/>
    <xf numFmtId="164" fontId="2" fillId="0" borderId="20" xfId="0" applyNumberFormat="1" applyFont="1" applyBorder="1"/>
    <xf numFmtId="164" fontId="8" fillId="0" borderId="20" xfId="0" applyNumberFormat="1" applyFont="1" applyBorder="1"/>
    <xf numFmtId="164" fontId="2" fillId="0" borderId="10" xfId="4" applyNumberFormat="1" applyFont="1" applyBorder="1"/>
    <xf numFmtId="164" fontId="2" fillId="0" borderId="24" xfId="4" applyNumberFormat="1" applyFont="1" applyBorder="1"/>
    <xf numFmtId="164" fontId="2" fillId="0" borderId="0" xfId="4" applyNumberFormat="1" applyFont="1" applyBorder="1"/>
    <xf numFmtId="164" fontId="2" fillId="0" borderId="11" xfId="4" applyNumberFormat="1" applyFont="1" applyBorder="1"/>
    <xf numFmtId="164" fontId="2" fillId="0" borderId="11" xfId="0" applyNumberFormat="1" applyFont="1" applyBorder="1"/>
    <xf numFmtId="164" fontId="2" fillId="0" borderId="12" xfId="4" applyNumberFormat="1" applyFont="1" applyBorder="1"/>
    <xf numFmtId="164" fontId="2" fillId="0" borderId="25" xfId="4" applyNumberFormat="1" applyFont="1" applyBorder="1"/>
    <xf numFmtId="164" fontId="2" fillId="0" borderId="13" xfId="4" applyNumberFormat="1" applyFont="1" applyBorder="1"/>
    <xf numFmtId="164" fontId="2" fillId="0" borderId="14" xfId="4" applyNumberFormat="1" applyFont="1" applyBorder="1"/>
    <xf numFmtId="164" fontId="2" fillId="0" borderId="21" xfId="0" applyNumberFormat="1" applyFont="1" applyBorder="1"/>
    <xf numFmtId="164" fontId="8" fillId="0" borderId="21" xfId="0" applyNumberFormat="1" applyFont="1" applyBorder="1"/>
    <xf numFmtId="164" fontId="2" fillId="0" borderId="12" xfId="0" applyNumberFormat="1" applyFont="1" applyBorder="1"/>
    <xf numFmtId="164" fontId="2" fillId="0" borderId="25" xfId="0" applyNumberFormat="1" applyFont="1" applyBorder="1"/>
    <xf numFmtId="164" fontId="2" fillId="0" borderId="13" xfId="0" applyNumberFormat="1" applyFont="1" applyBorder="1"/>
    <xf numFmtId="164" fontId="2" fillId="0" borderId="1" xfId="0" applyNumberFormat="1" applyFont="1" applyBorder="1"/>
    <xf numFmtId="0" fontId="17" fillId="2" borderId="30" xfId="0" applyFont="1" applyFill="1" applyBorder="1"/>
    <xf numFmtId="0" fontId="16" fillId="0" borderId="38" xfId="0" applyFont="1" applyBorder="1" applyAlignment="1">
      <alignment vertical="top" wrapText="1"/>
    </xf>
    <xf numFmtId="0" fontId="2" fillId="0" borderId="51" xfId="0" applyFont="1" applyBorder="1" applyAlignment="1">
      <alignment horizontal="left" vertical="top"/>
    </xf>
    <xf numFmtId="0" fontId="2" fillId="0" borderId="40" xfId="0" applyFont="1" applyBorder="1" applyAlignment="1">
      <alignment horizontal="left" vertical="top"/>
    </xf>
    <xf numFmtId="0" fontId="2" fillId="0" borderId="40" xfId="0" applyFont="1" applyBorder="1" applyAlignment="1">
      <alignment horizontal="left" vertical="top" wrapText="1"/>
    </xf>
    <xf numFmtId="0" fontId="2" fillId="0" borderId="53" xfId="0" applyFont="1" applyBorder="1" applyAlignment="1">
      <alignment horizontal="left" vertical="top" wrapText="1"/>
    </xf>
    <xf numFmtId="0" fontId="16" fillId="0" borderId="23" xfId="0" applyFont="1" applyBorder="1" applyAlignment="1">
      <alignment horizontal="left" vertical="top" wrapText="1"/>
    </xf>
    <xf numFmtId="0" fontId="16" fillId="0" borderId="24" xfId="0" applyFont="1" applyBorder="1" applyAlignment="1">
      <alignment horizontal="left" vertical="top" wrapText="1"/>
    </xf>
    <xf numFmtId="0" fontId="16" fillId="0" borderId="24" xfId="3" applyFont="1" applyFill="1" applyBorder="1" applyAlignment="1">
      <alignment vertical="top"/>
    </xf>
    <xf numFmtId="0" fontId="2" fillId="0" borderId="29" xfId="0" applyFont="1" applyBorder="1" applyAlignment="1">
      <alignment horizontal="left" vertical="top"/>
    </xf>
    <xf numFmtId="0" fontId="16" fillId="0" borderId="36" xfId="0" applyFont="1" applyBorder="1" applyAlignment="1">
      <alignment vertical="top"/>
    </xf>
    <xf numFmtId="0" fontId="19" fillId="0" borderId="34" xfId="0" applyFont="1" applyBorder="1" applyAlignment="1">
      <alignment vertical="top" wrapText="1"/>
    </xf>
    <xf numFmtId="0" fontId="16" fillId="0" borderId="34" xfId="0" applyFont="1" applyBorder="1" applyAlignment="1">
      <alignment vertical="top"/>
    </xf>
    <xf numFmtId="0" fontId="16" fillId="0" borderId="40" xfId="0" applyFont="1" applyBorder="1" applyAlignment="1">
      <alignment vertical="top"/>
    </xf>
    <xf numFmtId="0" fontId="16" fillId="0" borderId="34" xfId="0" applyFont="1" applyBorder="1" applyAlignment="1">
      <alignment vertical="top" wrapText="1"/>
    </xf>
    <xf numFmtId="0" fontId="2" fillId="0" borderId="37" xfId="0" applyFont="1" applyBorder="1" applyAlignment="1">
      <alignment vertical="top" wrapText="1"/>
    </xf>
    <xf numFmtId="0" fontId="16" fillId="0" borderId="54" xfId="0" applyFont="1" applyBorder="1" applyAlignment="1">
      <alignment vertical="top" wrapText="1"/>
    </xf>
    <xf numFmtId="0" fontId="2" fillId="0" borderId="54" xfId="0" applyFont="1" applyBorder="1" applyAlignment="1">
      <alignment vertical="top"/>
    </xf>
    <xf numFmtId="0" fontId="2" fillId="0" borderId="44" xfId="0" applyFont="1" applyBorder="1" applyAlignment="1">
      <alignment vertical="top"/>
    </xf>
    <xf numFmtId="0" fontId="23" fillId="0" borderId="22" xfId="0" applyFont="1" applyBorder="1" applyAlignment="1">
      <alignment vertical="center"/>
    </xf>
    <xf numFmtId="0" fontId="1" fillId="0" borderId="14" xfId="0" applyFont="1" applyBorder="1" applyAlignment="1">
      <alignment vertical="center"/>
    </xf>
    <xf numFmtId="0" fontId="23" fillId="0" borderId="14" xfId="0" applyFont="1" applyBorder="1" applyAlignment="1">
      <alignment vertical="center"/>
    </xf>
    <xf numFmtId="0" fontId="23" fillId="0" borderId="14" xfId="0" applyFont="1" applyBorder="1" applyAlignment="1">
      <alignment horizontal="center" vertical="center"/>
    </xf>
    <xf numFmtId="0" fontId="23" fillId="0" borderId="14" xfId="0" applyFont="1" applyBorder="1" applyAlignment="1">
      <alignment vertical="center" wrapText="1"/>
    </xf>
    <xf numFmtId="0" fontId="23" fillId="0" borderId="14" xfId="0" applyFont="1" applyBorder="1" applyAlignment="1">
      <alignment horizontal="center" vertical="center" wrapText="1"/>
    </xf>
    <xf numFmtId="0" fontId="22" fillId="4" borderId="21" xfId="0" applyFont="1" applyFill="1" applyBorder="1" applyAlignment="1">
      <alignment vertical="center" wrapText="1"/>
    </xf>
    <xf numFmtId="0" fontId="22" fillId="4" borderId="3" xfId="0" applyFont="1" applyFill="1" applyBorder="1" applyAlignment="1">
      <alignment vertical="center" wrapText="1"/>
    </xf>
    <xf numFmtId="0" fontId="22" fillId="4" borderId="3" xfId="0" applyFont="1" applyFill="1" applyBorder="1" applyAlignment="1">
      <alignment horizontal="center" vertical="center" wrapText="1"/>
    </xf>
    <xf numFmtId="0" fontId="0" fillId="0" borderId="0" xfId="0" applyAlignment="1">
      <alignment wrapText="1"/>
    </xf>
    <xf numFmtId="0" fontId="22" fillId="4" borderId="21" xfId="0" applyFont="1" applyFill="1" applyBorder="1" applyAlignment="1">
      <alignment horizontal="center" vertical="center"/>
    </xf>
    <xf numFmtId="0" fontId="0" fillId="0" borderId="22" xfId="0" applyBorder="1" applyAlignment="1">
      <alignment vertical="top"/>
    </xf>
    <xf numFmtId="0" fontId="23" fillId="0" borderId="22" xfId="0" applyFont="1" applyBorder="1" applyAlignment="1">
      <alignment horizontal="center" vertical="center"/>
    </xf>
    <xf numFmtId="0" fontId="23" fillId="0" borderId="22" xfId="0" applyFont="1" applyBorder="1" applyAlignment="1">
      <alignment horizontal="center" vertical="center" wrapText="1"/>
    </xf>
    <xf numFmtId="0" fontId="0" fillId="0" borderId="22" xfId="0" applyBorder="1" applyAlignment="1">
      <alignment vertical="top" wrapText="1"/>
    </xf>
    <xf numFmtId="0" fontId="25" fillId="11" borderId="3" xfId="0" applyFont="1" applyFill="1" applyBorder="1" applyAlignment="1">
      <alignment horizontal="center" vertical="center" wrapText="1"/>
    </xf>
    <xf numFmtId="0" fontId="0" fillId="0" borderId="0" xfId="0" pivotButton="1"/>
    <xf numFmtId="0" fontId="0" fillId="0" borderId="0" xfId="0" applyAlignment="1">
      <alignment horizontal="left"/>
    </xf>
    <xf numFmtId="0" fontId="23" fillId="11" borderId="14" xfId="0" applyFont="1" applyFill="1" applyBorder="1" applyAlignment="1">
      <alignment horizontal="center" vertical="center"/>
    </xf>
    <xf numFmtId="0" fontId="18" fillId="0" borderId="36" xfId="3" applyFont="1" applyFill="1" applyBorder="1" applyAlignment="1">
      <alignment horizontal="left" vertical="top" wrapText="1"/>
    </xf>
    <xf numFmtId="164" fontId="23" fillId="0" borderId="14" xfId="0" applyNumberFormat="1" applyFont="1" applyBorder="1" applyAlignment="1">
      <alignment horizontal="center" vertical="center"/>
    </xf>
    <xf numFmtId="0" fontId="16" fillId="0" borderId="40" xfId="0" applyFont="1" applyBorder="1" applyAlignment="1">
      <alignment horizontal="left" vertical="top" wrapText="1"/>
    </xf>
    <xf numFmtId="0" fontId="16" fillId="0" borderId="41" xfId="0" applyFont="1" applyBorder="1" applyAlignment="1">
      <alignment horizontal="left" vertical="top" wrapText="1"/>
    </xf>
    <xf numFmtId="0" fontId="16" fillId="0" borderId="28" xfId="0" applyFont="1" applyBorder="1" applyAlignment="1">
      <alignment horizontal="left" vertical="top"/>
    </xf>
    <xf numFmtId="0" fontId="16" fillId="0" borderId="14" xfId="0" applyFont="1" applyBorder="1" applyAlignment="1">
      <alignment horizontal="left" vertical="top"/>
    </xf>
    <xf numFmtId="0" fontId="15" fillId="9" borderId="56" xfId="0" applyFont="1" applyFill="1" applyBorder="1" applyAlignment="1">
      <alignment horizontal="left"/>
    </xf>
    <xf numFmtId="0" fontId="15" fillId="9" borderId="57" xfId="0" applyFont="1" applyFill="1" applyBorder="1" applyAlignment="1">
      <alignment horizontal="left"/>
    </xf>
    <xf numFmtId="0" fontId="15" fillId="9" borderId="41" xfId="0" applyFont="1" applyFill="1" applyBorder="1" applyAlignment="1">
      <alignment horizontal="left"/>
    </xf>
    <xf numFmtId="0" fontId="16" fillId="0" borderId="51" xfId="0" applyFont="1" applyBorder="1" applyAlignment="1">
      <alignment horizontal="left" vertical="top" wrapText="1"/>
    </xf>
    <xf numFmtId="0" fontId="16" fillId="0" borderId="52" xfId="0" applyFont="1" applyBorder="1" applyAlignment="1">
      <alignment horizontal="left" vertical="top" wrapText="1"/>
    </xf>
    <xf numFmtId="0" fontId="16" fillId="0" borderId="44" xfId="0" applyFont="1" applyBorder="1" applyAlignment="1">
      <alignment horizontal="left" vertical="top" wrapText="1"/>
    </xf>
    <xf numFmtId="0" fontId="16" fillId="0" borderId="45" xfId="0" applyFont="1" applyBorder="1" applyAlignment="1">
      <alignment horizontal="left" vertical="top" wrapText="1"/>
    </xf>
    <xf numFmtId="0" fontId="17" fillId="2" borderId="30" xfId="0" applyFont="1" applyFill="1" applyBorder="1" applyAlignment="1">
      <alignment horizontal="left"/>
    </xf>
    <xf numFmtId="0" fontId="17" fillId="2" borderId="3" xfId="0" applyFont="1" applyFill="1" applyBorder="1" applyAlignment="1">
      <alignment horizontal="left"/>
    </xf>
    <xf numFmtId="0" fontId="16" fillId="0" borderId="50" xfId="0" applyFont="1" applyBorder="1" applyAlignment="1">
      <alignment horizontal="left" vertical="top" wrapText="1"/>
    </xf>
    <xf numFmtId="0" fontId="16" fillId="0" borderId="18" xfId="0" applyFont="1" applyBorder="1" applyAlignment="1">
      <alignment horizontal="left" vertical="top" wrapText="1"/>
    </xf>
    <xf numFmtId="0" fontId="16" fillId="0" borderId="34" xfId="0" applyFont="1" applyBorder="1" applyAlignment="1">
      <alignment horizontal="left" vertical="top" wrapText="1"/>
    </xf>
    <xf numFmtId="0" fontId="16" fillId="0" borderId="39" xfId="0" applyFont="1" applyBorder="1" applyAlignment="1">
      <alignment horizontal="left" vertical="top" wrapText="1"/>
    </xf>
    <xf numFmtId="0" fontId="16" fillId="10" borderId="1" xfId="0" applyFont="1" applyFill="1" applyBorder="1" applyAlignment="1">
      <alignment horizontal="left" vertical="top" wrapText="1"/>
    </xf>
    <xf numFmtId="0" fontId="16" fillId="10" borderId="2" xfId="0" applyFont="1" applyFill="1" applyBorder="1" applyAlignment="1">
      <alignment horizontal="left" vertical="top" wrapText="1"/>
    </xf>
    <xf numFmtId="0" fontId="16" fillId="10" borderId="3" xfId="0" applyFont="1" applyFill="1" applyBorder="1" applyAlignment="1">
      <alignment horizontal="left" vertical="top" wrapText="1"/>
    </xf>
    <xf numFmtId="0" fontId="16" fillId="0" borderId="1" xfId="0" applyFont="1" applyBorder="1" applyAlignment="1">
      <alignment horizontal="left" vertical="top" wrapText="1"/>
    </xf>
    <xf numFmtId="0" fontId="16" fillId="0" borderId="2" xfId="0" applyFont="1" applyBorder="1" applyAlignment="1">
      <alignment horizontal="left" vertical="top" wrapText="1"/>
    </xf>
    <xf numFmtId="0" fontId="16" fillId="0" borderId="3" xfId="0" applyFont="1" applyBorder="1" applyAlignment="1">
      <alignment horizontal="left" vertical="top" wrapText="1"/>
    </xf>
    <xf numFmtId="0" fontId="17" fillId="2" borderId="15" xfId="0" applyFont="1" applyFill="1" applyBorder="1" applyAlignment="1">
      <alignment horizontal="left"/>
    </xf>
    <xf numFmtId="0" fontId="17" fillId="2" borderId="5" xfId="0" applyFont="1" applyFill="1" applyBorder="1" applyAlignment="1">
      <alignment horizontal="left"/>
    </xf>
    <xf numFmtId="0" fontId="16" fillId="0" borderId="31" xfId="0" applyFont="1" applyBorder="1" applyAlignment="1">
      <alignment horizontal="left" vertical="top" wrapText="1"/>
    </xf>
    <xf numFmtId="0" fontId="16" fillId="0" borderId="33" xfId="0" applyFont="1" applyBorder="1" applyAlignment="1">
      <alignment horizontal="left" vertical="top" wrapText="1"/>
    </xf>
    <xf numFmtId="0" fontId="3" fillId="0" borderId="50"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32"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11" xfId="0" applyFont="1" applyBorder="1" applyAlignment="1">
      <alignment horizontal="left" wrapText="1"/>
    </xf>
    <xf numFmtId="0" fontId="9" fillId="0" borderId="0" xfId="0" applyFont="1" applyAlignment="1">
      <alignment horizontal="center" vertical="center"/>
    </xf>
    <xf numFmtId="0" fontId="3" fillId="0" borderId="26"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31" xfId="0" applyFont="1" applyBorder="1" applyAlignment="1">
      <alignment horizontal="center" vertical="center" wrapText="1"/>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9" xfId="0" applyFont="1" applyFill="1" applyBorder="1" applyAlignment="1">
      <alignment horizontal="center" vertical="center"/>
    </xf>
    <xf numFmtId="0" fontId="9" fillId="4" borderId="1" xfId="0" applyFont="1" applyFill="1" applyBorder="1" applyAlignment="1">
      <alignment horizontal="center" vertical="center"/>
    </xf>
    <xf numFmtId="0" fontId="9" fillId="4" borderId="2" xfId="0" applyFont="1" applyFill="1" applyBorder="1" applyAlignment="1">
      <alignment horizontal="center" vertical="center"/>
    </xf>
    <xf numFmtId="0" fontId="9" fillId="4" borderId="3" xfId="0" applyFont="1" applyFill="1" applyBorder="1" applyAlignment="1">
      <alignment horizontal="center" vertical="center"/>
    </xf>
    <xf numFmtId="0" fontId="3" fillId="7" borderId="7" xfId="0" applyFont="1" applyFill="1" applyBorder="1" applyAlignment="1">
      <alignment horizontal="center" vertical="center" wrapText="1"/>
    </xf>
    <xf numFmtId="0" fontId="3" fillId="7" borderId="10"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6" borderId="47" xfId="0" applyFont="1" applyFill="1" applyBorder="1" applyAlignment="1">
      <alignment horizontal="center" vertical="center" wrapText="1"/>
    </xf>
    <xf numFmtId="0" fontId="3" fillId="6" borderId="23" xfId="0" applyFont="1" applyFill="1" applyBorder="1" applyAlignment="1">
      <alignment horizontal="center" vertical="center" wrapText="1"/>
    </xf>
    <xf numFmtId="0" fontId="3" fillId="6" borderId="48" xfId="0" applyFont="1" applyFill="1" applyBorder="1" applyAlignment="1">
      <alignment horizontal="center" vertical="center" wrapText="1"/>
    </xf>
    <xf numFmtId="0" fontId="3" fillId="6" borderId="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4" xfId="0" applyFont="1" applyFill="1" applyBorder="1" applyAlignment="1">
      <alignment horizontal="center" vertical="center" wrapText="1"/>
    </xf>
    <xf numFmtId="0" fontId="3" fillId="0" borderId="25"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19" xfId="0" applyFont="1" applyBorder="1" applyAlignment="1">
      <alignment horizontal="center" vertical="center" wrapText="1"/>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3" fillId="0" borderId="16" xfId="0" applyFont="1" applyBorder="1" applyAlignment="1">
      <alignment horizontal="center" wrapText="1"/>
    </xf>
    <xf numFmtId="0" fontId="3" fillId="0" borderId="22" xfId="0" applyFont="1" applyBorder="1" applyAlignment="1">
      <alignment horizontal="center" wrapText="1"/>
    </xf>
    <xf numFmtId="0" fontId="5" fillId="0" borderId="13" xfId="0" applyFont="1" applyBorder="1" applyAlignment="1">
      <alignment horizontal="left"/>
    </xf>
    <xf numFmtId="0" fontId="6" fillId="0" borderId="13" xfId="0" applyFont="1" applyBorder="1" applyAlignment="1">
      <alignment horizontal="left"/>
    </xf>
    <xf numFmtId="0" fontId="7" fillId="0" borderId="16" xfId="0" applyFont="1" applyBorder="1" applyAlignment="1">
      <alignment horizontal="center" wrapText="1"/>
    </xf>
    <xf numFmtId="0" fontId="7" fillId="0" borderId="22" xfId="0" applyFont="1" applyBorder="1" applyAlignment="1">
      <alignment horizontal="center" wrapText="1"/>
    </xf>
    <xf numFmtId="0" fontId="24" fillId="0" borderId="55" xfId="0" applyFont="1" applyBorder="1" applyAlignment="1">
      <alignment horizontal="center" vertical="center" wrapText="1"/>
    </xf>
    <xf numFmtId="0" fontId="24" fillId="0" borderId="22" xfId="0" applyFont="1" applyBorder="1" applyAlignment="1">
      <alignment horizontal="center" vertical="center" wrapText="1"/>
    </xf>
    <xf numFmtId="0" fontId="12" fillId="0" borderId="16" xfId="0" applyFont="1" applyBorder="1" applyAlignment="1">
      <alignment horizontal="center" wrapText="1"/>
    </xf>
    <xf numFmtId="0" fontId="12" fillId="0" borderId="22" xfId="0" applyFont="1" applyBorder="1" applyAlignment="1">
      <alignment horizontal="center" wrapText="1"/>
    </xf>
    <xf numFmtId="0" fontId="26" fillId="0" borderId="16" xfId="0" applyFont="1" applyBorder="1" applyAlignment="1">
      <alignment horizontal="center" wrapText="1"/>
    </xf>
    <xf numFmtId="0" fontId="26" fillId="0" borderId="22" xfId="0" applyFont="1" applyBorder="1" applyAlignment="1">
      <alignment horizontal="center" wrapText="1"/>
    </xf>
    <xf numFmtId="0" fontId="5" fillId="0" borderId="0" xfId="0" applyFont="1" applyAlignment="1">
      <alignment horizontal="left"/>
    </xf>
    <xf numFmtId="0" fontId="6" fillId="0" borderId="0" xfId="0" applyFont="1" applyAlignment="1">
      <alignment horizontal="left"/>
    </xf>
  </cellXfs>
  <cellStyles count="5">
    <cellStyle name="Comma" xfId="4" builtinId="3"/>
    <cellStyle name="Hyperlink" xfId="3" builtinId="8"/>
    <cellStyle name="Normal" xfId="0" builtinId="0"/>
    <cellStyle name="Normal 2" xfId="2" xr:uid="{00000000-0005-0000-0000-000002000000}"/>
    <cellStyle name="Percent" xfId="1" builtinId="5"/>
  </cellStyles>
  <dxfs count="0"/>
  <tableStyles count="0" defaultTableStyle="TableStyleMedium2" defaultPivotStyle="PivotStyleLight16"/>
  <colors>
    <mruColors>
      <color rgb="FFA7C9D5"/>
      <color rgb="FF003C71"/>
      <color rgb="FF9BCFFF"/>
      <color rgb="FF658D1B"/>
      <color rgb="FFF49100"/>
      <color rgb="FF6BA4B8"/>
      <color rgb="FF0070D6"/>
      <color rgb="FFFFCE85"/>
      <color rgb="FFFFE8C5"/>
      <color rgb="FFD5EEA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510541</xdr:colOff>
      <xdr:row>0</xdr:row>
      <xdr:rowOff>76200</xdr:rowOff>
    </xdr:from>
    <xdr:to>
      <xdr:col>2</xdr:col>
      <xdr:colOff>326391</xdr:colOff>
      <xdr:row>1</xdr:row>
      <xdr:rowOff>20473</xdr:rowOff>
    </xdr:to>
    <xdr:pic>
      <xdr:nvPicPr>
        <xdr:cNvPr id="2" name="Picture 1">
          <a:extLst>
            <a:ext uri="{FF2B5EF4-FFF2-40B4-BE49-F238E27FC236}">
              <a16:creationId xmlns:a16="http://schemas.microsoft.com/office/drawing/2014/main" id="{4866A200-418D-4301-9DA4-418A4053A7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0541" y="76200"/>
          <a:ext cx="2812415" cy="807238"/>
        </a:xfrm>
        <a:prstGeom prst="rect">
          <a:avLst/>
        </a:prstGeom>
      </xdr:spPr>
    </xdr:pic>
    <xdr:clientData/>
  </xdr:twoCellAnchor>
  <xdr:oneCellAnchor>
    <xdr:from>
      <xdr:col>1</xdr:col>
      <xdr:colOff>95049</xdr:colOff>
      <xdr:row>30</xdr:row>
      <xdr:rowOff>159068</xdr:rowOff>
    </xdr:from>
    <xdr:ext cx="7172861" cy="187872"/>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𝐴𝑏𝑜𝑣𝑒</m:t>
                    </m:r>
                    <m:r>
                      <a:rPr lang="en-US" sz="1200" b="0" i="1">
                        <a:latin typeface="Cambria Math" panose="02040503050406030204" pitchFamily="18" charset="0"/>
                      </a:rPr>
                      <m:t> </m:t>
                    </m:r>
                    <m:r>
                      <a:rPr lang="en-US" sz="1200" b="0" i="1">
                        <a:latin typeface="Cambria Math" panose="02040503050406030204" pitchFamily="18" charset="0"/>
                      </a:rPr>
                      <m:t>𝐶𝐻𝑊𝑀</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𝑃𝐹</m:t>
                    </m:r>
                    <m:r>
                      <a:rPr lang="en-US" sz="1200" b="0" i="1">
                        <a:latin typeface="Cambria Math" panose="02040503050406030204" pitchFamily="18" charset="0"/>
                      </a:rPr>
                      <m:t> </m:t>
                    </m:r>
                    <m:r>
                      <a:rPr lang="en-US" sz="1200" b="0" i="1">
                        <a:latin typeface="Cambria Math" panose="02040503050406030204" pitchFamily="18" charset="0"/>
                      </a:rPr>
                      <m:t>𝐸𝑙𝑖𝑔𝑖𝑏𝑙𝑒</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𝑖𝑛</m:t>
                    </m:r>
                    <m:r>
                      <a:rPr lang="en-US" sz="1200" b="0" i="1">
                        <a:latin typeface="Cambria Math" panose="02040503050406030204" pitchFamily="18" charset="0"/>
                      </a:rPr>
                      <m:t> </m:t>
                    </m:r>
                    <m:r>
                      <a:rPr lang="en-US" sz="1200" b="0" i="1">
                        <a:latin typeface="Cambria Math" panose="02040503050406030204" pitchFamily="18" charset="0"/>
                      </a:rPr>
                      <m:t>𝐼𝑛𝑑𝑒𝑥</m:t>
                    </m:r>
                    <m:r>
                      <a:rPr lang="en-US" sz="1200" b="0" i="1">
                        <a:latin typeface="Cambria Math" panose="02040503050406030204" pitchFamily="18" charset="0"/>
                      </a:rPr>
                      <m:t> </m:t>
                    </m:r>
                    <m:r>
                      <a:rPr lang="en-US" sz="1200" b="0" i="1">
                        <a:latin typeface="Cambria Math" panose="02040503050406030204" pitchFamily="18" charset="0"/>
                      </a:rPr>
                      <m:t>𝑌𝑒𝑎𝑟</m:t>
                    </m:r>
                    <m:r>
                      <a:rPr lang="en-US" sz="1200" b="0" i="1">
                        <a:latin typeface="Cambria Math" panose="02040503050406030204" pitchFamily="18" charset="0"/>
                      </a:rPr>
                      <m:t> − </m:t>
                    </m:r>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𝐶𝐻𝑊𝑀</m:t>
                    </m:r>
                  </m:oMath>
                </m:oMathPara>
              </a14:m>
              <a:endParaRPr lang="en-US" sz="1200"/>
            </a:p>
          </xdr:txBody>
        </xdr:sp>
      </mc:Choice>
      <mc:Fallback xmlns="">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200" b="0" i="0">
                  <a:latin typeface="Cambria Math" panose="02040503050406030204" pitchFamily="18" charset="0"/>
                </a:rPr>
                <a:t>𝑃𝑟𝑜𝑣𝑖𝑑𝑒𝑟 𝑜𝑓 𝐶ℎ𝑜𝑖𝑐𝑒 𝐴𝑏𝑜𝑣𝑒 𝐶𝐻𝑊𝑀 𝐿𝑜𝑎𝑑 =𝑃𝐹 𝐸𝑙𝑖𝑔𝑖𝑏𝑙𝑒 𝐿𝑜𝑎𝑑 𝑖𝑛 𝐼𝑛𝑑𝑒𝑥 𝑌𝑒𝑎𝑟 − 𝑃𝑟𝑜𝑣𝑖𝑑𝑒𝑟 𝑜𝑓 𝐶ℎ𝑜𝑖𝑐𝑒 𝐶𝐻𝑊𝑀</a:t>
              </a:r>
              <a:endParaRPr lang="en-US" sz="1200"/>
            </a:p>
          </xdr:txBody>
        </xdr:sp>
      </mc:Fallback>
    </mc:AlternateContent>
    <xdr:clientData/>
  </xdr:oneCellAnchor>
  <xdr:twoCellAnchor>
    <xdr:from>
      <xdr:col>0</xdr:col>
      <xdr:colOff>584200</xdr:colOff>
      <xdr:row>31</xdr:row>
      <xdr:rowOff>196850</xdr:rowOff>
    </xdr:from>
    <xdr:to>
      <xdr:col>2</xdr:col>
      <xdr:colOff>1536700</xdr:colOff>
      <xdr:row>33</xdr:row>
      <xdr:rowOff>0</xdr:rowOff>
    </xdr:to>
    <xdr:sp macro="" textlink="">
      <xdr:nvSpPr>
        <xdr:cNvPr id="4" name="TextBox 3">
          <a:extLst>
            <a:ext uri="{FF2B5EF4-FFF2-40B4-BE49-F238E27FC236}">
              <a16:creationId xmlns:a16="http://schemas.microsoft.com/office/drawing/2014/main" id="{ED035A2B-97C1-4B35-83CA-AE03DF425E15}"/>
            </a:ext>
          </a:extLst>
        </xdr:cNvPr>
        <xdr:cNvSpPr txBox="1"/>
      </xdr:nvSpPr>
      <xdr:spPr>
        <a:xfrm>
          <a:off x="574675" y="8740775"/>
          <a:ext cx="3962400" cy="222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latin typeface="Arial" panose="020B0604020202020204" pitchFamily="34" charset="0"/>
              <a:cs typeface="Arial" panose="020B0604020202020204" pitchFamily="34" charset="0"/>
            </a:rPr>
            <a:t>*Negative</a:t>
          </a:r>
          <a:r>
            <a:rPr lang="en-US" sz="1100" i="1" baseline="0">
              <a:latin typeface="Arial" panose="020B0604020202020204" pitchFamily="34" charset="0"/>
              <a:cs typeface="Arial" panose="020B0604020202020204" pitchFamily="34" charset="0"/>
            </a:rPr>
            <a:t> Above-RHWM load indicates headroom</a:t>
          </a:r>
          <a:endParaRPr lang="en-US" sz="1100" i="1">
            <a:latin typeface="Arial" panose="020B0604020202020204" pitchFamily="34" charset="0"/>
            <a:cs typeface="Arial" panose="020B0604020202020204" pitchFamily="34" charset="0"/>
          </a:endParaRPr>
        </a:p>
      </xdr:txBody>
    </xdr:sp>
    <xdr:clientData/>
  </xdr:twoCellAnchor>
  <xdr:twoCellAnchor>
    <xdr:from>
      <xdr:col>1</xdr:col>
      <xdr:colOff>146309</xdr:colOff>
      <xdr:row>22</xdr:row>
      <xdr:rowOff>9986</xdr:rowOff>
    </xdr:from>
    <xdr:to>
      <xdr:col>4</xdr:col>
      <xdr:colOff>891799</xdr:colOff>
      <xdr:row>23</xdr:row>
      <xdr:rowOff>17239</xdr:rowOff>
    </xdr:to>
    <mc:AlternateContent xmlns:mc="http://schemas.openxmlformats.org/markup-compatibility/2006" xmlns:a14="http://schemas.microsoft.com/office/drawing/2010/main">
      <mc:Choice Requires="a14">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𝑃𝐹</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𝐸𝑙𝑖𝑔𝑖𝑏𝑙𝑒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𝑖𝑛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𝐼𝑛𝑑𝑒𝑥</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𝑌𝑒𝑎𝑟</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𝑇𝑜𝑡𝑎𝑙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𝑅𝑒𝑡𝑎𝑖𝑙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𝐸𝑐𝑜𝑛𝑜𝑚𝑖𝑐</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𝐿𝑎𝑟𝑔𝑒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𝑆𝑖𝑛𝑔𝑙𝑒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𝐿𝑜𝑎𝑑𝑠</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𝐷𝑒𝑑𝑖𝑐𝑎𝑡𝑒𝑑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𝑅𝑒𝑚𝑜𝑣𝑎𝑙</m:t>
                    </m:r>
                  </m:oMath>
                </m:oMathPara>
              </a14:m>
              <a:endParaRPr lang="en-US" sz="110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𝑃𝐹 𝐸𝑙𝑖𝑔𝑖𝑏𝑙𝑒 𝐿𝑜𝑎𝑑 𝑖𝑛 𝐼𝑛𝑑𝑒𝑥 𝑌𝑒𝑎𝑟=𝑇𝑜𝑡𝑎𝑙 𝑅𝑒𝑡𝑎𝑖𝑙 𝐿𝑜𝑎𝑑+𝐸𝑐𝑜𝑛𝑜𝑚𝑖𝑐 𝐴𝑑𝑗𝑢𝑠𝑡𝑚𝑒𝑛𝑡 −𝑁𝑒𝑤 𝐿𝑎𝑟𝑔𝑒 𝑆𝑖𝑛𝑔𝑙𝑒 𝐿𝑜𝑎𝑑𝑠 −𝐷𝑒𝑑𝑖𝑐𝑎𝑡𝑒𝑑 𝑅𝑒𝑠𝑜𝑢𝑟𝑐𝑒𝑠+𝑅𝑒𝑠𝑜𝑢𝑟𝑐𝑒 𝑅𝑒𝑚𝑜𝑣𝑎𝑙</a:t>
              </a:r>
              <a:endParaRPr lang="en-US" sz="110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twoCellAnchor>
    <xdr:from>
      <xdr:col>1</xdr:col>
      <xdr:colOff>41639</xdr:colOff>
      <xdr:row>27</xdr:row>
      <xdr:rowOff>1926</xdr:rowOff>
    </xdr:from>
    <xdr:to>
      <xdr:col>8</xdr:col>
      <xdr:colOff>125113</xdr:colOff>
      <xdr:row>27</xdr:row>
      <xdr:rowOff>189094</xdr:rowOff>
    </xdr:to>
    <mc:AlternateContent xmlns:mc="http://schemas.openxmlformats.org/markup-compatibility/2006" xmlns:a14="http://schemas.microsoft.com/office/drawing/2010/main">
      <mc:Choice Requires="a14">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𝑃𝑟𝑜𝑣𝑖𝑑𝑒𝑟</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𝑜𝑓</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𝐶h𝑜𝑖𝑐𝑒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𝐶𝐻𝑊𝑀𝑠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𝐵𝑎𝑠𝑒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𝐴𝑙𝑙𝑜𝑤𝑎𝑛𝑐𝑒</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𝐻𝑒𝑎𝑑𝑟𝑜𝑜𝑚</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𝐶𝑜𝑛𝑠𝑒𝑟𝑣𝑎𝑡𝑖𝑜𝑛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𝑆𝑝𝑒𝑐𝑖𝑓𝑖𝑒𝑑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𝐺𝑟𝑜𝑤𝑡h</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𝑃𝑟𝑜𝑝𝑜𝑟𝑡𝑖𝑜𝑛𝑎𝑙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𝑆h𝑎𝑟𝑒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oMath>
                </m:oMathPara>
              </a14:m>
              <a:endParaRPr lang="en-US" sz="105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𝑃𝑟𝑜𝑣𝑖𝑑𝑒𝑟 𝑜𝑓 𝐶ℎ𝑜𝑖𝑐𝑒 𝐶𝐻𝑊𝑀𝑠=𝐵𝑎𝑠𝑒 𝐴𝑙𝑙𝑜𝑤𝑎𝑛𝑐𝑒−𝐻𝑒𝑎𝑑𝑟𝑜𝑜𝑚 𝐴𝑑𝑗𝑢𝑠𝑡𝑚𝑒𝑛𝑡+𝐶𝑜𝑛𝑠𝑒𝑟𝑣𝑎𝑡𝑖𝑜𝑛 𝐴𝑑𝑗𝑢𝑠𝑡𝑚𝑒𝑛𝑡+𝑁𝑒𝑤 𝑆𝑝𝑒𝑐𝑖𝑓𝑖𝑒𝑑 𝑅𝑒𝑠𝑜𝑢𝑟𝑐𝑒 𝐴𝑑𝑗𝑢𝑠𝑡𝑚𝑒𝑛𝑡+𝐿𝑜𝑎𝑑 𝐺𝑟𝑜𝑤𝑡ℎ 𝐴𝑑𝑗𝑢𝑠𝑡𝑚𝑒𝑛𝑡+𝑃𝑟𝑜𝑝𝑜𝑟𝑡𝑖𝑜𝑛𝑎𝑙 𝑆ℎ𝑎𝑟𝑒 𝐴𝑑𝑗𝑢𝑠𝑡𝑚𝑒𝑛𝑡</a:t>
              </a:r>
              <a:endParaRPr lang="en-US" sz="105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Burczak,Sarah E (BPA) - PS-6" refreshedDate="45719.556439351851" createdVersion="8" refreshedVersion="8" minRefreshableVersion="3" recordCount="237" xr:uid="{0FEDECF2-13B8-4CF5-9426-FD79AB3DD0AD}">
  <cacheSource type="worksheet">
    <worksheetSource ref="A1:I238" sheet="Attachment A"/>
  </cacheSource>
  <cacheFields count="9">
    <cacheField name="BES" numFmtId="0">
      <sharedItems containsSemiMixedTypes="0" containsString="0" containsNumber="1" containsInteger="1" minValue="10015" maxValue="13927" count="133">
        <n v="10055"/>
        <n v="10057"/>
        <n v="10015"/>
        <n v="10059"/>
        <n v="10024"/>
        <n v="10025"/>
        <n v="10027"/>
        <n v="10029"/>
        <n v="10061"/>
        <n v="10062"/>
        <n v="10064"/>
        <n v="10044"/>
        <n v="10065"/>
        <n v="10046"/>
        <n v="10047"/>
        <n v="10066"/>
        <n v="10067"/>
        <n v="10068"/>
        <n v="10101"/>
        <n v="10103"/>
        <n v="10105"/>
        <n v="10106"/>
        <n v="10109"/>
        <n v="10111"/>
        <n v="10113"/>
        <n v="10112"/>
        <n v="10116"/>
        <n v="10118"/>
        <n v="10121"/>
        <n v="10378"/>
        <n v="10123"/>
        <n v="10070"/>
        <n v="10136"/>
        <n v="10071"/>
        <n v="10142"/>
        <n v="10144"/>
        <n v="10072"/>
        <n v="10156"/>
        <n v="10157"/>
        <n v="10158"/>
        <n v="10170"/>
        <n v="10172"/>
        <n v="10173"/>
        <n v="10174"/>
        <n v="10177"/>
        <n v="10179"/>
        <n v="10074"/>
        <n v="10183"/>
        <n v="10186"/>
        <n v="10190"/>
        <n v="10191"/>
        <n v="10197"/>
        <n v="10597"/>
        <n v="10076"/>
        <n v="10202"/>
        <n v="10203"/>
        <n v="10204"/>
        <n v="10209"/>
        <n v="12026"/>
        <n v="13927"/>
        <n v="10230"/>
        <n v="10231"/>
        <n v="10234"/>
        <n v="10235"/>
        <n v="10236"/>
        <n v="10237"/>
        <n v="10239"/>
        <n v="10242"/>
        <n v="10244"/>
        <n v="10246"/>
        <n v="10247"/>
        <n v="10078"/>
        <n v="10079"/>
        <n v="10256"/>
        <n v="10080"/>
        <n v="10081"/>
        <n v="10082"/>
        <n v="10258"/>
        <n v="10259"/>
        <n v="10260"/>
        <n v="10083"/>
        <n v="10273"/>
        <n v="10278"/>
        <n v="10279"/>
        <n v="10284"/>
        <n v="10285"/>
        <n v="10286"/>
        <n v="10288"/>
        <n v="10291"/>
        <n v="10294"/>
        <n v="10304"/>
        <n v="10306"/>
        <n v="10307"/>
        <n v="10086"/>
        <n v="10087"/>
        <n v="10706"/>
        <n v="10331"/>
        <n v="10333"/>
        <n v="10089"/>
        <n v="10338"/>
        <n v="10091"/>
        <n v="10342"/>
        <n v="10343"/>
        <n v="10349"/>
        <n v="10352"/>
        <n v="10354"/>
        <n v="10094"/>
        <n v="10360"/>
        <n v="10363"/>
        <n v="10379"/>
        <n v="10095"/>
        <n v="10369"/>
        <n v="10370"/>
        <n v="10371"/>
        <n v="10376"/>
        <n v="10097"/>
        <n v="10388"/>
        <n v="10482"/>
        <n v="10391"/>
        <n v="10406"/>
        <n v="10426"/>
        <n v="10409"/>
        <n v="10408"/>
        <n v="10326"/>
        <n v="10434"/>
        <n v="10436"/>
        <n v="10440"/>
        <n v="10442"/>
        <n v="11680"/>
        <n v="10446"/>
        <n v="10448"/>
        <n v="10451"/>
        <n v="10502"/>
      </sharedItems>
    </cacheField>
    <cacheField name="Customer Name" numFmtId="0">
      <sharedItems/>
    </cacheField>
    <cacheField name="Resource Name" numFmtId="0">
      <sharedItems/>
    </cacheField>
    <cacheField name="FY 2023 Exhibit A Amount (aMW)" numFmtId="0">
      <sharedItems containsMixedTypes="1" containsNumber="1" minValue="-42.716999999999999" maxValue="343.99900000000002"/>
    </cacheField>
    <cacheField name="CHWM Calculation Amount (aMW)" numFmtId="0">
      <sharedItems containsMixedTypes="1" containsNumber="1" minValue="-42.716999999999999" maxValue="343.99900000000002"/>
    </cacheField>
    <cacheField name="Resource Notes" numFmtId="0">
      <sharedItems containsBlank="1"/>
    </cacheField>
    <cacheField name="Existing and Other (SNEERS, CORs, Green Exception)" numFmtId="0">
      <sharedItems containsSemiMixedTypes="0" containsString="0" containsNumber="1" minValue="-42.716999999999999" maxValue="343.99900000000002"/>
    </cacheField>
    <cacheField name="New Resource (No Removal) (aMW) " numFmtId="0">
      <sharedItems containsSemiMixedTypes="0" containsString="0" containsNumber="1" minValue="0" maxValue="5"/>
    </cacheField>
    <cacheField name="New Resource (With Removal) (aMW) " numFmtId="0">
      <sharedItems containsSemiMixedTypes="0" containsString="0" containsNumber="1" minValue="0" maxValue="4.0149999999999997"/>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7">
  <r>
    <x v="0"/>
    <s v="Albion, City of"/>
    <s v="[None]"/>
    <s v="-"/>
    <s v="-"/>
    <m/>
    <n v="0"/>
    <n v="0"/>
    <n v="0"/>
  </r>
  <r>
    <x v="1"/>
    <s v="Ashland, City of"/>
    <s v="Reeder Gulch"/>
    <n v="0.158"/>
    <n v="0"/>
    <s v="B"/>
    <n v="0"/>
    <n v="0"/>
    <n v="0"/>
  </r>
  <r>
    <x v="2"/>
    <s v="Asotin County PUD #1"/>
    <s v="[None]"/>
    <s v="-"/>
    <s v="-"/>
    <m/>
    <n v="0"/>
    <n v="0"/>
    <n v="0"/>
  </r>
  <r>
    <x v="3"/>
    <s v="Bandon, City of"/>
    <s v="[None]"/>
    <s v="-"/>
    <s v="-"/>
    <m/>
    <n v="0"/>
    <n v="0"/>
    <n v="0"/>
  </r>
  <r>
    <x v="4"/>
    <s v="Benton County PUD #1"/>
    <s v="Packwood"/>
    <n v="0.91900000000000004"/>
    <n v="0.91900000000000004"/>
    <s v="J"/>
    <n v="0.91900000000000004"/>
    <n v="0"/>
    <n v="0"/>
  </r>
  <r>
    <x v="5"/>
    <s v="Benton REA"/>
    <s v="[None]"/>
    <s v="-"/>
    <s v="-"/>
    <m/>
    <n v="0"/>
    <n v="0"/>
    <n v="0"/>
  </r>
  <r>
    <x v="6"/>
    <s v="Big Bend Elec Coop"/>
    <s v="[None]"/>
    <s v="-"/>
    <s v="-"/>
    <m/>
    <n v="0"/>
    <n v="0"/>
    <n v="0"/>
  </r>
  <r>
    <x v="7"/>
    <s v="Blachly Lane Elec Coop"/>
    <s v="[None]"/>
    <s v="-"/>
    <s v="-"/>
    <m/>
    <n v="0"/>
    <n v="0"/>
    <n v="0"/>
  </r>
  <r>
    <x v="8"/>
    <s v="Blaine, City of"/>
    <s v="[None]"/>
    <s v="-"/>
    <s v="-"/>
    <m/>
    <n v="0"/>
    <n v="0"/>
    <n v="0"/>
  </r>
  <r>
    <x v="9"/>
    <s v="Bonners Ferry, City of"/>
    <s v="Moyie"/>
    <n v="1.881"/>
    <n v="1.881"/>
    <m/>
    <n v="1.881"/>
    <n v="0"/>
    <n v="0"/>
  </r>
  <r>
    <x v="10"/>
    <s v="Burley, City of"/>
    <s v="[None]"/>
    <s v="-"/>
    <s v="-"/>
    <m/>
    <n v="0"/>
    <n v="0"/>
    <n v="0"/>
  </r>
  <r>
    <x v="11"/>
    <s v="Canby, City of"/>
    <s v="[None]"/>
    <s v="-"/>
    <s v="-"/>
    <m/>
    <n v="0"/>
    <n v="0"/>
    <n v="0"/>
  </r>
  <r>
    <x v="12"/>
    <s v="Cascade Locks, City of"/>
    <s v="[None]"/>
    <s v="-"/>
    <s v="-"/>
    <m/>
    <n v="0"/>
    <n v="0"/>
    <n v="0"/>
  </r>
  <r>
    <x v="13"/>
    <s v="Central Electric Coop"/>
    <s v="Three Sisters Irrigation District Hydro"/>
    <n v="0.35399999999999998"/>
    <n v="0"/>
    <s v="M, B"/>
    <n v="0"/>
    <n v="0"/>
    <n v="0"/>
  </r>
  <r>
    <x v="14"/>
    <s v="Central Lincoln PUD"/>
    <s v="Georgia Pacific Toledo "/>
    <n v="8.2379999999999995"/>
    <n v="0"/>
    <s v="M"/>
    <n v="0"/>
    <n v="0"/>
    <n v="0"/>
  </r>
  <r>
    <x v="15"/>
    <s v="Centralia, City of"/>
    <s v="Yelm "/>
    <n v="7.1139999999999999"/>
    <n v="7.1139999999999999"/>
    <m/>
    <n v="7.1139999999999999"/>
    <n v="0"/>
    <n v="0"/>
  </r>
  <r>
    <x v="16"/>
    <s v="Cheney, City of"/>
    <s v="[None]"/>
    <s v="-"/>
    <s v="-"/>
    <m/>
    <n v="0"/>
    <n v="0"/>
    <n v="0"/>
  </r>
  <r>
    <x v="17"/>
    <s v="Chewelah, City of"/>
    <s v="[None]"/>
    <s v="-"/>
    <s v="-"/>
    <m/>
    <n v="0"/>
    <n v="0"/>
    <n v="0"/>
  </r>
  <r>
    <x v="18"/>
    <s v="Clallam County PUD #1"/>
    <s v="Packwood"/>
    <n v="0.46"/>
    <n v="0.46"/>
    <s v="J"/>
    <n v="0.46"/>
    <n v="0"/>
    <n v="0"/>
  </r>
  <r>
    <x v="18"/>
    <s v="Clallam County PUD #1"/>
    <s v="Packwood Assigned Shares"/>
    <n v="0.214"/>
    <n v="0"/>
    <s v="I"/>
    <n v="0"/>
    <n v="0"/>
    <n v="0"/>
  </r>
  <r>
    <x v="19"/>
    <s v="Clark County PUD #1"/>
    <s v="Packwood"/>
    <n v="1.181"/>
    <n v="1.181"/>
    <s v="J"/>
    <n v="1.181"/>
    <n v="0"/>
    <n v="0"/>
  </r>
  <r>
    <x v="19"/>
    <s v="Clark County PUD #1"/>
    <s v="River Road"/>
    <n v="224.767"/>
    <n v="102"/>
    <s v="N"/>
    <n v="102"/>
    <n v="0"/>
    <n v="0"/>
  </r>
  <r>
    <x v="20"/>
    <s v="Clatskanie PUD"/>
    <s v="[None]"/>
    <s v="-"/>
    <s v="-"/>
    <m/>
    <n v="0"/>
    <n v="0"/>
    <n v="0"/>
  </r>
  <r>
    <x v="21"/>
    <s v="Clearwater Power"/>
    <s v="[None]"/>
    <s v="-"/>
    <s v="-"/>
    <m/>
    <n v="0"/>
    <n v="0"/>
    <n v="0"/>
  </r>
  <r>
    <x v="22"/>
    <s v="Columbia Basin Elec Coop"/>
    <s v="[None]"/>
    <s v="-"/>
    <s v="-"/>
    <m/>
    <n v="0"/>
    <n v="0"/>
    <n v="0"/>
  </r>
  <r>
    <x v="23"/>
    <s v="Columbia Power Coop"/>
    <s v="[None]"/>
    <s v="-"/>
    <s v="-"/>
    <m/>
    <n v="0"/>
    <n v="0"/>
    <n v="0"/>
  </r>
  <r>
    <x v="24"/>
    <s v="Columbia REA"/>
    <s v="Walla Walla Hydro"/>
    <n v="1.2310000000000001"/>
    <n v="1.2310000000000001"/>
    <s v="A"/>
    <n v="0"/>
    <n v="1.2310000000000001"/>
    <n v="1.2310000000000001"/>
  </r>
  <r>
    <x v="25"/>
    <s v="Columbia River PUD"/>
    <s v="[None]"/>
    <s v="-"/>
    <s v="-"/>
    <m/>
    <n v="0"/>
    <n v="0"/>
    <n v="0"/>
  </r>
  <r>
    <x v="26"/>
    <s v="Consolidated Irrigation District #19"/>
    <s v="[None]"/>
    <s v="-"/>
    <s v="-"/>
    <m/>
    <n v="0"/>
    <n v="0"/>
    <n v="0"/>
  </r>
  <r>
    <x v="27"/>
    <s v="Consumers Power"/>
    <s v="Coffin Butte Phase 1"/>
    <n v="0"/>
    <n v="0"/>
    <s v="C"/>
    <n v="0"/>
    <n v="0"/>
    <n v="0"/>
  </r>
  <r>
    <x v="27"/>
    <s v="Consumers Power"/>
    <s v="Coffin Butte Phase 1 Replacement"/>
    <n v="2.363"/>
    <n v="2.363"/>
    <s v="C"/>
    <n v="2.363"/>
    <n v="0"/>
    <n v="0"/>
  </r>
  <r>
    <x v="28"/>
    <s v="Coos Curry Elec Coop"/>
    <s v="[None]"/>
    <s v="-"/>
    <s v="-"/>
    <m/>
    <n v="0"/>
    <n v="0"/>
    <n v="0"/>
  </r>
  <r>
    <x v="29"/>
    <s v="Coulee Dam, City of"/>
    <s v="[None]"/>
    <s v="-"/>
    <s v="-"/>
    <m/>
    <n v="0"/>
    <n v="0"/>
    <n v="0"/>
  </r>
  <r>
    <x v="30"/>
    <s v="Cowlitz County PUD #1"/>
    <s v="Priest Rapids"/>
    <n v="0.60099999999999998"/>
    <n v="0.55500000000000005"/>
    <s v="L"/>
    <n v="0.55500000000000005"/>
    <n v="0"/>
    <n v="0"/>
  </r>
  <r>
    <x v="30"/>
    <s v="Cowlitz County PUD #1"/>
    <s v="Swift"/>
    <n v="14.599"/>
    <n v="14.599"/>
    <m/>
    <n v="14.599"/>
    <n v="0"/>
    <n v="0"/>
  </r>
  <r>
    <x v="30"/>
    <s v="Cowlitz County PUD #1"/>
    <s v="Wanapum"/>
    <n v="0.61"/>
    <n v="0.56599999999999995"/>
    <s v="L"/>
    <n v="0.56599999999999995"/>
    <n v="0"/>
    <n v="0"/>
  </r>
  <r>
    <x v="30"/>
    <s v="Cowlitz County PUD #1"/>
    <s v="Longview Fibre 1 (#3 - #7)"/>
    <n v="35"/>
    <n v="0"/>
    <s v="M"/>
    <n v="0"/>
    <n v="0"/>
    <n v="0"/>
  </r>
  <r>
    <x v="30"/>
    <s v="Cowlitz County PUD #1"/>
    <s v="Longview Fibre 2 (#8)"/>
    <n v="0"/>
    <n v="0"/>
    <s v="M"/>
    <n v="0"/>
    <n v="0"/>
    <n v="0"/>
  </r>
  <r>
    <x v="30"/>
    <s v="Cowlitz County PUD #1"/>
    <s v="Weyerhaeuser"/>
    <n v="35"/>
    <n v="0"/>
    <s v="M"/>
    <n v="0"/>
    <n v="0"/>
    <n v="0"/>
  </r>
  <r>
    <x v="31"/>
    <s v="Declo, City of"/>
    <s v="[None]"/>
    <s v="-"/>
    <s v="-"/>
    <m/>
    <n v="0"/>
    <n v="0"/>
    <n v="0"/>
  </r>
  <r>
    <x v="32"/>
    <s v="Douglas Electric Cooperative"/>
    <s v="[None]"/>
    <s v="-"/>
    <s v="-"/>
    <m/>
    <n v="0"/>
    <n v="0"/>
    <n v="0"/>
  </r>
  <r>
    <x v="33"/>
    <s v="Drain, City of"/>
    <s v="[None]"/>
    <s v="-"/>
    <s v="-"/>
    <m/>
    <n v="0"/>
    <n v="0"/>
    <n v="0"/>
  </r>
  <r>
    <x v="34"/>
    <s v="East End Mutual Electric"/>
    <s v="[None]"/>
    <s v="-"/>
    <s v="-"/>
    <m/>
    <n v="0"/>
    <n v="0"/>
    <n v="0"/>
  </r>
  <r>
    <x v="35"/>
    <s v="Eatonville, City of"/>
    <s v="[None]"/>
    <s v="-"/>
    <s v="-"/>
    <m/>
    <n v="0"/>
    <n v="0"/>
    <n v="0"/>
  </r>
  <r>
    <x v="36"/>
    <s v="Ellensburg, City of"/>
    <s v="[None]"/>
    <s v="-"/>
    <s v="-"/>
    <m/>
    <n v="0"/>
    <n v="0"/>
    <n v="0"/>
  </r>
  <r>
    <x v="37"/>
    <s v="Elmhurst Mutual P &amp; L"/>
    <s v="[None]"/>
    <s v="-"/>
    <s v="-"/>
    <m/>
    <n v="0"/>
    <n v="0"/>
    <n v="0"/>
  </r>
  <r>
    <x v="38"/>
    <s v="Emerald PUD"/>
    <s v="Short Mountain"/>
    <n v="2.5489999999999999"/>
    <n v="2.5489999999999999"/>
    <s v="C"/>
    <n v="2.5489999999999999"/>
    <n v="0"/>
    <n v="0"/>
  </r>
  <r>
    <x v="39"/>
    <s v="Energy Northwest"/>
    <s v="[None]"/>
    <s v="-"/>
    <s v="-"/>
    <m/>
    <n v="0"/>
    <n v="0"/>
    <n v="0"/>
  </r>
  <r>
    <x v="40"/>
    <s v="Eugene Water &amp; Electric Board"/>
    <s v="Carmen-Smith"/>
    <n v="15.425000000000001"/>
    <n v="15.425000000000001"/>
    <m/>
    <n v="15.425000000000001"/>
    <n v="0"/>
    <n v="0"/>
  </r>
  <r>
    <x v="40"/>
    <s v="Eugene Water &amp; Electric Board"/>
    <s v="Foote Creek I"/>
    <s v="N/A"/>
    <n v="0"/>
    <s v="N"/>
    <n v="0"/>
    <n v="0"/>
    <n v="0"/>
  </r>
  <r>
    <x v="40"/>
    <s v="Eugene Water &amp; Electric Board"/>
    <s v="Replacement for Foote Creek I"/>
    <n v="2.0859999999999999"/>
    <n v="0"/>
    <s v="N"/>
    <n v="0"/>
    <n v="0"/>
    <n v="0"/>
  </r>
  <r>
    <x v="40"/>
    <s v="Eugene Water &amp; Electric Board"/>
    <s v="Leaburg"/>
    <n v="0"/>
    <n v="0"/>
    <s v="N"/>
    <n v="0"/>
    <n v="0"/>
    <n v="0"/>
  </r>
  <r>
    <x v="40"/>
    <s v="Eugene Water &amp; Electric Board"/>
    <s v="Priest Rapids"/>
    <n v="0.52600000000000002"/>
    <n v="0.49399999999999999"/>
    <s v="L"/>
    <n v="0.49399999999999999"/>
    <n v="0"/>
    <n v="0"/>
  </r>
  <r>
    <x v="40"/>
    <s v="Eugene Water &amp; Electric Board"/>
    <s v="Smith Creek"/>
    <s v="N/A"/>
    <n v="0"/>
    <s v="N"/>
    <n v="0"/>
    <n v="0"/>
    <n v="0"/>
  </r>
  <r>
    <x v="40"/>
    <s v="Eugene Water &amp; Electric Board"/>
    <s v="Replacement for Smith Creek"/>
    <n v="6.9850000000000003"/>
    <n v="6.9850000000000003"/>
    <m/>
    <n v="6.9850000000000003"/>
    <n v="0"/>
    <n v="0"/>
  </r>
  <r>
    <x v="40"/>
    <s v="Eugene Water &amp; Electric Board"/>
    <s v="Stone Creek "/>
    <n v="3.484"/>
    <n v="0"/>
    <s v="H"/>
    <n v="0"/>
    <n v="0"/>
    <n v="0"/>
  </r>
  <r>
    <x v="40"/>
    <s v="Eugene Water &amp; Electric Board"/>
    <s v="Trailbridge"/>
    <n v="3.282"/>
    <n v="3.282"/>
    <s v="C"/>
    <n v="3.282"/>
    <n v="0"/>
    <n v="0"/>
  </r>
  <r>
    <x v="40"/>
    <s v="Eugene Water &amp; Electric Board"/>
    <s v="Walterville"/>
    <n v="5.5910000000000002"/>
    <n v="5.5910000000000002"/>
    <m/>
    <n v="5.5910000000000002"/>
    <n v="0"/>
    <n v="0"/>
  </r>
  <r>
    <x v="40"/>
    <s v="Eugene Water &amp; Electric Board"/>
    <s v="Wanapum"/>
    <n v="0.53300000000000003"/>
    <n v="0.48599999999999999"/>
    <s v="L"/>
    <n v="0.48599999999999999"/>
    <n v="0"/>
    <n v="0"/>
  </r>
  <r>
    <x v="40"/>
    <s v="Eugene Water &amp; Electric Board"/>
    <s v="Industrial Finishes"/>
    <n v="5.7000000000000002E-2"/>
    <n v="0"/>
    <s v="B"/>
    <n v="0"/>
    <n v="0"/>
    <n v="0"/>
  </r>
  <r>
    <x v="40"/>
    <s v="Eugene Water &amp; Electric Board"/>
    <s v=" International Paper"/>
    <n v="17.678000000000001"/>
    <n v="0"/>
    <s v="M"/>
    <n v="0"/>
    <n v="0"/>
    <n v="0"/>
  </r>
  <r>
    <x v="40"/>
    <s v="Eugene Water &amp; Electric Board"/>
    <s v="Willamette Beverage (Pepsi-Cola)"/>
    <n v="3.1E-2"/>
    <n v="0"/>
    <s v="B"/>
    <n v="0"/>
    <n v="0"/>
    <n v="0"/>
  </r>
  <r>
    <x v="40"/>
    <s v="Eugene Water &amp; Electric Board"/>
    <s v="Kendall Dealership Holdings LLC"/>
    <n v="2.5000000000000001E-2"/>
    <n v="0"/>
    <s v="B"/>
    <n v="0"/>
    <n v="0"/>
    <n v="0"/>
  </r>
  <r>
    <x v="40"/>
    <s v="Eugene Water &amp; Electric Board"/>
    <s v="Metropolitan Wastewater Management Commission"/>
    <n v="0.56999999999999995"/>
    <n v="0"/>
    <s v="B"/>
    <n v="0"/>
    <n v="0"/>
    <n v="0"/>
  </r>
  <r>
    <x v="41"/>
    <s v="U.S. Airforce Base, Fairchild"/>
    <s v="[None]"/>
    <s v="-"/>
    <s v="-"/>
    <m/>
    <n v="0"/>
    <n v="0"/>
    <n v="0"/>
  </r>
  <r>
    <x v="42"/>
    <s v="Fall River Elec Coop"/>
    <s v="Buffalo Hydro"/>
    <n v="0.13500000000000001"/>
    <n v="0"/>
    <s v="B"/>
    <n v="0"/>
    <n v="0"/>
    <n v="0"/>
  </r>
  <r>
    <x v="42"/>
    <s v="Fall River Elec Coop"/>
    <s v="Chester Hydro"/>
    <n v="0.96699999999999997"/>
    <n v="0.96699999999999997"/>
    <s v="A"/>
    <n v="0"/>
    <n v="0.96699999999999997"/>
    <n v="0.96699999999999997"/>
  </r>
  <r>
    <x v="42"/>
    <s v="Fall River Elec Coop"/>
    <s v="Island Park"/>
    <n v="0.99199999999999999"/>
    <n v="0.99199999999999999"/>
    <m/>
    <n v="0.99199999999999999"/>
    <n v="0"/>
    <n v="0"/>
  </r>
  <r>
    <x v="43"/>
    <s v="Farmers Elec Coop"/>
    <s v="[None]"/>
    <s v="-"/>
    <s v="-"/>
    <m/>
    <n v="0"/>
    <n v="0"/>
    <n v="0"/>
  </r>
  <r>
    <x v="44"/>
    <s v="Ferry County PUD #1"/>
    <s v="Packwood"/>
    <n v="0"/>
    <n v="6.6000000000000003E-2"/>
    <s v="J, Q"/>
    <n v="6.6000000000000003E-2"/>
    <n v="0"/>
    <n v="0"/>
  </r>
  <r>
    <x v="45"/>
    <s v="Flathead Elec Coop"/>
    <s v="Land Fill Gas To Energy  LFGTE, Flathead County Solid Waste"/>
    <n v="1.077"/>
    <n v="1.077"/>
    <s v="A"/>
    <n v="0"/>
    <n v="1.077"/>
    <n v="1.077"/>
  </r>
  <r>
    <x v="45"/>
    <s v="Flathead Elec Coop"/>
    <s v="Stolze Biomass"/>
    <n v="2.5"/>
    <n v="2.5"/>
    <s v="A"/>
    <n v="0"/>
    <n v="2.5"/>
    <n v="2.5"/>
  </r>
  <r>
    <x v="45"/>
    <s v="Flathead Elec Coop"/>
    <s v="Stoltze Biomass"/>
    <n v="2.5"/>
    <n v="0"/>
    <s v="M"/>
    <n v="0"/>
    <n v="0"/>
    <n v="0"/>
  </r>
  <r>
    <x v="45"/>
    <s v="Flathead Elec Coop"/>
    <s v="Sierra Pacific Industries (“SPI”) – Aberdeen, WA (purchased from Public Utility District No. 1 of Grays Harbor County)"/>
    <n v="9.4039999999999999"/>
    <n v="9.4039999999999999"/>
    <s v="G"/>
    <n v="9.4039999999999999"/>
    <n v="0"/>
    <n v="0"/>
  </r>
  <r>
    <x v="45"/>
    <s v="Flathead Elec Coop"/>
    <s v=" Nippon Paper Industries USA Co., Ltd. – Port Angeles, WA"/>
    <n v="0"/>
    <n v="0"/>
    <s v="G"/>
    <n v="0"/>
    <n v="0"/>
    <n v="0"/>
  </r>
  <r>
    <x v="46"/>
    <s v="Forest Grove, City of"/>
    <s v="Priest Rapids"/>
    <n v="1.577"/>
    <n v="1.4570000000000001"/>
    <s v="L"/>
    <n v="1.4570000000000001"/>
    <n v="0"/>
    <n v="0"/>
  </r>
  <r>
    <x v="46"/>
    <s v="Forest Grove, City of"/>
    <s v="Wanapum"/>
    <n v="1.6"/>
    <n v="1.484"/>
    <s v="L"/>
    <n v="1.484"/>
    <n v="0"/>
    <n v="0"/>
  </r>
  <r>
    <x v="47"/>
    <s v="Franklin County PUD #1"/>
    <s v="Packwood"/>
    <n v="0.68899999999999995"/>
    <n v="0.68899999999999995"/>
    <s v="J"/>
    <n v="0.68899999999999995"/>
    <n v="0"/>
    <n v="0"/>
  </r>
  <r>
    <x v="48"/>
    <s v="Glacier Elec  Coop"/>
    <s v="Western Area Power Administration (WAPA) Blackfeet Tribal Allocation"/>
    <n v="3.3159999999999998"/>
    <n v="0"/>
    <s v="D"/>
    <n v="0"/>
    <n v="0"/>
    <n v="0"/>
  </r>
  <r>
    <x v="49"/>
    <s v="Grant County PUD #2"/>
    <s v="Priest Rapids  Project"/>
    <n v="300.73"/>
    <n v="300.73"/>
    <s v="F, L, S"/>
    <n v="300.73"/>
    <n v="0"/>
    <n v="0"/>
  </r>
  <r>
    <x v="49"/>
    <s v="Grant County PUD #2"/>
    <s v="Priest Rapids  Project - NLSL"/>
    <n v="153.648"/>
    <n v="0"/>
    <s v="F, H, L"/>
    <n v="0"/>
    <n v="0"/>
    <n v="0"/>
  </r>
  <r>
    <x v="49"/>
    <s v="Grant County PUD #2"/>
    <s v="PEC Headworks"/>
    <n v="2.29"/>
    <n v="2.29"/>
    <s v="C, F"/>
    <n v="2.29"/>
    <n v="0"/>
    <n v="0"/>
  </r>
  <r>
    <x v="49"/>
    <s v="Grant County PUD #2"/>
    <s v="Quincy Chute"/>
    <n v="3.39"/>
    <n v="3.39"/>
    <s v="C, F"/>
    <n v="3.39"/>
    <n v="0"/>
    <n v="0"/>
  </r>
  <r>
    <x v="49"/>
    <s v="Grant County PUD #2"/>
    <s v="Yakama Nation "/>
    <n v="0"/>
    <n v="0"/>
    <s v="P"/>
    <n v="0"/>
    <n v="0"/>
    <n v="0"/>
  </r>
  <r>
    <x v="50"/>
    <s v="Grays Harbor PUD #1"/>
    <s v="Cosmo Specialty Fibers"/>
    <n v="13"/>
    <n v="0"/>
    <s v="M"/>
    <n v="0"/>
    <n v="0"/>
    <n v="0"/>
  </r>
  <r>
    <x v="50"/>
    <s v="Grays Harbor PUD #1"/>
    <s v="Sierra Pacific Industries-Aberdeen, WA"/>
    <n v="14.446"/>
    <n v="0"/>
    <s v="M"/>
    <n v="0"/>
    <n v="0"/>
    <n v="0"/>
  </r>
  <r>
    <x v="51"/>
    <s v="Harney Elec Coop"/>
    <s v="[None]"/>
    <s v="-"/>
    <s v="-"/>
    <m/>
    <n v="0"/>
    <n v="0"/>
    <n v="0"/>
  </r>
  <r>
    <x v="52"/>
    <s v="Hermiston, City of"/>
    <s v="[None]"/>
    <s v="-"/>
    <s v="-"/>
    <m/>
    <n v="0"/>
    <n v="0"/>
    <n v="0"/>
  </r>
  <r>
    <x v="53"/>
    <s v="Heyburn, City of"/>
    <s v="[None]"/>
    <s v="-"/>
    <s v="-"/>
    <m/>
    <n v="0"/>
    <n v="0"/>
    <n v="0"/>
  </r>
  <r>
    <x v="54"/>
    <s v="Hood River Elec Coop"/>
    <s v="Middle Fork Irrigation "/>
    <n v="2.6859999999999999"/>
    <n v="0"/>
    <s v="M"/>
    <n v="0"/>
    <n v="0"/>
    <n v="0"/>
  </r>
  <r>
    <x v="55"/>
    <s v="Idaho County L &amp; P"/>
    <s v="[None]"/>
    <s v="-"/>
    <s v="-"/>
    <m/>
    <n v="0"/>
    <n v="0"/>
    <n v="0"/>
  </r>
  <r>
    <x v="56"/>
    <s v="Idaho Falls Power"/>
    <s v="Bulb Turbines"/>
    <n v="11.528"/>
    <n v="11.528"/>
    <m/>
    <n v="11.528"/>
    <n v="0"/>
    <n v="0"/>
  </r>
  <r>
    <x v="56"/>
    <s v="Idaho Falls Power"/>
    <s v="Gem State"/>
    <n v="5.7939999999999996"/>
    <n v="5.7939999999999996"/>
    <m/>
    <n v="5.7939999999999996"/>
    <n v="0"/>
    <n v="0"/>
  </r>
  <r>
    <x v="56"/>
    <s v="Idaho Falls Power"/>
    <s v="Horse Butte"/>
    <n v="0.51800000000000002"/>
    <n v="0.51800000000000002"/>
    <s v="A"/>
    <n v="0"/>
    <n v="0.51800000000000002"/>
    <n v="0.51800000000000002"/>
  </r>
  <r>
    <x v="57"/>
    <s v="Inland P &amp; L"/>
    <s v="[None]"/>
    <s v="-"/>
    <s v="-"/>
    <m/>
    <n v="0"/>
    <n v="0"/>
    <n v="0"/>
  </r>
  <r>
    <x v="58"/>
    <s v="Jefferson County PUD #1"/>
    <s v="[None]"/>
    <s v="-"/>
    <s v="-"/>
    <m/>
    <n v="0"/>
    <n v="0"/>
    <n v="0"/>
  </r>
  <r>
    <x v="59"/>
    <s v="Kalispel Tribe Utility"/>
    <s v="[None]"/>
    <s v="-"/>
    <s v="-"/>
    <m/>
    <n v="0"/>
    <n v="0"/>
    <n v="0"/>
  </r>
  <r>
    <x v="60"/>
    <s v="Kittitas County PUD #1"/>
    <s v="Priest Rapids"/>
    <n v="0.52600000000000002"/>
    <n v="0.48599999999999999"/>
    <s v="L"/>
    <n v="0.48599999999999999"/>
    <n v="0"/>
    <n v="0"/>
  </r>
  <r>
    <x v="60"/>
    <s v="Kittitas County PUD #1"/>
    <s v="Wanapum"/>
    <n v="0.53300000000000003"/>
    <n v="0.49399999999999999"/>
    <s v="L"/>
    <n v="0.49399999999999999"/>
    <n v="0"/>
    <n v="0"/>
  </r>
  <r>
    <x v="60"/>
    <s v="Kittitas County PUD #1"/>
    <s v="Packwood"/>
    <n v="0"/>
    <n v="1.6E-2"/>
    <s v="J, Q"/>
    <n v="1.6E-2"/>
    <n v="0"/>
    <n v="0"/>
  </r>
  <r>
    <x v="61"/>
    <s v="Klickitat County PUD #1"/>
    <s v="McNary Fishway"/>
    <n v="4.2220000000000004"/>
    <n v="4.2220000000000004"/>
    <m/>
    <n v="4.2220000000000004"/>
    <n v="0"/>
    <n v="0"/>
  </r>
  <r>
    <x v="61"/>
    <s v="Klickitat County PUD #1"/>
    <s v="Packwood"/>
    <n v="0.19700000000000001"/>
    <n v="0.19700000000000001"/>
    <s v="J"/>
    <n v="0.19700000000000001"/>
    <n v="0"/>
    <n v="0"/>
  </r>
  <r>
    <x v="61"/>
    <s v="Klickitat County PUD #1"/>
    <s v="SDS Lumber"/>
    <n v="1.256"/>
    <n v="0"/>
    <s v="M"/>
    <n v="0"/>
    <n v="0"/>
    <n v="0"/>
  </r>
  <r>
    <x v="62"/>
    <s v="Kootenai Electric Coop"/>
    <s v="[None]"/>
    <s v="-"/>
    <s v="-"/>
    <m/>
    <n v="0"/>
    <n v="0"/>
    <n v="0"/>
  </r>
  <r>
    <x v="63"/>
    <s v="Lakeview L &amp; P (WA)"/>
    <s v="[None]"/>
    <s v="-"/>
    <s v="-"/>
    <m/>
    <n v="0"/>
    <n v="0"/>
    <n v="0"/>
  </r>
  <r>
    <x v="64"/>
    <s v="Lane County Elec Coop"/>
    <s v="King Estate"/>
    <n v="0.13200000000000001"/>
    <n v="0"/>
    <s v="B"/>
    <n v="0"/>
    <n v="0"/>
    <n v="0"/>
  </r>
  <r>
    <x v="65"/>
    <s v="Lewis County PUD #1"/>
    <s v="Burton Creek"/>
    <n v="0.159"/>
    <n v="0"/>
    <s v="B"/>
    <n v="0"/>
    <n v="0"/>
    <n v="0"/>
  </r>
  <r>
    <x v="65"/>
    <s v="Lewis County PUD #1"/>
    <s v="Mill Creek"/>
    <n v="9.6000000000000002E-2"/>
    <n v="0"/>
    <s v="B"/>
    <n v="0"/>
    <n v="0"/>
    <n v="0"/>
  </r>
  <r>
    <x v="65"/>
    <s v="Lewis County PUD #1"/>
    <s v="Packwood"/>
    <n v="0.93600000000000005"/>
    <n v="0.93600000000000005"/>
    <s v="J"/>
    <n v="0.93600000000000005"/>
    <n v="0"/>
    <n v="0"/>
  </r>
  <r>
    <x v="66"/>
    <s v="Lincoln Elec Coop (MT)"/>
    <s v="[None]"/>
    <s v="-"/>
    <s v="-"/>
    <m/>
    <n v="0"/>
    <n v="0"/>
    <n v="0"/>
  </r>
  <r>
    <x v="67"/>
    <s v="Lost River Elec Coop"/>
    <s v="[None]"/>
    <s v="-"/>
    <s v="-"/>
    <m/>
    <n v="0"/>
    <n v="0"/>
    <n v="0"/>
  </r>
  <r>
    <x v="68"/>
    <s v="Lower Valley Energy"/>
    <s v="Culinary"/>
    <n v="0.151"/>
    <n v="0"/>
    <s v="B"/>
    <n v="0"/>
    <n v="0"/>
    <n v="0"/>
  </r>
  <r>
    <x v="68"/>
    <s v="Lower Valley Energy"/>
    <s v="Horse Butte"/>
    <n v="2.573"/>
    <n v="2.573"/>
    <s v="A"/>
    <n v="0"/>
    <n v="2.573"/>
    <n v="2.573"/>
  </r>
  <r>
    <x v="68"/>
    <s v="Lower Valley Energy"/>
    <s v="Lower Swift Creek"/>
    <n v="0.182"/>
    <n v="0"/>
    <s v="B"/>
    <n v="0"/>
    <n v="0"/>
    <n v="0"/>
  </r>
  <r>
    <x v="68"/>
    <s v="Lower Valley Energy"/>
    <s v="Strawberry"/>
    <n v="1.03"/>
    <n v="1.03"/>
    <m/>
    <n v="1.03"/>
    <n v="0"/>
    <n v="0"/>
  </r>
  <r>
    <x v="68"/>
    <s v="Lower Valley Energy"/>
    <s v="Upper Swift Creek"/>
    <n v="0.41499999999999998"/>
    <n v="0"/>
    <s v="B"/>
    <n v="0"/>
    <n v="0"/>
    <n v="0"/>
  </r>
  <r>
    <x v="69"/>
    <s v="Mason County PUD #1"/>
    <s v="Lilliwaup Falls Hydro"/>
    <n v="0.54200000000000004"/>
    <n v="0.54200000000000004"/>
    <s v="C"/>
    <n v="0.54200000000000004"/>
    <n v="0"/>
    <n v="0"/>
  </r>
  <r>
    <x v="70"/>
    <s v="Mason County PUD #3"/>
    <s v="Nine Canyon 1"/>
    <n v="0.26900000000000002"/>
    <n v="0.26900000000000002"/>
    <s v="A"/>
    <n v="0"/>
    <n v="0.26900000000000002"/>
    <n v="0.26900000000000002"/>
  </r>
  <r>
    <x v="70"/>
    <s v="Mason County PUD #3"/>
    <s v="Nine Canyon 2"/>
    <n v="0.26900000000000002"/>
    <n v="0.26900000000000002"/>
    <s v="A"/>
    <n v="0"/>
    <n v="0.26900000000000002"/>
    <n v="0.26900000000000002"/>
  </r>
  <r>
    <x v="70"/>
    <s v="Mason County PUD #3"/>
    <s v="Nine Canyon 3"/>
    <n v="0.27100000000000002"/>
    <n v="0.27100000000000002"/>
    <s v="A"/>
    <n v="0"/>
    <n v="0.27100000000000002"/>
    <n v="0.27100000000000002"/>
  </r>
  <r>
    <x v="70"/>
    <s v="Mason County PUD #3"/>
    <s v="Packwood"/>
    <n v="0.65600000000000003"/>
    <n v="0.65600000000000003"/>
    <s v="J"/>
    <n v="0.65600000000000003"/>
    <n v="0"/>
    <n v="0"/>
  </r>
  <r>
    <x v="70"/>
    <s v="Mason County PUD #3"/>
    <s v="White Creek Wind"/>
    <n v="0.92"/>
    <n v="0.92"/>
    <s v="A, C"/>
    <n v="0"/>
    <n v="0.92"/>
    <n v="0"/>
  </r>
  <r>
    <x v="71"/>
    <s v="McCleary, City of"/>
    <s v="[None]"/>
    <s v="-"/>
    <s v="-"/>
    <m/>
    <n v="0"/>
    <n v="0"/>
    <n v="0"/>
  </r>
  <r>
    <x v="72"/>
    <s v="McMinnville, City of"/>
    <s v="Priest Rapids"/>
    <n v="1.577"/>
    <n v="1.4570000000000001"/>
    <s v="L"/>
    <n v="1.4570000000000001"/>
    <n v="0"/>
    <n v="0"/>
  </r>
  <r>
    <x v="72"/>
    <s v="McMinnville, City of"/>
    <s v="Wanapum"/>
    <n v="1.6"/>
    <n v="1.484"/>
    <s v="L"/>
    <n v="1.484"/>
    <n v="0"/>
    <n v="0"/>
  </r>
  <r>
    <x v="72"/>
    <s v="McMinnville, City of"/>
    <s v="Riverbend Renewable Energy Facility"/>
    <n v="0"/>
    <n v="4.0149999999999997"/>
    <s v="A, O"/>
    <n v="0"/>
    <n v="4.0149999999999997"/>
    <n v="4.0149999999999997"/>
  </r>
  <r>
    <x v="73"/>
    <s v="Midstate Elec Coop"/>
    <s v="Gilchrist Forest Products"/>
    <n v="0.52200000000000002"/>
    <n v="0"/>
    <s v="K"/>
    <n v="0"/>
    <n v="0"/>
    <n v="0"/>
  </r>
  <r>
    <x v="74"/>
    <s v="Milton, Town of"/>
    <s v="[None]"/>
    <s v="-"/>
    <s v="-"/>
    <m/>
    <n v="0"/>
    <n v="0"/>
    <n v="0"/>
  </r>
  <r>
    <x v="75"/>
    <s v="Milton-Freewater, City of"/>
    <s v="Priest Rapids"/>
    <n v="1.577"/>
    <n v="1.4570000000000001"/>
    <s v="L"/>
    <n v="1.4570000000000001"/>
    <n v="0"/>
    <n v="0"/>
  </r>
  <r>
    <x v="75"/>
    <s v="Milton-Freewater, City of"/>
    <s v="Wanapum"/>
    <n v="1.6"/>
    <n v="1.484"/>
    <s v="L"/>
    <n v="1.484"/>
    <n v="0"/>
    <n v="0"/>
  </r>
  <r>
    <x v="76"/>
    <s v="Minidoka, City of"/>
    <s v="[None]"/>
    <s v="-"/>
    <s v="-"/>
    <m/>
    <n v="0"/>
    <n v="0"/>
    <n v="0"/>
  </r>
  <r>
    <x v="77"/>
    <s v="Mission Valley"/>
    <s v="Boulder Creek"/>
    <n v="9.4E-2"/>
    <n v="0"/>
    <s v="B"/>
    <n v="0"/>
    <n v="0"/>
    <n v="0"/>
  </r>
  <r>
    <x v="77"/>
    <s v="Mission Valley"/>
    <s v="Hell Roaring"/>
    <n v="0"/>
    <n v="0"/>
    <s v="B, N"/>
    <n v="0"/>
    <n v="0"/>
    <n v="0"/>
  </r>
  <r>
    <x v="77"/>
    <s v="Mission Valley"/>
    <s v="Seli’s Ksanka Qlispe Hydro Project"/>
    <n v="3.4390000000000001"/>
    <n v="3.4390000000000001"/>
    <m/>
    <n v="3.4390000000000001"/>
    <n v="0"/>
    <n v="0"/>
  </r>
  <r>
    <x v="78"/>
    <s v="Missoula Elec Coop"/>
    <s v="[None]"/>
    <s v="-"/>
    <s v="-"/>
    <m/>
    <n v="0"/>
    <n v="0"/>
    <n v="0"/>
  </r>
  <r>
    <x v="79"/>
    <s v="Modern Elec Coop"/>
    <s v="[None]"/>
    <s v="-"/>
    <s v="-"/>
    <m/>
    <n v="0"/>
    <n v="0"/>
    <n v="0"/>
  </r>
  <r>
    <x v="80"/>
    <s v="Monmouth, City of"/>
    <s v="[None]"/>
    <s v="-"/>
    <s v="-"/>
    <m/>
    <n v="0"/>
    <n v="0"/>
    <n v="0"/>
  </r>
  <r>
    <x v="81"/>
    <s v="Nespelem Valley Elec Coop"/>
    <s v="[None]"/>
    <s v="-"/>
    <s v="-"/>
    <m/>
    <n v="0"/>
    <n v="0"/>
    <n v="0"/>
  </r>
  <r>
    <x v="82"/>
    <s v="Northern Lights"/>
    <s v="Lake Creek Hydro"/>
    <n v="1.53"/>
    <n v="1.53"/>
    <m/>
    <n v="1.53"/>
    <n v="0"/>
    <n v="0"/>
  </r>
  <r>
    <x v="83"/>
    <s v="Northern Wasco County PUD"/>
    <s v="McNary Fishway"/>
    <n v="4.4039999999999999"/>
    <n v="4.4039999999999999"/>
    <m/>
    <n v="4.4039999999999999"/>
    <n v="0"/>
    <n v="0"/>
  </r>
  <r>
    <x v="84"/>
    <s v="Ohop Mutual Light Company"/>
    <s v="[None]"/>
    <s v="-"/>
    <s v="-"/>
    <m/>
    <n v="0"/>
    <n v="0"/>
    <n v="0"/>
  </r>
  <r>
    <x v="85"/>
    <s v="Okanogan County Elec Coop"/>
    <s v="[None]"/>
    <s v="-"/>
    <s v="-"/>
    <m/>
    <n v="0"/>
    <n v="0"/>
    <n v="0"/>
  </r>
  <r>
    <x v="86"/>
    <s v="Okanogan County PUD #1"/>
    <s v="Wells"/>
    <n v="27.402999999999999"/>
    <n v="24.13"/>
    <s v="L"/>
    <n v="24.13"/>
    <n v="0"/>
    <n v="0"/>
  </r>
  <r>
    <x v="87"/>
    <s v="Orcas P &amp; L"/>
    <s v="Decatur Solar"/>
    <n v="6.6000000000000003E-2"/>
    <n v="0"/>
    <s v="B"/>
    <n v="0"/>
    <n v="0"/>
    <n v="0"/>
  </r>
  <r>
    <x v="88"/>
    <s v="Oregon Trail Coop"/>
    <s v="Co-Genco LLC"/>
    <n v="7.5670000000000002"/>
    <n v="0"/>
    <s v="M"/>
    <n v="0"/>
    <n v="0"/>
    <n v="0"/>
  </r>
  <r>
    <x v="89"/>
    <s v="Pacific County PUD #2"/>
    <s v="[None]"/>
    <s v="-"/>
    <s v="-"/>
    <m/>
    <n v="0"/>
    <n v="0"/>
    <n v="0"/>
  </r>
  <r>
    <x v="90"/>
    <s v="Parkland L &amp; W"/>
    <s v="[None]"/>
    <s v="-"/>
    <s v="-"/>
    <m/>
    <n v="0"/>
    <n v="0"/>
    <n v="0"/>
  </r>
  <r>
    <x v="91"/>
    <s v="Pend Oreille County PUD  #1"/>
    <s v="Boundary Dam"/>
    <n v="42.718000000000004"/>
    <n v="0"/>
    <s v="R"/>
    <n v="0"/>
    <n v="0"/>
    <n v="0"/>
  </r>
  <r>
    <x v="91"/>
    <s v="Pend Oreille County PUD  #1"/>
    <s v="Boundary Encroachment on Box Canyon Dam"/>
    <n v="3.581"/>
    <n v="3.581"/>
    <m/>
    <n v="3.581"/>
    <n v="0"/>
    <n v="0"/>
  </r>
  <r>
    <x v="91"/>
    <s v="Pend Oreille County PUD  #1"/>
    <s v="Box Canyon Dam "/>
    <n v="40.048999999999999"/>
    <n v="32.42"/>
    <s v="R"/>
    <n v="32.42"/>
    <n v="0"/>
    <n v="0"/>
  </r>
  <r>
    <x v="91"/>
    <s v="Pend Oreille County PUD  #1"/>
    <s v="Calispell Creek"/>
    <n v="0.3"/>
    <n v="0"/>
    <s v="B"/>
    <n v="0"/>
    <n v="0"/>
    <n v="0"/>
  </r>
  <r>
    <x v="91"/>
    <s v="Pend Oreille County PUD  #1"/>
    <s v="Kalispel Settlement for Box Canyon"/>
    <n v="0.83"/>
    <n v="0"/>
    <s v="P"/>
    <n v="0"/>
    <n v="0"/>
    <n v="0"/>
  </r>
  <r>
    <x v="92"/>
    <s v="Peninsula Light Company"/>
    <s v="Harvest Wind"/>
    <n v="0"/>
    <n v="5"/>
    <s v="A, C, O"/>
    <n v="0"/>
    <n v="5"/>
    <n v="0"/>
  </r>
  <r>
    <x v="93"/>
    <s v="Plummer, City of"/>
    <s v="[None]"/>
    <s v="-"/>
    <s v="-"/>
    <m/>
    <n v="0"/>
    <n v="0"/>
    <n v="0"/>
  </r>
  <r>
    <x v="94"/>
    <s v="Port Angeles, City of"/>
    <s v="Morse Creek"/>
    <n v="0"/>
    <n v="0"/>
    <s v="N"/>
    <n v="0"/>
    <n v="0"/>
    <n v="0"/>
  </r>
  <r>
    <x v="94"/>
    <s v="Port Angeles, City of"/>
    <s v="McKinley Paper Co."/>
    <n v="19.178000000000001"/>
    <n v="0"/>
    <s v="M"/>
    <n v="0"/>
    <n v="0"/>
    <n v="0"/>
  </r>
  <r>
    <x v="95"/>
    <s v="Port of Seattle - SETAC In'tl. Airport"/>
    <s v="[None]"/>
    <s v="-"/>
    <s v="-"/>
    <m/>
    <n v="0"/>
    <n v="0"/>
    <n v="0"/>
  </r>
  <r>
    <x v="96"/>
    <s v="Raft River Elec Coop"/>
    <s v="[None]"/>
    <s v="-"/>
    <s v="-"/>
    <m/>
    <n v="0"/>
    <n v="0"/>
    <n v="0"/>
  </r>
  <r>
    <x v="97"/>
    <s v="Ravalli County Elec Coop"/>
    <s v="[None]"/>
    <s v="-"/>
    <s v="-"/>
    <m/>
    <n v="0"/>
    <n v="0"/>
    <n v="0"/>
  </r>
  <r>
    <x v="98"/>
    <s v="Richland, City of"/>
    <s v="Horn Rapids"/>
    <n v="0.58199999999999996"/>
    <n v="0.58199999999999996"/>
    <s v="A"/>
    <n v="0"/>
    <n v="0.58199999999999996"/>
    <n v="0.58199999999999996"/>
  </r>
  <r>
    <x v="99"/>
    <s v="Riverside Elec Coop"/>
    <s v="[None]"/>
    <s v="-"/>
    <s v="-"/>
    <m/>
    <n v="0"/>
    <n v="0"/>
    <n v="0"/>
  </r>
  <r>
    <x v="100"/>
    <s v="Rupert, City of"/>
    <s v="[None]"/>
    <s v="-"/>
    <s v="-"/>
    <m/>
    <n v="0"/>
    <n v="0"/>
    <n v="0"/>
  </r>
  <r>
    <x v="101"/>
    <s v="Salem Elec Coop"/>
    <s v="[None]"/>
    <s v="-"/>
    <s v="-"/>
    <m/>
    <n v="0"/>
    <n v="0"/>
    <n v="0"/>
  </r>
  <r>
    <x v="102"/>
    <s v="Salmon River Elec Coop"/>
    <s v="Rock Creek Hydro"/>
    <n v="7.9000000000000001E-2"/>
    <n v="0"/>
    <s v="B"/>
    <n v="0"/>
    <n v="0"/>
    <n v="0"/>
  </r>
  <r>
    <x v="102"/>
    <s v="Salmon River Elec Coop"/>
    <s v="Shiloh Warm Spring Ranch Hydro Project 1"/>
    <n v="1.6E-2"/>
    <n v="0"/>
    <s v="B"/>
    <n v="0"/>
    <n v="0"/>
    <n v="0"/>
  </r>
  <r>
    <x v="102"/>
    <s v="Salmon River Elec Coop"/>
    <s v="Shiloh Warm Spring Ranch Hydro Project 2"/>
    <n v="4.3999999999999997E-2"/>
    <n v="0"/>
    <s v="B"/>
    <n v="0"/>
    <n v="0"/>
    <n v="0"/>
  </r>
  <r>
    <x v="103"/>
    <s v="Seattle City Light"/>
    <s v="Article 49 Obligation to Pend Oreille"/>
    <n v="-42.716999999999999"/>
    <n v="-42.716999999999999"/>
    <s v="N"/>
    <n v="-42.716999999999999"/>
    <n v="0"/>
    <n v="0"/>
  </r>
  <r>
    <x v="103"/>
    <s v="Seattle City Light"/>
    <s v="Boundary and Boundary Expansion"/>
    <n v="343.99900000000002"/>
    <n v="343.99900000000002"/>
    <m/>
    <n v="343.99900000000002"/>
    <n v="0"/>
    <n v="0"/>
  </r>
  <r>
    <x v="103"/>
    <s v="Seattle City Light"/>
    <s v="Boundary Encroachment on Box Canyon"/>
    <n v="-3.589"/>
    <n v="-3.589"/>
    <m/>
    <n v="-3.589"/>
    <n v="0"/>
    <n v="0"/>
  </r>
  <r>
    <x v="103"/>
    <s v="Seattle City Light"/>
    <s v="Cedar Falls"/>
    <n v="10.638"/>
    <n v="10.638"/>
    <m/>
    <n v="10.638"/>
    <n v="0"/>
    <n v="0"/>
  </r>
  <r>
    <x v="103"/>
    <s v="Seattle City Light"/>
    <s v="Diablo"/>
    <n v="66.460999999999999"/>
    <n v="66.460999999999999"/>
    <m/>
    <n v="66.460999999999999"/>
    <n v="0"/>
    <n v="0"/>
  </r>
  <r>
    <x v="103"/>
    <s v="Seattle City Light"/>
    <s v="Eltopia Branch Canal 4.6"/>
    <n v="0.11700000000000001"/>
    <n v="0"/>
    <s v="N"/>
    <n v="0"/>
    <n v="0"/>
    <n v="0"/>
  </r>
  <r>
    <x v="103"/>
    <s v="Seattle City Light"/>
    <s v="Gorge"/>
    <n v="79.593999999999994"/>
    <n v="79.593999999999994"/>
    <m/>
    <n v="79.593999999999994"/>
    <n v="0"/>
    <n v="0"/>
  </r>
  <r>
    <x v="103"/>
    <s v="Seattle City Light"/>
    <s v="High Ross"/>
    <n v="35.412999999999997"/>
    <n v="35.412999999999997"/>
    <m/>
    <n v="35.412999999999997"/>
    <n v="0"/>
    <n v="0"/>
  </r>
  <r>
    <x v="103"/>
    <s v="Seattle City Light"/>
    <s v="Lucky Peak Project"/>
    <n v="27.029"/>
    <n v="27.029"/>
    <m/>
    <n v="27.029"/>
    <n v="0"/>
    <n v="0"/>
  </r>
  <r>
    <x v="103"/>
    <s v="Seattle City Light"/>
    <s v="Main Canal Headworks"/>
    <n v="5.5359999999999996"/>
    <n v="0"/>
    <s v="N"/>
    <n v="0"/>
    <n v="0"/>
    <n v="0"/>
  </r>
  <r>
    <x v="103"/>
    <s v="Seattle City Light"/>
    <s v="Newhalem"/>
    <n v="0"/>
    <n v="0"/>
    <m/>
    <n v="0"/>
    <n v="0"/>
    <n v="0"/>
  </r>
  <r>
    <x v="103"/>
    <s v="Seattle City Light"/>
    <s v="Potholes East Canal 66"/>
    <n v="0.54400000000000004"/>
    <n v="0"/>
    <s v="N"/>
    <n v="0"/>
    <n v="0"/>
    <n v="0"/>
  </r>
  <r>
    <x v="103"/>
    <s v="Seattle City Light"/>
    <s v="Priest Rapids"/>
    <n v="1.014"/>
    <n v="0.93700000000000006"/>
    <s v="L"/>
    <n v="0.93700000000000006"/>
    <n v="0"/>
    <n v="0"/>
  </r>
  <r>
    <x v="103"/>
    <s v="Seattle City Light"/>
    <s v="Ross"/>
    <n v="63.34"/>
    <n v="63.34"/>
    <m/>
    <n v="63.34"/>
    <n v="0"/>
    <n v="0"/>
  </r>
  <r>
    <x v="103"/>
    <s v="Seattle City Light"/>
    <s v="South Fork Tolt"/>
    <n v="6.5469999999999997"/>
    <n v="6.5469999999999997"/>
    <m/>
    <n v="6.5469999999999997"/>
    <n v="0"/>
    <n v="0"/>
  </r>
  <r>
    <x v="103"/>
    <s v="Seattle City Light"/>
    <s v="Summer Falls"/>
    <n v="19.568999999999999"/>
    <n v="0"/>
    <s v="N"/>
    <n v="0"/>
    <n v="0"/>
    <n v="0"/>
  </r>
  <r>
    <x v="103"/>
    <s v="Seattle City Light"/>
    <s v="Wanapum"/>
    <n v="1.0289999999999999"/>
    <n v="0.95399999999999996"/>
    <s v="L"/>
    <n v="0.95399999999999996"/>
    <n v="0"/>
    <n v="0"/>
  </r>
  <r>
    <x v="103"/>
    <s v="Seattle City Light"/>
    <s v="Russel D Smith "/>
    <s v="-"/>
    <n v="0"/>
    <s v="N"/>
    <n v="0"/>
    <n v="0"/>
    <n v="0"/>
  </r>
  <r>
    <x v="103"/>
    <s v="Seattle City Light"/>
    <s v="First and Goal"/>
    <n v="9.4E-2"/>
    <n v="0"/>
    <s v="M, B"/>
    <n v="0"/>
    <n v="0"/>
    <n v="0"/>
  </r>
  <r>
    <x v="103"/>
    <s v="Seattle City Light"/>
    <s v="CCSDC"/>
    <n v="2.9000000000000001E-2"/>
    <n v="0"/>
    <s v="M, B"/>
    <n v="0"/>
    <n v="0"/>
    <n v="0"/>
  </r>
  <r>
    <x v="104"/>
    <s v="Skamania County PUD #1"/>
    <s v="Packwood"/>
    <n v="0"/>
    <n v="6.6000000000000003E-2"/>
    <s v="J, Q"/>
    <n v="6.6000000000000003E-2"/>
    <n v="0"/>
    <n v="0"/>
  </r>
  <r>
    <x v="105"/>
    <s v="Snohomish County PUD #1"/>
    <s v="Jackson "/>
    <n v="29.478000000000002"/>
    <n v="29.478000000000002"/>
    <m/>
    <n v="29.478000000000002"/>
    <n v="0"/>
    <n v="0"/>
  </r>
  <r>
    <x v="105"/>
    <s v="Snohomish County PUD #1"/>
    <s v="Packwood"/>
    <n v="1.3129999999999999"/>
    <n v="1.3129999999999999"/>
    <s v="J"/>
    <n v="1.3129999999999999"/>
    <n v="0"/>
    <n v="0"/>
  </r>
  <r>
    <x v="105"/>
    <s v="Snohomish County PUD #1"/>
    <s v="Woods Creek"/>
    <n v="3.6999999999999998E-2"/>
    <n v="0"/>
    <s v="B"/>
    <n v="0"/>
    <n v="0"/>
    <n v="0"/>
  </r>
  <r>
    <x v="105"/>
    <s v="Snohomish County PUD #1"/>
    <s v="Young's Creek"/>
    <n v="0"/>
    <n v="1.3680000000000001"/>
    <s v="O"/>
    <n v="1.3680000000000001"/>
    <n v="0"/>
    <n v="0"/>
  </r>
  <r>
    <x v="106"/>
    <s v="Soda Springs, City of"/>
    <s v="Hooper Plant"/>
    <n v="6.6000000000000003E-2"/>
    <n v="0"/>
    <s v="B"/>
    <n v="0"/>
    <n v="0"/>
    <n v="0"/>
  </r>
  <r>
    <x v="106"/>
    <s v="Soda Springs, City of"/>
    <s v="Max Snell Plant"/>
    <n v="4.5999999999999999E-2"/>
    <n v="0"/>
    <s v="B"/>
    <n v="0"/>
    <n v="0"/>
    <n v="0"/>
  </r>
  <r>
    <x v="107"/>
    <s v="Southside Elec Lines"/>
    <s v="[None]"/>
    <s v="-"/>
    <s v="-"/>
    <m/>
    <n v="0"/>
    <n v="0"/>
    <n v="0"/>
  </r>
  <r>
    <x v="108"/>
    <s v="Springfield Utility Board"/>
    <s v="[None]"/>
    <s v="-"/>
    <s v="-"/>
    <m/>
    <n v="0"/>
    <n v="0"/>
    <n v="0"/>
  </r>
  <r>
    <x v="109"/>
    <s v="Steilacoom, Town of"/>
    <s v="[None]"/>
    <s v="-"/>
    <s v="-"/>
    <m/>
    <n v="0"/>
    <n v="0"/>
    <n v="0"/>
  </r>
  <r>
    <x v="110"/>
    <s v="Sumas, Town of"/>
    <s v="[None]"/>
    <s v="-"/>
    <s v="-"/>
    <m/>
    <n v="0"/>
    <n v="0"/>
    <n v="0"/>
  </r>
  <r>
    <x v="111"/>
    <s v="Surprise Valley Elec Coop"/>
    <s v="[None]"/>
    <s v="-"/>
    <s v="-"/>
    <m/>
    <n v="0"/>
    <n v="0"/>
    <n v="0"/>
  </r>
  <r>
    <x v="112"/>
    <s v="Tacoma Public Utilities"/>
    <s v="Alder"/>
    <n v="17.158999999999999"/>
    <n v="17.158999999999999"/>
    <m/>
    <n v="17.158999999999999"/>
    <n v="0"/>
    <n v="0"/>
  </r>
  <r>
    <x v="112"/>
    <s v="Tacoma Public Utilities"/>
    <s v="Cushman 1"/>
    <n v="12.853999999999999"/>
    <n v="12.853999999999999"/>
    <m/>
    <n v="12.853999999999999"/>
    <n v="0"/>
    <n v="0"/>
  </r>
  <r>
    <x v="112"/>
    <s v="Tacoma Public Utilities"/>
    <s v="Cushman 2"/>
    <n v="10.946999999999999"/>
    <n v="15.76"/>
    <s v="O"/>
    <n v="15.76"/>
    <n v="0"/>
    <n v="0"/>
  </r>
  <r>
    <x v="112"/>
    <s v="Tacoma Public Utilities"/>
    <s v="North Fork Powerhouse (Cushman 3)"/>
    <n v="0"/>
    <n v="2.7109999999999999"/>
    <s v="O"/>
    <n v="2.7109999999999999"/>
    <n v="0"/>
    <n v="0"/>
  </r>
  <r>
    <x v="112"/>
    <s v="Tacoma Public Utilities"/>
    <s v="Eltopia Branch Canal 4.6"/>
    <n v="0"/>
    <n v="0"/>
    <s v="N"/>
    <n v="0"/>
    <n v="0"/>
    <n v="0"/>
  </r>
  <r>
    <x v="112"/>
    <s v="Tacoma Public Utilities"/>
    <s v="Hood Street"/>
    <n v="0"/>
    <n v="0"/>
    <s v="B"/>
    <n v="0"/>
    <n v="0"/>
    <n v="0"/>
  </r>
  <r>
    <x v="112"/>
    <s v="Tacoma Public Utilities"/>
    <s v="LaGrande"/>
    <n v="23.32"/>
    <n v="23.32"/>
    <m/>
    <n v="23.32"/>
    <n v="0"/>
    <n v="0"/>
  </r>
  <r>
    <x v="112"/>
    <s v="Tacoma Public Utilities"/>
    <s v="LaGrande Unit #6"/>
    <n v="0"/>
    <n v="0"/>
    <s v="B"/>
    <n v="0"/>
    <n v="0"/>
    <n v="0"/>
  </r>
  <r>
    <x v="112"/>
    <s v="Tacoma Public Utilities"/>
    <s v="Main Canal Headworks"/>
    <n v="0"/>
    <n v="0"/>
    <s v="N"/>
    <n v="0"/>
    <n v="0"/>
    <n v="0"/>
  </r>
  <r>
    <x v="112"/>
    <s v="Tacoma Public Utilities"/>
    <s v="Mayfield (Units 41-44)"/>
    <n v="42.575000000000003"/>
    <n v="42.575000000000003"/>
    <m/>
    <n v="42.575000000000003"/>
    <n v="0"/>
    <n v="0"/>
  </r>
  <r>
    <x v="112"/>
    <s v="Tacoma Public Utilities"/>
    <s v="Mossyrock"/>
    <n v="61.131999999999998"/>
    <n v="61.131999999999998"/>
    <m/>
    <n v="61.131999999999998"/>
    <n v="0"/>
    <n v="0"/>
  </r>
  <r>
    <x v="112"/>
    <s v="Tacoma Public Utilities"/>
    <s v="Potholes East Canal 66"/>
    <n v="0"/>
    <n v="0"/>
    <s v="N"/>
    <n v="0"/>
    <n v="0"/>
    <n v="0"/>
  </r>
  <r>
    <x v="112"/>
    <s v="Tacoma Public Utilities"/>
    <s v="Priest Rapids"/>
    <n v="1.089"/>
    <n v="1.006"/>
    <s v="L"/>
    <n v="1.006"/>
    <n v="0"/>
    <n v="0"/>
  </r>
  <r>
    <x v="112"/>
    <s v="Tacoma Public Utilities"/>
    <s v="Summer Falls"/>
    <n v="0"/>
    <n v="0"/>
    <s v="N"/>
    <n v="0"/>
    <n v="0"/>
    <n v="0"/>
  </r>
  <r>
    <x v="112"/>
    <s v="Tacoma Public Utilities"/>
    <s v="Wanapum"/>
    <n v="1.105"/>
    <n v="1.0249999999999999"/>
    <s v="L"/>
    <n v="1.0249999999999999"/>
    <n v="0"/>
    <n v="0"/>
  </r>
  <r>
    <x v="112"/>
    <s v="Tacoma Public Utilities"/>
    <s v="Wynoochee"/>
    <n v="3.597"/>
    <n v="3.597"/>
    <m/>
    <n v="3.597"/>
    <n v="0"/>
    <n v="0"/>
  </r>
  <r>
    <x v="112"/>
    <s v="Tacoma Public Utilities"/>
    <s v="Russel D Smith"/>
    <s v="-"/>
    <n v="0"/>
    <s v="N"/>
    <n v="0"/>
    <n v="0"/>
    <n v="0"/>
  </r>
  <r>
    <x v="112"/>
    <s v="Tacoma Public Utilities"/>
    <s v="WestRock Co-Gen"/>
    <n v="34.665999999999997"/>
    <n v="0"/>
    <s v="M"/>
    <n v="0"/>
    <n v="0"/>
    <n v="0"/>
  </r>
  <r>
    <x v="113"/>
    <s v="Tanner Elec Coop"/>
    <s v="[None]"/>
    <s v="-"/>
    <s v="-"/>
    <m/>
    <n v="0"/>
    <n v="0"/>
    <n v="0"/>
  </r>
  <r>
    <x v="114"/>
    <s v="Tillamook PUD #1"/>
    <s v="Tillamook BioGas"/>
    <n v="0.60599999999999998"/>
    <n v="0"/>
    <s v="E"/>
    <n v="0"/>
    <n v="0"/>
    <n v="0"/>
  </r>
  <r>
    <x v="114"/>
    <s v="Tillamook PUD #1"/>
    <s v="Farm Power Tillamook LLC"/>
    <n v="0.69699999999999995"/>
    <n v="0"/>
    <s v="B"/>
    <n v="0"/>
    <n v="0"/>
    <n v="0"/>
  </r>
  <r>
    <x v="115"/>
    <s v="Troy, City of"/>
    <s v="[None]"/>
    <s v="-"/>
    <s v="-"/>
    <m/>
    <n v="0"/>
    <n v="0"/>
    <n v="0"/>
  </r>
  <r>
    <x v="116"/>
    <s v="Umatilla Elec Coop"/>
    <s v="Moyer-Tolles Solar Array"/>
    <n v="0.23200000000000001"/>
    <n v="0"/>
    <s v="B"/>
    <n v="0"/>
    <n v="0"/>
    <n v="0"/>
  </r>
  <r>
    <x v="117"/>
    <s v="Umpqua Indian Utility Cooperative"/>
    <s v="[None]"/>
    <s v="-"/>
    <s v="-"/>
    <m/>
    <n v="0"/>
    <n v="0"/>
    <n v="0"/>
  </r>
  <r>
    <x v="118"/>
    <s v="United Electric Coop"/>
    <s v="[None]"/>
    <s v="-"/>
    <s v="-"/>
    <m/>
    <n v="0"/>
    <n v="0"/>
    <n v="0"/>
  </r>
  <r>
    <x v="119"/>
    <s v="U.S. DOE Albany Research Center"/>
    <s v="[None]"/>
    <s v="-"/>
    <s v="-"/>
    <m/>
    <n v="0"/>
    <n v="0"/>
    <n v="0"/>
  </r>
  <r>
    <x v="120"/>
    <s v="U.S. DOE Richland Operations Office"/>
    <s v="[None]"/>
    <s v="-"/>
    <s v="-"/>
    <m/>
    <n v="0"/>
    <n v="0"/>
    <n v="0"/>
  </r>
  <r>
    <x v="121"/>
    <s v="U.S. Naval Submarine Base, Bangor"/>
    <s v="[None]"/>
    <s v="-"/>
    <s v="-"/>
    <m/>
    <n v="0"/>
    <n v="0"/>
    <n v="0"/>
  </r>
  <r>
    <x v="122"/>
    <s v="U.S. Naval Station, Everett (Jim Creek)"/>
    <s v="[None]"/>
    <s v="-"/>
    <s v="-"/>
    <m/>
    <n v="0"/>
    <n v="0"/>
    <n v="0"/>
  </r>
  <r>
    <x v="123"/>
    <s v="U.S. Naval Base,  Bremerton"/>
    <s v="[None]"/>
    <s v="-"/>
    <s v="-"/>
    <m/>
    <n v="0"/>
    <n v="0"/>
    <n v="0"/>
  </r>
  <r>
    <x v="124"/>
    <s v="Vera Irrigation District"/>
    <s v="[None]"/>
    <s v="-"/>
    <s v="-"/>
    <m/>
    <n v="0"/>
    <n v="0"/>
    <n v="0"/>
  </r>
  <r>
    <x v="125"/>
    <s v="Vigilante Elec Coop"/>
    <s v="[None]"/>
    <s v="-"/>
    <s v="-"/>
    <m/>
    <n v="0"/>
    <n v="0"/>
    <n v="0"/>
  </r>
  <r>
    <x v="126"/>
    <s v="Wahkiakum County PUD #1"/>
    <s v="Packwood"/>
    <n v="0"/>
    <n v="6.6000000000000003E-2"/>
    <s v="J, Q"/>
    <n v="6.6000000000000003E-2"/>
    <n v="0"/>
    <n v="0"/>
  </r>
  <r>
    <x v="127"/>
    <s v="Wasco Elec Coop"/>
    <s v="[None]"/>
    <s v="-"/>
    <s v="-"/>
    <m/>
    <n v="0"/>
    <n v="0"/>
    <n v="0"/>
  </r>
  <r>
    <x v="128"/>
    <s v="Weiser, City of"/>
    <s v="[None]"/>
    <s v="-"/>
    <s v="-"/>
    <m/>
    <n v="0"/>
    <n v="0"/>
    <n v="0"/>
  </r>
  <r>
    <x v="129"/>
    <s v="Wells Rural Elec Coop"/>
    <s v="[None]"/>
    <s v="-"/>
    <s v="-"/>
    <m/>
    <n v="0"/>
    <n v="0"/>
    <n v="0"/>
  </r>
  <r>
    <x v="130"/>
    <s v="West Oregon Elec Coop"/>
    <s v="[None]"/>
    <s v="-"/>
    <s v="-"/>
    <m/>
    <n v="0"/>
    <n v="0"/>
    <n v="0"/>
  </r>
  <r>
    <x v="131"/>
    <s v="Whatcom County PUD #1"/>
    <s v="[None]"/>
    <s v="-"/>
    <s v="-"/>
    <m/>
    <n v="0"/>
    <n v="0"/>
    <n v="0"/>
  </r>
  <r>
    <x v="132"/>
    <s v="Yakama Power"/>
    <s v="[None]"/>
    <s v="-"/>
    <s v="-"/>
    <m/>
    <n v="0"/>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F7633D6-3BE2-462B-8D0B-A102AD1236EA}"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O1:R135" firstHeaderRow="0" firstDataRow="1" firstDataCol="1"/>
  <pivotFields count="9">
    <pivotField axis="axisRow" showAll="0">
      <items count="134">
        <item x="2"/>
        <item x="4"/>
        <item x="5"/>
        <item x="6"/>
        <item x="7"/>
        <item x="11"/>
        <item x="13"/>
        <item x="14"/>
        <item x="0"/>
        <item x="1"/>
        <item x="3"/>
        <item x="8"/>
        <item x="9"/>
        <item x="10"/>
        <item x="12"/>
        <item x="15"/>
        <item x="16"/>
        <item x="17"/>
        <item x="31"/>
        <item x="33"/>
        <item x="36"/>
        <item x="46"/>
        <item x="53"/>
        <item x="71"/>
        <item x="72"/>
        <item x="74"/>
        <item x="75"/>
        <item x="76"/>
        <item x="80"/>
        <item x="93"/>
        <item x="94"/>
        <item x="98"/>
        <item x="100"/>
        <item x="106"/>
        <item x="110"/>
        <item x="115"/>
        <item x="18"/>
        <item x="19"/>
        <item x="20"/>
        <item x="21"/>
        <item x="22"/>
        <item x="23"/>
        <item x="25"/>
        <item x="24"/>
        <item x="26"/>
        <item x="27"/>
        <item x="28"/>
        <item x="30"/>
        <item x="32"/>
        <item x="34"/>
        <item x="35"/>
        <item x="37"/>
        <item x="38"/>
        <item x="39"/>
        <item x="40"/>
        <item x="41"/>
        <item x="42"/>
        <item x="43"/>
        <item x="44"/>
        <item x="45"/>
        <item x="47"/>
        <item x="48"/>
        <item x="49"/>
        <item x="50"/>
        <item x="51"/>
        <item x="54"/>
        <item x="55"/>
        <item x="56"/>
        <item x="57"/>
        <item x="60"/>
        <item x="61"/>
        <item x="62"/>
        <item x="63"/>
        <item x="64"/>
        <item x="65"/>
        <item x="66"/>
        <item x="67"/>
        <item x="68"/>
        <item x="69"/>
        <item x="70"/>
        <item x="73"/>
        <item x="77"/>
        <item x="78"/>
        <item x="79"/>
        <item x="81"/>
        <item x="82"/>
        <item x="83"/>
        <item x="84"/>
        <item x="85"/>
        <item x="86"/>
        <item x="87"/>
        <item x="88"/>
        <item x="89"/>
        <item x="90"/>
        <item x="91"/>
        <item x="92"/>
        <item x="123"/>
        <item x="96"/>
        <item x="97"/>
        <item x="99"/>
        <item x="101"/>
        <item x="102"/>
        <item x="103"/>
        <item x="104"/>
        <item x="105"/>
        <item x="107"/>
        <item x="108"/>
        <item x="111"/>
        <item x="112"/>
        <item x="113"/>
        <item x="114"/>
        <item x="29"/>
        <item x="109"/>
        <item x="116"/>
        <item x="118"/>
        <item x="119"/>
        <item x="122"/>
        <item x="121"/>
        <item x="120"/>
        <item x="124"/>
        <item x="125"/>
        <item x="126"/>
        <item x="127"/>
        <item x="129"/>
        <item x="130"/>
        <item x="131"/>
        <item x="117"/>
        <item x="132"/>
        <item x="52"/>
        <item x="95"/>
        <item x="128"/>
        <item x="58"/>
        <item x="59"/>
        <item t="default"/>
      </items>
    </pivotField>
    <pivotField showAll="0"/>
    <pivotField showAll="0"/>
    <pivotField showAll="0"/>
    <pivotField showAll="0"/>
    <pivotField showAll="0"/>
    <pivotField dataField="1" showAll="0"/>
    <pivotField dataField="1" showAll="0"/>
    <pivotField dataField="1" showAll="0"/>
  </pivotFields>
  <rowFields count="1">
    <field x="0"/>
  </rowFields>
  <rowItems count="13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t="grand">
      <x/>
    </i>
  </rowItems>
  <colFields count="1">
    <field x="-2"/>
  </colFields>
  <colItems count="3">
    <i>
      <x/>
    </i>
    <i i="1">
      <x v="1"/>
    </i>
    <i i="2">
      <x v="2"/>
    </i>
  </colItems>
  <dataFields count="3">
    <dataField name="Sum of Existing and Other (SNEERS, CORs, Green Exception)" fld="6" baseField="0" baseItem="0"/>
    <dataField name="Sum of New Resource (No Removal) (aMW) " fld="7" baseField="0" baseItem="0"/>
    <dataField name="Sum of New Resource (With Removal) (aMW) " fld="8"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bpa.gov/-/media/Aep/rates-tariff/bp-24/models-and-datasets-initial-proposal/TRMbd_2024.xlsm" TargetMode="External"/><Relationship Id="rId2" Type="http://schemas.openxmlformats.org/officeDocument/2006/relationships/hyperlink" Target="https://www.bpa.gov/-/media/Aep/rates-tariff/rhwm/FY-2024-2025-RHWM-Process/Final-2024-RHWM-Outputs-08312022.xlsx" TargetMode="External"/><Relationship Id="rId1" Type="http://schemas.openxmlformats.org/officeDocument/2006/relationships/hyperlink" Target="mailto:post2028@bpa.gov"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2355C-FE3F-41C9-91B8-659E5E8FFDCC}">
  <dimension ref="A1:J55"/>
  <sheetViews>
    <sheetView showGridLines="0" zoomScale="90" zoomScaleNormal="90" workbookViewId="0"/>
  </sheetViews>
  <sheetFormatPr defaultColWidth="8.5546875" defaultRowHeight="13.8" x14ac:dyDescent="0.25"/>
  <cols>
    <col min="1" max="1" width="8.5546875" style="1"/>
    <col min="2" max="2" width="36.44140625" style="1" customWidth="1"/>
    <col min="3" max="3" width="85.5546875" style="1" customWidth="1"/>
    <col min="4" max="4" width="43.5546875" style="1" customWidth="1"/>
    <col min="5" max="5" width="26.5546875" style="1" customWidth="1"/>
    <col min="6" max="6" width="18.5546875" style="1" customWidth="1"/>
    <col min="7" max="7" width="49.88671875" style="1" customWidth="1"/>
    <col min="8" max="16384" width="8.5546875" style="1"/>
  </cols>
  <sheetData>
    <row r="1" spans="2:7" ht="68.849999999999994" customHeight="1" x14ac:dyDescent="0.25"/>
    <row r="2" spans="2:7" ht="25.35" customHeight="1" x14ac:dyDescent="0.3">
      <c r="B2" s="32" t="s">
        <v>159</v>
      </c>
    </row>
    <row r="3" spans="2:7" x14ac:dyDescent="0.25">
      <c r="B3" s="2" t="s">
        <v>160</v>
      </c>
      <c r="C3" s="33" t="s">
        <v>161</v>
      </c>
    </row>
    <row r="4" spans="2:7" x14ac:dyDescent="0.25">
      <c r="B4" s="2" t="s">
        <v>162</v>
      </c>
      <c r="C4" s="77">
        <v>45720</v>
      </c>
    </row>
    <row r="5" spans="2:7" x14ac:dyDescent="0.25">
      <c r="B5" s="2" t="s">
        <v>251</v>
      </c>
      <c r="C5" s="77" t="s">
        <v>252</v>
      </c>
    </row>
    <row r="6" spans="2:7" x14ac:dyDescent="0.25">
      <c r="B6" s="2"/>
      <c r="C6" s="77"/>
    </row>
    <row r="7" spans="2:7" ht="16.2" thickBot="1" x14ac:dyDescent="0.35">
      <c r="B7" s="34" t="s">
        <v>213</v>
      </c>
      <c r="C7" s="77"/>
    </row>
    <row r="8" spans="2:7" ht="55.95" customHeight="1" thickBot="1" x14ac:dyDescent="0.3">
      <c r="B8" s="169" t="s">
        <v>214</v>
      </c>
      <c r="C8" s="170"/>
      <c r="D8" s="170"/>
      <c r="E8" s="171"/>
    </row>
    <row r="9" spans="2:7" x14ac:dyDescent="0.25">
      <c r="B9" s="33"/>
    </row>
    <row r="10" spans="2:7" ht="16.2" thickBot="1" x14ac:dyDescent="0.35">
      <c r="B10" s="34" t="s">
        <v>163</v>
      </c>
    </row>
    <row r="11" spans="2:7" ht="48.6" customHeight="1" thickBot="1" x14ac:dyDescent="0.3">
      <c r="B11" s="172" t="s">
        <v>215</v>
      </c>
      <c r="C11" s="173"/>
      <c r="D11" s="173"/>
      <c r="E11" s="174"/>
      <c r="F11" s="35"/>
      <c r="G11" s="35"/>
    </row>
    <row r="12" spans="2:7" ht="15" x14ac:dyDescent="0.25">
      <c r="B12" s="36"/>
      <c r="C12" s="36"/>
      <c r="D12" s="36"/>
      <c r="E12" s="36"/>
      <c r="F12" s="35"/>
      <c r="G12" s="35"/>
    </row>
    <row r="13" spans="2:7" ht="16.2" thickBot="1" x14ac:dyDescent="0.35">
      <c r="B13" s="34" t="s">
        <v>164</v>
      </c>
      <c r="C13" s="36"/>
      <c r="D13" s="36"/>
      <c r="E13" s="36"/>
      <c r="F13" s="35"/>
      <c r="G13" s="35"/>
    </row>
    <row r="14" spans="2:7" ht="16.2" thickBot="1" x14ac:dyDescent="0.35">
      <c r="B14" s="37" t="s">
        <v>165</v>
      </c>
      <c r="C14" s="175" t="s">
        <v>166</v>
      </c>
      <c r="D14" s="176"/>
      <c r="E14" s="36"/>
      <c r="F14" s="35"/>
      <c r="G14" s="35"/>
    </row>
    <row r="15" spans="2:7" ht="31.35" customHeight="1" x14ac:dyDescent="0.25">
      <c r="B15" s="38" t="s">
        <v>167</v>
      </c>
      <c r="C15" s="177" t="s">
        <v>198</v>
      </c>
      <c r="D15" s="178"/>
      <c r="E15" s="36"/>
      <c r="F15" s="35"/>
      <c r="G15" s="35"/>
    </row>
    <row r="16" spans="2:7" ht="46.5" customHeight="1" x14ac:dyDescent="0.25">
      <c r="B16" s="39" t="s">
        <v>168</v>
      </c>
      <c r="C16" s="167" t="s">
        <v>216</v>
      </c>
      <c r="D16" s="168"/>
      <c r="E16" s="36"/>
      <c r="F16" s="35"/>
      <c r="G16" s="35"/>
    </row>
    <row r="17" spans="1:8" ht="32.25" customHeight="1" x14ac:dyDescent="0.25">
      <c r="B17" s="39" t="s">
        <v>169</v>
      </c>
      <c r="C17" s="167" t="s">
        <v>246</v>
      </c>
      <c r="D17" s="168"/>
      <c r="F17" s="35"/>
      <c r="G17" s="35"/>
    </row>
    <row r="18" spans="1:8" ht="32.25" customHeight="1" x14ac:dyDescent="0.25">
      <c r="B18" s="150" t="s">
        <v>412</v>
      </c>
      <c r="C18" s="152" t="s">
        <v>413</v>
      </c>
      <c r="D18" s="153"/>
      <c r="F18" s="35"/>
      <c r="G18" s="35"/>
    </row>
    <row r="19" spans="1:8" ht="31.5" customHeight="1" thickBot="1" x14ac:dyDescent="0.3">
      <c r="B19" s="40" t="s">
        <v>195</v>
      </c>
      <c r="C19" s="161" t="s">
        <v>196</v>
      </c>
      <c r="D19" s="162"/>
      <c r="E19" s="36"/>
      <c r="F19" s="35"/>
      <c r="G19" s="35"/>
    </row>
    <row r="20" spans="1:8" ht="18" customHeight="1" x14ac:dyDescent="0.25">
      <c r="B20" s="53"/>
      <c r="C20" s="36"/>
      <c r="D20" s="36"/>
      <c r="E20" s="36"/>
      <c r="F20" s="35"/>
      <c r="G20" s="35"/>
    </row>
    <row r="21" spans="1:8" ht="16.2" thickBot="1" x14ac:dyDescent="0.35">
      <c r="B21" s="34" t="s">
        <v>199</v>
      </c>
    </row>
    <row r="22" spans="1:8" x14ac:dyDescent="0.25">
      <c r="B22" s="41"/>
      <c r="C22" s="42"/>
      <c r="D22" s="42"/>
      <c r="E22" s="42"/>
      <c r="F22" s="43"/>
    </row>
    <row r="23" spans="1:8" x14ac:dyDescent="0.25">
      <c r="B23" s="45"/>
      <c r="C23" s="81"/>
      <c r="D23" s="81"/>
      <c r="E23" s="81"/>
      <c r="F23" s="46"/>
    </row>
    <row r="24" spans="1:8" ht="14.4" thickBot="1" x14ac:dyDescent="0.3">
      <c r="B24" s="47"/>
      <c r="C24" s="48"/>
      <c r="D24" s="48"/>
      <c r="E24" s="48"/>
      <c r="F24" s="49"/>
    </row>
    <row r="26" spans="1:8" ht="16.2" thickBot="1" x14ac:dyDescent="0.35">
      <c r="B26" s="62" t="s">
        <v>170</v>
      </c>
    </row>
    <row r="27" spans="1:8" x14ac:dyDescent="0.25">
      <c r="A27" s="56"/>
      <c r="B27" s="41"/>
      <c r="C27" s="42"/>
      <c r="D27" s="42"/>
      <c r="E27" s="42"/>
      <c r="F27" s="43"/>
      <c r="G27" s="44"/>
    </row>
    <row r="28" spans="1:8" ht="26.1" customHeight="1" thickBot="1" x14ac:dyDescent="0.3">
      <c r="B28" s="47"/>
      <c r="C28" s="48"/>
      <c r="D28" s="48"/>
      <c r="E28" s="48"/>
      <c r="F28" s="49"/>
      <c r="G28" s="44"/>
    </row>
    <row r="29" spans="1:8" ht="13.35" customHeight="1" x14ac:dyDescent="0.25">
      <c r="B29" s="44"/>
      <c r="C29" s="44"/>
      <c r="D29" s="44"/>
      <c r="E29" s="44"/>
      <c r="F29" s="44"/>
      <c r="G29" s="44"/>
    </row>
    <row r="30" spans="1:8" ht="26.1" customHeight="1" thickBot="1" x14ac:dyDescent="0.35">
      <c r="B30" s="34" t="s">
        <v>200</v>
      </c>
      <c r="C30" s="44"/>
      <c r="D30" s="44"/>
      <c r="E30" s="44"/>
      <c r="F30" s="44"/>
      <c r="G30" s="44"/>
    </row>
    <row r="31" spans="1:8" ht="26.1" customHeight="1" x14ac:dyDescent="0.25">
      <c r="B31" s="41"/>
      <c r="C31" s="42"/>
      <c r="D31" s="42"/>
      <c r="E31" s="42"/>
      <c r="F31" s="43"/>
      <c r="G31" s="44"/>
      <c r="H31" s="44"/>
    </row>
    <row r="32" spans="1:8" ht="17.100000000000001" customHeight="1" thickBot="1" x14ac:dyDescent="0.3">
      <c r="B32" s="47"/>
      <c r="C32" s="48"/>
      <c r="D32" s="48"/>
      <c r="E32" s="48"/>
      <c r="F32" s="49"/>
      <c r="G32" s="44"/>
      <c r="H32" s="44"/>
    </row>
    <row r="33" spans="1:10" ht="17.100000000000001" customHeight="1" x14ac:dyDescent="0.25">
      <c r="B33" s="44"/>
      <c r="C33" s="44"/>
      <c r="D33" s="44"/>
      <c r="E33" s="44"/>
      <c r="F33" s="44"/>
      <c r="G33" s="44"/>
    </row>
    <row r="34" spans="1:10" x14ac:dyDescent="0.25">
      <c r="B34" s="44"/>
      <c r="C34" s="44"/>
      <c r="D34" s="44"/>
      <c r="E34" s="44"/>
      <c r="F34" s="44"/>
      <c r="G34" s="44"/>
    </row>
    <row r="35" spans="1:10" x14ac:dyDescent="0.25">
      <c r="B35" s="44"/>
      <c r="C35" s="44"/>
      <c r="D35" s="44"/>
      <c r="E35" s="44"/>
      <c r="F35" s="44"/>
      <c r="G35" s="44"/>
    </row>
    <row r="36" spans="1:10" ht="16.2" thickBot="1" x14ac:dyDescent="0.35">
      <c r="B36" s="34" t="s">
        <v>171</v>
      </c>
    </row>
    <row r="37" spans="1:10" ht="16.2" thickBot="1" x14ac:dyDescent="0.35">
      <c r="B37" s="37" t="s">
        <v>172</v>
      </c>
      <c r="C37" s="50" t="s">
        <v>173</v>
      </c>
      <c r="D37" s="51" t="s">
        <v>174</v>
      </c>
      <c r="E37" s="112" t="s">
        <v>175</v>
      </c>
      <c r="F37" s="163" t="s">
        <v>217</v>
      </c>
      <c r="G37" s="164"/>
      <c r="H37" s="44"/>
    </row>
    <row r="38" spans="1:10" ht="32.25" customHeight="1" x14ac:dyDescent="0.25">
      <c r="B38" s="113" t="s">
        <v>189</v>
      </c>
      <c r="C38" s="79" t="s">
        <v>218</v>
      </c>
      <c r="D38" s="70" t="s">
        <v>176</v>
      </c>
      <c r="E38" s="114" t="s">
        <v>176</v>
      </c>
      <c r="F38" s="165" t="s">
        <v>219</v>
      </c>
      <c r="G38" s="166"/>
      <c r="H38" s="44"/>
    </row>
    <row r="39" spans="1:10" ht="111.75" customHeight="1" x14ac:dyDescent="0.25">
      <c r="B39" s="69" t="s">
        <v>220</v>
      </c>
      <c r="C39" s="82" t="s">
        <v>221</v>
      </c>
      <c r="D39" s="71" t="s">
        <v>176</v>
      </c>
      <c r="E39" s="115" t="s">
        <v>176</v>
      </c>
      <c r="F39" s="159" t="s">
        <v>222</v>
      </c>
      <c r="G39" s="160"/>
      <c r="H39" s="44"/>
    </row>
    <row r="40" spans="1:10" ht="189" customHeight="1" x14ac:dyDescent="0.25">
      <c r="B40" s="69" t="s">
        <v>192</v>
      </c>
      <c r="C40" s="82" t="s">
        <v>248</v>
      </c>
      <c r="D40" s="71" t="s">
        <v>176</v>
      </c>
      <c r="E40" s="115" t="s">
        <v>176</v>
      </c>
      <c r="F40" s="152" t="s">
        <v>247</v>
      </c>
      <c r="G40" s="153"/>
      <c r="H40" s="44"/>
    </row>
    <row r="41" spans="1:10" ht="66" customHeight="1" x14ac:dyDescent="0.25">
      <c r="B41" s="69" t="s">
        <v>177</v>
      </c>
      <c r="C41" s="82" t="s">
        <v>223</v>
      </c>
      <c r="D41" s="71" t="s">
        <v>176</v>
      </c>
      <c r="E41" s="115" t="s">
        <v>176</v>
      </c>
      <c r="F41" s="152" t="s">
        <v>224</v>
      </c>
      <c r="G41" s="153"/>
      <c r="H41" s="44"/>
    </row>
    <row r="42" spans="1:10" ht="105" x14ac:dyDescent="0.25">
      <c r="A42" s="55"/>
      <c r="B42" s="73" t="s">
        <v>254</v>
      </c>
      <c r="C42" s="80" t="s">
        <v>407</v>
      </c>
      <c r="D42" s="74" t="s">
        <v>249</v>
      </c>
      <c r="E42" s="115" t="s">
        <v>178</v>
      </c>
      <c r="F42" s="152" t="s">
        <v>225</v>
      </c>
      <c r="G42" s="153"/>
      <c r="H42" s="52"/>
      <c r="I42" s="52"/>
      <c r="J42" s="52"/>
    </row>
    <row r="43" spans="1:10" ht="51" customHeight="1" x14ac:dyDescent="0.25">
      <c r="A43" s="55"/>
      <c r="B43" s="73" t="s">
        <v>179</v>
      </c>
      <c r="C43" s="82" t="s">
        <v>253</v>
      </c>
      <c r="D43" s="74" t="s">
        <v>249</v>
      </c>
      <c r="E43" s="115" t="s">
        <v>176</v>
      </c>
      <c r="F43" s="152" t="s">
        <v>225</v>
      </c>
      <c r="G43" s="153"/>
      <c r="H43" s="44"/>
    </row>
    <row r="44" spans="1:10" ht="225" x14ac:dyDescent="0.25">
      <c r="A44" s="55"/>
      <c r="B44" s="73" t="s">
        <v>183</v>
      </c>
      <c r="C44" s="80" t="s">
        <v>411</v>
      </c>
      <c r="D44" s="74" t="s">
        <v>249</v>
      </c>
      <c r="E44" s="115" t="s">
        <v>176</v>
      </c>
      <c r="F44" s="152" t="s">
        <v>421</v>
      </c>
      <c r="G44" s="153"/>
      <c r="H44" s="44"/>
    </row>
    <row r="45" spans="1:10" ht="54" customHeight="1" x14ac:dyDescent="0.25">
      <c r="A45" s="55"/>
      <c r="B45" s="73" t="s">
        <v>188</v>
      </c>
      <c r="C45" s="80" t="s">
        <v>226</v>
      </c>
      <c r="D45" s="72" t="s">
        <v>227</v>
      </c>
      <c r="E45" s="115" t="s">
        <v>228</v>
      </c>
      <c r="F45" s="152" t="s">
        <v>229</v>
      </c>
      <c r="G45" s="153"/>
      <c r="H45" s="44"/>
    </row>
    <row r="46" spans="1:10" ht="50.4" customHeight="1" x14ac:dyDescent="0.25">
      <c r="A46" s="55"/>
      <c r="B46" s="73" t="s">
        <v>182</v>
      </c>
      <c r="C46" s="80" t="s">
        <v>230</v>
      </c>
      <c r="D46" s="74" t="s">
        <v>176</v>
      </c>
      <c r="E46" s="115" t="s">
        <v>176</v>
      </c>
      <c r="F46" s="152" t="s">
        <v>231</v>
      </c>
      <c r="G46" s="153"/>
      <c r="H46" s="44"/>
    </row>
    <row r="47" spans="1:10" ht="240" x14ac:dyDescent="0.25">
      <c r="A47" s="55"/>
      <c r="B47" s="69" t="s">
        <v>0</v>
      </c>
      <c r="C47" s="80" t="s">
        <v>250</v>
      </c>
      <c r="D47" s="80" t="s">
        <v>232</v>
      </c>
      <c r="E47" s="116" t="s">
        <v>176</v>
      </c>
      <c r="F47" s="152" t="s">
        <v>255</v>
      </c>
      <c r="G47" s="153"/>
      <c r="H47" s="44"/>
    </row>
    <row r="48" spans="1:10" ht="110.4" customHeight="1" x14ac:dyDescent="0.25">
      <c r="A48" s="55"/>
      <c r="B48" s="83" t="s">
        <v>190</v>
      </c>
      <c r="C48" s="82" t="s">
        <v>233</v>
      </c>
      <c r="D48" s="72" t="s">
        <v>181</v>
      </c>
      <c r="E48" s="115" t="s">
        <v>180</v>
      </c>
      <c r="F48" s="152" t="s">
        <v>234</v>
      </c>
      <c r="G48" s="153"/>
      <c r="H48" s="44"/>
    </row>
    <row r="49" spans="1:8" ht="60" x14ac:dyDescent="0.25">
      <c r="A49" s="55"/>
      <c r="B49" s="75" t="s">
        <v>153</v>
      </c>
      <c r="C49" s="78" t="s">
        <v>235</v>
      </c>
      <c r="D49" s="76" t="s">
        <v>176</v>
      </c>
      <c r="E49" s="117" t="s">
        <v>176</v>
      </c>
      <c r="F49" s="152" t="s">
        <v>231</v>
      </c>
      <c r="G49" s="153"/>
      <c r="H49" s="44"/>
    </row>
    <row r="50" spans="1:8" ht="120" x14ac:dyDescent="0.25">
      <c r="A50" s="55"/>
      <c r="B50" s="69" t="s">
        <v>193</v>
      </c>
      <c r="C50" s="80" t="s">
        <v>236</v>
      </c>
      <c r="D50" s="84" t="s">
        <v>201</v>
      </c>
      <c r="E50" s="115" t="s">
        <v>176</v>
      </c>
      <c r="F50" s="152" t="s">
        <v>231</v>
      </c>
      <c r="G50" s="153"/>
      <c r="H50" s="44"/>
    </row>
    <row r="51" spans="1:8" ht="15.6" x14ac:dyDescent="0.3">
      <c r="B51" s="156" t="s">
        <v>237</v>
      </c>
      <c r="C51" s="157"/>
      <c r="D51" s="157"/>
      <c r="E51" s="157"/>
      <c r="F51" s="157"/>
      <c r="G51" s="158"/>
      <c r="H51" s="44"/>
    </row>
    <row r="52" spans="1:8" ht="105" x14ac:dyDescent="0.25">
      <c r="B52" s="118" t="s">
        <v>238</v>
      </c>
      <c r="C52" s="119" t="s">
        <v>256</v>
      </c>
      <c r="D52" s="120" t="s">
        <v>176</v>
      </c>
      <c r="E52" s="121" t="s">
        <v>176</v>
      </c>
      <c r="F52" s="159" t="s">
        <v>239</v>
      </c>
      <c r="G52" s="160"/>
      <c r="H52" s="44"/>
    </row>
    <row r="53" spans="1:8" ht="120" x14ac:dyDescent="0.25">
      <c r="B53" s="122" t="s">
        <v>240</v>
      </c>
      <c r="C53" s="123" t="s">
        <v>423</v>
      </c>
      <c r="D53" s="124" t="s">
        <v>176</v>
      </c>
      <c r="E53" s="125" t="s">
        <v>176</v>
      </c>
      <c r="F53" s="152" t="s">
        <v>422</v>
      </c>
      <c r="G53" s="153"/>
      <c r="H53" s="44"/>
    </row>
    <row r="54" spans="1:8" ht="45" x14ac:dyDescent="0.25">
      <c r="B54" s="122" t="s">
        <v>241</v>
      </c>
      <c r="C54" s="126" t="s">
        <v>242</v>
      </c>
      <c r="D54" s="124" t="s">
        <v>176</v>
      </c>
      <c r="E54" s="125" t="s">
        <v>176</v>
      </c>
      <c r="F54" s="152" t="s">
        <v>243</v>
      </c>
      <c r="G54" s="153"/>
    </row>
    <row r="55" spans="1:8" ht="120.6" thickBot="1" x14ac:dyDescent="0.3">
      <c r="B55" s="127" t="s">
        <v>244</v>
      </c>
      <c r="C55" s="128" t="s">
        <v>245</v>
      </c>
      <c r="D55" s="129" t="s">
        <v>176</v>
      </c>
      <c r="E55" s="130" t="s">
        <v>176</v>
      </c>
      <c r="F55" s="154" t="s">
        <v>176</v>
      </c>
      <c r="G55" s="155"/>
    </row>
  </sheetData>
  <mergeCells count="27">
    <mergeCell ref="C17:D17"/>
    <mergeCell ref="B8:E8"/>
    <mergeCell ref="B11:E11"/>
    <mergeCell ref="C14:D14"/>
    <mergeCell ref="C15:D15"/>
    <mergeCell ref="C16:D16"/>
    <mergeCell ref="F41:G41"/>
    <mergeCell ref="F42:G42"/>
    <mergeCell ref="F43:G43"/>
    <mergeCell ref="F44:G44"/>
    <mergeCell ref="F45:G45"/>
    <mergeCell ref="C18:D18"/>
    <mergeCell ref="F53:G53"/>
    <mergeCell ref="F54:G54"/>
    <mergeCell ref="F55:G55"/>
    <mergeCell ref="F47:G47"/>
    <mergeCell ref="F48:G48"/>
    <mergeCell ref="F49:G49"/>
    <mergeCell ref="F50:G50"/>
    <mergeCell ref="B51:G51"/>
    <mergeCell ref="F52:G52"/>
    <mergeCell ref="F46:G46"/>
    <mergeCell ref="C19:D19"/>
    <mergeCell ref="F37:G37"/>
    <mergeCell ref="F38:G38"/>
    <mergeCell ref="F39:G39"/>
    <mergeCell ref="F40:G40"/>
  </mergeCells>
  <hyperlinks>
    <hyperlink ref="C3" r:id="rId1" xr:uid="{6F2A4676-C488-4E33-B55E-AA0645EF780A}"/>
    <hyperlink ref="B15" location="Info!A1" display="Info" xr:uid="{BE71F2C7-0AF0-48E0-AD6F-7CBF0441F9B8}"/>
    <hyperlink ref="B16" location="Calculation!A1" display="Calculation" xr:uid="{28B69534-9380-4C3E-8234-D1D008FB42DE}"/>
    <hyperlink ref="B19" location="'Proportional Share Calculation'!A1" display="Proportional Share Calculation" xr:uid="{A4F5FB5F-D553-4662-AD1E-DEA426ABB062}"/>
    <hyperlink ref="D45" r:id="rId2" xr:uid="{31DCABC6-0D72-4EA9-9A46-798C774BB8E2}"/>
    <hyperlink ref="B17" location="Info!A1" display="Data" xr:uid="{F2717A41-99A6-4117-A6F6-C6AC97A96848}"/>
    <hyperlink ref="D48" r:id="rId3" xr:uid="{154693FD-0088-4F71-8847-0B1DCD0BB26A}"/>
    <hyperlink ref="B18" location="'Attachment A'!A1" display="Attachment A" xr:uid="{3DDC9924-5A8F-46C9-9C28-FA574A0C22F4}"/>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143"/>
  <sheetViews>
    <sheetView tabSelected="1" zoomScale="90" zoomScaleNormal="90" workbookViewId="0">
      <pane xSplit="2" ySplit="6" topLeftCell="C7" activePane="bottomRight" state="frozen"/>
      <selection pane="topRight" activeCell="C1" sqref="C1"/>
      <selection pane="bottomLeft" activeCell="A8" sqref="A8"/>
      <selection pane="bottomRight" activeCell="D6" sqref="D6"/>
    </sheetView>
  </sheetViews>
  <sheetFormatPr defaultColWidth="8.6640625" defaultRowHeight="13.8" x14ac:dyDescent="0.25"/>
  <cols>
    <col min="1" max="1" width="8.6640625" style="1" bestFit="1" customWidth="1"/>
    <col min="2" max="2" width="35.5546875" style="1" bestFit="1" customWidth="1"/>
    <col min="3" max="9" width="13.5546875" style="1" customWidth="1"/>
    <col min="10" max="15" width="17.5546875" style="1" customWidth="1"/>
    <col min="16" max="17" width="16.33203125" style="1" customWidth="1"/>
    <col min="18" max="16384" width="8.6640625" style="1"/>
  </cols>
  <sheetData>
    <row r="1" spans="1:17" s="2" customFormat="1" ht="15" customHeight="1" thickBot="1" x14ac:dyDescent="0.3">
      <c r="A1" s="189"/>
      <c r="B1" s="188"/>
      <c r="C1" s="193" t="s">
        <v>185</v>
      </c>
      <c r="D1" s="194"/>
      <c r="E1" s="194"/>
      <c r="F1" s="194"/>
      <c r="G1" s="194"/>
      <c r="H1" s="194"/>
      <c r="I1" s="195"/>
      <c r="J1" s="196" t="s">
        <v>154</v>
      </c>
      <c r="K1" s="197"/>
      <c r="L1" s="197"/>
      <c r="M1" s="197"/>
      <c r="N1" s="197"/>
      <c r="O1" s="197"/>
      <c r="P1" s="197"/>
      <c r="Q1" s="198"/>
    </row>
    <row r="2" spans="1:17" s="2" customFormat="1" ht="15" customHeight="1" x14ac:dyDescent="0.25">
      <c r="A2" s="189"/>
      <c r="B2" s="188"/>
      <c r="C2" s="209" t="s">
        <v>186</v>
      </c>
      <c r="D2" s="190" t="s">
        <v>192</v>
      </c>
      <c r="E2" s="190" t="s">
        <v>187</v>
      </c>
      <c r="F2" s="179" t="s">
        <v>150</v>
      </c>
      <c r="G2" s="180"/>
      <c r="H2" s="181"/>
      <c r="I2" s="199" t="s">
        <v>184</v>
      </c>
      <c r="J2" s="209" t="s">
        <v>206</v>
      </c>
      <c r="K2" s="190" t="s">
        <v>207</v>
      </c>
      <c r="L2" s="190" t="s">
        <v>208</v>
      </c>
      <c r="M2" s="190" t="s">
        <v>209</v>
      </c>
      <c r="N2" s="190" t="s">
        <v>210</v>
      </c>
      <c r="O2" s="185" t="s">
        <v>211</v>
      </c>
      <c r="P2" s="202" t="s">
        <v>155</v>
      </c>
      <c r="Q2" s="205" t="s">
        <v>197</v>
      </c>
    </row>
    <row r="3" spans="1:17" s="2" customFormat="1" ht="56.1" customHeight="1" x14ac:dyDescent="0.25">
      <c r="C3" s="210"/>
      <c r="D3" s="191"/>
      <c r="E3" s="191"/>
      <c r="F3" s="212" t="s">
        <v>204</v>
      </c>
      <c r="G3" s="212" t="s">
        <v>152</v>
      </c>
      <c r="H3" s="182" t="s">
        <v>151</v>
      </c>
      <c r="I3" s="200"/>
      <c r="J3" s="210"/>
      <c r="K3" s="191"/>
      <c r="L3" s="191"/>
      <c r="M3" s="191"/>
      <c r="N3" s="191"/>
      <c r="O3" s="186"/>
      <c r="P3" s="203"/>
      <c r="Q3" s="206"/>
    </row>
    <row r="4" spans="1:17" s="2" customFormat="1" x14ac:dyDescent="0.25">
      <c r="C4" s="210"/>
      <c r="D4" s="191"/>
      <c r="E4" s="191"/>
      <c r="F4" s="191"/>
      <c r="G4" s="191"/>
      <c r="H4" s="183"/>
      <c r="I4" s="200"/>
      <c r="J4" s="210"/>
      <c r="K4" s="191"/>
      <c r="L4" s="191"/>
      <c r="M4" s="191"/>
      <c r="N4" s="191"/>
      <c r="O4" s="186"/>
      <c r="P4" s="203"/>
      <c r="Q4" s="206"/>
    </row>
    <row r="5" spans="1:17" s="2" customFormat="1" ht="14.4" thickBot="1" x14ac:dyDescent="0.3">
      <c r="B5" s="54" t="s">
        <v>158</v>
      </c>
      <c r="C5" s="210"/>
      <c r="D5" s="192"/>
      <c r="E5" s="191"/>
      <c r="F5" s="191"/>
      <c r="G5" s="191"/>
      <c r="H5" s="184"/>
      <c r="I5" s="200"/>
      <c r="J5" s="210"/>
      <c r="K5" s="191"/>
      <c r="L5" s="191"/>
      <c r="M5" s="191"/>
      <c r="N5" s="191"/>
      <c r="O5" s="186"/>
      <c r="P5" s="203"/>
      <c r="Q5" s="206"/>
    </row>
    <row r="6" spans="1:17" s="2" customFormat="1" ht="14.4" thickBot="1" x14ac:dyDescent="0.3">
      <c r="A6" s="16" t="s">
        <v>3</v>
      </c>
      <c r="B6" s="28" t="s">
        <v>4</v>
      </c>
      <c r="C6" s="211"/>
      <c r="D6" s="57" t="s">
        <v>2</v>
      </c>
      <c r="E6" s="208"/>
      <c r="F6" s="208"/>
      <c r="G6" s="208"/>
      <c r="H6" s="27" t="s">
        <v>5</v>
      </c>
      <c r="I6" s="201"/>
      <c r="J6" s="211"/>
      <c r="K6" s="208"/>
      <c r="L6" s="208"/>
      <c r="M6" s="208"/>
      <c r="N6" s="208"/>
      <c r="O6" s="187"/>
      <c r="P6" s="204"/>
      <c r="Q6" s="207"/>
    </row>
    <row r="7" spans="1:17" ht="14.25" customHeight="1" x14ac:dyDescent="0.25">
      <c r="A7" s="5">
        <v>10015</v>
      </c>
      <c r="B7" s="13" t="s">
        <v>6</v>
      </c>
      <c r="C7" s="18">
        <v>0.54931529680365287</v>
      </c>
      <c r="D7" s="23">
        <f>IF(D$6 ="No",0,IF(D$6="Yes",Data!C3,Data!C3+Data!#REF!))</f>
        <v>0</v>
      </c>
      <c r="E7" s="7">
        <v>0</v>
      </c>
      <c r="F7" s="8">
        <f>Data!D3</f>
        <v>0</v>
      </c>
      <c r="G7" s="7">
        <f>Data!E3</f>
        <v>0</v>
      </c>
      <c r="H7" s="23">
        <f>IF(H$6="Yes",Data!G3,0)</f>
        <v>0</v>
      </c>
      <c r="I7" s="25">
        <f t="shared" ref="I7:I38" si="0">IF((C7+D7-SUM(E7:G7)+H7)&gt;0,C7+D7-SUM(E7:G7)+H7,0)</f>
        <v>0.54931529680365287</v>
      </c>
      <c r="J7" s="18">
        <v>0.57299999999999995</v>
      </c>
      <c r="K7" s="7">
        <f t="shared" ref="K7:K70" si="1">IF(I7&lt;J7,I7-J7,0)</f>
        <v>-2.3684703196347079E-2</v>
      </c>
      <c r="L7" s="7">
        <f>0.5*Data!O3</f>
        <v>0</v>
      </c>
      <c r="M7" s="7">
        <f>IF(H$6="Yes",Data!F3*0.5,G7*0.5)</f>
        <v>0</v>
      </c>
      <c r="N7" s="8">
        <f>IF(I7&gt;J7,(I7-J7)*0.25,0)</f>
        <v>0</v>
      </c>
      <c r="O7" s="23">
        <f>'Proportional Share Calculation'!E4</f>
        <v>5.8421449238103308E-3</v>
      </c>
      <c r="P7" s="92">
        <f t="shared" ref="P7:P37" si="2">SUM(J7:O7)</f>
        <v>0.55515744172746317</v>
      </c>
      <c r="Q7" s="9">
        <f t="shared" ref="Q7:Q37" si="3">I7-P7</f>
        <v>-5.8421449238102996E-3</v>
      </c>
    </row>
    <row r="8" spans="1:17" ht="14.25" customHeight="1" x14ac:dyDescent="0.25">
      <c r="A8" s="5">
        <v>10024</v>
      </c>
      <c r="B8" s="13" t="s">
        <v>7</v>
      </c>
      <c r="C8" s="94">
        <v>221.69614098173517</v>
      </c>
      <c r="D8" s="23">
        <f>IF(D$6 ="No",0,IF(D$6="Yes",Data!C4,Data!C4+Data!#REF!))</f>
        <v>0</v>
      </c>
      <c r="E8" s="7">
        <v>0</v>
      </c>
      <c r="F8" s="8">
        <f>Data!D4</f>
        <v>0.91900000000000004</v>
      </c>
      <c r="G8" s="7">
        <f>Data!E4</f>
        <v>0</v>
      </c>
      <c r="H8" s="23">
        <f>IF(H$6="Yes",Data!G4,0)</f>
        <v>0</v>
      </c>
      <c r="I8" s="25">
        <f t="shared" si="0"/>
        <v>220.77714098173516</v>
      </c>
      <c r="J8" s="18">
        <v>200.923</v>
      </c>
      <c r="K8" s="7">
        <f t="shared" si="1"/>
        <v>0</v>
      </c>
      <c r="L8" s="7">
        <f>0.5*Data!O4</f>
        <v>1.4252020014000009</v>
      </c>
      <c r="M8" s="7">
        <f>IF(H$6="Yes",Data!F4*0.5,G8*0.5)</f>
        <v>0</v>
      </c>
      <c r="N8" s="8">
        <f t="shared" ref="N8:N71" si="4">IF(I8&gt;J8,(I8-J8)*0.25,0)</f>
        <v>4.9635352454337891</v>
      </c>
      <c r="O8" s="23">
        <f>'Proportional Share Calculation'!E5</f>
        <v>2.2048270282118185</v>
      </c>
      <c r="P8" s="92">
        <f t="shared" si="2"/>
        <v>209.5165642750456</v>
      </c>
      <c r="Q8" s="9">
        <f t="shared" si="3"/>
        <v>11.260576706689562</v>
      </c>
    </row>
    <row r="9" spans="1:17" ht="14.25" customHeight="1" x14ac:dyDescent="0.25">
      <c r="A9" s="5">
        <v>10025</v>
      </c>
      <c r="B9" s="13" t="s">
        <v>8</v>
      </c>
      <c r="C9" s="18">
        <v>75.200869977168949</v>
      </c>
      <c r="D9" s="23">
        <f>IF(D$6 ="No",0,IF(D$6="Yes",Data!C5,Data!C5+Data!#REF!))</f>
        <v>0</v>
      </c>
      <c r="E9" s="7">
        <v>0</v>
      </c>
      <c r="F9" s="8">
        <f>Data!D5</f>
        <v>0</v>
      </c>
      <c r="G9" s="7">
        <f>Data!E5</f>
        <v>0</v>
      </c>
      <c r="H9" s="23">
        <f>IF(H$6="Yes",Data!G5,0)</f>
        <v>0</v>
      </c>
      <c r="I9" s="25">
        <f t="shared" si="0"/>
        <v>75.200869977168949</v>
      </c>
      <c r="J9" s="18">
        <v>59.658999999999999</v>
      </c>
      <c r="K9" s="7">
        <f t="shared" si="1"/>
        <v>0</v>
      </c>
      <c r="L9" s="7">
        <f>0.5*Data!O5</f>
        <v>0.56422774946917786</v>
      </c>
      <c r="M9" s="7">
        <f>IF(H$6="Yes",Data!F5*0.5,G9*0.5)</f>
        <v>0</v>
      </c>
      <c r="N9" s="8">
        <f t="shared" si="4"/>
        <v>3.8854674942922376</v>
      </c>
      <c r="O9" s="23">
        <f>'Proportional Share Calculation'!E6</f>
        <v>0.68181660090255403</v>
      </c>
      <c r="P9" s="92">
        <f t="shared" si="2"/>
        <v>64.790511844663968</v>
      </c>
      <c r="Q9" s="9">
        <f t="shared" si="3"/>
        <v>10.410358132504982</v>
      </c>
    </row>
    <row r="10" spans="1:17" x14ac:dyDescent="0.25">
      <c r="A10" s="5">
        <v>10027</v>
      </c>
      <c r="B10" s="13" t="s">
        <v>9</v>
      </c>
      <c r="C10" s="18">
        <v>69.948345776255707</v>
      </c>
      <c r="D10" s="23">
        <f>IF(D$6 ="No",0,IF(D$6="Yes",Data!C6,Data!C6+Data!#REF!))</f>
        <v>0</v>
      </c>
      <c r="E10" s="7">
        <v>0</v>
      </c>
      <c r="F10" s="8">
        <f>Data!D6</f>
        <v>0</v>
      </c>
      <c r="G10" s="7">
        <f>Data!E6</f>
        <v>0</v>
      </c>
      <c r="H10" s="23">
        <f>IF(H$6="Yes",Data!G6,0)</f>
        <v>0</v>
      </c>
      <c r="I10" s="25">
        <f t="shared" si="0"/>
        <v>69.948345776255707</v>
      </c>
      <c r="J10" s="18">
        <v>61.194000000000003</v>
      </c>
      <c r="K10" s="7">
        <f t="shared" si="1"/>
        <v>0</v>
      </c>
      <c r="L10" s="7">
        <f>0.5*Data!O6</f>
        <v>2.5006324149771688E-2</v>
      </c>
      <c r="M10" s="7">
        <f>IF(H$6="Yes",Data!F6*0.5,G10*0.5)</f>
        <v>0</v>
      </c>
      <c r="N10" s="8">
        <f t="shared" si="4"/>
        <v>2.188586444063926</v>
      </c>
      <c r="O10" s="23">
        <f>'Proportional Share Calculation'!E7</f>
        <v>0.67436015049524645</v>
      </c>
      <c r="P10" s="92">
        <f t="shared" si="2"/>
        <v>64.08195291870895</v>
      </c>
      <c r="Q10" s="9">
        <f t="shared" si="3"/>
        <v>5.8663928575467565</v>
      </c>
    </row>
    <row r="11" spans="1:17" x14ac:dyDescent="0.25">
      <c r="A11" s="5">
        <v>10029</v>
      </c>
      <c r="B11" s="13" t="s">
        <v>10</v>
      </c>
      <c r="C11" s="18">
        <v>22.377976027397256</v>
      </c>
      <c r="D11" s="23">
        <f>IF(D$6 ="No",0,IF(D$6="Yes",Data!C7,Data!C7+Data!#REF!))</f>
        <v>0</v>
      </c>
      <c r="E11" s="7">
        <v>0</v>
      </c>
      <c r="F11" s="8">
        <f>Data!D7</f>
        <v>0</v>
      </c>
      <c r="G11" s="7">
        <f>Data!E7</f>
        <v>0</v>
      </c>
      <c r="H11" s="23">
        <f>IF(H$6="Yes",Data!G7,0)</f>
        <v>0</v>
      </c>
      <c r="I11" s="25">
        <f t="shared" si="0"/>
        <v>22.377976027397256</v>
      </c>
      <c r="J11" s="18">
        <v>17.616</v>
      </c>
      <c r="K11" s="7">
        <f t="shared" si="1"/>
        <v>0</v>
      </c>
      <c r="L11" s="7">
        <f>0.5*Data!O7</f>
        <v>0</v>
      </c>
      <c r="M11" s="7">
        <f>IF(H$6="Yes",Data!F7*0.5,G11*0.5)</f>
        <v>0</v>
      </c>
      <c r="N11" s="8">
        <f t="shared" si="4"/>
        <v>1.1904940068493142</v>
      </c>
      <c r="O11" s="23">
        <f>'Proportional Share Calculation'!E8</f>
        <v>0.20001311475594338</v>
      </c>
      <c r="P11" s="92">
        <f t="shared" si="2"/>
        <v>19.006507121605257</v>
      </c>
      <c r="Q11" s="9">
        <f t="shared" si="3"/>
        <v>3.3714689057919998</v>
      </c>
    </row>
    <row r="12" spans="1:17" x14ac:dyDescent="0.25">
      <c r="A12" s="5">
        <v>10044</v>
      </c>
      <c r="B12" s="13" t="s">
        <v>11</v>
      </c>
      <c r="C12" s="18">
        <v>22.533898972602739</v>
      </c>
      <c r="D12" s="23">
        <f>IF(D$6 ="No",0,IF(D$6="Yes",Data!C8,Data!C8+Data!#REF!))</f>
        <v>0</v>
      </c>
      <c r="E12" s="7">
        <v>0</v>
      </c>
      <c r="F12" s="8">
        <f>Data!D8</f>
        <v>0</v>
      </c>
      <c r="G12" s="7">
        <f>Data!E8</f>
        <v>0</v>
      </c>
      <c r="H12" s="23">
        <f>IF(H$6="Yes",Data!G8,0)</f>
        <v>0</v>
      </c>
      <c r="I12" s="25">
        <f t="shared" si="0"/>
        <v>22.533898972602739</v>
      </c>
      <c r="J12" s="18">
        <v>20.309000000000001</v>
      </c>
      <c r="K12" s="7">
        <f t="shared" si="1"/>
        <v>0</v>
      </c>
      <c r="L12" s="7">
        <f>0.5*Data!O8</f>
        <v>0</v>
      </c>
      <c r="M12" s="7">
        <f>IF(H$6="Yes",Data!F8*0.5,G12*0.5)</f>
        <v>0</v>
      </c>
      <c r="N12" s="8">
        <f t="shared" si="4"/>
        <v>0.55622474315068438</v>
      </c>
      <c r="O12" s="23">
        <f>'Proportional Share Calculation'!E9</f>
        <v>0.22190837853352285</v>
      </c>
      <c r="P12" s="92">
        <f t="shared" si="2"/>
        <v>21.087133121684207</v>
      </c>
      <c r="Q12" s="9">
        <f t="shared" si="3"/>
        <v>1.4467658509185313</v>
      </c>
    </row>
    <row r="13" spans="1:17" x14ac:dyDescent="0.25">
      <c r="A13" s="5">
        <v>10046</v>
      </c>
      <c r="B13" s="13" t="s">
        <v>12</v>
      </c>
      <c r="C13" s="18">
        <v>100.08066438356163</v>
      </c>
      <c r="D13" s="23">
        <f>IF(D$6 ="No",0,IF(D$6="Yes",Data!C9,Data!C9+Data!#REF!))</f>
        <v>0</v>
      </c>
      <c r="E13" s="7">
        <v>0</v>
      </c>
      <c r="F13" s="8">
        <f>Data!D9</f>
        <v>0</v>
      </c>
      <c r="G13" s="7">
        <f>Data!E9</f>
        <v>0</v>
      </c>
      <c r="H13" s="23">
        <f>IF(H$6="Yes",Data!G9,0)</f>
        <v>0</v>
      </c>
      <c r="I13" s="25">
        <f t="shared" si="0"/>
        <v>100.08066438356163</v>
      </c>
      <c r="J13" s="18">
        <v>81.850999999999999</v>
      </c>
      <c r="K13" s="7">
        <f t="shared" si="1"/>
        <v>0</v>
      </c>
      <c r="L13" s="7">
        <f>0.5*Data!O9</f>
        <v>0.14950804708904111</v>
      </c>
      <c r="M13" s="7">
        <f>IF(H$6="Yes",Data!F9*0.5,G13*0.5)</f>
        <v>0</v>
      </c>
      <c r="N13" s="8">
        <f t="shared" si="4"/>
        <v>4.5574160958904066</v>
      </c>
      <c r="O13" s="23">
        <f>'Proportional Share Calculation'!E10</f>
        <v>0.92057137328949823</v>
      </c>
      <c r="P13" s="92">
        <f t="shared" si="2"/>
        <v>87.47849551626895</v>
      </c>
      <c r="Q13" s="9">
        <f t="shared" si="3"/>
        <v>12.602168867292676</v>
      </c>
    </row>
    <row r="14" spans="1:17" x14ac:dyDescent="0.25">
      <c r="A14" s="5">
        <v>10047</v>
      </c>
      <c r="B14" s="13" t="s">
        <v>13</v>
      </c>
      <c r="C14" s="18">
        <v>146.23508721461187</v>
      </c>
      <c r="D14" s="23">
        <f>IF(D$6 ="No",0,IF(D$6="Yes",Data!C10,Data!C10+Data!#REF!))</f>
        <v>0</v>
      </c>
      <c r="E14" s="7">
        <v>0</v>
      </c>
      <c r="F14" s="8">
        <f>Data!D10</f>
        <v>0</v>
      </c>
      <c r="G14" s="7">
        <f>Data!E10</f>
        <v>0</v>
      </c>
      <c r="H14" s="23">
        <f>IF(H$6="Yes",Data!G10,0)</f>
        <v>0</v>
      </c>
      <c r="I14" s="25">
        <f t="shared" si="0"/>
        <v>146.23508721461187</v>
      </c>
      <c r="J14" s="18">
        <v>156.673</v>
      </c>
      <c r="K14" s="7">
        <f t="shared" si="1"/>
        <v>-10.437912785388136</v>
      </c>
      <c r="L14" s="7">
        <f>0.5*Data!O10</f>
        <v>7.3780984849999981E-2</v>
      </c>
      <c r="M14" s="7">
        <f>IF(H$6="Yes",Data!F10*0.5,G14*0.5)</f>
        <v>0</v>
      </c>
      <c r="N14" s="8">
        <f t="shared" si="4"/>
        <v>0</v>
      </c>
      <c r="O14" s="23">
        <f>'Proportional Share Calculation'!E11</f>
        <v>1.5560418882080489</v>
      </c>
      <c r="P14" s="92">
        <f t="shared" si="2"/>
        <v>147.86491008766993</v>
      </c>
      <c r="Q14" s="9">
        <f t="shared" si="3"/>
        <v>-1.6298228730580604</v>
      </c>
    </row>
    <row r="15" spans="1:17" x14ac:dyDescent="0.25">
      <c r="A15" s="5">
        <v>10055</v>
      </c>
      <c r="B15" s="13" t="s">
        <v>14</v>
      </c>
      <c r="C15" s="18">
        <v>0.47929863013698631</v>
      </c>
      <c r="D15" s="23">
        <f>IF(D$6 ="No",0,IF(D$6="Yes",Data!C11,Data!C11+Data!#REF!))</f>
        <v>0</v>
      </c>
      <c r="E15" s="7">
        <v>0</v>
      </c>
      <c r="F15" s="8">
        <f>Data!D11</f>
        <v>0</v>
      </c>
      <c r="G15" s="7">
        <f>Data!E11</f>
        <v>0</v>
      </c>
      <c r="H15" s="23">
        <f>IF(H$6="Yes",Data!G11,0)</f>
        <v>0</v>
      </c>
      <c r="I15" s="25">
        <f t="shared" si="0"/>
        <v>0.47929863013698631</v>
      </c>
      <c r="J15" s="18">
        <v>0.39800000000000002</v>
      </c>
      <c r="K15" s="7">
        <f t="shared" si="1"/>
        <v>0</v>
      </c>
      <c r="L15" s="7">
        <f>0.5*Data!O11</f>
        <v>0</v>
      </c>
      <c r="M15" s="7">
        <f>IF(H$6="Yes",Data!F11*0.5,G15*0.5)</f>
        <v>0</v>
      </c>
      <c r="N15" s="8">
        <f t="shared" si="4"/>
        <v>2.0324657534246574E-2</v>
      </c>
      <c r="O15" s="23">
        <f>'Proportional Share Calculation'!E12</f>
        <v>4.4490173289165567E-3</v>
      </c>
      <c r="P15" s="92">
        <f t="shared" si="2"/>
        <v>0.42277367486316314</v>
      </c>
      <c r="Q15" s="9">
        <f t="shared" si="3"/>
        <v>5.6524955273823174E-2</v>
      </c>
    </row>
    <row r="16" spans="1:17" x14ac:dyDescent="0.25">
      <c r="A16" s="5">
        <v>10057</v>
      </c>
      <c r="B16" s="13" t="s">
        <v>15</v>
      </c>
      <c r="C16" s="18">
        <v>20.239492808219179</v>
      </c>
      <c r="D16" s="23">
        <f>IF(D$6 ="No",0,IF(D$6="Yes",Data!C12,Data!C12+Data!#REF!))</f>
        <v>0</v>
      </c>
      <c r="E16" s="7">
        <v>0</v>
      </c>
      <c r="F16" s="8">
        <f>Data!D12</f>
        <v>0</v>
      </c>
      <c r="G16" s="7">
        <f>Data!E12</f>
        <v>0</v>
      </c>
      <c r="H16" s="23">
        <f>IF(H$6="Yes",Data!G12,0)</f>
        <v>0</v>
      </c>
      <c r="I16" s="25">
        <f t="shared" si="0"/>
        <v>20.239492808219179</v>
      </c>
      <c r="J16" s="18">
        <v>21.068999999999999</v>
      </c>
      <c r="K16" s="7">
        <f t="shared" si="1"/>
        <v>-0.82950719178082011</v>
      </c>
      <c r="L16" s="7">
        <f>0.5*Data!O12</f>
        <v>0</v>
      </c>
      <c r="M16" s="7">
        <f>IF(H$6="Yes",Data!F12*0.5,G16*0.5)</f>
        <v>0</v>
      </c>
      <c r="N16" s="8">
        <f t="shared" si="4"/>
        <v>0</v>
      </c>
      <c r="O16" s="23">
        <f>'Proportional Share Calculation'!E13</f>
        <v>0.21525351807615467</v>
      </c>
      <c r="P16" s="92">
        <f t="shared" si="2"/>
        <v>20.454746326295332</v>
      </c>
      <c r="Q16" s="9">
        <f t="shared" si="3"/>
        <v>-0.21525351807615323</v>
      </c>
    </row>
    <row r="17" spans="1:17" x14ac:dyDescent="0.25">
      <c r="A17" s="5">
        <v>10059</v>
      </c>
      <c r="B17" s="13" t="s">
        <v>16</v>
      </c>
      <c r="C17" s="18">
        <v>8.3196743150684949</v>
      </c>
      <c r="D17" s="23">
        <f>IF(D$6 ="No",0,IF(D$6="Yes",Data!C13,Data!C13+Data!#REF!))</f>
        <v>0</v>
      </c>
      <c r="E17" s="7">
        <v>0</v>
      </c>
      <c r="F17" s="8">
        <f>Data!D13</f>
        <v>0</v>
      </c>
      <c r="G17" s="7">
        <f>Data!E13</f>
        <v>0</v>
      </c>
      <c r="H17" s="23">
        <f>IF(H$6="Yes",Data!G13,0)</f>
        <v>0</v>
      </c>
      <c r="I17" s="25">
        <f t="shared" si="0"/>
        <v>8.3196743150684949</v>
      </c>
      <c r="J17" s="18">
        <v>7.6390000000000002</v>
      </c>
      <c r="K17" s="7">
        <f t="shared" si="1"/>
        <v>0</v>
      </c>
      <c r="L17" s="7">
        <f>0.5*Data!O13</f>
        <v>0</v>
      </c>
      <c r="M17" s="7">
        <f>IF(H$6="Yes",Data!F13*0.5,G17*0.5)</f>
        <v>0</v>
      </c>
      <c r="N17" s="8">
        <f t="shared" si="4"/>
        <v>0.17016857876712366</v>
      </c>
      <c r="O17" s="23">
        <f>'Proportional Share Calculation'!E14</f>
        <v>8.3053020436695962E-2</v>
      </c>
      <c r="P17" s="92">
        <f t="shared" si="2"/>
        <v>7.89222159920382</v>
      </c>
      <c r="Q17" s="9">
        <f t="shared" si="3"/>
        <v>0.42745271586467481</v>
      </c>
    </row>
    <row r="18" spans="1:17" x14ac:dyDescent="0.25">
      <c r="A18" s="5">
        <v>10061</v>
      </c>
      <c r="B18" s="13" t="s">
        <v>17</v>
      </c>
      <c r="C18" s="18">
        <v>9.7767847031963466</v>
      </c>
      <c r="D18" s="23">
        <f>IF(D$6 ="No",0,IF(D$6="Yes",Data!C14,Data!C14+Data!#REF!))</f>
        <v>0</v>
      </c>
      <c r="E18" s="7">
        <v>0</v>
      </c>
      <c r="F18" s="8">
        <f>Data!D14</f>
        <v>0</v>
      </c>
      <c r="G18" s="7">
        <f>Data!E14</f>
        <v>0</v>
      </c>
      <c r="H18" s="23">
        <f>IF(H$6="Yes",Data!G14,0)</f>
        <v>0</v>
      </c>
      <c r="I18" s="25">
        <f t="shared" si="0"/>
        <v>9.7767847031963466</v>
      </c>
      <c r="J18" s="18">
        <v>8.7469999999999999</v>
      </c>
      <c r="K18" s="7">
        <f t="shared" si="1"/>
        <v>0</v>
      </c>
      <c r="L18" s="7">
        <f>0.5*Data!O14</f>
        <v>0</v>
      </c>
      <c r="M18" s="7">
        <f>IF(H$6="Yes",Data!F14*0.5,G18*0.5)</f>
        <v>0</v>
      </c>
      <c r="N18" s="8">
        <f t="shared" si="4"/>
        <v>0.25744617579908669</v>
      </c>
      <c r="O18" s="23">
        <f>'Proportional Share Calculation'!E15</f>
        <v>9.5765182261929982E-2</v>
      </c>
      <c r="P18" s="92">
        <f t="shared" si="2"/>
        <v>9.1002113580610171</v>
      </c>
      <c r="Q18" s="9">
        <f t="shared" si="3"/>
        <v>0.67657334513532952</v>
      </c>
    </row>
    <row r="19" spans="1:17" x14ac:dyDescent="0.25">
      <c r="A19" s="5">
        <v>10062</v>
      </c>
      <c r="B19" s="13" t="s">
        <v>18</v>
      </c>
      <c r="C19" s="18">
        <v>8.9739023972602734</v>
      </c>
      <c r="D19" s="23">
        <f>IF(D$6 ="No",0,IF(D$6="Yes",Data!C15,Data!C15+Data!#REF!))</f>
        <v>0</v>
      </c>
      <c r="E19" s="7">
        <v>0</v>
      </c>
      <c r="F19" s="8">
        <f>Data!D15</f>
        <v>1.881</v>
      </c>
      <c r="G19" s="7">
        <f>Data!E15</f>
        <v>0</v>
      </c>
      <c r="H19" s="23">
        <f>IF(H$6="Yes",Data!G15,0)</f>
        <v>0</v>
      </c>
      <c r="I19" s="25">
        <f t="shared" si="0"/>
        <v>7.0929023972602732</v>
      </c>
      <c r="J19" s="18">
        <v>5.32</v>
      </c>
      <c r="K19" s="7">
        <f t="shared" si="1"/>
        <v>0</v>
      </c>
      <c r="L19" s="7">
        <f>0.5*Data!O15</f>
        <v>3.9288606735159798E-2</v>
      </c>
      <c r="M19" s="7">
        <f>IF(H$6="Yes",Data!F15*0.5,G19*0.5)</f>
        <v>0</v>
      </c>
      <c r="N19" s="8">
        <f t="shared" si="4"/>
        <v>0.44322559931506822</v>
      </c>
      <c r="O19" s="23">
        <f>'Proportional Share Calculation'!E16</f>
        <v>6.1711605541417434E-2</v>
      </c>
      <c r="P19" s="92">
        <f t="shared" si="2"/>
        <v>5.8642258115916457</v>
      </c>
      <c r="Q19" s="9">
        <f t="shared" si="3"/>
        <v>1.2286765856686275</v>
      </c>
    </row>
    <row r="20" spans="1:17" x14ac:dyDescent="0.25">
      <c r="A20" s="5">
        <v>10064</v>
      </c>
      <c r="B20" s="13" t="s">
        <v>19</v>
      </c>
      <c r="C20" s="18">
        <v>17.303624999999997</v>
      </c>
      <c r="D20" s="23">
        <f>IF(D$6 ="No",0,IF(D$6="Yes",Data!C16,Data!C16+Data!#REF!))</f>
        <v>0</v>
      </c>
      <c r="E20" s="7">
        <v>0</v>
      </c>
      <c r="F20" s="8">
        <f>Data!D16</f>
        <v>0</v>
      </c>
      <c r="G20" s="7">
        <f>Data!E16</f>
        <v>0</v>
      </c>
      <c r="H20" s="23">
        <f>IF(H$6="Yes",Data!G16,0)</f>
        <v>0</v>
      </c>
      <c r="I20" s="25">
        <f t="shared" si="0"/>
        <v>17.303624999999997</v>
      </c>
      <c r="J20" s="18">
        <v>14.064</v>
      </c>
      <c r="K20" s="7">
        <f t="shared" si="1"/>
        <v>0</v>
      </c>
      <c r="L20" s="7">
        <f>0.5*Data!O16</f>
        <v>0</v>
      </c>
      <c r="M20" s="7">
        <f>IF(H$6="Yes",Data!F16*0.5,G20*0.5)</f>
        <v>0</v>
      </c>
      <c r="N20" s="8">
        <f t="shared" si="4"/>
        <v>0.80990624999999916</v>
      </c>
      <c r="O20" s="23">
        <f>'Proportional Share Calculation'!E17</f>
        <v>0.15818877865097603</v>
      </c>
      <c r="P20" s="92">
        <f t="shared" si="2"/>
        <v>15.032095028650975</v>
      </c>
      <c r="Q20" s="9">
        <f t="shared" si="3"/>
        <v>2.2715299713490218</v>
      </c>
    </row>
    <row r="21" spans="1:17" x14ac:dyDescent="0.25">
      <c r="A21" s="5">
        <v>10065</v>
      </c>
      <c r="B21" s="13" t="s">
        <v>20</v>
      </c>
      <c r="C21" s="18">
        <v>4.6045829908675788</v>
      </c>
      <c r="D21" s="23">
        <f>IF(D$6 ="No",0,IF(D$6="Yes",Data!C17,Data!C17+Data!#REF!))</f>
        <v>0</v>
      </c>
      <c r="E21" s="7">
        <v>0</v>
      </c>
      <c r="F21" s="8">
        <f>Data!D17</f>
        <v>0</v>
      </c>
      <c r="G21" s="7">
        <f>Data!E17</f>
        <v>0</v>
      </c>
      <c r="H21" s="23">
        <f>IF(H$6="Yes",Data!G17,0)</f>
        <v>0</v>
      </c>
      <c r="I21" s="25">
        <f t="shared" si="0"/>
        <v>4.6045829908675788</v>
      </c>
      <c r="J21" s="18">
        <v>2.3780000000000001</v>
      </c>
      <c r="K21" s="7">
        <f t="shared" si="1"/>
        <v>0</v>
      </c>
      <c r="L21" s="7">
        <f>0.5*Data!O17</f>
        <v>0</v>
      </c>
      <c r="M21" s="7">
        <f>IF(H$6="Yes",Data!F17*0.5,G21*0.5)</f>
        <v>0</v>
      </c>
      <c r="N21" s="8">
        <f t="shared" si="4"/>
        <v>0.55664574771689468</v>
      </c>
      <c r="O21" s="23">
        <f>'Proportional Share Calculation'!E18</f>
        <v>3.1210901749808725E-2</v>
      </c>
      <c r="P21" s="92">
        <f t="shared" si="2"/>
        <v>2.9658566494667036</v>
      </c>
      <c r="Q21" s="9">
        <f t="shared" si="3"/>
        <v>1.6387263414008753</v>
      </c>
    </row>
    <row r="22" spans="1:17" x14ac:dyDescent="0.25">
      <c r="A22" s="5">
        <v>10066</v>
      </c>
      <c r="B22" s="13" t="s">
        <v>21</v>
      </c>
      <c r="C22" s="18">
        <v>33.565777054794523</v>
      </c>
      <c r="D22" s="23">
        <f>IF(D$6 ="No",0,IF(D$6="Yes",Data!C18,Data!C18+Data!#REF!))</f>
        <v>0</v>
      </c>
      <c r="E22" s="7">
        <v>0</v>
      </c>
      <c r="F22" s="8">
        <f>Data!D18</f>
        <v>7.1139999999999999</v>
      </c>
      <c r="G22" s="7">
        <f>Data!E18</f>
        <v>0</v>
      </c>
      <c r="H22" s="23">
        <f>IF(H$6="Yes",Data!G18,0)</f>
        <v>0</v>
      </c>
      <c r="I22" s="25">
        <f t="shared" si="0"/>
        <v>26.451777054794523</v>
      </c>
      <c r="J22" s="18">
        <v>24.370999999999999</v>
      </c>
      <c r="K22" s="7">
        <f t="shared" si="1"/>
        <v>0</v>
      </c>
      <c r="L22" s="7">
        <f>0.5*Data!O18</f>
        <v>2.2039859500000002E-2</v>
      </c>
      <c r="M22" s="7">
        <f>IF(H$6="Yes",Data!F18*0.5,G22*0.5)</f>
        <v>0</v>
      </c>
      <c r="N22" s="8">
        <f t="shared" si="4"/>
        <v>0.52019426369863098</v>
      </c>
      <c r="O22" s="23">
        <f>'Proportional Share Calculation'!E19</f>
        <v>0.26496026073813739</v>
      </c>
      <c r="P22" s="92">
        <f t="shared" si="2"/>
        <v>25.17819438393677</v>
      </c>
      <c r="Q22" s="9">
        <f t="shared" si="3"/>
        <v>1.2735826708577527</v>
      </c>
    </row>
    <row r="23" spans="1:17" x14ac:dyDescent="0.25">
      <c r="A23" s="5">
        <v>10067</v>
      </c>
      <c r="B23" s="13" t="s">
        <v>22</v>
      </c>
      <c r="C23" s="18">
        <v>16.222689155251143</v>
      </c>
      <c r="D23" s="23">
        <f>IF(D$6 ="No",0,IF(D$6="Yes",Data!C19,Data!C19+Data!#REF!))</f>
        <v>0</v>
      </c>
      <c r="E23" s="7">
        <v>0</v>
      </c>
      <c r="F23" s="8">
        <f>Data!D19</f>
        <v>0</v>
      </c>
      <c r="G23" s="7">
        <f>Data!E19</f>
        <v>0</v>
      </c>
      <c r="H23" s="23">
        <f>IF(H$6="Yes",Data!G19,0)</f>
        <v>0</v>
      </c>
      <c r="I23" s="25">
        <f t="shared" si="0"/>
        <v>16.222689155251143</v>
      </c>
      <c r="J23" s="18">
        <v>15.817</v>
      </c>
      <c r="K23" s="7">
        <f t="shared" si="1"/>
        <v>0</v>
      </c>
      <c r="L23" s="7">
        <f>0.5*Data!O19</f>
        <v>3.9341316000000006E-3</v>
      </c>
      <c r="M23" s="7">
        <f>IF(H$6="Yes",Data!F19*0.5,G23*0.5)</f>
        <v>0</v>
      </c>
      <c r="N23" s="8">
        <f t="shared" si="4"/>
        <v>0.10142228881278559</v>
      </c>
      <c r="O23" s="23">
        <f>'Proportional Share Calculation'!E20</f>
        <v>0.16933938355236208</v>
      </c>
      <c r="P23" s="92">
        <f t="shared" si="2"/>
        <v>16.091695803965148</v>
      </c>
      <c r="Q23" s="9">
        <f t="shared" si="3"/>
        <v>0.13099335128599421</v>
      </c>
    </row>
    <row r="24" spans="1:17" x14ac:dyDescent="0.25">
      <c r="A24" s="5">
        <v>10068</v>
      </c>
      <c r="B24" s="13" t="s">
        <v>23</v>
      </c>
      <c r="C24" s="18">
        <v>2.5317785388127856</v>
      </c>
      <c r="D24" s="23">
        <f>IF(D$6 ="No",0,IF(D$6="Yes",Data!C20,Data!C20+Data!#REF!))</f>
        <v>0</v>
      </c>
      <c r="E24" s="7">
        <v>0</v>
      </c>
      <c r="F24" s="8">
        <f>Data!D20</f>
        <v>0</v>
      </c>
      <c r="G24" s="7">
        <f>Data!E20</f>
        <v>0</v>
      </c>
      <c r="H24" s="23">
        <f>IF(H$6="Yes",Data!G20,0)</f>
        <v>0</v>
      </c>
      <c r="I24" s="25">
        <f t="shared" si="0"/>
        <v>2.5317785388127856</v>
      </c>
      <c r="J24" s="18">
        <v>2.77</v>
      </c>
      <c r="K24" s="7">
        <f t="shared" si="1"/>
        <v>-0.23822146118721443</v>
      </c>
      <c r="L24" s="7">
        <f>0.5*Data!O20</f>
        <v>0</v>
      </c>
      <c r="M24" s="7">
        <f>IF(H$6="Yes",Data!F20*0.5,G24*0.5)</f>
        <v>0</v>
      </c>
      <c r="N24" s="8">
        <f t="shared" si="4"/>
        <v>0</v>
      </c>
      <c r="O24" s="23">
        <f>'Proportional Share Calculation'!E21</f>
        <v>2.6926279360510778E-2</v>
      </c>
      <c r="P24" s="92">
        <f t="shared" si="2"/>
        <v>2.5587048181732963</v>
      </c>
      <c r="Q24" s="9">
        <f t="shared" si="3"/>
        <v>-2.692627936051073E-2</v>
      </c>
    </row>
    <row r="25" spans="1:17" x14ac:dyDescent="0.25">
      <c r="A25" s="5">
        <v>10070</v>
      </c>
      <c r="B25" s="13" t="s">
        <v>24</v>
      </c>
      <c r="C25" s="18">
        <v>0.39510742009132421</v>
      </c>
      <c r="D25" s="23">
        <f>IF(D$6 ="No",0,IF(D$6="Yes",Data!C21,Data!C21+Data!#REF!))</f>
        <v>0</v>
      </c>
      <c r="E25" s="7">
        <v>0</v>
      </c>
      <c r="F25" s="8">
        <f>Data!D21</f>
        <v>0</v>
      </c>
      <c r="G25" s="7">
        <f>Data!E21</f>
        <v>0</v>
      </c>
      <c r="H25" s="23">
        <f>IF(H$6="Yes",Data!G21,0)</f>
        <v>0</v>
      </c>
      <c r="I25" s="25">
        <f t="shared" si="0"/>
        <v>0.39510742009132421</v>
      </c>
      <c r="J25" s="18">
        <v>0.35899999999999999</v>
      </c>
      <c r="K25" s="7">
        <f t="shared" si="1"/>
        <v>0</v>
      </c>
      <c r="L25" s="7">
        <f>0.5*Data!O21</f>
        <v>0</v>
      </c>
      <c r="M25" s="7">
        <f>IF(H$6="Yes",Data!F21*0.5,G25*0.5)</f>
        <v>0</v>
      </c>
      <c r="N25" s="8">
        <f t="shared" si="4"/>
        <v>9.0268550228310568E-3</v>
      </c>
      <c r="O25" s="23">
        <f>'Proportional Share Calculation'!E22</f>
        <v>3.9140840158799215E-3</v>
      </c>
      <c r="P25" s="92">
        <f t="shared" si="2"/>
        <v>0.371940939038711</v>
      </c>
      <c r="Q25" s="9">
        <f t="shared" si="3"/>
        <v>2.3166481052613208E-2</v>
      </c>
    </row>
    <row r="26" spans="1:17" x14ac:dyDescent="0.25">
      <c r="A26" s="5">
        <v>10071</v>
      </c>
      <c r="B26" s="13" t="s">
        <v>25</v>
      </c>
      <c r="C26" s="18">
        <v>2.0280296803652966</v>
      </c>
      <c r="D26" s="23">
        <f>IF(D$6 ="No",0,IF(D$6="Yes",Data!C22,Data!C22+Data!#REF!))</f>
        <v>0</v>
      </c>
      <c r="E26" s="7">
        <v>0</v>
      </c>
      <c r="F26" s="8">
        <f>Data!D22</f>
        <v>0</v>
      </c>
      <c r="G26" s="7">
        <f>Data!E22</f>
        <v>0</v>
      </c>
      <c r="H26" s="23">
        <f>IF(H$6="Yes",Data!G22,0)</f>
        <v>0</v>
      </c>
      <c r="I26" s="25">
        <f t="shared" si="0"/>
        <v>2.0280296803652966</v>
      </c>
      <c r="J26" s="18">
        <v>1.9139999999999999</v>
      </c>
      <c r="K26" s="7">
        <f t="shared" si="1"/>
        <v>0</v>
      </c>
      <c r="L26" s="7">
        <f>0.5*Data!O22</f>
        <v>0</v>
      </c>
      <c r="M26" s="7">
        <f>IF(H$6="Yes",Data!F22*0.5,G26*0.5)</f>
        <v>0</v>
      </c>
      <c r="N26" s="8">
        <f t="shared" si="4"/>
        <v>2.8507420091324176E-2</v>
      </c>
      <c r="O26" s="23">
        <f>'Proportional Share Calculation'!E23</f>
        <v>2.0659191414811085E-2</v>
      </c>
      <c r="P26" s="92">
        <f t="shared" si="2"/>
        <v>1.9631666115061353</v>
      </c>
      <c r="Q26" s="9">
        <f t="shared" si="3"/>
        <v>6.4863068859161377E-2</v>
      </c>
    </row>
    <row r="27" spans="1:17" x14ac:dyDescent="0.25">
      <c r="A27" s="5">
        <v>10072</v>
      </c>
      <c r="B27" s="13" t="s">
        <v>26</v>
      </c>
      <c r="C27" s="18">
        <v>25.722119178082192</v>
      </c>
      <c r="D27" s="23">
        <f>IF(D$6 ="No",0,IF(D$6="Yes",Data!C23,Data!C23+Data!#REF!))</f>
        <v>0</v>
      </c>
      <c r="E27" s="7">
        <v>0</v>
      </c>
      <c r="F27" s="8">
        <f>Data!D23</f>
        <v>0</v>
      </c>
      <c r="G27" s="7">
        <f>Data!E23</f>
        <v>0</v>
      </c>
      <c r="H27" s="23">
        <f>IF(H$6="Yes",Data!G23,0)</f>
        <v>0</v>
      </c>
      <c r="I27" s="25">
        <f t="shared" si="0"/>
        <v>25.722119178082192</v>
      </c>
      <c r="J27" s="18">
        <v>23.981999999999999</v>
      </c>
      <c r="K27" s="7">
        <f t="shared" si="1"/>
        <v>0</v>
      </c>
      <c r="L27" s="7">
        <f>0.5*Data!O23</f>
        <v>8.3218118399999985E-2</v>
      </c>
      <c r="M27" s="7">
        <f>IF(H$6="Yes",Data!F23*0.5,G27*0.5)</f>
        <v>0</v>
      </c>
      <c r="N27" s="8">
        <f t="shared" si="4"/>
        <v>0.43502979452054813</v>
      </c>
      <c r="O27" s="23">
        <f>'Proportional Share Calculation'!E24</f>
        <v>0.26056801951343661</v>
      </c>
      <c r="P27" s="92">
        <f t="shared" si="2"/>
        <v>24.760815932433985</v>
      </c>
      <c r="Q27" s="9">
        <f t="shared" si="3"/>
        <v>0.96130324564820668</v>
      </c>
    </row>
    <row r="28" spans="1:17" x14ac:dyDescent="0.25">
      <c r="A28" s="5">
        <v>10074</v>
      </c>
      <c r="B28" s="13" t="s">
        <v>27</v>
      </c>
      <c r="C28" s="18">
        <v>32.523582077625576</v>
      </c>
      <c r="D28" s="23">
        <f>IF(D$6 ="No",0,IF(D$6="Yes",Data!C24,Data!C24+Data!#REF!))</f>
        <v>0</v>
      </c>
      <c r="E28" s="7">
        <v>0</v>
      </c>
      <c r="F28" s="8">
        <f>Data!D24</f>
        <v>2.9409999999999998</v>
      </c>
      <c r="G28" s="7">
        <f>Data!E24</f>
        <v>0</v>
      </c>
      <c r="H28" s="23">
        <f>IF(H$6="Yes",Data!G24,0)</f>
        <v>0</v>
      </c>
      <c r="I28" s="25">
        <f t="shared" si="0"/>
        <v>29.582582077625577</v>
      </c>
      <c r="J28" s="18">
        <v>26.681999999999999</v>
      </c>
      <c r="K28" s="7">
        <f t="shared" si="1"/>
        <v>0</v>
      </c>
      <c r="L28" s="7">
        <f>0.5*Data!O24</f>
        <v>5.8250090670091327E-2</v>
      </c>
      <c r="M28" s="7">
        <f>IF(H$6="Yes",Data!F24*0.5,G28*0.5)</f>
        <v>0</v>
      </c>
      <c r="N28" s="8">
        <f t="shared" si="4"/>
        <v>0.72514551940639471</v>
      </c>
      <c r="O28" s="23">
        <f>'Proportional Share Calculation'!E25</f>
        <v>0.29210331930953765</v>
      </c>
      <c r="P28" s="92">
        <f t="shared" si="2"/>
        <v>27.757498929386021</v>
      </c>
      <c r="Q28" s="9">
        <f t="shared" si="3"/>
        <v>1.8250831482395569</v>
      </c>
    </row>
    <row r="29" spans="1:17" x14ac:dyDescent="0.25">
      <c r="A29" s="5">
        <v>10076</v>
      </c>
      <c r="B29" s="13" t="s">
        <v>28</v>
      </c>
      <c r="C29" s="18">
        <v>7.5949076484018265</v>
      </c>
      <c r="D29" s="23">
        <f>IF(D$6 ="No",0,IF(D$6="Yes",Data!C25,Data!C25+Data!#REF!))</f>
        <v>0</v>
      </c>
      <c r="E29" s="7">
        <v>0</v>
      </c>
      <c r="F29" s="8">
        <f>Data!D25</f>
        <v>0</v>
      </c>
      <c r="G29" s="7">
        <f>Data!E25</f>
        <v>0</v>
      </c>
      <c r="H29" s="23">
        <f>IF(H$6="Yes",Data!G25,0)</f>
        <v>0</v>
      </c>
      <c r="I29" s="25">
        <f t="shared" si="0"/>
        <v>7.5949076484018265</v>
      </c>
      <c r="J29" s="18">
        <v>4.8170000000000002</v>
      </c>
      <c r="K29" s="7">
        <f t="shared" si="1"/>
        <v>0</v>
      </c>
      <c r="L29" s="7">
        <f>0.5*Data!O25</f>
        <v>3.0949611500000001E-3</v>
      </c>
      <c r="M29" s="7">
        <f>IF(H$6="Yes",Data!F25*0.5,G29*0.5)</f>
        <v>0</v>
      </c>
      <c r="N29" s="8">
        <f t="shared" si="4"/>
        <v>0.69447691210045659</v>
      </c>
      <c r="O29" s="23">
        <f>'Proportional Share Calculation'!E26</f>
        <v>5.8649246186590343E-2</v>
      </c>
      <c r="P29" s="92">
        <f t="shared" si="2"/>
        <v>5.5732211194370471</v>
      </c>
      <c r="Q29" s="9">
        <f t="shared" si="3"/>
        <v>2.0216865289647794</v>
      </c>
    </row>
    <row r="30" spans="1:17" x14ac:dyDescent="0.25">
      <c r="A30" s="5">
        <v>10078</v>
      </c>
      <c r="B30" s="13" t="s">
        <v>29</v>
      </c>
      <c r="C30" s="18">
        <v>3.5797127853881281</v>
      </c>
      <c r="D30" s="23">
        <f>IF(D$6 ="No",0,IF(D$6="Yes",Data!C26,Data!C26+Data!#REF!))</f>
        <v>0</v>
      </c>
      <c r="E30" s="7">
        <v>0</v>
      </c>
      <c r="F30" s="8">
        <f>Data!D26</f>
        <v>0</v>
      </c>
      <c r="G30" s="7">
        <f>Data!E26</f>
        <v>0</v>
      </c>
      <c r="H30" s="23">
        <f>IF(H$6="Yes",Data!G26,0)</f>
        <v>0</v>
      </c>
      <c r="I30" s="25">
        <f t="shared" si="0"/>
        <v>3.5797127853881281</v>
      </c>
      <c r="J30" s="18">
        <v>3.718</v>
      </c>
      <c r="K30" s="7">
        <f t="shared" si="1"/>
        <v>-0.13828721461187188</v>
      </c>
      <c r="L30" s="7">
        <f>0.5*Data!O26</f>
        <v>6.2817264999999998E-4</v>
      </c>
      <c r="M30" s="7">
        <f>IF(H$6="Yes",Data!F26*0.5,G30*0.5)</f>
        <v>0</v>
      </c>
      <c r="N30" s="8">
        <f t="shared" si="4"/>
        <v>0</v>
      </c>
      <c r="O30" s="23">
        <f>'Proportional Share Calculation'!E27</f>
        <v>3.8078078064134428E-2</v>
      </c>
      <c r="P30" s="92">
        <f t="shared" si="2"/>
        <v>3.6184190361022623</v>
      </c>
      <c r="Q30" s="9">
        <f t="shared" si="3"/>
        <v>-3.8706250714134249E-2</v>
      </c>
    </row>
    <row r="31" spans="1:17" x14ac:dyDescent="0.25">
      <c r="A31" s="5">
        <v>10079</v>
      </c>
      <c r="B31" s="13" t="s">
        <v>30</v>
      </c>
      <c r="C31" s="18">
        <v>84.200492009132418</v>
      </c>
      <c r="D31" s="23">
        <f>IF(D$6 ="No",0,IF(D$6="Yes",Data!C27,Data!C27+Data!#REF!))</f>
        <v>0</v>
      </c>
      <c r="E31" s="7">
        <v>0</v>
      </c>
      <c r="F31" s="8">
        <f>Data!D27</f>
        <v>2.9409999999999998</v>
      </c>
      <c r="G31" s="7">
        <f>Data!E27</f>
        <v>4.0149999999999997</v>
      </c>
      <c r="H31" s="23">
        <f>IF(H$6="Yes",Data!G27,0)</f>
        <v>0</v>
      </c>
      <c r="I31" s="25">
        <f t="shared" si="0"/>
        <v>77.244492009132415</v>
      </c>
      <c r="J31" s="18">
        <v>88.179000000000002</v>
      </c>
      <c r="K31" s="7">
        <f t="shared" si="1"/>
        <v>-10.934507990867587</v>
      </c>
      <c r="L31" s="7">
        <f>0.5*Data!O27</f>
        <v>0</v>
      </c>
      <c r="M31" s="7">
        <f>IF(H$6="Yes",Data!F27*0.5,G31*0.5)</f>
        <v>2.0074999999999998</v>
      </c>
      <c r="N31" s="8">
        <f t="shared" si="4"/>
        <v>0</v>
      </c>
      <c r="O31" s="23">
        <f>'Proportional Share Calculation'!E28</f>
        <v>0.84287043436095133</v>
      </c>
      <c r="P31" s="92">
        <f t="shared" si="2"/>
        <v>80.094862443493355</v>
      </c>
      <c r="Q31" s="9">
        <f t="shared" si="3"/>
        <v>-2.85037043436094</v>
      </c>
    </row>
    <row r="32" spans="1:17" x14ac:dyDescent="0.25">
      <c r="A32" s="5">
        <v>10080</v>
      </c>
      <c r="B32" s="13" t="s">
        <v>31</v>
      </c>
      <c r="C32" s="18">
        <v>6.6740559360730591</v>
      </c>
      <c r="D32" s="23">
        <f>IF(D$6 ="No",0,IF(D$6="Yes",Data!C28,Data!C28+Data!#REF!))</f>
        <v>0</v>
      </c>
      <c r="E32" s="7">
        <v>0</v>
      </c>
      <c r="F32" s="8">
        <f>Data!D28</f>
        <v>0</v>
      </c>
      <c r="G32" s="7">
        <f>Data!E28</f>
        <v>0</v>
      </c>
      <c r="H32" s="23">
        <f>IF(H$6="Yes",Data!G28,0)</f>
        <v>0</v>
      </c>
      <c r="I32" s="25">
        <f t="shared" si="0"/>
        <v>6.6740559360730591</v>
      </c>
      <c r="J32" s="18">
        <v>7.4370000000000003</v>
      </c>
      <c r="K32" s="7">
        <f t="shared" si="1"/>
        <v>-0.76294406392694114</v>
      </c>
      <c r="L32" s="7">
        <f>0.5*Data!O28</f>
        <v>0</v>
      </c>
      <c r="M32" s="7">
        <f>IF(H$6="Yes",Data!F28*0.5,G32*0.5)</f>
        <v>0</v>
      </c>
      <c r="N32" s="8">
        <f t="shared" si="4"/>
        <v>0</v>
      </c>
      <c r="O32" s="23">
        <f>'Proportional Share Calculation'!E29</f>
        <v>7.0980732258931228E-2</v>
      </c>
      <c r="P32" s="92">
        <f t="shared" si="2"/>
        <v>6.7450366683319904</v>
      </c>
      <c r="Q32" s="9">
        <f t="shared" si="3"/>
        <v>-7.0980732258931312E-2</v>
      </c>
    </row>
    <row r="33" spans="1:17" x14ac:dyDescent="0.25">
      <c r="A33" s="5">
        <v>10081</v>
      </c>
      <c r="B33" s="13" t="s">
        <v>32</v>
      </c>
      <c r="C33" s="18">
        <v>12.966174657534246</v>
      </c>
      <c r="D33" s="23">
        <f>IF(D$6 ="No",0,IF(D$6="Yes",Data!C29,Data!C29+Data!#REF!))</f>
        <v>0</v>
      </c>
      <c r="E33" s="7">
        <v>0</v>
      </c>
      <c r="F33" s="8">
        <f>Data!D29</f>
        <v>2.9409999999999998</v>
      </c>
      <c r="G33" s="7">
        <f>Data!E29</f>
        <v>0</v>
      </c>
      <c r="H33" s="23">
        <f>IF(H$6="Yes",Data!G29,0)</f>
        <v>0</v>
      </c>
      <c r="I33" s="25">
        <f t="shared" si="0"/>
        <v>10.025174657534247</v>
      </c>
      <c r="J33" s="18">
        <v>10.455</v>
      </c>
      <c r="K33" s="7">
        <f t="shared" si="1"/>
        <v>-0.42982534246575277</v>
      </c>
      <c r="L33" s="7">
        <f>0.5*Data!O29</f>
        <v>6.0490905500000004E-3</v>
      </c>
      <c r="M33" s="7">
        <f>IF(H$6="Yes",Data!F29*0.5,G33*0.5)</f>
        <v>0</v>
      </c>
      <c r="N33" s="8">
        <f t="shared" si="4"/>
        <v>0</v>
      </c>
      <c r="O33" s="23">
        <f>'Proportional Share Calculation'!E30</f>
        <v>0.10668529210906605</v>
      </c>
      <c r="P33" s="92">
        <f t="shared" si="2"/>
        <v>10.137909040193314</v>
      </c>
      <c r="Q33" s="9">
        <f t="shared" si="3"/>
        <v>-0.11273438265906677</v>
      </c>
    </row>
    <row r="34" spans="1:17" x14ac:dyDescent="0.25">
      <c r="A34" s="5">
        <v>10082</v>
      </c>
      <c r="B34" s="13" t="s">
        <v>33</v>
      </c>
      <c r="C34" s="18">
        <v>0.12037910958904109</v>
      </c>
      <c r="D34" s="23">
        <f>IF(D$6 ="No",0,IF(D$6="Yes",Data!C30,Data!C30+Data!#REF!))</f>
        <v>0</v>
      </c>
      <c r="E34" s="7">
        <v>0</v>
      </c>
      <c r="F34" s="8">
        <f>Data!D30</f>
        <v>0</v>
      </c>
      <c r="G34" s="7">
        <f>Data!E30</f>
        <v>0</v>
      </c>
      <c r="H34" s="23">
        <f>IF(H$6="Yes",Data!G30,0)</f>
        <v>0</v>
      </c>
      <c r="I34" s="25">
        <f t="shared" si="0"/>
        <v>0.12037910958904109</v>
      </c>
      <c r="J34" s="18">
        <v>0.11799999999999999</v>
      </c>
      <c r="K34" s="7">
        <f t="shared" si="1"/>
        <v>0</v>
      </c>
      <c r="L34" s="7">
        <f>0.5*Data!O30</f>
        <v>0</v>
      </c>
      <c r="M34" s="7">
        <f>IF(H$6="Yes",Data!F30*0.5,G34*0.5)</f>
        <v>0</v>
      </c>
      <c r="N34" s="8">
        <f t="shared" si="4"/>
        <v>5.9477739726027448E-4</v>
      </c>
      <c r="O34" s="23">
        <f>'Proportional Share Calculation'!E31</f>
        <v>1.2612936155125341E-3</v>
      </c>
      <c r="P34" s="92">
        <f t="shared" si="2"/>
        <v>0.11985607101277281</v>
      </c>
      <c r="Q34" s="9">
        <f t="shared" si="3"/>
        <v>5.2303857626828654E-4</v>
      </c>
    </row>
    <row r="35" spans="1:17" x14ac:dyDescent="0.25">
      <c r="A35" s="5">
        <v>10083</v>
      </c>
      <c r="B35" s="13" t="s">
        <v>34</v>
      </c>
      <c r="C35" s="18">
        <v>9.3896732876712328</v>
      </c>
      <c r="D35" s="23">
        <f>IF(D$6 ="No",0,IF(D$6="Yes",Data!C31,Data!C31+Data!#REF!))</f>
        <v>0</v>
      </c>
      <c r="E35" s="7">
        <v>0</v>
      </c>
      <c r="F35" s="8">
        <f>Data!D31</f>
        <v>0</v>
      </c>
      <c r="G35" s="7">
        <f>Data!E31</f>
        <v>0</v>
      </c>
      <c r="H35" s="23">
        <f>IF(H$6="Yes",Data!G31,0)</f>
        <v>0</v>
      </c>
      <c r="I35" s="25">
        <f t="shared" si="0"/>
        <v>9.3896732876712328</v>
      </c>
      <c r="J35" s="18">
        <v>8.3629999999999995</v>
      </c>
      <c r="K35" s="7">
        <f t="shared" si="1"/>
        <v>0</v>
      </c>
      <c r="L35" s="7">
        <f>0.5*Data!O31</f>
        <v>1.7283540700000002E-2</v>
      </c>
      <c r="M35" s="7">
        <f>IF(H$6="Yes",Data!F31*0.5,G35*0.5)</f>
        <v>0</v>
      </c>
      <c r="N35" s="8">
        <f t="shared" si="4"/>
        <v>0.25666832191780831</v>
      </c>
      <c r="O35" s="23">
        <f>'Proportional Share Calculation'!E32</f>
        <v>9.1856761999880382E-2</v>
      </c>
      <c r="P35" s="92">
        <f t="shared" si="2"/>
        <v>8.7288086246176864</v>
      </c>
      <c r="Q35" s="9">
        <f t="shared" si="3"/>
        <v>0.66086466305354641</v>
      </c>
    </row>
    <row r="36" spans="1:17" x14ac:dyDescent="0.25">
      <c r="A36" s="5">
        <v>10086</v>
      </c>
      <c r="B36" s="13" t="s">
        <v>35</v>
      </c>
      <c r="C36" s="18">
        <v>3.7510205479452048</v>
      </c>
      <c r="D36" s="23">
        <f>IF(D$6 ="No",0,IF(D$6="Yes",Data!C32,Data!C32+Data!#REF!))</f>
        <v>0</v>
      </c>
      <c r="E36" s="7">
        <v>0</v>
      </c>
      <c r="F36" s="8">
        <f>Data!D32</f>
        <v>0</v>
      </c>
      <c r="G36" s="7">
        <f>Data!E32</f>
        <v>0</v>
      </c>
      <c r="H36" s="23">
        <f>IF(H$6="Yes",Data!G32,0)</f>
        <v>0</v>
      </c>
      <c r="I36" s="25">
        <f t="shared" si="0"/>
        <v>3.7510205479452048</v>
      </c>
      <c r="J36" s="18">
        <v>3.9449999999999998</v>
      </c>
      <c r="K36" s="7">
        <f t="shared" si="1"/>
        <v>-0.19397945205479505</v>
      </c>
      <c r="L36" s="7">
        <f>0.5*Data!O32</f>
        <v>0</v>
      </c>
      <c r="M36" s="7">
        <f>IF(H$6="Yes",Data!F32*0.5,G36*0.5)</f>
        <v>0</v>
      </c>
      <c r="N36" s="8">
        <f t="shared" si="4"/>
        <v>0</v>
      </c>
      <c r="O36" s="23">
        <f>'Proportional Share Calculation'!E33</f>
        <v>3.9893310418987402E-2</v>
      </c>
      <c r="P36" s="92">
        <f t="shared" si="2"/>
        <v>3.7909138583641924</v>
      </c>
      <c r="Q36" s="9">
        <f t="shared" si="3"/>
        <v>-3.9893310418987582E-2</v>
      </c>
    </row>
    <row r="37" spans="1:17" x14ac:dyDescent="0.25">
      <c r="A37" s="5">
        <v>10087</v>
      </c>
      <c r="B37" s="13" t="s">
        <v>36</v>
      </c>
      <c r="C37" s="18">
        <v>45.184006278538817</v>
      </c>
      <c r="D37" s="23">
        <f>IF(D$6 ="No",0,IF(D$6="Yes",Data!C33,Data!C33+Data!#REF!))</f>
        <v>0</v>
      </c>
      <c r="E37" s="7">
        <v>0</v>
      </c>
      <c r="F37" s="8">
        <f>Data!D33</f>
        <v>0</v>
      </c>
      <c r="G37" s="7">
        <f>Data!E33</f>
        <v>0</v>
      </c>
      <c r="H37" s="23">
        <f>IF(H$6="Yes",Data!G33,0)</f>
        <v>0</v>
      </c>
      <c r="I37" s="25">
        <f t="shared" si="0"/>
        <v>45.184006278538817</v>
      </c>
      <c r="J37" s="18">
        <v>85.48</v>
      </c>
      <c r="K37" s="7">
        <f t="shared" si="1"/>
        <v>-40.295993721461187</v>
      </c>
      <c r="L37" s="7">
        <f>0.5*Data!O33</f>
        <v>5.4999999999999996E-10</v>
      </c>
      <c r="M37" s="7">
        <f>IF(H$6="Yes",Data!F33*0.5,G37*0.5)</f>
        <v>0</v>
      </c>
      <c r="N37" s="8">
        <f t="shared" si="4"/>
        <v>0</v>
      </c>
      <c r="O37" s="23">
        <f>'Proportional Share Calculation'!E34</f>
        <v>0.48054644474090941</v>
      </c>
      <c r="P37" s="92">
        <f t="shared" si="2"/>
        <v>45.664552723829729</v>
      </c>
      <c r="Q37" s="9">
        <f t="shared" si="3"/>
        <v>-0.48054644529091206</v>
      </c>
    </row>
    <row r="38" spans="1:17" x14ac:dyDescent="0.25">
      <c r="A38" s="5">
        <v>10089</v>
      </c>
      <c r="B38" s="13" t="s">
        <v>37</v>
      </c>
      <c r="C38" s="18">
        <v>117.53799566210046</v>
      </c>
      <c r="D38" s="23">
        <f>IF(D$6 ="No",0,IF(D$6="Yes",Data!C34,Data!C34+Data!#REF!))</f>
        <v>0</v>
      </c>
      <c r="E38" s="7">
        <v>0</v>
      </c>
      <c r="F38" s="8">
        <f>Data!D34</f>
        <v>0</v>
      </c>
      <c r="G38" s="7">
        <f>Data!E34</f>
        <v>0.58199999999999996</v>
      </c>
      <c r="H38" s="23">
        <f>IF(H$6="Yes",Data!G34,0)</f>
        <v>0</v>
      </c>
      <c r="I38" s="25">
        <f t="shared" si="0"/>
        <v>116.95599566210046</v>
      </c>
      <c r="J38" s="18">
        <v>104.21299999999999</v>
      </c>
      <c r="K38" s="7">
        <f t="shared" si="1"/>
        <v>0</v>
      </c>
      <c r="L38" s="7">
        <f>0.5*Data!O34</f>
        <v>0.62005273254611881</v>
      </c>
      <c r="M38" s="7">
        <f>IF(H$6="Yes",Data!F34*0.5,G38*0.5)</f>
        <v>0.29099999999999998</v>
      </c>
      <c r="N38" s="8">
        <f t="shared" si="4"/>
        <v>3.1857489155251173</v>
      </c>
      <c r="O38" s="23">
        <f>'Proportional Share Calculation'!E35</f>
        <v>1.1519095892269628</v>
      </c>
      <c r="P38" s="92">
        <f t="shared" ref="P38:P69" si="5">SUM(J38:O38)</f>
        <v>109.46171123729818</v>
      </c>
      <c r="Q38" s="9">
        <f t="shared" ref="Q38:Q69" si="6">I38-P38</f>
        <v>7.494284424802288</v>
      </c>
    </row>
    <row r="39" spans="1:17" x14ac:dyDescent="0.25">
      <c r="A39" s="5">
        <v>10091</v>
      </c>
      <c r="B39" s="13" t="s">
        <v>38</v>
      </c>
      <c r="C39" s="18">
        <v>9.8294595890410967</v>
      </c>
      <c r="D39" s="23">
        <f>IF(D$6 ="No",0,IF(D$6="Yes",Data!C35,Data!C35+Data!#REF!))</f>
        <v>0</v>
      </c>
      <c r="E39" s="7">
        <v>0</v>
      </c>
      <c r="F39" s="8">
        <f>Data!D35</f>
        <v>0</v>
      </c>
      <c r="G39" s="7">
        <f>Data!E35</f>
        <v>0</v>
      </c>
      <c r="H39" s="23">
        <f>IF(H$6="Yes",Data!G35,0)</f>
        <v>0</v>
      </c>
      <c r="I39" s="25">
        <f t="shared" ref="I39:I70" si="7">IF((C39+D39-SUM(E39:G39)+H39)&gt;0,C39+D39-SUM(E39:G39)+H39,0)</f>
        <v>9.8294595890410967</v>
      </c>
      <c r="J39" s="18">
        <v>9.4220000000000006</v>
      </c>
      <c r="K39" s="7">
        <f t="shared" si="1"/>
        <v>0</v>
      </c>
      <c r="L39" s="7">
        <f>0.5*Data!O35</f>
        <v>6.8130138999999978E-3</v>
      </c>
      <c r="M39" s="7">
        <f>IF(H$6="Yes",Data!F35*0.5,G39*0.5)</f>
        <v>0</v>
      </c>
      <c r="N39" s="8">
        <f t="shared" si="4"/>
        <v>0.10186489726027403</v>
      </c>
      <c r="O39" s="23">
        <f>'Proportional Share Calculation'!E36</f>
        <v>0.10136182608265931</v>
      </c>
      <c r="P39" s="92">
        <f t="shared" si="5"/>
        <v>9.6320397372429341</v>
      </c>
      <c r="Q39" s="9">
        <f t="shared" si="6"/>
        <v>0.19741985179816268</v>
      </c>
    </row>
    <row r="40" spans="1:17" x14ac:dyDescent="0.25">
      <c r="A40" s="5">
        <v>10094</v>
      </c>
      <c r="B40" s="13" t="s">
        <v>39</v>
      </c>
      <c r="C40" s="18">
        <v>2.9917497716894976</v>
      </c>
      <c r="D40" s="23">
        <f>IF(D$6 ="No",0,IF(D$6="Yes",Data!C36,Data!C36+Data!#REF!))</f>
        <v>0</v>
      </c>
      <c r="E40" s="7">
        <v>0</v>
      </c>
      <c r="F40" s="8">
        <f>Data!D36</f>
        <v>0</v>
      </c>
      <c r="G40" s="7">
        <f>Data!E36</f>
        <v>0</v>
      </c>
      <c r="H40" s="23">
        <f>IF(H$6="Yes",Data!G36,0)</f>
        <v>0</v>
      </c>
      <c r="I40" s="25">
        <f t="shared" si="7"/>
        <v>2.9917497716894976</v>
      </c>
      <c r="J40" s="18">
        <v>3.0369999999999999</v>
      </c>
      <c r="K40" s="7">
        <f t="shared" si="1"/>
        <v>-4.5250228310502294E-2</v>
      </c>
      <c r="L40" s="7">
        <f>0.5*Data!O36</f>
        <v>0</v>
      </c>
      <c r="M40" s="7">
        <f>IF(H$6="Yes",Data!F36*0.5,G40*0.5)</f>
        <v>0</v>
      </c>
      <c r="N40" s="8">
        <f t="shared" si="4"/>
        <v>0</v>
      </c>
      <c r="O40" s="23">
        <f>'Proportional Share Calculation'!E37</f>
        <v>3.1818221417988166E-2</v>
      </c>
      <c r="P40" s="92">
        <f t="shared" si="5"/>
        <v>3.0235679931074859</v>
      </c>
      <c r="Q40" s="9">
        <f t="shared" si="6"/>
        <v>-3.1818221417988291E-2</v>
      </c>
    </row>
    <row r="41" spans="1:17" x14ac:dyDescent="0.25">
      <c r="A41" s="5">
        <v>10095</v>
      </c>
      <c r="B41" s="13" t="s">
        <v>40</v>
      </c>
      <c r="C41" s="18">
        <v>3.7061172374429225</v>
      </c>
      <c r="D41" s="23">
        <f>IF(D$6 ="No",0,IF(D$6="Yes",Data!C37,Data!C37+Data!#REF!))</f>
        <v>0</v>
      </c>
      <c r="E41" s="7">
        <v>0</v>
      </c>
      <c r="F41" s="8">
        <f>Data!D37</f>
        <v>0</v>
      </c>
      <c r="G41" s="7">
        <f>Data!E37</f>
        <v>0</v>
      </c>
      <c r="H41" s="23">
        <f>IF(H$6="Yes",Data!G37,0)</f>
        <v>0</v>
      </c>
      <c r="I41" s="25">
        <f t="shared" si="7"/>
        <v>3.7061172374429225</v>
      </c>
      <c r="J41" s="18">
        <v>3.6429999999999998</v>
      </c>
      <c r="K41" s="7">
        <f t="shared" si="1"/>
        <v>0</v>
      </c>
      <c r="L41" s="7">
        <f>0.5*Data!O37</f>
        <v>0</v>
      </c>
      <c r="M41" s="7">
        <f>IF(H$6="Yes",Data!F37*0.5,G41*0.5)</f>
        <v>0</v>
      </c>
      <c r="N41" s="8">
        <f t="shared" si="4"/>
        <v>1.5779309360730687E-2</v>
      </c>
      <c r="O41" s="23">
        <f>'Proportional Share Calculation'!E38</f>
        <v>3.8912295168005075E-2</v>
      </c>
      <c r="P41" s="92">
        <f t="shared" si="5"/>
        <v>3.6976916045287354</v>
      </c>
      <c r="Q41" s="9">
        <f t="shared" si="6"/>
        <v>8.4256329141871866E-3</v>
      </c>
    </row>
    <row r="42" spans="1:17" x14ac:dyDescent="0.25">
      <c r="A42" s="5">
        <v>10097</v>
      </c>
      <c r="B42" s="13" t="s">
        <v>41</v>
      </c>
      <c r="C42" s="18">
        <v>2.057659246575342</v>
      </c>
      <c r="D42" s="23">
        <f>IF(D$6 ="No",0,IF(D$6="Yes",Data!C38,Data!C38+Data!#REF!))</f>
        <v>0</v>
      </c>
      <c r="E42" s="7">
        <v>0</v>
      </c>
      <c r="F42" s="8">
        <f>Data!D38</f>
        <v>0</v>
      </c>
      <c r="G42" s="7">
        <f>Data!E38</f>
        <v>0</v>
      </c>
      <c r="H42" s="23">
        <f>IF(H$6="Yes",Data!G38,0)</f>
        <v>0</v>
      </c>
      <c r="I42" s="25">
        <f t="shared" si="7"/>
        <v>2.057659246575342</v>
      </c>
      <c r="J42" s="18">
        <v>2.0379999999999998</v>
      </c>
      <c r="K42" s="7">
        <f t="shared" si="1"/>
        <v>0</v>
      </c>
      <c r="L42" s="7">
        <f>0.5*Data!O38</f>
        <v>0</v>
      </c>
      <c r="M42" s="7">
        <f>IF(H$6="Yes",Data!F38*0.5,G42*0.5)</f>
        <v>0</v>
      </c>
      <c r="N42" s="8">
        <f t="shared" si="4"/>
        <v>4.9148116438355594E-3</v>
      </c>
      <c r="O42" s="23">
        <f>'Proportional Share Calculation'!E39</f>
        <v>2.1727056330069789E-2</v>
      </c>
      <c r="P42" s="92">
        <f t="shared" si="5"/>
        <v>2.0646418679739051</v>
      </c>
      <c r="Q42" s="9">
        <f t="shared" si="6"/>
        <v>-6.9826213985630936E-3</v>
      </c>
    </row>
    <row r="43" spans="1:17" x14ac:dyDescent="0.25">
      <c r="A43" s="5">
        <v>10101</v>
      </c>
      <c r="B43" s="13" t="s">
        <v>42</v>
      </c>
      <c r="C43" s="18">
        <v>80.877095776255715</v>
      </c>
      <c r="D43" s="23">
        <f>IF(D$6 ="No",0,IF(D$6="Yes",Data!C39,Data!C39+Data!#REF!))</f>
        <v>0</v>
      </c>
      <c r="E43" s="7">
        <v>0</v>
      </c>
      <c r="F43" s="8">
        <f>Data!D39</f>
        <v>0.46</v>
      </c>
      <c r="G43" s="7">
        <f>Data!E39</f>
        <v>0</v>
      </c>
      <c r="H43" s="23">
        <f>IF(H$6="Yes",Data!G39,0)</f>
        <v>0</v>
      </c>
      <c r="I43" s="25">
        <f t="shared" si="7"/>
        <v>80.417095776255721</v>
      </c>
      <c r="J43" s="18">
        <v>76.028000000000006</v>
      </c>
      <c r="K43" s="7">
        <f t="shared" si="1"/>
        <v>0</v>
      </c>
      <c r="L43" s="7">
        <f>0.5*Data!O39</f>
        <v>1.2063680216995436</v>
      </c>
      <c r="M43" s="7">
        <f>IF(H$6="Yes",Data!F39*0.5,G43*0.5)</f>
        <v>0</v>
      </c>
      <c r="N43" s="8">
        <f t="shared" si="4"/>
        <v>1.0972739440639288</v>
      </c>
      <c r="O43" s="23">
        <f>'Proportional Share Calculation'!E40</f>
        <v>0.83308221552691741</v>
      </c>
      <c r="P43" s="92">
        <f t="shared" si="5"/>
        <v>79.164724181290396</v>
      </c>
      <c r="Q43" s="9">
        <f t="shared" si="6"/>
        <v>1.2523715949653251</v>
      </c>
    </row>
    <row r="44" spans="1:17" x14ac:dyDescent="0.25">
      <c r="A44" s="5">
        <v>10103</v>
      </c>
      <c r="B44" s="13" t="s">
        <v>43</v>
      </c>
      <c r="C44" s="18">
        <v>576.96809589041106</v>
      </c>
      <c r="D44" s="23">
        <f>IF(D$6 ="No",0,IF(D$6="Yes",Data!C40,Data!C40+Data!#REF!))</f>
        <v>0</v>
      </c>
      <c r="E44" s="7">
        <v>0</v>
      </c>
      <c r="F44" s="8">
        <f>Data!D40</f>
        <v>103.181</v>
      </c>
      <c r="G44" s="7">
        <f>Data!E40</f>
        <v>0</v>
      </c>
      <c r="H44" s="23">
        <f>IF(H$6="Yes",Data!G40,0)</f>
        <v>0</v>
      </c>
      <c r="I44" s="25">
        <f t="shared" si="7"/>
        <v>473.78709589041108</v>
      </c>
      <c r="J44" s="18">
        <v>318.49400000000003</v>
      </c>
      <c r="K44" s="7">
        <f t="shared" si="1"/>
        <v>0</v>
      </c>
      <c r="L44" s="7">
        <f>0.5*Data!O40</f>
        <v>24.138422832148859</v>
      </c>
      <c r="M44" s="7">
        <f>IF(H$6="Yes",Data!F40*0.5,G44*0.5)</f>
        <v>0</v>
      </c>
      <c r="N44" s="8">
        <f t="shared" si="4"/>
        <v>38.823273972602763</v>
      </c>
      <c r="O44" s="23">
        <f>'Proportional Share Calculation'!E41</f>
        <v>4.0569040689631004</v>
      </c>
      <c r="P44" s="92">
        <f t="shared" si="5"/>
        <v>385.51260087371475</v>
      </c>
      <c r="Q44" s="9">
        <f t="shared" si="6"/>
        <v>88.274495016696335</v>
      </c>
    </row>
    <row r="45" spans="1:17" x14ac:dyDescent="0.25">
      <c r="A45" s="5">
        <v>10105</v>
      </c>
      <c r="B45" s="13" t="s">
        <v>44</v>
      </c>
      <c r="C45" s="18">
        <v>112.72044303652969</v>
      </c>
      <c r="D45" s="23">
        <f>IF(D$6 ="No",0,IF(D$6="Yes",Data!C41,Data!C41+Data!#REF!))</f>
        <v>0</v>
      </c>
      <c r="E45" s="7">
        <v>0</v>
      </c>
      <c r="F45" s="8">
        <f>Data!D41</f>
        <v>0</v>
      </c>
      <c r="G45" s="7">
        <f>Data!E41</f>
        <v>0</v>
      </c>
      <c r="H45" s="23">
        <f>IF(H$6="Yes",Data!G41,0)</f>
        <v>0</v>
      </c>
      <c r="I45" s="25">
        <f t="shared" si="7"/>
        <v>112.72044303652969</v>
      </c>
      <c r="J45" s="18">
        <v>92.837999999999994</v>
      </c>
      <c r="K45" s="7">
        <f t="shared" si="1"/>
        <v>0</v>
      </c>
      <c r="L45" s="7">
        <f>0.5*Data!O41</f>
        <v>0</v>
      </c>
      <c r="M45" s="7">
        <f>IF(H$6="Yes",Data!F41*0.5,G45*0.5)</f>
        <v>0</v>
      </c>
      <c r="N45" s="8">
        <f t="shared" si="4"/>
        <v>4.9706107591324233</v>
      </c>
      <c r="O45" s="23">
        <f>'Proportional Share Calculation'!E42</f>
        <v>1.0402260453628898</v>
      </c>
      <c r="P45" s="92">
        <f t="shared" si="5"/>
        <v>98.848836804495306</v>
      </c>
      <c r="Q45" s="9">
        <f t="shared" si="6"/>
        <v>13.871606232034381</v>
      </c>
    </row>
    <row r="46" spans="1:17" x14ac:dyDescent="0.25">
      <c r="A46" s="5">
        <v>10106</v>
      </c>
      <c r="B46" s="13" t="s">
        <v>45</v>
      </c>
      <c r="C46" s="18">
        <v>26.340859589041099</v>
      </c>
      <c r="D46" s="23">
        <f>IF(D$6 ="No",0,IF(D$6="Yes",Data!C42,Data!C42+Data!#REF!))</f>
        <v>0</v>
      </c>
      <c r="E46" s="7">
        <v>0</v>
      </c>
      <c r="F46" s="8">
        <f>Data!D42</f>
        <v>0</v>
      </c>
      <c r="G46" s="7">
        <f>Data!E42</f>
        <v>0</v>
      </c>
      <c r="H46" s="23">
        <f>IF(H$6="Yes",Data!G42,0)</f>
        <v>0</v>
      </c>
      <c r="I46" s="25">
        <f t="shared" si="7"/>
        <v>26.340859589041099</v>
      </c>
      <c r="J46" s="18">
        <v>23.879000000000001</v>
      </c>
      <c r="K46" s="7">
        <f t="shared" si="1"/>
        <v>0</v>
      </c>
      <c r="L46" s="7">
        <f>0.5*Data!O42</f>
        <v>0</v>
      </c>
      <c r="M46" s="7">
        <f>IF(H$6="Yes",Data!F42*0.5,G46*0.5)</f>
        <v>0</v>
      </c>
      <c r="N46" s="8">
        <f t="shared" si="4"/>
        <v>0.61546489726027431</v>
      </c>
      <c r="O46" s="23">
        <f>'Proportional Share Calculation'!E43</f>
        <v>0.26050651528120317</v>
      </c>
      <c r="P46" s="92">
        <f t="shared" si="5"/>
        <v>24.754971412541479</v>
      </c>
      <c r="Q46" s="9">
        <f t="shared" si="6"/>
        <v>1.5858881764996191</v>
      </c>
    </row>
    <row r="47" spans="1:17" x14ac:dyDescent="0.25">
      <c r="A47" s="5">
        <v>10109</v>
      </c>
      <c r="B47" s="13" t="s">
        <v>46</v>
      </c>
      <c r="C47" s="18">
        <v>16.289023858447486</v>
      </c>
      <c r="D47" s="23">
        <f>IF(D$6 ="No",0,IF(D$6="Yes",Data!C43,Data!C43+Data!#REF!))</f>
        <v>0</v>
      </c>
      <c r="E47" s="7">
        <v>0</v>
      </c>
      <c r="F47" s="8">
        <f>Data!D43</f>
        <v>0</v>
      </c>
      <c r="G47" s="7">
        <f>Data!E43</f>
        <v>0</v>
      </c>
      <c r="H47" s="23">
        <f>IF(H$6="Yes",Data!G43,0)</f>
        <v>0</v>
      </c>
      <c r="I47" s="25">
        <f t="shared" si="7"/>
        <v>16.289023858447486</v>
      </c>
      <c r="J47" s="18">
        <v>12.118</v>
      </c>
      <c r="K47" s="7">
        <f t="shared" si="1"/>
        <v>0</v>
      </c>
      <c r="L47" s="7">
        <f>0.5*Data!O43</f>
        <v>1.78888242E-2</v>
      </c>
      <c r="M47" s="7">
        <f>IF(H$6="Yes",Data!F43*0.5,G47*0.5)</f>
        <v>0</v>
      </c>
      <c r="N47" s="8">
        <f t="shared" si="4"/>
        <v>1.0427559646118714</v>
      </c>
      <c r="O47" s="23">
        <f>'Proportional Share Calculation'!E44</f>
        <v>0.14015912756053572</v>
      </c>
      <c r="P47" s="92">
        <f t="shared" si="5"/>
        <v>13.318803916372406</v>
      </c>
      <c r="Q47" s="9">
        <f t="shared" si="6"/>
        <v>2.9702199420750794</v>
      </c>
    </row>
    <row r="48" spans="1:17" x14ac:dyDescent="0.25">
      <c r="A48" s="5">
        <v>10111</v>
      </c>
      <c r="B48" s="13" t="s">
        <v>47</v>
      </c>
      <c r="C48" s="18">
        <v>3.2732219178082196</v>
      </c>
      <c r="D48" s="23">
        <f>IF(D$6 ="No",0,IF(D$6="Yes",Data!C44,Data!C44+Data!#REF!))</f>
        <v>0</v>
      </c>
      <c r="E48" s="7">
        <v>0</v>
      </c>
      <c r="F48" s="8">
        <f>Data!D44</f>
        <v>0</v>
      </c>
      <c r="G48" s="7">
        <f>Data!E44</f>
        <v>0</v>
      </c>
      <c r="H48" s="23">
        <f>IF(H$6="Yes",Data!G44,0)</f>
        <v>0</v>
      </c>
      <c r="I48" s="25">
        <f t="shared" si="7"/>
        <v>3.2732219178082196</v>
      </c>
      <c r="J48" s="18">
        <v>3.2349999999999999</v>
      </c>
      <c r="K48" s="7">
        <f t="shared" si="1"/>
        <v>0</v>
      </c>
      <c r="L48" s="7">
        <f>0.5*Data!O44</f>
        <v>0</v>
      </c>
      <c r="M48" s="7">
        <f>IF(H$6="Yes",Data!F44*0.5,G48*0.5)</f>
        <v>0</v>
      </c>
      <c r="N48" s="8">
        <f t="shared" si="4"/>
        <v>9.5554794520549269E-3</v>
      </c>
      <c r="O48" s="23">
        <f>'Proportional Share Calculation'!E45</f>
        <v>3.4506891460328558E-2</v>
      </c>
      <c r="P48" s="92">
        <f t="shared" si="5"/>
        <v>3.2790623709123836</v>
      </c>
      <c r="Q48" s="9">
        <f t="shared" si="6"/>
        <v>-5.840453104164034E-3</v>
      </c>
    </row>
    <row r="49" spans="1:17" x14ac:dyDescent="0.25">
      <c r="A49" s="5">
        <v>10112</v>
      </c>
      <c r="B49" s="13" t="s">
        <v>48</v>
      </c>
      <c r="C49" s="18">
        <v>58.987459817351599</v>
      </c>
      <c r="D49" s="23">
        <f>IF(D$6 ="No",0,IF(D$6="Yes",Data!C45,Data!C45+Data!#REF!))</f>
        <v>0</v>
      </c>
      <c r="E49" s="7">
        <v>0</v>
      </c>
      <c r="F49" s="8">
        <f>Data!D45</f>
        <v>0</v>
      </c>
      <c r="G49" s="7">
        <f>Data!E45</f>
        <v>0</v>
      </c>
      <c r="H49" s="23">
        <f>IF(H$6="Yes",Data!G45,0)</f>
        <v>0</v>
      </c>
      <c r="I49" s="25">
        <f t="shared" si="7"/>
        <v>58.987459817351599</v>
      </c>
      <c r="J49" s="18">
        <v>58.25</v>
      </c>
      <c r="K49" s="7">
        <f t="shared" si="1"/>
        <v>0</v>
      </c>
      <c r="L49" s="7">
        <f>0.5*Data!O45</f>
        <v>0.46621856769999998</v>
      </c>
      <c r="M49" s="7">
        <f>IF(H$6="Yes",Data!F45*0.5,G49*0.5)</f>
        <v>0</v>
      </c>
      <c r="N49" s="8">
        <f t="shared" si="4"/>
        <v>0.18436495433789979</v>
      </c>
      <c r="O49" s="23">
        <f>'Proportional Share Calculation'!E46</f>
        <v>0.62642665703106604</v>
      </c>
      <c r="P49" s="92">
        <f t="shared" si="5"/>
        <v>59.527010179068967</v>
      </c>
      <c r="Q49" s="9">
        <f t="shared" si="6"/>
        <v>-0.53955036171736737</v>
      </c>
    </row>
    <row r="50" spans="1:17" x14ac:dyDescent="0.25">
      <c r="A50" s="5">
        <v>10113</v>
      </c>
      <c r="B50" s="13" t="s">
        <v>49</v>
      </c>
      <c r="C50" s="18">
        <v>45.618917579908683</v>
      </c>
      <c r="D50" s="23">
        <f>IF(D$6 ="No",0,IF(D$6="Yes",Data!C46,Data!C46+Data!#REF!))</f>
        <v>0</v>
      </c>
      <c r="E50" s="7">
        <v>0</v>
      </c>
      <c r="F50" s="8">
        <f>Data!D46</f>
        <v>0</v>
      </c>
      <c r="G50" s="7">
        <f>Data!E46</f>
        <v>1.2310000000000001</v>
      </c>
      <c r="H50" s="23">
        <f>IF(H$6="Yes",Data!G46,0)</f>
        <v>0</v>
      </c>
      <c r="I50" s="25">
        <f t="shared" si="7"/>
        <v>44.387917579908681</v>
      </c>
      <c r="J50" s="18">
        <v>37.692999999999998</v>
      </c>
      <c r="K50" s="7">
        <f t="shared" si="1"/>
        <v>0</v>
      </c>
      <c r="L50" s="7">
        <f>0.5*Data!O46</f>
        <v>1.6926727449999998E-2</v>
      </c>
      <c r="M50" s="7">
        <f>IF(H$6="Yes",Data!F46*0.5,G50*0.5)</f>
        <v>0.61550000000000005</v>
      </c>
      <c r="N50" s="8">
        <f t="shared" si="4"/>
        <v>1.6737293949771708</v>
      </c>
      <c r="O50" s="23">
        <f>'Proportional Share Calculation'!E47</f>
        <v>0.42540389509826737</v>
      </c>
      <c r="P50" s="92">
        <f t="shared" si="5"/>
        <v>40.424560017525437</v>
      </c>
      <c r="Q50" s="9">
        <f t="shared" si="6"/>
        <v>3.9633575623832442</v>
      </c>
    </row>
    <row r="51" spans="1:17" x14ac:dyDescent="0.25">
      <c r="A51" s="5">
        <v>10116</v>
      </c>
      <c r="B51" s="13" t="s">
        <v>50</v>
      </c>
      <c r="C51" s="18">
        <v>0.25387214611872144</v>
      </c>
      <c r="D51" s="23">
        <f>IF(D$6 ="No",0,IF(D$6="Yes",Data!C47,Data!C47+Data!#REF!))</f>
        <v>0</v>
      </c>
      <c r="E51" s="7">
        <v>0</v>
      </c>
      <c r="F51" s="8">
        <f>Data!D47</f>
        <v>0</v>
      </c>
      <c r="G51" s="7">
        <f>Data!E47</f>
        <v>0</v>
      </c>
      <c r="H51" s="23">
        <f>IF(H$6="Yes",Data!G47,0)</f>
        <v>0</v>
      </c>
      <c r="I51" s="25">
        <f t="shared" si="7"/>
        <v>0.25387214611872144</v>
      </c>
      <c r="J51" s="18">
        <v>0.22800000000000001</v>
      </c>
      <c r="K51" s="7">
        <f t="shared" si="1"/>
        <v>0</v>
      </c>
      <c r="L51" s="7">
        <f>0.5*Data!O47</f>
        <v>2.5365241500000003E-3</v>
      </c>
      <c r="M51" s="7">
        <f>IF(H$6="Yes",Data!F47*0.5,G51*0.5)</f>
        <v>0</v>
      </c>
      <c r="N51" s="8">
        <f t="shared" si="4"/>
        <v>6.4680365296803585E-3</v>
      </c>
      <c r="O51" s="23">
        <f>'Proportional Share Calculation'!E48</f>
        <v>2.5206197590918506E-3</v>
      </c>
      <c r="P51" s="92">
        <f t="shared" si="5"/>
        <v>0.23952518043877222</v>
      </c>
      <c r="Q51" s="9">
        <f t="shared" si="6"/>
        <v>1.4346965679949225E-2</v>
      </c>
    </row>
    <row r="52" spans="1:17" x14ac:dyDescent="0.25">
      <c r="A52" s="5">
        <v>10118</v>
      </c>
      <c r="B52" s="13" t="s">
        <v>51</v>
      </c>
      <c r="C52" s="18">
        <v>52.862122146118715</v>
      </c>
      <c r="D52" s="23">
        <f>IF(D$6 ="No",0,IF(D$6="Yes",Data!C48,Data!C48+Data!#REF!))</f>
        <v>0</v>
      </c>
      <c r="E52" s="7">
        <v>0</v>
      </c>
      <c r="F52" s="8">
        <f>Data!D48</f>
        <v>2.363</v>
      </c>
      <c r="G52" s="7">
        <f>Data!E48</f>
        <v>0</v>
      </c>
      <c r="H52" s="23">
        <f>IF(H$6="Yes",Data!G48,0)</f>
        <v>2.363</v>
      </c>
      <c r="I52" s="25">
        <f t="shared" si="7"/>
        <v>52.862122146118715</v>
      </c>
      <c r="J52" s="18">
        <v>45.673999999999999</v>
      </c>
      <c r="K52" s="7">
        <f t="shared" si="1"/>
        <v>0</v>
      </c>
      <c r="L52" s="7">
        <f>0.5*Data!O48</f>
        <v>0.19362773392694066</v>
      </c>
      <c r="M52" s="7">
        <f>IF(H$6="Yes",Data!F48*0.5,G52*0.5)</f>
        <v>0</v>
      </c>
      <c r="N52" s="8">
        <f t="shared" si="4"/>
        <v>1.7970305365296788</v>
      </c>
      <c r="O52" s="23">
        <f>'Proportional Share Calculation'!E49</f>
        <v>0.50692897681936611</v>
      </c>
      <c r="P52" s="92">
        <f t="shared" si="5"/>
        <v>48.17158724727598</v>
      </c>
      <c r="Q52" s="9">
        <f t="shared" si="6"/>
        <v>4.6905348988427349</v>
      </c>
    </row>
    <row r="53" spans="1:17" x14ac:dyDescent="0.25">
      <c r="A53" s="5">
        <v>10121</v>
      </c>
      <c r="B53" s="13" t="s">
        <v>52</v>
      </c>
      <c r="C53" s="18">
        <v>41.724773972602733</v>
      </c>
      <c r="D53" s="23">
        <f>IF(D$6 ="No",0,IF(D$6="Yes",Data!C49,Data!C49+Data!#REF!))</f>
        <v>0</v>
      </c>
      <c r="E53" s="7">
        <v>0</v>
      </c>
      <c r="F53" s="8">
        <f>Data!D49</f>
        <v>0</v>
      </c>
      <c r="G53" s="7">
        <f>Data!E49</f>
        <v>0</v>
      </c>
      <c r="H53" s="23">
        <f>IF(H$6="Yes",Data!G49,0)</f>
        <v>0</v>
      </c>
      <c r="I53" s="25">
        <f t="shared" si="7"/>
        <v>41.724773972602733</v>
      </c>
      <c r="J53" s="18">
        <v>40.875</v>
      </c>
      <c r="K53" s="7">
        <f t="shared" si="1"/>
        <v>0</v>
      </c>
      <c r="L53" s="7">
        <f>0.5*Data!O49</f>
        <v>0</v>
      </c>
      <c r="M53" s="7">
        <f>IF(H$6="Yes",Data!F49*0.5,G53*0.5)</f>
        <v>0</v>
      </c>
      <c r="N53" s="8">
        <f t="shared" si="4"/>
        <v>0.21244349315068334</v>
      </c>
      <c r="O53" s="23">
        <f>'Proportional Share Calculation'!E50</f>
        <v>0.43697818144258499</v>
      </c>
      <c r="P53" s="92">
        <f t="shared" si="5"/>
        <v>41.52442167459327</v>
      </c>
      <c r="Q53" s="9">
        <f t="shared" si="6"/>
        <v>0.20035229800946297</v>
      </c>
    </row>
    <row r="54" spans="1:17" x14ac:dyDescent="0.25">
      <c r="A54" s="5">
        <v>10123</v>
      </c>
      <c r="B54" s="13" t="s">
        <v>53</v>
      </c>
      <c r="C54" s="18">
        <v>479.04937248858442</v>
      </c>
      <c r="D54" s="23">
        <f>IF(D$6 ="No",0,IF(D$6="Yes",Data!C50,Data!C50+Data!#REF!))</f>
        <v>0</v>
      </c>
      <c r="E54" s="7">
        <v>28.6</v>
      </c>
      <c r="F54" s="8">
        <f>Data!D50</f>
        <v>15.72</v>
      </c>
      <c r="G54" s="7">
        <f>Data!E50</f>
        <v>0</v>
      </c>
      <c r="H54" s="23">
        <f>IF(H$6="Yes",Data!G50,0)</f>
        <v>0</v>
      </c>
      <c r="I54" s="25">
        <f t="shared" si="7"/>
        <v>434.72937248858443</v>
      </c>
      <c r="J54" s="18">
        <v>549.19899999999996</v>
      </c>
      <c r="K54" s="7">
        <f t="shared" si="1"/>
        <v>-114.46962751141552</v>
      </c>
      <c r="L54" s="7">
        <f>0.5*Data!O50</f>
        <v>8.9093215012636975</v>
      </c>
      <c r="M54" s="7">
        <f>IF(H$6="Yes",Data!F50*0.5,G54*0.5)</f>
        <v>0</v>
      </c>
      <c r="N54" s="8">
        <f t="shared" si="4"/>
        <v>0</v>
      </c>
      <c r="O54" s="23">
        <f>'Proportional Share Calculation'!E51</f>
        <v>4.7182402514180284</v>
      </c>
      <c r="P54" s="92">
        <f t="shared" si="5"/>
        <v>448.35693424126617</v>
      </c>
      <c r="Q54" s="9">
        <f t="shared" si="6"/>
        <v>-13.627561752681743</v>
      </c>
    </row>
    <row r="55" spans="1:17" x14ac:dyDescent="0.25">
      <c r="A55" s="5">
        <v>10136</v>
      </c>
      <c r="B55" s="13" t="s">
        <v>54</v>
      </c>
      <c r="C55" s="18">
        <v>19.940254566210047</v>
      </c>
      <c r="D55" s="23">
        <f>IF(D$6 ="No",0,IF(D$6="Yes",Data!C51,Data!C51+Data!#REF!))</f>
        <v>0</v>
      </c>
      <c r="E55" s="7">
        <v>0</v>
      </c>
      <c r="F55" s="8">
        <f>Data!D51</f>
        <v>0</v>
      </c>
      <c r="G55" s="7">
        <f>Data!E51</f>
        <v>0</v>
      </c>
      <c r="H55" s="23">
        <f>IF(H$6="Yes",Data!G51,0)</f>
        <v>0</v>
      </c>
      <c r="I55" s="25">
        <f t="shared" si="7"/>
        <v>19.940254566210047</v>
      </c>
      <c r="J55" s="18">
        <v>18.536999999999999</v>
      </c>
      <c r="K55" s="7">
        <f t="shared" si="1"/>
        <v>0</v>
      </c>
      <c r="L55" s="7">
        <f>0.5*Data!O51</f>
        <v>1.0717939497716896E-3</v>
      </c>
      <c r="M55" s="7">
        <f>IF(H$6="Yes",Data!F51*0.5,G55*0.5)</f>
        <v>0</v>
      </c>
      <c r="N55" s="8">
        <f t="shared" si="4"/>
        <v>0.35081364155251205</v>
      </c>
      <c r="O55" s="23">
        <f>'Proportional Share Calculation'!E52</f>
        <v>0.20088937410912588</v>
      </c>
      <c r="P55" s="92">
        <f t="shared" si="5"/>
        <v>19.089774809611409</v>
      </c>
      <c r="Q55" s="9">
        <f t="shared" si="6"/>
        <v>0.85047975659863795</v>
      </c>
    </row>
    <row r="56" spans="1:17" x14ac:dyDescent="0.25">
      <c r="A56" s="5">
        <v>10142</v>
      </c>
      <c r="B56" s="13" t="s">
        <v>55</v>
      </c>
      <c r="C56" s="18">
        <v>3.4522550228310505</v>
      </c>
      <c r="D56" s="23">
        <f>IF(D$6 ="No",0,IF(D$6="Yes",Data!C52,Data!C52+Data!#REF!))</f>
        <v>0</v>
      </c>
      <c r="E56" s="7">
        <v>0</v>
      </c>
      <c r="F56" s="8">
        <f>Data!D52</f>
        <v>0</v>
      </c>
      <c r="G56" s="7">
        <f>Data!E52</f>
        <v>0</v>
      </c>
      <c r="H56" s="23">
        <f>IF(H$6="Yes",Data!G52,0)</f>
        <v>0</v>
      </c>
      <c r="I56" s="25">
        <f t="shared" si="7"/>
        <v>3.4522550228310505</v>
      </c>
      <c r="J56" s="18">
        <v>2.6869999999999998</v>
      </c>
      <c r="K56" s="7">
        <f t="shared" si="1"/>
        <v>0</v>
      </c>
      <c r="L56" s="7">
        <f>0.5*Data!O52</f>
        <v>0</v>
      </c>
      <c r="M56" s="7">
        <f>IF(H$6="Yes",Data!F52*0.5,G56*0.5)</f>
        <v>0</v>
      </c>
      <c r="N56" s="8">
        <f t="shared" si="4"/>
        <v>0.19131375570776266</v>
      </c>
      <c r="O56" s="23">
        <f>'Proportional Share Calculation'!E53</f>
        <v>3.0611792889962224E-2</v>
      </c>
      <c r="P56" s="92">
        <f t="shared" si="5"/>
        <v>2.9089255485977246</v>
      </c>
      <c r="Q56" s="9">
        <f t="shared" si="6"/>
        <v>0.54332947423332589</v>
      </c>
    </row>
    <row r="57" spans="1:17" x14ac:dyDescent="0.25">
      <c r="A57" s="5">
        <v>10144</v>
      </c>
      <c r="B57" s="13" t="s">
        <v>56</v>
      </c>
      <c r="C57" s="18">
        <v>3.3997083333333333</v>
      </c>
      <c r="D57" s="23">
        <f>IF(D$6 ="No",0,IF(D$6="Yes",Data!C53,Data!C53+Data!#REF!))</f>
        <v>0</v>
      </c>
      <c r="E57" s="7">
        <v>0</v>
      </c>
      <c r="F57" s="8">
        <f>Data!D53</f>
        <v>0</v>
      </c>
      <c r="G57" s="7">
        <f>Data!E53</f>
        <v>0</v>
      </c>
      <c r="H57" s="23">
        <f>IF(H$6="Yes",Data!G53,0)</f>
        <v>0</v>
      </c>
      <c r="I57" s="25">
        <f t="shared" si="7"/>
        <v>3.3997083333333333</v>
      </c>
      <c r="J57" s="18">
        <v>3.3679999999999999</v>
      </c>
      <c r="K57" s="7">
        <f t="shared" si="1"/>
        <v>0</v>
      </c>
      <c r="L57" s="7">
        <f>0.5*Data!O53</f>
        <v>0</v>
      </c>
      <c r="M57" s="7">
        <f>IF(H$6="Yes",Data!F53*0.5,G57*0.5)</f>
        <v>0</v>
      </c>
      <c r="N57" s="8">
        <f t="shared" si="4"/>
        <v>7.9270833333333623E-3</v>
      </c>
      <c r="O57" s="23">
        <f>'Proportional Share Calculation'!E54</f>
        <v>3.5904070736445019E-2</v>
      </c>
      <c r="P57" s="92">
        <f t="shared" si="5"/>
        <v>3.4118311540697781</v>
      </c>
      <c r="Q57" s="9">
        <f t="shared" si="6"/>
        <v>-1.2122820736444773E-2</v>
      </c>
    </row>
    <row r="58" spans="1:17" x14ac:dyDescent="0.25">
      <c r="A58" s="5">
        <v>10156</v>
      </c>
      <c r="B58" s="13" t="s">
        <v>57</v>
      </c>
      <c r="C58" s="18">
        <v>33.658279908675802</v>
      </c>
      <c r="D58" s="23">
        <f>IF(D$6 ="No",0,IF(D$6="Yes",Data!C54,Data!C54+Data!#REF!))</f>
        <v>0</v>
      </c>
      <c r="E58" s="7">
        <v>0</v>
      </c>
      <c r="F58" s="8">
        <f>Data!D54</f>
        <v>0</v>
      </c>
      <c r="G58" s="7">
        <f>Data!E54</f>
        <v>0</v>
      </c>
      <c r="H58" s="23">
        <f>IF(H$6="Yes",Data!G54,0)</f>
        <v>0</v>
      </c>
      <c r="I58" s="25">
        <f t="shared" si="7"/>
        <v>33.658279908675802</v>
      </c>
      <c r="J58" s="18">
        <v>32.238</v>
      </c>
      <c r="K58" s="7">
        <f t="shared" si="1"/>
        <v>0</v>
      </c>
      <c r="L58" s="7">
        <f>0.5*Data!O54</f>
        <v>1.7928772500000001E-3</v>
      </c>
      <c r="M58" s="7">
        <f>IF(H$6="Yes",Data!F54*0.5,G58*0.5)</f>
        <v>0</v>
      </c>
      <c r="N58" s="8">
        <f t="shared" si="4"/>
        <v>0.3550699771689505</v>
      </c>
      <c r="O58" s="23">
        <f>'Proportional Share Calculation'!E55</f>
        <v>0.34665685386020229</v>
      </c>
      <c r="P58" s="92">
        <f t="shared" si="5"/>
        <v>32.941519708279152</v>
      </c>
      <c r="Q58" s="9">
        <f t="shared" si="6"/>
        <v>0.71676020039664934</v>
      </c>
    </row>
    <row r="59" spans="1:17" x14ac:dyDescent="0.25">
      <c r="A59" s="5">
        <v>10157</v>
      </c>
      <c r="B59" s="13" t="s">
        <v>58</v>
      </c>
      <c r="C59" s="18">
        <v>78.283461986301361</v>
      </c>
      <c r="D59" s="23">
        <f>IF(D$6 ="No",0,IF(D$6="Yes",Data!C55,Data!C55+Data!#REF!))</f>
        <v>0</v>
      </c>
      <c r="E59" s="7">
        <v>35.656999999999996</v>
      </c>
      <c r="F59" s="8">
        <f>Data!D55</f>
        <v>2.5489999999999999</v>
      </c>
      <c r="G59" s="7">
        <f>Data!E55</f>
        <v>0</v>
      </c>
      <c r="H59" s="23">
        <f>IF(H$6="Yes",Data!G55,0)</f>
        <v>2.5489999999999999</v>
      </c>
      <c r="I59" s="25">
        <f t="shared" si="7"/>
        <v>42.626461986301365</v>
      </c>
      <c r="J59" s="18">
        <v>49.957999999999998</v>
      </c>
      <c r="K59" s="7">
        <f t="shared" si="1"/>
        <v>-7.3315380136986334</v>
      </c>
      <c r="L59" s="7">
        <f>0.5*Data!O55</f>
        <v>0.26135009468013692</v>
      </c>
      <c r="M59" s="7">
        <f>IF(H$6="Yes",Data!F55*0.5,G59*0.5)</f>
        <v>0</v>
      </c>
      <c r="N59" s="8">
        <f t="shared" si="4"/>
        <v>0</v>
      </c>
      <c r="O59" s="23">
        <f>'Proportional Share Calculation'!E56</f>
        <v>0.45612568064310871</v>
      </c>
      <c r="P59" s="92">
        <f t="shared" si="5"/>
        <v>43.343937761624616</v>
      </c>
      <c r="Q59" s="9">
        <f t="shared" si="6"/>
        <v>-0.71747577532325124</v>
      </c>
    </row>
    <row r="60" spans="1:17" x14ac:dyDescent="0.25">
      <c r="A60" s="5">
        <v>10158</v>
      </c>
      <c r="B60" s="13" t="s">
        <v>59</v>
      </c>
      <c r="C60" s="18">
        <v>3.9500085616438354</v>
      </c>
      <c r="D60" s="23">
        <f>IF(D$6 ="No",0,IF(D$6="Yes",Data!C56,Data!C56+Data!#REF!))</f>
        <v>0</v>
      </c>
      <c r="E60" s="7">
        <v>0</v>
      </c>
      <c r="F60" s="8">
        <f>Data!D56</f>
        <v>0</v>
      </c>
      <c r="G60" s="7">
        <f>Data!E56</f>
        <v>0</v>
      </c>
      <c r="H60" s="23">
        <f>IF(H$6="Yes",Data!G56,0)</f>
        <v>0</v>
      </c>
      <c r="I60" s="25">
        <f t="shared" si="7"/>
        <v>3.9500085616438354</v>
      </c>
      <c r="J60" s="18">
        <v>2.7909999999999999</v>
      </c>
      <c r="K60" s="7">
        <f t="shared" si="1"/>
        <v>0</v>
      </c>
      <c r="L60" s="7">
        <f>0.5*Data!O56</f>
        <v>0</v>
      </c>
      <c r="M60" s="7">
        <f>IF(H$6="Yes",Data!F56*0.5,G60*0.5)</f>
        <v>0</v>
      </c>
      <c r="N60" s="8">
        <f t="shared" si="4"/>
        <v>0.28975214041095887</v>
      </c>
      <c r="O60" s="23">
        <f>'Proportional Share Calculation'!E57</f>
        <v>3.2764790245870333E-2</v>
      </c>
      <c r="P60" s="92">
        <f t="shared" si="5"/>
        <v>3.1135169306568291</v>
      </c>
      <c r="Q60" s="9">
        <f t="shared" si="6"/>
        <v>0.8364916309870063</v>
      </c>
    </row>
    <row r="61" spans="1:17" x14ac:dyDescent="0.25">
      <c r="A61" s="5">
        <v>10170</v>
      </c>
      <c r="B61" s="13" t="s">
        <v>60</v>
      </c>
      <c r="C61" s="18">
        <v>276.60879200913246</v>
      </c>
      <c r="D61" s="23">
        <f>IF(D$6 ="No",0,IF(D$6="Yes",Data!C57,Data!C57+Data!#REF!))</f>
        <v>0</v>
      </c>
      <c r="E61" s="7">
        <v>0</v>
      </c>
      <c r="F61" s="8">
        <f>Data!D57</f>
        <v>32.262999999999998</v>
      </c>
      <c r="G61" s="7">
        <f>Data!E57</f>
        <v>0</v>
      </c>
      <c r="H61" s="23">
        <f>IF(H$6="Yes",Data!G57,0)</f>
        <v>3.282</v>
      </c>
      <c r="I61" s="25">
        <f t="shared" si="7"/>
        <v>247.62779200913246</v>
      </c>
      <c r="J61" s="18">
        <v>251.09700000000001</v>
      </c>
      <c r="K61" s="7">
        <f t="shared" si="1"/>
        <v>-3.4692079908675453</v>
      </c>
      <c r="L61" s="7">
        <f>0.5*Data!O57</f>
        <v>2.4794825645365299</v>
      </c>
      <c r="M61" s="7">
        <f>IF(H$6="Yes",Data!F57*0.5,G61*0.5)</f>
        <v>0</v>
      </c>
      <c r="N61" s="8">
        <f t="shared" si="4"/>
        <v>0</v>
      </c>
      <c r="O61" s="23">
        <f>'Proportional Share Calculation'!E58</f>
        <v>2.6599713371551617</v>
      </c>
      <c r="P61" s="92">
        <f t="shared" si="5"/>
        <v>252.76724591082416</v>
      </c>
      <c r="Q61" s="9">
        <f t="shared" si="6"/>
        <v>-5.1394539016916951</v>
      </c>
    </row>
    <row r="62" spans="1:17" x14ac:dyDescent="0.25">
      <c r="A62" s="5">
        <v>10172</v>
      </c>
      <c r="B62" s="13" t="s">
        <v>61</v>
      </c>
      <c r="C62" s="18">
        <v>5.115373858447489</v>
      </c>
      <c r="D62" s="23">
        <f>IF(D$6 ="No",0,IF(D$6="Yes",Data!C58,Data!C58+Data!#REF!))</f>
        <v>0</v>
      </c>
      <c r="E62" s="7">
        <v>0</v>
      </c>
      <c r="F62" s="8">
        <f>Data!D58</f>
        <v>0</v>
      </c>
      <c r="G62" s="7">
        <f>Data!E58</f>
        <v>0</v>
      </c>
      <c r="H62" s="23">
        <f>IF(H$6="Yes",Data!G58,0)</f>
        <v>0</v>
      </c>
      <c r="I62" s="25">
        <f t="shared" si="7"/>
        <v>5.115373858447489</v>
      </c>
      <c r="J62" s="18">
        <v>6.1020000000000003</v>
      </c>
      <c r="K62" s="7">
        <f t="shared" si="1"/>
        <v>-0.98662614155251127</v>
      </c>
      <c r="L62" s="7">
        <f>0.5*Data!O58</f>
        <v>0</v>
      </c>
      <c r="M62" s="7">
        <f>IF(H$6="Yes",Data!F58*0.5,G62*0.5)</f>
        <v>0</v>
      </c>
      <c r="N62" s="8">
        <f t="shared" si="4"/>
        <v>0</v>
      </c>
      <c r="O62" s="23">
        <f>'Proportional Share Calculation'!E59</f>
        <v>5.440364685712195E-2</v>
      </c>
      <c r="P62" s="92">
        <f t="shared" si="5"/>
        <v>5.1697775053046113</v>
      </c>
      <c r="Q62" s="9">
        <f t="shared" si="6"/>
        <v>-5.440364685712229E-2</v>
      </c>
    </row>
    <row r="63" spans="1:17" x14ac:dyDescent="0.25">
      <c r="A63" s="5">
        <v>10173</v>
      </c>
      <c r="B63" s="13" t="s">
        <v>62</v>
      </c>
      <c r="C63" s="18">
        <v>47.73202397260274</v>
      </c>
      <c r="D63" s="23">
        <f>IF(D$6 ="No",0,IF(D$6="Yes",Data!C59,Data!C59+Data!#REF!))</f>
        <v>0</v>
      </c>
      <c r="E63" s="7">
        <v>0</v>
      </c>
      <c r="F63" s="8">
        <f>Data!D59</f>
        <v>0.99199999999999999</v>
      </c>
      <c r="G63" s="7">
        <f>Data!E59</f>
        <v>0.96699999999999997</v>
      </c>
      <c r="H63" s="23">
        <f>IF(H$6="Yes",Data!G59,0)</f>
        <v>0</v>
      </c>
      <c r="I63" s="25">
        <f t="shared" si="7"/>
        <v>45.773023972602736</v>
      </c>
      <c r="J63" s="18">
        <v>33.130000000000003</v>
      </c>
      <c r="K63" s="7">
        <f t="shared" si="1"/>
        <v>0</v>
      </c>
      <c r="L63" s="7">
        <f>0.5*Data!O59</f>
        <v>1.7330255707762546E-2</v>
      </c>
      <c r="M63" s="7">
        <f>IF(H$6="Yes",Data!F59*0.5,G63*0.5)</f>
        <v>0.48349999999999999</v>
      </c>
      <c r="N63" s="8">
        <f t="shared" si="4"/>
        <v>3.1607559931506835</v>
      </c>
      <c r="O63" s="23">
        <f>'Proportional Share Calculation'!E60</f>
        <v>0.39129035745663404</v>
      </c>
      <c r="P63" s="92">
        <f t="shared" si="5"/>
        <v>37.182876606315084</v>
      </c>
      <c r="Q63" s="9">
        <f t="shared" si="6"/>
        <v>8.5901473662876526</v>
      </c>
    </row>
    <row r="64" spans="1:17" x14ac:dyDescent="0.25">
      <c r="A64" s="5">
        <v>10174</v>
      </c>
      <c r="B64" s="13" t="s">
        <v>63</v>
      </c>
      <c r="C64" s="18">
        <v>0.60980068493150674</v>
      </c>
      <c r="D64" s="23">
        <f>IF(D$6 ="No",0,IF(D$6="Yes",Data!C60,Data!C60+Data!#REF!))</f>
        <v>0</v>
      </c>
      <c r="E64" s="7">
        <v>0</v>
      </c>
      <c r="F64" s="8">
        <f>Data!D60</f>
        <v>0</v>
      </c>
      <c r="G64" s="7">
        <f>Data!E60</f>
        <v>0</v>
      </c>
      <c r="H64" s="23">
        <f>IF(H$6="Yes",Data!G60,0)</f>
        <v>0</v>
      </c>
      <c r="I64" s="25">
        <f t="shared" si="7"/>
        <v>0.60980068493150674</v>
      </c>
      <c r="J64" s="18">
        <v>0.50700000000000001</v>
      </c>
      <c r="K64" s="7">
        <f t="shared" si="1"/>
        <v>0</v>
      </c>
      <c r="L64" s="7">
        <f>0.5*Data!O60</f>
        <v>0</v>
      </c>
      <c r="M64" s="7">
        <f>IF(H$6="Yes",Data!F60*0.5,G64*0.5)</f>
        <v>0</v>
      </c>
      <c r="N64" s="8">
        <f t="shared" si="4"/>
        <v>2.5700171232876684E-2</v>
      </c>
      <c r="O64" s="23">
        <f>'Proportional Share Calculation'!E61</f>
        <v>5.6654377174452453E-3</v>
      </c>
      <c r="P64" s="92">
        <f t="shared" si="5"/>
        <v>0.53836560895032193</v>
      </c>
      <c r="Q64" s="9">
        <f t="shared" si="6"/>
        <v>7.1435075981184815E-2</v>
      </c>
    </row>
    <row r="65" spans="1:17" x14ac:dyDescent="0.25">
      <c r="A65" s="5">
        <v>10177</v>
      </c>
      <c r="B65" s="13" t="s">
        <v>64</v>
      </c>
      <c r="C65" s="18">
        <v>9.8553337899543401</v>
      </c>
      <c r="D65" s="23">
        <f>IF(D$6 ="No",0,IF(D$6="Yes",Data!C61,Data!C61+Data!#REF!))</f>
        <v>0</v>
      </c>
      <c r="E65" s="7">
        <v>0</v>
      </c>
      <c r="F65" s="8">
        <f>Data!D61</f>
        <v>6.6000000000000003E-2</v>
      </c>
      <c r="G65" s="7">
        <f>Data!E61</f>
        <v>0</v>
      </c>
      <c r="H65" s="23">
        <f>IF(H$6="Yes",Data!G61,0)</f>
        <v>0</v>
      </c>
      <c r="I65" s="25">
        <f t="shared" si="7"/>
        <v>9.7893337899543393</v>
      </c>
      <c r="J65" s="18">
        <v>11.664999999999999</v>
      </c>
      <c r="K65" s="7">
        <f t="shared" si="1"/>
        <v>-1.8756662100456598</v>
      </c>
      <c r="L65" s="7">
        <f>0.5*Data!O61</f>
        <v>0</v>
      </c>
      <c r="M65" s="7">
        <f>IF(H$6="Yes",Data!F61*0.5,G65*0.5)</f>
        <v>0</v>
      </c>
      <c r="N65" s="8">
        <f t="shared" si="4"/>
        <v>0</v>
      </c>
      <c r="O65" s="23">
        <f>'Proportional Share Calculation'!E62</f>
        <v>0.10411271457621345</v>
      </c>
      <c r="P65" s="92">
        <f t="shared" si="5"/>
        <v>9.8934465045305533</v>
      </c>
      <c r="Q65" s="9">
        <f t="shared" si="6"/>
        <v>-0.10411271457621396</v>
      </c>
    </row>
    <row r="66" spans="1:17" x14ac:dyDescent="0.25">
      <c r="A66" s="5">
        <v>10179</v>
      </c>
      <c r="B66" s="13" t="s">
        <v>65</v>
      </c>
      <c r="C66" s="18">
        <v>197.5277054794521</v>
      </c>
      <c r="D66" s="23">
        <f>IF(D$6 ="No",0,IF(D$6="Yes",Data!C62,Data!C62+Data!#REF!))</f>
        <v>0</v>
      </c>
      <c r="E66" s="7">
        <v>0</v>
      </c>
      <c r="F66" s="8">
        <f>Data!D62</f>
        <v>9.4039999999999999</v>
      </c>
      <c r="G66" s="7">
        <f>Data!E62</f>
        <v>3.577</v>
      </c>
      <c r="H66" s="23">
        <f>IF(H$6="Yes",Data!G62,0)</f>
        <v>0</v>
      </c>
      <c r="I66" s="25">
        <f t="shared" si="7"/>
        <v>184.5467054794521</v>
      </c>
      <c r="J66" s="18">
        <v>166.822</v>
      </c>
      <c r="K66" s="7">
        <f t="shared" si="1"/>
        <v>0</v>
      </c>
      <c r="L66" s="7">
        <f>0.5*Data!O62</f>
        <v>1.3196294659988588</v>
      </c>
      <c r="M66" s="7">
        <f>IF(H$6="Yes",Data!F62*0.5,G66*0.5)</f>
        <v>1.7885</v>
      </c>
      <c r="N66" s="8">
        <f t="shared" si="4"/>
        <v>4.4311763698630244</v>
      </c>
      <c r="O66" s="23">
        <f>'Proportional Share Calculation'!E63</f>
        <v>1.8543885883484237</v>
      </c>
      <c r="P66" s="92">
        <f t="shared" si="5"/>
        <v>176.21569442421034</v>
      </c>
      <c r="Q66" s="9">
        <f t="shared" si="6"/>
        <v>8.3310110552417598</v>
      </c>
    </row>
    <row r="67" spans="1:17" x14ac:dyDescent="0.25">
      <c r="A67" s="5">
        <v>10183</v>
      </c>
      <c r="B67" s="13" t="s">
        <v>66</v>
      </c>
      <c r="C67" s="18">
        <v>134.28629783105023</v>
      </c>
      <c r="D67" s="23">
        <f>IF(D$6 ="No",0,IF(D$6="Yes",Data!C63,Data!C63+Data!#REF!))</f>
        <v>0</v>
      </c>
      <c r="E67" s="7">
        <v>0</v>
      </c>
      <c r="F67" s="8">
        <f>Data!D63</f>
        <v>0.68899999999999995</v>
      </c>
      <c r="G67" s="7">
        <f>Data!E63</f>
        <v>0</v>
      </c>
      <c r="H67" s="23">
        <f>IF(H$6="Yes",Data!G63,0)</f>
        <v>0</v>
      </c>
      <c r="I67" s="25">
        <f t="shared" si="7"/>
        <v>133.59729783105024</v>
      </c>
      <c r="J67" s="18">
        <v>117.351</v>
      </c>
      <c r="K67" s="7">
        <f t="shared" si="1"/>
        <v>0</v>
      </c>
      <c r="L67" s="7">
        <f>0.5*Data!O63</f>
        <v>1.4562940324548519</v>
      </c>
      <c r="M67" s="7">
        <f>IF(H$6="Yes",Data!F63*0.5,G67*0.5)</f>
        <v>0</v>
      </c>
      <c r="N67" s="8">
        <f t="shared" si="4"/>
        <v>4.0615744577625605</v>
      </c>
      <c r="O67" s="23">
        <f>'Proportional Share Calculation'!E64</f>
        <v>1.3067499494757728</v>
      </c>
      <c r="P67" s="92">
        <f t="shared" si="5"/>
        <v>124.17561843969318</v>
      </c>
      <c r="Q67" s="9">
        <f t="shared" si="6"/>
        <v>9.4216793913570598</v>
      </c>
    </row>
    <row r="68" spans="1:17" x14ac:dyDescent="0.25">
      <c r="A68" s="5">
        <v>10186</v>
      </c>
      <c r="B68" s="13" t="s">
        <v>67</v>
      </c>
      <c r="C68" s="18">
        <v>21.237431506849319</v>
      </c>
      <c r="D68" s="23">
        <f>IF(D$6 ="No",0,IF(D$6="Yes",Data!C64,Data!C64+Data!#REF!))</f>
        <v>0</v>
      </c>
      <c r="E68" s="7">
        <v>0</v>
      </c>
      <c r="F68" s="8">
        <f>Data!D64</f>
        <v>0</v>
      </c>
      <c r="G68" s="7">
        <f>Data!E64</f>
        <v>0</v>
      </c>
      <c r="H68" s="23">
        <f>IF(H$6="Yes",Data!G64,0)</f>
        <v>0</v>
      </c>
      <c r="I68" s="25">
        <f t="shared" si="7"/>
        <v>21.237431506849319</v>
      </c>
      <c r="J68" s="18">
        <v>21.317</v>
      </c>
      <c r="K68" s="7">
        <f t="shared" si="1"/>
        <v>-7.9568493150681263E-2</v>
      </c>
      <c r="L68" s="7">
        <f>0.5*Data!O64</f>
        <v>1.7427282999999999E-3</v>
      </c>
      <c r="M68" s="7">
        <f>IF(H$6="Yes",Data!F64*0.5,G68*0.5)</f>
        <v>0</v>
      </c>
      <c r="N68" s="8">
        <f t="shared" si="4"/>
        <v>0</v>
      </c>
      <c r="O68" s="23">
        <f>'Proportional Share Calculation'!E65</f>
        <v>0.22588545169925009</v>
      </c>
      <c r="P68" s="92">
        <f t="shared" si="5"/>
        <v>21.465059686848569</v>
      </c>
      <c r="Q68" s="9">
        <f t="shared" si="6"/>
        <v>-0.22762817999925034</v>
      </c>
    </row>
    <row r="69" spans="1:17" x14ac:dyDescent="0.25">
      <c r="A69" s="5">
        <v>10190</v>
      </c>
      <c r="B69" s="13" t="s">
        <v>68</v>
      </c>
      <c r="C69" s="18">
        <v>704.06</v>
      </c>
      <c r="D69" s="23">
        <f>IF(D$6 ="No",0,IF(D$6="Yes",Data!C65,Data!C65+Data!#REF!))</f>
        <v>0</v>
      </c>
      <c r="E69" s="7">
        <v>218.73</v>
      </c>
      <c r="F69" s="8">
        <f>Data!D65</f>
        <v>306.41000000000003</v>
      </c>
      <c r="G69" s="7">
        <f>Data!E65</f>
        <v>0</v>
      </c>
      <c r="H69" s="23">
        <f>IF(H$6="Yes",Data!G65,0)</f>
        <v>0</v>
      </c>
      <c r="I69" s="25">
        <f t="shared" si="7"/>
        <v>178.91999999999996</v>
      </c>
      <c r="J69" s="18">
        <v>187.059</v>
      </c>
      <c r="K69" s="7">
        <f t="shared" si="1"/>
        <v>-8.1390000000000384</v>
      </c>
      <c r="L69" s="7">
        <f>0.5*Data!O65</f>
        <v>8.7500724500000002E-3</v>
      </c>
      <c r="M69" s="7">
        <f>IF(H$6="Yes",Data!F65*0.5,G69*0.5)</f>
        <v>0</v>
      </c>
      <c r="N69" s="8">
        <f t="shared" si="4"/>
        <v>0</v>
      </c>
      <c r="O69" s="23">
        <f>'Proportional Share Calculation'!E66</f>
        <v>1.9029648273806081</v>
      </c>
      <c r="P69" s="92">
        <f t="shared" si="5"/>
        <v>180.83171489983056</v>
      </c>
      <c r="Q69" s="9">
        <f t="shared" si="6"/>
        <v>-1.9117148998305993</v>
      </c>
    </row>
    <row r="70" spans="1:17" x14ac:dyDescent="0.25">
      <c r="A70" s="5">
        <v>10191</v>
      </c>
      <c r="B70" s="13" t="s">
        <v>69</v>
      </c>
      <c r="C70" s="94">
        <v>119.35821929223745</v>
      </c>
      <c r="D70" s="23">
        <f>IF(D$6 ="No",0,IF(D$6="Yes",Data!C66,Data!C66+Data!#REF!))</f>
        <v>0</v>
      </c>
      <c r="E70" s="7">
        <v>0</v>
      </c>
      <c r="F70" s="8">
        <f>Data!D66</f>
        <v>0</v>
      </c>
      <c r="G70" s="7">
        <f>Data!E66</f>
        <v>0</v>
      </c>
      <c r="H70" s="23">
        <f>IF(H$6="Yes",Data!G66,0)</f>
        <v>0</v>
      </c>
      <c r="I70" s="25">
        <f t="shared" si="7"/>
        <v>119.35821929223745</v>
      </c>
      <c r="J70" s="18">
        <v>131.21700000000001</v>
      </c>
      <c r="K70" s="7">
        <f t="shared" si="1"/>
        <v>-11.858780707762563</v>
      </c>
      <c r="L70" s="7">
        <f>0.5*Data!O66</f>
        <v>0.11957373562773971</v>
      </c>
      <c r="M70" s="7">
        <f>IF(H$6="Yes",Data!F66*0.5,G70*0.5)</f>
        <v>0</v>
      </c>
      <c r="N70" s="8">
        <f t="shared" si="4"/>
        <v>0</v>
      </c>
      <c r="O70" s="23">
        <f>'Proportional Share Calculation'!E67</f>
        <v>1.2706847708544682</v>
      </c>
      <c r="P70" s="92">
        <f t="shared" ref="P70:P101" si="8">SUM(J70:O70)</f>
        <v>120.74847779871966</v>
      </c>
      <c r="Q70" s="9">
        <f t="shared" ref="Q70:Q101" si="9">I70-P70</f>
        <v>-1.3902585064822119</v>
      </c>
    </row>
    <row r="71" spans="1:17" x14ac:dyDescent="0.25">
      <c r="A71" s="5">
        <v>10197</v>
      </c>
      <c r="B71" s="13" t="s">
        <v>70</v>
      </c>
      <c r="C71" s="18">
        <v>25.058000570776255</v>
      </c>
      <c r="D71" s="23">
        <f>IF(D$6 ="No",0,IF(D$6="Yes",Data!C67,Data!C67+Data!#REF!))</f>
        <v>0</v>
      </c>
      <c r="E71" s="7">
        <v>0</v>
      </c>
      <c r="F71" s="8">
        <f>Data!D67</f>
        <v>0</v>
      </c>
      <c r="G71" s="7">
        <f>Data!E67</f>
        <v>0</v>
      </c>
      <c r="H71" s="23">
        <f>IF(H$6="Yes",Data!G67,0)</f>
        <v>0</v>
      </c>
      <c r="I71" s="25">
        <f t="shared" ref="I71:I102" si="10">IF((C71+D71-SUM(E71:G71)+H71)&gt;0,C71+D71-SUM(E71:G71)+H71,0)</f>
        <v>25.058000570776255</v>
      </c>
      <c r="J71" s="18">
        <v>22.753</v>
      </c>
      <c r="K71" s="7">
        <f t="shared" ref="K71:K134" si="11">IF(I71&lt;J71,I71-J71,0)</f>
        <v>0</v>
      </c>
      <c r="L71" s="7">
        <f>0.5*Data!O67</f>
        <v>0</v>
      </c>
      <c r="M71" s="7">
        <f>IF(H$6="Yes",Data!F67*0.5,G71*0.5)</f>
        <v>0</v>
      </c>
      <c r="N71" s="8">
        <f t="shared" si="4"/>
        <v>0.57625014269406361</v>
      </c>
      <c r="O71" s="23">
        <f>'Proportional Share Calculation'!E68</f>
        <v>0.24811408145831779</v>
      </c>
      <c r="P71" s="92">
        <f t="shared" si="8"/>
        <v>23.577364224152383</v>
      </c>
      <c r="Q71" s="9">
        <f t="shared" si="9"/>
        <v>1.4806363466238714</v>
      </c>
    </row>
    <row r="72" spans="1:17" x14ac:dyDescent="0.25">
      <c r="A72" s="5">
        <v>10202</v>
      </c>
      <c r="B72" s="13" t="s">
        <v>71</v>
      </c>
      <c r="C72" s="18">
        <v>16.066184018264838</v>
      </c>
      <c r="D72" s="23">
        <f>IF(D$6 ="No",0,IF(D$6="Yes",Data!C68,Data!C68+Data!#REF!))</f>
        <v>0</v>
      </c>
      <c r="E72" s="7">
        <v>0</v>
      </c>
      <c r="F72" s="8">
        <f>Data!D68</f>
        <v>0</v>
      </c>
      <c r="G72" s="7">
        <f>Data!E68</f>
        <v>0</v>
      </c>
      <c r="H72" s="23">
        <f>IF(H$6="Yes",Data!G68,0)</f>
        <v>0</v>
      </c>
      <c r="I72" s="25">
        <f t="shared" si="10"/>
        <v>16.066184018264838</v>
      </c>
      <c r="J72" s="18">
        <v>13.099</v>
      </c>
      <c r="K72" s="7">
        <f t="shared" si="11"/>
        <v>0</v>
      </c>
      <c r="L72" s="7">
        <f>0.5*Data!O68</f>
        <v>0.19845121995000001</v>
      </c>
      <c r="M72" s="7">
        <f>IF(H$6="Yes",Data!F68*0.5,G72*0.5)</f>
        <v>0</v>
      </c>
      <c r="N72" s="8">
        <f t="shared" ref="N72:N135" si="12">IF(I72&gt;J72,(I72-J72)*0.25,0)</f>
        <v>0.74179600456620953</v>
      </c>
      <c r="O72" s="23">
        <f>'Proportional Share Calculation'!E69</f>
        <v>0.14931191136325231</v>
      </c>
      <c r="P72" s="92">
        <f t="shared" si="8"/>
        <v>14.188559135879462</v>
      </c>
      <c r="Q72" s="9">
        <f t="shared" si="9"/>
        <v>1.8776248823853763</v>
      </c>
    </row>
    <row r="73" spans="1:17" x14ac:dyDescent="0.25">
      <c r="A73" s="5">
        <v>10203</v>
      </c>
      <c r="B73" s="13" t="s">
        <v>72</v>
      </c>
      <c r="C73" s="18">
        <v>8.1573430365296797</v>
      </c>
      <c r="D73" s="23">
        <f>IF(D$6 ="No",0,IF(D$6="Yes",Data!C69,Data!C69+Data!#REF!))</f>
        <v>0</v>
      </c>
      <c r="E73" s="7">
        <v>0</v>
      </c>
      <c r="F73" s="8">
        <f>Data!D69</f>
        <v>0</v>
      </c>
      <c r="G73" s="7">
        <f>Data!E69</f>
        <v>0</v>
      </c>
      <c r="H73" s="23">
        <f>IF(H$6="Yes",Data!G69,0)</f>
        <v>0</v>
      </c>
      <c r="I73" s="25">
        <f t="shared" si="10"/>
        <v>8.1573430365296797</v>
      </c>
      <c r="J73" s="18">
        <v>6.2130000000000001</v>
      </c>
      <c r="K73" s="7">
        <f t="shared" si="11"/>
        <v>0</v>
      </c>
      <c r="L73" s="7">
        <f>0.5*Data!O69</f>
        <v>1.5913240000000001E-4</v>
      </c>
      <c r="M73" s="7">
        <f>IF(H$6="Yes",Data!F69*0.5,G73*0.5)</f>
        <v>0</v>
      </c>
      <c r="N73" s="8">
        <f t="shared" si="12"/>
        <v>0.48608575913241991</v>
      </c>
      <c r="O73" s="23">
        <f>'Proportional Share Calculation'!E70</f>
        <v>7.1248624904792848E-2</v>
      </c>
      <c r="P73" s="92">
        <f t="shared" si="8"/>
        <v>6.7704935164372131</v>
      </c>
      <c r="Q73" s="9">
        <f t="shared" si="9"/>
        <v>1.3868495200924666</v>
      </c>
    </row>
    <row r="74" spans="1:17" x14ac:dyDescent="0.25">
      <c r="A74" s="5">
        <v>10204</v>
      </c>
      <c r="B74" s="13" t="s">
        <v>73</v>
      </c>
      <c r="C74" s="18">
        <v>93.783157420091328</v>
      </c>
      <c r="D74" s="23">
        <f>IF(D$6 ="No",0,IF(D$6="Yes",Data!C70,Data!C70+Data!#REF!))</f>
        <v>0</v>
      </c>
      <c r="E74" s="7">
        <v>0</v>
      </c>
      <c r="F74" s="8">
        <f>Data!D70</f>
        <v>17.321999999999999</v>
      </c>
      <c r="G74" s="7">
        <f>Data!E70</f>
        <v>0.51800000000000002</v>
      </c>
      <c r="H74" s="23">
        <f>IF(H$6="Yes",Data!G70,0)</f>
        <v>0</v>
      </c>
      <c r="I74" s="25">
        <f t="shared" si="10"/>
        <v>75.943157420091325</v>
      </c>
      <c r="J74" s="18">
        <v>79.555999999999997</v>
      </c>
      <c r="K74" s="7">
        <f t="shared" si="11"/>
        <v>-3.6128425799086727</v>
      </c>
      <c r="L74" s="7">
        <f>0.5*Data!O70</f>
        <v>0.36780466499132419</v>
      </c>
      <c r="M74" s="7">
        <f>IF(H$6="Yes",Data!F70*0.5,G74*0.5)</f>
        <v>0.25900000000000001</v>
      </c>
      <c r="N74" s="8">
        <f t="shared" si="12"/>
        <v>0</v>
      </c>
      <c r="O74" s="23">
        <f>'Proportional Share Calculation'!E71</f>
        <v>0.81434618317503293</v>
      </c>
      <c r="P74" s="92">
        <f t="shared" si="8"/>
        <v>77.384308268257683</v>
      </c>
      <c r="Q74" s="9">
        <f t="shared" si="9"/>
        <v>-1.4411508481663589</v>
      </c>
    </row>
    <row r="75" spans="1:17" x14ac:dyDescent="0.25">
      <c r="A75" s="5">
        <v>10209</v>
      </c>
      <c r="B75" s="13" t="s">
        <v>74</v>
      </c>
      <c r="C75" s="18">
        <v>134.82520890410959</v>
      </c>
      <c r="D75" s="23">
        <f>IF(D$6 ="No",0,IF(D$6="Yes",Data!C71,Data!C71+Data!#REF!))</f>
        <v>0</v>
      </c>
      <c r="E75" s="7">
        <v>0</v>
      </c>
      <c r="F75" s="8">
        <f>Data!D71</f>
        <v>0</v>
      </c>
      <c r="G75" s="7">
        <f>Data!E71</f>
        <v>0</v>
      </c>
      <c r="H75" s="23">
        <f>IF(H$6="Yes",Data!G71,0)</f>
        <v>0</v>
      </c>
      <c r="I75" s="25">
        <f t="shared" si="10"/>
        <v>134.82520890410959</v>
      </c>
      <c r="J75" s="18">
        <v>104.89</v>
      </c>
      <c r="K75" s="7">
        <f t="shared" si="11"/>
        <v>0</v>
      </c>
      <c r="L75" s="7">
        <f>0.5*Data!O71</f>
        <v>0.31886232519999991</v>
      </c>
      <c r="M75" s="7">
        <f>IF(H$6="Yes",Data!F71*0.5,G75*0.5)</f>
        <v>0</v>
      </c>
      <c r="N75" s="8">
        <f t="shared" si="12"/>
        <v>7.4838022260273966</v>
      </c>
      <c r="O75" s="23">
        <f>'Proportional Share Calculation'!E72</f>
        <v>1.1985227463890196</v>
      </c>
      <c r="P75" s="92">
        <f t="shared" si="8"/>
        <v>113.89118729761641</v>
      </c>
      <c r="Q75" s="9">
        <f t="shared" si="9"/>
        <v>20.934021606493175</v>
      </c>
    </row>
    <row r="76" spans="1:17" x14ac:dyDescent="0.25">
      <c r="A76" s="5">
        <v>10230</v>
      </c>
      <c r="B76" s="13" t="s">
        <v>75</v>
      </c>
      <c r="C76" s="18">
        <v>14.031010616438358</v>
      </c>
      <c r="D76" s="23">
        <f>IF(D$6 ="No",0,IF(D$6="Yes",Data!C72,Data!C72+Data!#REF!))</f>
        <v>0</v>
      </c>
      <c r="E76" s="7">
        <v>0</v>
      </c>
      <c r="F76" s="8">
        <f>Data!D72</f>
        <v>0.996</v>
      </c>
      <c r="G76" s="7">
        <f>Data!E72</f>
        <v>0</v>
      </c>
      <c r="H76" s="23">
        <f>IF(H$6="Yes",Data!G72,0)</f>
        <v>0</v>
      </c>
      <c r="I76" s="25">
        <f t="shared" si="10"/>
        <v>13.035010616438358</v>
      </c>
      <c r="J76" s="18">
        <v>9.702</v>
      </c>
      <c r="K76" s="7">
        <f t="shared" si="11"/>
        <v>0</v>
      </c>
      <c r="L76" s="7">
        <f>0.5*Data!O72</f>
        <v>2.558863863105023E-2</v>
      </c>
      <c r="M76" s="7">
        <f>IF(H$6="Yes",Data!F72*0.5,G76*0.5)</f>
        <v>0</v>
      </c>
      <c r="N76" s="8">
        <f t="shared" si="12"/>
        <v>0.83325265410958949</v>
      </c>
      <c r="O76" s="23">
        <f>'Proportional Share Calculation'!E73</f>
        <v>0.1123179451010347</v>
      </c>
      <c r="P76" s="92">
        <f t="shared" si="8"/>
        <v>10.673159237841675</v>
      </c>
      <c r="Q76" s="9">
        <f t="shared" si="9"/>
        <v>2.3618513785966826</v>
      </c>
    </row>
    <row r="77" spans="1:17" x14ac:dyDescent="0.25">
      <c r="A77" s="5">
        <v>10231</v>
      </c>
      <c r="B77" s="13" t="s">
        <v>76</v>
      </c>
      <c r="C77" s="18">
        <v>61.040001940639272</v>
      </c>
      <c r="D77" s="23">
        <f>IF(D$6 ="No",0,IF(D$6="Yes",Data!C73,Data!C73+Data!#REF!))</f>
        <v>0</v>
      </c>
      <c r="E77" s="7">
        <v>0</v>
      </c>
      <c r="F77" s="8">
        <f>Data!D73</f>
        <v>4.4190000000000005</v>
      </c>
      <c r="G77" s="7">
        <f>Data!E73</f>
        <v>0</v>
      </c>
      <c r="H77" s="23">
        <f>IF(H$6="Yes",Data!G73,0)</f>
        <v>0</v>
      </c>
      <c r="I77" s="25">
        <f t="shared" si="10"/>
        <v>56.621001940639275</v>
      </c>
      <c r="J77" s="18">
        <v>36.658999999999999</v>
      </c>
      <c r="K77" s="7">
        <f t="shared" si="11"/>
        <v>0</v>
      </c>
      <c r="L77" s="7">
        <f>0.5*Data!O73</f>
        <v>6.7507896499999992E-3</v>
      </c>
      <c r="M77" s="7">
        <f>IF(H$6="Yes",Data!F73*0.5,G77*0.5)</f>
        <v>0</v>
      </c>
      <c r="N77" s="8">
        <f t="shared" si="12"/>
        <v>4.9905004851598189</v>
      </c>
      <c r="O77" s="23">
        <f>'Proportional Share Calculation'!E74</f>
        <v>0.44302763521454414</v>
      </c>
      <c r="P77" s="92">
        <f t="shared" si="8"/>
        <v>42.09927891002436</v>
      </c>
      <c r="Q77" s="9">
        <f t="shared" si="9"/>
        <v>14.521723030614915</v>
      </c>
    </row>
    <row r="78" spans="1:17" x14ac:dyDescent="0.25">
      <c r="A78" s="5">
        <v>10234</v>
      </c>
      <c r="B78" s="13" t="s">
        <v>77</v>
      </c>
      <c r="C78" s="18">
        <v>71.425697374429234</v>
      </c>
      <c r="D78" s="23">
        <f>IF(D$6 ="No",0,IF(D$6="Yes",Data!C74,Data!C74+Data!#REF!))</f>
        <v>0</v>
      </c>
      <c r="E78" s="7">
        <v>0</v>
      </c>
      <c r="F78" s="8">
        <f>Data!D74</f>
        <v>0</v>
      </c>
      <c r="G78" s="7">
        <f>Data!E74</f>
        <v>0</v>
      </c>
      <c r="H78" s="23">
        <f>IF(H$6="Yes",Data!G74,0)</f>
        <v>0</v>
      </c>
      <c r="I78" s="25">
        <f t="shared" si="10"/>
        <v>71.425697374429234</v>
      </c>
      <c r="J78" s="18">
        <v>50.999000000000002</v>
      </c>
      <c r="K78" s="7">
        <f t="shared" si="11"/>
        <v>0</v>
      </c>
      <c r="L78" s="7">
        <f>0.5*Data!O74</f>
        <v>0.1379036841136986</v>
      </c>
      <c r="M78" s="7">
        <f>IF(H$6="Yes",Data!F74*0.5,G78*0.5)</f>
        <v>0</v>
      </c>
      <c r="N78" s="8">
        <f t="shared" si="12"/>
        <v>5.1066743436073079</v>
      </c>
      <c r="O78" s="23">
        <f>'Proportional Share Calculation'!E75</f>
        <v>0.59816854870697189</v>
      </c>
      <c r="P78" s="92">
        <f t="shared" si="8"/>
        <v>56.84174657642798</v>
      </c>
      <c r="Q78" s="9">
        <f t="shared" si="9"/>
        <v>14.583950798001254</v>
      </c>
    </row>
    <row r="79" spans="1:17" x14ac:dyDescent="0.25">
      <c r="A79" s="5">
        <v>10235</v>
      </c>
      <c r="B79" s="13" t="s">
        <v>78</v>
      </c>
      <c r="C79" s="18">
        <v>30.712754223744295</v>
      </c>
      <c r="D79" s="23">
        <f>IF(D$6 ="No",0,IF(D$6="Yes",Data!C75,Data!C75+Data!#REF!))</f>
        <v>0</v>
      </c>
      <c r="E79" s="7">
        <v>0</v>
      </c>
      <c r="F79" s="8">
        <f>Data!D75</f>
        <v>0</v>
      </c>
      <c r="G79" s="7">
        <f>Data!E75</f>
        <v>0</v>
      </c>
      <c r="H79" s="23">
        <f>IF(H$6="Yes",Data!G75,0)</f>
        <v>0</v>
      </c>
      <c r="I79" s="25">
        <f t="shared" si="10"/>
        <v>30.712754223744295</v>
      </c>
      <c r="J79" s="18">
        <v>33.113</v>
      </c>
      <c r="K79" s="7">
        <f t="shared" si="11"/>
        <v>-2.400245776255705</v>
      </c>
      <c r="L79" s="7">
        <f>0.5*Data!O75</f>
        <v>0</v>
      </c>
      <c r="M79" s="7">
        <f>IF(H$6="Yes",Data!F75*0.5,G79*0.5)</f>
        <v>0</v>
      </c>
      <c r="N79" s="8">
        <f t="shared" si="12"/>
        <v>0</v>
      </c>
      <c r="O79" s="23">
        <f>'Proportional Share Calculation'!E76</f>
        <v>0.32664002300415973</v>
      </c>
      <c r="P79" s="92">
        <f t="shared" si="8"/>
        <v>31.039394246748454</v>
      </c>
      <c r="Q79" s="9">
        <f t="shared" si="9"/>
        <v>-0.32664002300415973</v>
      </c>
    </row>
    <row r="80" spans="1:17" x14ac:dyDescent="0.25">
      <c r="A80" s="5">
        <v>10236</v>
      </c>
      <c r="B80" s="13" t="s">
        <v>79</v>
      </c>
      <c r="C80" s="18">
        <v>30.600514840182651</v>
      </c>
      <c r="D80" s="23">
        <f>IF(D$6 ="No",0,IF(D$6="Yes",Data!C76,Data!C76+Data!#REF!))</f>
        <v>0</v>
      </c>
      <c r="E80" s="7">
        <v>0</v>
      </c>
      <c r="F80" s="8">
        <f>Data!D76</f>
        <v>0</v>
      </c>
      <c r="G80" s="7">
        <f>Data!E76</f>
        <v>0</v>
      </c>
      <c r="H80" s="23">
        <f>IF(H$6="Yes",Data!G76,0)</f>
        <v>0</v>
      </c>
      <c r="I80" s="25">
        <f t="shared" si="10"/>
        <v>30.600514840182651</v>
      </c>
      <c r="J80" s="18">
        <v>29.103000000000002</v>
      </c>
      <c r="K80" s="7">
        <f t="shared" si="11"/>
        <v>0</v>
      </c>
      <c r="L80" s="7">
        <f>0.5*Data!O76</f>
        <v>0</v>
      </c>
      <c r="M80" s="7">
        <f>IF(H$6="Yes",Data!F76*0.5,G80*0.5)</f>
        <v>0</v>
      </c>
      <c r="N80" s="8">
        <f t="shared" si="12"/>
        <v>0.37437871004566237</v>
      </c>
      <c r="O80" s="23">
        <f>'Proportional Share Calculation'!E77</f>
        <v>0.31350140693366318</v>
      </c>
      <c r="P80" s="92">
        <f t="shared" si="8"/>
        <v>29.790880116979327</v>
      </c>
      <c r="Q80" s="9">
        <f t="shared" si="9"/>
        <v>0.80963472320332386</v>
      </c>
    </row>
    <row r="81" spans="1:17" x14ac:dyDescent="0.25">
      <c r="A81" s="5">
        <v>10237</v>
      </c>
      <c r="B81" s="13" t="s">
        <v>80</v>
      </c>
      <c r="C81" s="18">
        <v>115.97618687214613</v>
      </c>
      <c r="D81" s="23">
        <f>IF(D$6 ="No",0,IF(D$6="Yes",Data!C77,Data!C77+Data!#REF!))</f>
        <v>0</v>
      </c>
      <c r="E81" s="7">
        <v>0</v>
      </c>
      <c r="F81" s="8">
        <f>Data!D77</f>
        <v>0.93600000000000005</v>
      </c>
      <c r="G81" s="7">
        <f>Data!E77</f>
        <v>0</v>
      </c>
      <c r="H81" s="23">
        <f>IF(H$6="Yes",Data!G77,0)</f>
        <v>0</v>
      </c>
      <c r="I81" s="25">
        <f t="shared" si="10"/>
        <v>115.04018687214612</v>
      </c>
      <c r="J81" s="18">
        <v>113.732</v>
      </c>
      <c r="K81" s="7">
        <f t="shared" si="11"/>
        <v>0</v>
      </c>
      <c r="L81" s="7">
        <f>0.5*Data!O77</f>
        <v>0.10272450872899544</v>
      </c>
      <c r="M81" s="7">
        <f>IF(H$6="Yes",Data!F77*0.5,G81*0.5)</f>
        <v>0</v>
      </c>
      <c r="N81" s="8">
        <f t="shared" si="12"/>
        <v>0.32704671803653085</v>
      </c>
      <c r="O81" s="23">
        <f>'Proportional Share Calculation'!E78</f>
        <v>1.214147168568726</v>
      </c>
      <c r="P81" s="92">
        <f t="shared" si="8"/>
        <v>115.37591839533425</v>
      </c>
      <c r="Q81" s="9">
        <f t="shared" si="9"/>
        <v>-0.33573152318813015</v>
      </c>
    </row>
    <row r="82" spans="1:17" x14ac:dyDescent="0.25">
      <c r="A82" s="5">
        <v>10239</v>
      </c>
      <c r="B82" s="13" t="s">
        <v>81</v>
      </c>
      <c r="C82" s="18">
        <v>16.870779223744293</v>
      </c>
      <c r="D82" s="23">
        <f>IF(D$6 ="No",0,IF(D$6="Yes",Data!C78,Data!C78+Data!#REF!))</f>
        <v>0</v>
      </c>
      <c r="E82" s="7">
        <v>0</v>
      </c>
      <c r="F82" s="8">
        <f>Data!D78</f>
        <v>0</v>
      </c>
      <c r="G82" s="7">
        <f>Data!E78</f>
        <v>0</v>
      </c>
      <c r="H82" s="23">
        <f>IF(H$6="Yes",Data!G78,0)</f>
        <v>0</v>
      </c>
      <c r="I82" s="25">
        <f t="shared" si="10"/>
        <v>16.870779223744293</v>
      </c>
      <c r="J82" s="18">
        <v>14</v>
      </c>
      <c r="K82" s="7">
        <f t="shared" si="11"/>
        <v>0</v>
      </c>
      <c r="L82" s="7">
        <f>0.5*Data!O78</f>
        <v>0</v>
      </c>
      <c r="M82" s="7">
        <f>IF(H$6="Yes",Data!F78*0.5,G82*0.5)</f>
        <v>0</v>
      </c>
      <c r="N82" s="8">
        <f t="shared" si="12"/>
        <v>0.71769480593607327</v>
      </c>
      <c r="O82" s="23">
        <f>'Proportional Share Calculation'!E79</f>
        <v>0.15652741968229369</v>
      </c>
      <c r="P82" s="92">
        <f t="shared" si="8"/>
        <v>14.874222225618366</v>
      </c>
      <c r="Q82" s="9">
        <f t="shared" si="9"/>
        <v>1.9965569981259268</v>
      </c>
    </row>
    <row r="83" spans="1:17" x14ac:dyDescent="0.25">
      <c r="A83" s="5">
        <v>10242</v>
      </c>
      <c r="B83" s="13" t="s">
        <v>82</v>
      </c>
      <c r="C83" s="18">
        <v>9.5656842465753424</v>
      </c>
      <c r="D83" s="23">
        <f>IF(D$6 ="No",0,IF(D$6="Yes",Data!C79,Data!C79+Data!#REF!))</f>
        <v>0</v>
      </c>
      <c r="E83" s="7">
        <v>0</v>
      </c>
      <c r="F83" s="8">
        <f>Data!D79</f>
        <v>0</v>
      </c>
      <c r="G83" s="7">
        <f>Data!E79</f>
        <v>0</v>
      </c>
      <c r="H83" s="23">
        <f>IF(H$6="Yes",Data!G79,0)</f>
        <v>0</v>
      </c>
      <c r="I83" s="25">
        <f t="shared" si="10"/>
        <v>9.5656842465753424</v>
      </c>
      <c r="J83" s="18">
        <v>9.5259999999999998</v>
      </c>
      <c r="K83" s="7">
        <f t="shared" si="11"/>
        <v>0</v>
      </c>
      <c r="L83" s="7">
        <f>0.5*Data!O79</f>
        <v>0</v>
      </c>
      <c r="M83" s="7">
        <f>IF(H$6="Yes",Data!F79*0.5,G83*0.5)</f>
        <v>0</v>
      </c>
      <c r="N83" s="8">
        <f t="shared" si="12"/>
        <v>9.9210616438356602E-3</v>
      </c>
      <c r="O83" s="23">
        <f>'Proportional Share Calculation'!E80</f>
        <v>0.10141758867503665</v>
      </c>
      <c r="P83" s="92">
        <f t="shared" si="8"/>
        <v>9.6373386503188723</v>
      </c>
      <c r="Q83" s="9">
        <f t="shared" si="9"/>
        <v>-7.1654403743529826E-2</v>
      </c>
    </row>
    <row r="84" spans="1:17" x14ac:dyDescent="0.25">
      <c r="A84" s="5">
        <v>10244</v>
      </c>
      <c r="B84" s="13" t="s">
        <v>83</v>
      </c>
      <c r="C84" s="18">
        <v>112.00082819634702</v>
      </c>
      <c r="D84" s="23">
        <f>IF(D$6 ="No",0,IF(D$6="Yes",Data!C80,Data!C80+Data!#REF!))</f>
        <v>0</v>
      </c>
      <c r="E84" s="7">
        <v>0</v>
      </c>
      <c r="F84" s="8">
        <f>Data!D80</f>
        <v>1.03</v>
      </c>
      <c r="G84" s="7">
        <f>Data!E80</f>
        <v>2.573</v>
      </c>
      <c r="H84" s="23">
        <f>IF(H$6="Yes",Data!G80,0)</f>
        <v>0</v>
      </c>
      <c r="I84" s="25">
        <f t="shared" si="10"/>
        <v>108.39782819634702</v>
      </c>
      <c r="J84" s="18">
        <v>86.037999999999997</v>
      </c>
      <c r="K84" s="7">
        <f t="shared" si="11"/>
        <v>0</v>
      </c>
      <c r="L84" s="7">
        <f>0.5*Data!O80</f>
        <v>3.4288371550000002E-2</v>
      </c>
      <c r="M84" s="7">
        <f>IF(H$6="Yes",Data!F80*0.5,G84*0.5)</f>
        <v>1.2865</v>
      </c>
      <c r="N84" s="8">
        <f t="shared" si="12"/>
        <v>5.5899570490867561</v>
      </c>
      <c r="O84" s="23">
        <f>'Proportional Share Calculation'!E81</f>
        <v>0.98853981382537148</v>
      </c>
      <c r="P84" s="92">
        <f t="shared" si="8"/>
        <v>93.937285234462124</v>
      </c>
      <c r="Q84" s="9">
        <f t="shared" si="9"/>
        <v>14.460542961884897</v>
      </c>
    </row>
    <row r="85" spans="1:17" x14ac:dyDescent="0.25">
      <c r="A85" s="5">
        <v>10246</v>
      </c>
      <c r="B85" s="13" t="s">
        <v>84</v>
      </c>
      <c r="C85" s="18">
        <v>10.191738127853881</v>
      </c>
      <c r="D85" s="23">
        <f>IF(D$6 ="No",0,IF(D$6="Yes",Data!C81,Data!C81+Data!#REF!))</f>
        <v>0</v>
      </c>
      <c r="E85" s="7">
        <v>0</v>
      </c>
      <c r="F85" s="8">
        <f>Data!D81</f>
        <v>0.54200000000000004</v>
      </c>
      <c r="G85" s="7">
        <f>Data!E81</f>
        <v>0</v>
      </c>
      <c r="H85" s="23">
        <f>IF(H$6="Yes",Data!G81,0)</f>
        <v>0.54200000000000004</v>
      </c>
      <c r="I85" s="25">
        <f t="shared" si="10"/>
        <v>10.191738127853881</v>
      </c>
      <c r="J85" s="18">
        <v>8.9870000000000001</v>
      </c>
      <c r="K85" s="7">
        <f t="shared" si="11"/>
        <v>0</v>
      </c>
      <c r="L85" s="7">
        <f>0.5*Data!O81</f>
        <v>1.0999999999999999E-9</v>
      </c>
      <c r="M85" s="7">
        <f>IF(H$6="Yes",Data!F81*0.5,G85*0.5)</f>
        <v>0</v>
      </c>
      <c r="N85" s="8">
        <f t="shared" si="12"/>
        <v>0.30118453196347028</v>
      </c>
      <c r="O85" s="23">
        <f>'Proportional Share Calculation'!E82</f>
        <v>9.8782830984308262E-2</v>
      </c>
      <c r="P85" s="92">
        <f t="shared" si="8"/>
        <v>9.3869673640477789</v>
      </c>
      <c r="Q85" s="9">
        <f t="shared" si="9"/>
        <v>0.80477076380610235</v>
      </c>
    </row>
    <row r="86" spans="1:17" x14ac:dyDescent="0.25">
      <c r="A86" s="5">
        <v>10247</v>
      </c>
      <c r="B86" s="13" t="s">
        <v>85</v>
      </c>
      <c r="C86" s="18">
        <v>83.37671015981735</v>
      </c>
      <c r="D86" s="23">
        <f>IF(D$6 ="No",0,IF(D$6="Yes",Data!C82,Data!C82+Data!#REF!))</f>
        <v>0</v>
      </c>
      <c r="E86" s="7">
        <v>0</v>
      </c>
      <c r="F86" s="8">
        <f>Data!D82</f>
        <v>0.65600000000000003</v>
      </c>
      <c r="G86" s="7">
        <f>Data!E82</f>
        <v>1.7290000000000001</v>
      </c>
      <c r="H86" s="23">
        <f>IF(H$6="Yes",Data!G82,0)</f>
        <v>0.92</v>
      </c>
      <c r="I86" s="25">
        <f t="shared" si="10"/>
        <v>81.911710159817346</v>
      </c>
      <c r="J86" s="18">
        <v>79.929000000000002</v>
      </c>
      <c r="K86" s="7">
        <f t="shared" si="11"/>
        <v>0</v>
      </c>
      <c r="L86" s="7">
        <f>0.5*Data!O82</f>
        <v>0.23061181575000009</v>
      </c>
      <c r="M86" s="7">
        <f>IF(H$6="Yes",Data!F82*0.5,G86*0.5)</f>
        <v>0.40450000000000003</v>
      </c>
      <c r="N86" s="8">
        <f t="shared" si="12"/>
        <v>0.49567753995433605</v>
      </c>
      <c r="O86" s="23">
        <f>'Proportional Share Calculation'!E83</f>
        <v>0.86209694080089116</v>
      </c>
      <c r="P86" s="92">
        <f t="shared" si="8"/>
        <v>81.921886296505235</v>
      </c>
      <c r="Q86" s="9">
        <f t="shared" si="9"/>
        <v>-1.017613668788897E-2</v>
      </c>
    </row>
    <row r="87" spans="1:17" x14ac:dyDescent="0.25">
      <c r="A87" s="5">
        <v>10256</v>
      </c>
      <c r="B87" s="13" t="s">
        <v>86</v>
      </c>
      <c r="C87" s="18">
        <v>55.875512100456618</v>
      </c>
      <c r="D87" s="23">
        <f>IF(D$6 ="No",0,IF(D$6="Yes",Data!C83,Data!C83+Data!#REF!))</f>
        <v>0</v>
      </c>
      <c r="E87" s="7">
        <v>0</v>
      </c>
      <c r="F87" s="8">
        <f>Data!D83</f>
        <v>0</v>
      </c>
      <c r="G87" s="7">
        <f>Data!E83</f>
        <v>0</v>
      </c>
      <c r="H87" s="23">
        <f>IF(H$6="Yes",Data!G83,0)</f>
        <v>0</v>
      </c>
      <c r="I87" s="25">
        <f t="shared" si="10"/>
        <v>55.875512100456618</v>
      </c>
      <c r="J87" s="18">
        <v>46.746000000000002</v>
      </c>
      <c r="K87" s="7">
        <f t="shared" si="11"/>
        <v>0</v>
      </c>
      <c r="L87" s="7">
        <f>0.5*Data!O83</f>
        <v>0</v>
      </c>
      <c r="M87" s="7">
        <f>IF(H$6="Yes",Data!F83*0.5,G87*0.5)</f>
        <v>0</v>
      </c>
      <c r="N87" s="8">
        <f t="shared" si="12"/>
        <v>2.2823780251141539</v>
      </c>
      <c r="O87" s="23">
        <f>'Proportional Share Calculation'!E84</f>
        <v>0.52143257518724517</v>
      </c>
      <c r="P87" s="92">
        <f t="shared" si="8"/>
        <v>49.549810600301406</v>
      </c>
      <c r="Q87" s="9">
        <f t="shared" si="9"/>
        <v>6.3257015001552119</v>
      </c>
    </row>
    <row r="88" spans="1:17" x14ac:dyDescent="0.25">
      <c r="A88" s="5">
        <v>10258</v>
      </c>
      <c r="B88" s="13" t="s">
        <v>87</v>
      </c>
      <c r="C88" s="18">
        <v>53.682542694063926</v>
      </c>
      <c r="D88" s="23">
        <f>IF(D$6 ="No",0,IF(D$6="Yes",Data!C84,Data!C84+Data!#REF!))</f>
        <v>0</v>
      </c>
      <c r="E88" s="7">
        <v>0</v>
      </c>
      <c r="F88" s="8">
        <f>Data!D84</f>
        <v>3.4390000000000001</v>
      </c>
      <c r="G88" s="7">
        <f>Data!E84</f>
        <v>0</v>
      </c>
      <c r="H88" s="23">
        <f>IF(H$6="Yes",Data!G84,0)</f>
        <v>0</v>
      </c>
      <c r="I88" s="25">
        <f t="shared" si="10"/>
        <v>50.243542694063926</v>
      </c>
      <c r="J88" s="18">
        <v>37.951999999999998</v>
      </c>
      <c r="K88" s="7">
        <f t="shared" si="11"/>
        <v>0</v>
      </c>
      <c r="L88" s="7">
        <f>0.5*Data!O84</f>
        <v>3.4852810849999999E-2</v>
      </c>
      <c r="M88" s="7">
        <f>IF(H$6="Yes",Data!F84*0.5,G88*0.5)</f>
        <v>0</v>
      </c>
      <c r="N88" s="8">
        <f t="shared" si="12"/>
        <v>3.072885673515982</v>
      </c>
      <c r="O88" s="23">
        <f>'Proportional Share Calculation'!E85</f>
        <v>0.43668352976006769</v>
      </c>
      <c r="P88" s="92">
        <f t="shared" si="8"/>
        <v>41.496422014126047</v>
      </c>
      <c r="Q88" s="9">
        <f t="shared" si="9"/>
        <v>8.7471206799378791</v>
      </c>
    </row>
    <row r="89" spans="1:17" x14ac:dyDescent="0.25">
      <c r="A89" s="5">
        <v>10259</v>
      </c>
      <c r="B89" s="13" t="s">
        <v>88</v>
      </c>
      <c r="C89" s="18">
        <v>32.875030707762562</v>
      </c>
      <c r="D89" s="23">
        <f>IF(D$6 ="No",0,IF(D$6="Yes",Data!C85,Data!C85+Data!#REF!))</f>
        <v>0</v>
      </c>
      <c r="E89" s="7">
        <v>0</v>
      </c>
      <c r="F89" s="8">
        <f>Data!D85</f>
        <v>0</v>
      </c>
      <c r="G89" s="7">
        <f>Data!E85</f>
        <v>0</v>
      </c>
      <c r="H89" s="23">
        <f>IF(H$6="Yes",Data!G85,0)</f>
        <v>0</v>
      </c>
      <c r="I89" s="25">
        <f t="shared" si="10"/>
        <v>32.875030707762562</v>
      </c>
      <c r="J89" s="18">
        <v>26.984999999999999</v>
      </c>
      <c r="K89" s="7">
        <f t="shared" si="11"/>
        <v>0</v>
      </c>
      <c r="L89" s="7">
        <f>0.5*Data!O85</f>
        <v>0</v>
      </c>
      <c r="M89" s="7">
        <f>IF(H$6="Yes",Data!F85*0.5,G89*0.5)</f>
        <v>0</v>
      </c>
      <c r="N89" s="8">
        <f t="shared" si="12"/>
        <v>1.4725076769406407</v>
      </c>
      <c r="O89" s="23">
        <f>'Proportional Share Calculation'!E86</f>
        <v>0.30265475035288825</v>
      </c>
      <c r="P89" s="92">
        <f t="shared" si="8"/>
        <v>28.76016242729353</v>
      </c>
      <c r="Q89" s="9">
        <f t="shared" si="9"/>
        <v>4.1148682804690324</v>
      </c>
    </row>
    <row r="90" spans="1:17" x14ac:dyDescent="0.25">
      <c r="A90" s="5">
        <v>10260</v>
      </c>
      <c r="B90" s="13" t="s">
        <v>89</v>
      </c>
      <c r="C90" s="18">
        <v>27.595265410958909</v>
      </c>
      <c r="D90" s="23">
        <f>IF(D$6 ="No",0,IF(D$6="Yes",Data!C86,Data!C86+Data!#REF!))</f>
        <v>0</v>
      </c>
      <c r="E90" s="7">
        <v>0</v>
      </c>
      <c r="F90" s="8">
        <f>Data!D86</f>
        <v>0</v>
      </c>
      <c r="G90" s="7">
        <f>Data!E86</f>
        <v>0</v>
      </c>
      <c r="H90" s="23">
        <f>IF(H$6="Yes",Data!G86,0)</f>
        <v>0</v>
      </c>
      <c r="I90" s="25">
        <f t="shared" si="10"/>
        <v>27.595265410958909</v>
      </c>
      <c r="J90" s="18">
        <v>26.285</v>
      </c>
      <c r="K90" s="7">
        <f t="shared" si="11"/>
        <v>0</v>
      </c>
      <c r="L90" s="7">
        <f>0.5*Data!O86</f>
        <v>0</v>
      </c>
      <c r="M90" s="7">
        <f>IF(H$6="Yes",Data!F86*0.5,G90*0.5)</f>
        <v>0</v>
      </c>
      <c r="N90" s="8">
        <f t="shared" si="12"/>
        <v>0.32756635273972723</v>
      </c>
      <c r="O90" s="23">
        <f>'Proportional Share Calculation'!E87</f>
        <v>0.28303320575978197</v>
      </c>
      <c r="P90" s="92">
        <f t="shared" si="8"/>
        <v>26.895599558499509</v>
      </c>
      <c r="Q90" s="9">
        <f t="shared" si="9"/>
        <v>0.69966585245940038</v>
      </c>
    </row>
    <row r="91" spans="1:17" x14ac:dyDescent="0.25">
      <c r="A91" s="5">
        <v>10273</v>
      </c>
      <c r="B91" s="13" t="s">
        <v>90</v>
      </c>
      <c r="C91" s="18">
        <v>7.8589368721461197</v>
      </c>
      <c r="D91" s="23">
        <f>IF(D$6 ="No",0,IF(D$6="Yes",Data!C87,Data!C87+Data!#REF!))</f>
        <v>0</v>
      </c>
      <c r="E91" s="7">
        <v>0</v>
      </c>
      <c r="F91" s="8">
        <f>Data!D87</f>
        <v>0</v>
      </c>
      <c r="G91" s="7">
        <f>Data!E87</f>
        <v>0</v>
      </c>
      <c r="H91" s="23">
        <f>IF(H$6="Yes",Data!G87,0)</f>
        <v>0</v>
      </c>
      <c r="I91" s="25">
        <f t="shared" si="10"/>
        <v>7.8589368721461197</v>
      </c>
      <c r="J91" s="18">
        <v>5.8810000000000002</v>
      </c>
      <c r="K91" s="7">
        <f t="shared" si="11"/>
        <v>0</v>
      </c>
      <c r="L91" s="7">
        <f>0.5*Data!O87</f>
        <v>0</v>
      </c>
      <c r="M91" s="7">
        <f>IF(H$6="Yes",Data!F87*0.5,G91*0.5)</f>
        <v>0</v>
      </c>
      <c r="N91" s="8">
        <f t="shared" si="12"/>
        <v>0.49448421803652987</v>
      </c>
      <c r="O91" s="23">
        <f>'Proportional Share Calculation'!E88</f>
        <v>6.7805325972104452E-2</v>
      </c>
      <c r="P91" s="92">
        <f t="shared" si="8"/>
        <v>6.4432895440086346</v>
      </c>
      <c r="Q91" s="9">
        <f t="shared" si="9"/>
        <v>1.4156473281374851</v>
      </c>
    </row>
    <row r="92" spans="1:17" x14ac:dyDescent="0.25">
      <c r="A92" s="5">
        <v>10278</v>
      </c>
      <c r="B92" s="13" t="s">
        <v>91</v>
      </c>
      <c r="C92" s="18">
        <v>46.834498858447475</v>
      </c>
      <c r="D92" s="23">
        <f>IF(D$6 ="No",0,IF(D$6="Yes",Data!C88,Data!C88+Data!#REF!))</f>
        <v>0</v>
      </c>
      <c r="E92" s="7">
        <v>0</v>
      </c>
      <c r="F92" s="8">
        <f>Data!D88</f>
        <v>1.53</v>
      </c>
      <c r="G92" s="7">
        <f>Data!E88</f>
        <v>0</v>
      </c>
      <c r="H92" s="23">
        <f>IF(H$6="Yes",Data!G88,0)</f>
        <v>0</v>
      </c>
      <c r="I92" s="25">
        <f t="shared" si="10"/>
        <v>45.304498858447474</v>
      </c>
      <c r="J92" s="18">
        <v>35.927999999999997</v>
      </c>
      <c r="K92" s="7">
        <f t="shared" si="11"/>
        <v>0</v>
      </c>
      <c r="L92" s="7">
        <f>0.5*Data!O88</f>
        <v>3.5353184360730587E-2</v>
      </c>
      <c r="M92" s="7">
        <f>IF(H$6="Yes",Data!F88*0.5,G92*0.5)</f>
        <v>0</v>
      </c>
      <c r="N92" s="8">
        <f t="shared" si="12"/>
        <v>2.3441247146118691</v>
      </c>
      <c r="O92" s="23">
        <f>'Proportional Share Calculation'!E89</f>
        <v>0.40741235289403088</v>
      </c>
      <c r="P92" s="92">
        <f t="shared" si="8"/>
        <v>38.71489025186662</v>
      </c>
      <c r="Q92" s="9">
        <f t="shared" si="9"/>
        <v>6.5896086065808532</v>
      </c>
    </row>
    <row r="93" spans="1:17" x14ac:dyDescent="0.25">
      <c r="A93" s="5">
        <v>10279</v>
      </c>
      <c r="B93" s="13" t="s">
        <v>92</v>
      </c>
      <c r="C93" s="18">
        <v>144.81289178082193</v>
      </c>
      <c r="D93" s="23">
        <f>IF(D$6 ="No",0,IF(D$6="Yes",Data!C89,Data!C89+Data!#REF!))</f>
        <v>0</v>
      </c>
      <c r="E93" s="7">
        <f>63.86+0.729</f>
        <v>64.588999999999999</v>
      </c>
      <c r="F93" s="8">
        <f>Data!D89</f>
        <v>4.4039999999999999</v>
      </c>
      <c r="G93" s="7">
        <f>Data!E89</f>
        <v>0</v>
      </c>
      <c r="H93" s="23">
        <f>IF(H$6="Yes",Data!G89,0)</f>
        <v>0</v>
      </c>
      <c r="I93" s="25">
        <f t="shared" si="10"/>
        <v>75.819891780821933</v>
      </c>
      <c r="J93" s="18">
        <v>64.765000000000001</v>
      </c>
      <c r="K93" s="7">
        <f t="shared" si="11"/>
        <v>0</v>
      </c>
      <c r="L93" s="7">
        <f>0.5*Data!O89</f>
        <v>0.11576818005000004</v>
      </c>
      <c r="M93" s="7">
        <f>IF(H$6="Yes",Data!F89*0.5,G93*0.5)</f>
        <v>0</v>
      </c>
      <c r="N93" s="8">
        <f t="shared" si="12"/>
        <v>2.7637229452054832</v>
      </c>
      <c r="O93" s="23">
        <f>'Proportional Share Calculation'!E90</f>
        <v>0.71942092774525535</v>
      </c>
      <c r="P93" s="92">
        <f t="shared" si="8"/>
        <v>68.363912053000746</v>
      </c>
      <c r="Q93" s="9">
        <f t="shared" si="9"/>
        <v>7.4559797278211875</v>
      </c>
    </row>
    <row r="94" spans="1:17" x14ac:dyDescent="0.25">
      <c r="A94" s="5">
        <v>10284</v>
      </c>
      <c r="B94" s="13" t="s">
        <v>93</v>
      </c>
      <c r="C94" s="18">
        <v>12.104999299999999</v>
      </c>
      <c r="D94" s="23">
        <f>IF(D$6 ="No",0,IF(D$6="Yes",Data!C90,Data!C90+Data!#REF!))</f>
        <v>0</v>
      </c>
      <c r="E94" s="7">
        <v>0</v>
      </c>
      <c r="F94" s="8">
        <f>Data!D90</f>
        <v>0</v>
      </c>
      <c r="G94" s="7">
        <f>Data!E90</f>
        <v>0</v>
      </c>
      <c r="H94" s="23">
        <f>IF(H$6="Yes",Data!G90,0)</f>
        <v>0</v>
      </c>
      <c r="I94" s="25">
        <f t="shared" si="10"/>
        <v>12.104999299999999</v>
      </c>
      <c r="J94" s="18">
        <v>10.157999999999999</v>
      </c>
      <c r="K94" s="7">
        <f t="shared" si="11"/>
        <v>0</v>
      </c>
      <c r="L94" s="7">
        <f>0.5*Data!O90</f>
        <v>0</v>
      </c>
      <c r="M94" s="7">
        <f>IF(H$6="Yes",Data!F90*0.5,G94*0.5)</f>
        <v>0</v>
      </c>
      <c r="N94" s="8">
        <f t="shared" si="12"/>
        <v>0.48674982499999997</v>
      </c>
      <c r="O94" s="23">
        <f>'Proportional Share Calculation'!E91</f>
        <v>0.11321033933919954</v>
      </c>
      <c r="P94" s="92">
        <f t="shared" si="8"/>
        <v>10.757960164339199</v>
      </c>
      <c r="Q94" s="9">
        <f t="shared" si="9"/>
        <v>1.3470391356608005</v>
      </c>
    </row>
    <row r="95" spans="1:17" x14ac:dyDescent="0.25">
      <c r="A95" s="5">
        <v>10285</v>
      </c>
      <c r="B95" s="13" t="s">
        <v>94</v>
      </c>
      <c r="C95" s="18">
        <v>8.836856849315069</v>
      </c>
      <c r="D95" s="23">
        <f>IF(D$6 ="No",0,IF(D$6="Yes",Data!C91,Data!C91+Data!#REF!))</f>
        <v>0</v>
      </c>
      <c r="E95" s="7">
        <v>0</v>
      </c>
      <c r="F95" s="8">
        <f>Data!D91</f>
        <v>0</v>
      </c>
      <c r="G95" s="7">
        <f>Data!E91</f>
        <v>0</v>
      </c>
      <c r="H95" s="23">
        <f>IF(H$6="Yes",Data!G91,0)</f>
        <v>0</v>
      </c>
      <c r="I95" s="25">
        <f t="shared" si="10"/>
        <v>8.836856849315069</v>
      </c>
      <c r="J95" s="18">
        <v>6.5289999999999999</v>
      </c>
      <c r="K95" s="7">
        <f t="shared" si="11"/>
        <v>0</v>
      </c>
      <c r="L95" s="7">
        <f>0.5*Data!O91</f>
        <v>0</v>
      </c>
      <c r="M95" s="7">
        <f>IF(H$6="Yes",Data!F91*0.5,G95*0.5)</f>
        <v>0</v>
      </c>
      <c r="N95" s="8">
        <f t="shared" si="12"/>
        <v>0.57696421232876727</v>
      </c>
      <c r="O95" s="23">
        <f>'Proportional Share Calculation'!E92</f>
        <v>7.5574215743482498E-2</v>
      </c>
      <c r="P95" s="92">
        <f t="shared" si="8"/>
        <v>7.1815384280722494</v>
      </c>
      <c r="Q95" s="9">
        <f t="shared" si="9"/>
        <v>1.6553184212428196</v>
      </c>
    </row>
    <row r="96" spans="1:17" x14ac:dyDescent="0.25">
      <c r="A96" s="5">
        <v>10286</v>
      </c>
      <c r="B96" s="13" t="s">
        <v>95</v>
      </c>
      <c r="C96" s="18">
        <v>77.533968036529686</v>
      </c>
      <c r="D96" s="23">
        <f>IF(D$6 ="No",0,IF(D$6="Yes",Data!C92,Data!C92+Data!#REF!))</f>
        <v>0</v>
      </c>
      <c r="E96" s="7">
        <v>0</v>
      </c>
      <c r="F96" s="8">
        <f>Data!D92</f>
        <v>24.13</v>
      </c>
      <c r="G96" s="7">
        <f>Data!E92</f>
        <v>0</v>
      </c>
      <c r="H96" s="23">
        <f>IF(H$6="Yes",Data!G92,0)</f>
        <v>0</v>
      </c>
      <c r="I96" s="25">
        <f t="shared" si="10"/>
        <v>53.40396803652969</v>
      </c>
      <c r="J96" s="18">
        <v>45.911000000000001</v>
      </c>
      <c r="K96" s="7">
        <f t="shared" si="11"/>
        <v>0</v>
      </c>
      <c r="L96" s="7">
        <f>0.5*Data!O92</f>
        <v>0.16880236330000001</v>
      </c>
      <c r="M96" s="7">
        <f>IF(H$6="Yes",Data!F92*0.5,G96*0.5)</f>
        <v>0</v>
      </c>
      <c r="N96" s="8">
        <f t="shared" si="12"/>
        <v>1.8732420091324222</v>
      </c>
      <c r="O96" s="23">
        <f>'Proportional Share Calculation'!E93</f>
        <v>0.50999605580216323</v>
      </c>
      <c r="P96" s="92">
        <f t="shared" si="8"/>
        <v>48.463040428234592</v>
      </c>
      <c r="Q96" s="9">
        <f t="shared" si="9"/>
        <v>4.9409276082950981</v>
      </c>
    </row>
    <row r="97" spans="1:17" x14ac:dyDescent="0.25">
      <c r="A97" s="5">
        <v>10288</v>
      </c>
      <c r="B97" s="13" t="s">
        <v>96</v>
      </c>
      <c r="C97" s="18">
        <v>25.95902397260274</v>
      </c>
      <c r="D97" s="23">
        <f>IF(D$6 ="No",0,IF(D$6="Yes",Data!C93,Data!C93+Data!#REF!))</f>
        <v>0</v>
      </c>
      <c r="E97" s="7">
        <v>0</v>
      </c>
      <c r="F97" s="8">
        <f>Data!D93</f>
        <v>0</v>
      </c>
      <c r="G97" s="7">
        <f>Data!E93</f>
        <v>0</v>
      </c>
      <c r="H97" s="23">
        <f>IF(H$6="Yes",Data!G93,0)</f>
        <v>0</v>
      </c>
      <c r="I97" s="25">
        <f t="shared" si="10"/>
        <v>25.95902397260274</v>
      </c>
      <c r="J97" s="18">
        <v>24.734000000000002</v>
      </c>
      <c r="K97" s="7">
        <f t="shared" si="11"/>
        <v>0</v>
      </c>
      <c r="L97" s="7">
        <f>0.5*Data!O93</f>
        <v>2.4140584322251482E-2</v>
      </c>
      <c r="M97" s="7">
        <f>IF(H$6="Yes",Data!F93*0.5,G97*0.5)</f>
        <v>0</v>
      </c>
      <c r="N97" s="8">
        <f t="shared" si="12"/>
        <v>0.30625599315068452</v>
      </c>
      <c r="O97" s="23">
        <f>'Proportional Share Calculation'!E94</f>
        <v>0.26656792207589364</v>
      </c>
      <c r="P97" s="92">
        <f t="shared" si="8"/>
        <v>25.330964499548831</v>
      </c>
      <c r="Q97" s="9">
        <f t="shared" si="9"/>
        <v>0.6280594730539093</v>
      </c>
    </row>
    <row r="98" spans="1:17" x14ac:dyDescent="0.25">
      <c r="A98" s="5">
        <v>10291</v>
      </c>
      <c r="B98" s="13" t="s">
        <v>97</v>
      </c>
      <c r="C98" s="18">
        <v>81.807346575342493</v>
      </c>
      <c r="D98" s="23">
        <f>IF(D$6 ="No",0,IF(D$6="Yes",Data!C94,Data!C94+Data!#REF!))</f>
        <v>0</v>
      </c>
      <c r="E98" s="7">
        <v>0</v>
      </c>
      <c r="F98" s="8">
        <f>Data!D94</f>
        <v>0</v>
      </c>
      <c r="G98" s="7">
        <f>Data!E94</f>
        <v>0</v>
      </c>
      <c r="H98" s="23">
        <f>IF(H$6="Yes",Data!G94,0)</f>
        <v>0</v>
      </c>
      <c r="I98" s="25">
        <f t="shared" si="10"/>
        <v>81.807346575342493</v>
      </c>
      <c r="J98" s="18">
        <v>79.182000000000002</v>
      </c>
      <c r="K98" s="7">
        <f t="shared" si="11"/>
        <v>0</v>
      </c>
      <c r="L98" s="7">
        <f>0.5*Data!O94</f>
        <v>0</v>
      </c>
      <c r="M98" s="7">
        <f>IF(H$6="Yes",Data!F94*0.5,G98*0.5)</f>
        <v>0</v>
      </c>
      <c r="N98" s="8">
        <f t="shared" si="12"/>
        <v>0.65633664383562262</v>
      </c>
      <c r="O98" s="23">
        <f>'Proportional Share Calculation'!E95</f>
        <v>0.84910639820751999</v>
      </c>
      <c r="P98" s="92">
        <f t="shared" si="8"/>
        <v>80.687443042043142</v>
      </c>
      <c r="Q98" s="9">
        <f t="shared" si="9"/>
        <v>1.1199035332993503</v>
      </c>
    </row>
    <row r="99" spans="1:17" x14ac:dyDescent="0.25">
      <c r="A99" s="5">
        <v>10294</v>
      </c>
      <c r="B99" s="13" t="s">
        <v>98</v>
      </c>
      <c r="C99" s="94">
        <v>37.994881050228308</v>
      </c>
      <c r="D99" s="23">
        <f>IF(D$6 ="No",0,IF(D$6="Yes",Data!C95,Data!C95+Data!#REF!))</f>
        <v>0</v>
      </c>
      <c r="E99" s="7">
        <v>0</v>
      </c>
      <c r="F99" s="8">
        <f>Data!D95</f>
        <v>0</v>
      </c>
      <c r="G99" s="7">
        <f>Data!E95</f>
        <v>0</v>
      </c>
      <c r="H99" s="23">
        <f>IF(H$6="Yes",Data!G95,0)</f>
        <v>0</v>
      </c>
      <c r="I99" s="25">
        <f t="shared" si="10"/>
        <v>37.994881050228308</v>
      </c>
      <c r="J99" s="18">
        <v>36.326999999999998</v>
      </c>
      <c r="K99" s="7">
        <f t="shared" si="11"/>
        <v>0</v>
      </c>
      <c r="L99" s="7">
        <f>0.5*Data!O95</f>
        <v>5.6239420450000001E-2</v>
      </c>
      <c r="M99" s="7">
        <f>IF(H$6="Yes",Data!F95*0.5,G99*0.5)</f>
        <v>0</v>
      </c>
      <c r="N99" s="8">
        <f t="shared" si="12"/>
        <v>0.41697026255707748</v>
      </c>
      <c r="O99" s="23">
        <f>'Proportional Share Calculation'!E96</f>
        <v>0.39138207045339624</v>
      </c>
      <c r="P99" s="92">
        <f t="shared" si="8"/>
        <v>37.191591753460472</v>
      </c>
      <c r="Q99" s="9">
        <f t="shared" si="9"/>
        <v>0.80328929676783645</v>
      </c>
    </row>
    <row r="100" spans="1:17" x14ac:dyDescent="0.25">
      <c r="A100" s="5">
        <v>10304</v>
      </c>
      <c r="B100" s="13" t="s">
        <v>99</v>
      </c>
      <c r="C100" s="18">
        <v>13.621837100456622</v>
      </c>
      <c r="D100" s="23">
        <f>IF(D$6 ="No",0,IF(D$6="Yes",Data!C96,Data!C96+Data!#REF!))</f>
        <v>0</v>
      </c>
      <c r="E100" s="7">
        <v>0</v>
      </c>
      <c r="F100" s="8">
        <f>Data!D96</f>
        <v>0</v>
      </c>
      <c r="G100" s="7">
        <f>Data!E96</f>
        <v>0</v>
      </c>
      <c r="H100" s="23">
        <f>IF(H$6="Yes",Data!G96,0)</f>
        <v>0</v>
      </c>
      <c r="I100" s="25">
        <f t="shared" si="10"/>
        <v>13.621837100456622</v>
      </c>
      <c r="J100" s="18">
        <v>14.068</v>
      </c>
      <c r="K100" s="7">
        <f t="shared" si="11"/>
        <v>-0.44616289954337773</v>
      </c>
      <c r="L100" s="7">
        <f>0.5*Data!O96</f>
        <v>0</v>
      </c>
      <c r="M100" s="7">
        <f>IF(H$6="Yes",Data!F96*0.5,G100*0.5)</f>
        <v>0</v>
      </c>
      <c r="N100" s="8">
        <f t="shared" si="12"/>
        <v>0</v>
      </c>
      <c r="O100" s="23">
        <f>'Proportional Share Calculation'!E97</f>
        <v>0.14487262039209006</v>
      </c>
      <c r="P100" s="92">
        <f t="shared" si="8"/>
        <v>13.766709720848713</v>
      </c>
      <c r="Q100" s="9">
        <f t="shared" si="9"/>
        <v>-0.14487262039209092</v>
      </c>
    </row>
    <row r="101" spans="1:17" x14ac:dyDescent="0.25">
      <c r="A101" s="5">
        <v>10306</v>
      </c>
      <c r="B101" s="13" t="s">
        <v>100</v>
      </c>
      <c r="C101" s="18">
        <v>84.485164383561653</v>
      </c>
      <c r="D101" s="23">
        <f>IF(D$6 ="No",0,IF(D$6="Yes",Data!C97,Data!C97+Data!#REF!))</f>
        <v>0</v>
      </c>
      <c r="E101" s="7">
        <v>50.347000000000001</v>
      </c>
      <c r="F101" s="8">
        <f>Data!D97</f>
        <v>36.001000000000005</v>
      </c>
      <c r="G101" s="7">
        <f>Data!E97</f>
        <v>0</v>
      </c>
      <c r="H101" s="23">
        <f>IF(H$6="Yes",Data!G97,0)</f>
        <v>0</v>
      </c>
      <c r="I101" s="25">
        <f t="shared" si="10"/>
        <v>0</v>
      </c>
      <c r="J101" s="18">
        <v>25.768999999999998</v>
      </c>
      <c r="K101" s="7">
        <f t="shared" si="11"/>
        <v>-25.768999999999998</v>
      </c>
      <c r="L101" s="7">
        <f>0.5*Data!O97</f>
        <v>3.1615541499999998E-3</v>
      </c>
      <c r="M101" s="7">
        <f>IF(H$6="Yes",Data!F97*0.5,G101*0.5)</f>
        <v>0</v>
      </c>
      <c r="N101" s="8">
        <f t="shared" si="12"/>
        <v>0</v>
      </c>
      <c r="O101" s="23">
        <f>'Proportional Share Calculation'!E98</f>
        <v>3.3624145615912071E-5</v>
      </c>
      <c r="P101" s="92">
        <f t="shared" si="8"/>
        <v>3.1951782956159119E-3</v>
      </c>
      <c r="Q101" s="9">
        <f t="shared" si="9"/>
        <v>-3.1951782956159119E-3</v>
      </c>
    </row>
    <row r="102" spans="1:17" x14ac:dyDescent="0.25">
      <c r="A102" s="5">
        <v>10307</v>
      </c>
      <c r="B102" s="13" t="s">
        <v>101</v>
      </c>
      <c r="C102" s="18">
        <v>74.482335616438363</v>
      </c>
      <c r="D102" s="23">
        <f>IF(D$6 ="No",0,IF(D$6="Yes",Data!C98,Data!C98+Data!#REF!))</f>
        <v>0</v>
      </c>
      <c r="E102" s="7">
        <v>0</v>
      </c>
      <c r="F102" s="8">
        <f>Data!D98</f>
        <v>0</v>
      </c>
      <c r="G102" s="7">
        <f>Data!E98</f>
        <v>5</v>
      </c>
      <c r="H102" s="23">
        <f>IF(H$6="Yes",Data!G98,0)</f>
        <v>5</v>
      </c>
      <c r="I102" s="25">
        <f t="shared" si="10"/>
        <v>74.482335616438363</v>
      </c>
      <c r="J102" s="18">
        <v>71.984999999999999</v>
      </c>
      <c r="K102" s="7">
        <f t="shared" si="11"/>
        <v>0</v>
      </c>
      <c r="L102" s="7">
        <f>0.5*Data!O98</f>
        <v>0.29851517444269415</v>
      </c>
      <c r="M102" s="7">
        <f>IF(H$6="Yes",Data!F98*0.5,G102*0.5)</f>
        <v>0</v>
      </c>
      <c r="N102" s="8">
        <f t="shared" si="12"/>
        <v>0.62433390410959078</v>
      </c>
      <c r="O102" s="23">
        <f>'Proportional Share Calculation'!E99</f>
        <v>0.77539843306501111</v>
      </c>
      <c r="P102" s="92">
        <f t="shared" ref="P102:P133" si="13">SUM(J102:O102)</f>
        <v>73.683247511617296</v>
      </c>
      <c r="Q102" s="9">
        <f t="shared" ref="Q102:Q133" si="14">I102-P102</f>
        <v>0.79908810482106674</v>
      </c>
    </row>
    <row r="103" spans="1:17" x14ac:dyDescent="0.25">
      <c r="A103" s="5">
        <v>10326</v>
      </c>
      <c r="B103" s="13" t="s">
        <v>102</v>
      </c>
      <c r="C103" s="18">
        <v>22.648668150684934</v>
      </c>
      <c r="D103" s="23">
        <f>IF(D$6 ="No",0,IF(D$6="Yes",Data!C99,Data!C99+Data!#REF!))</f>
        <v>0</v>
      </c>
      <c r="E103" s="7">
        <v>0</v>
      </c>
      <c r="F103" s="8">
        <f>Data!D99</f>
        <v>0</v>
      </c>
      <c r="G103" s="7">
        <f>Data!E99</f>
        <v>0</v>
      </c>
      <c r="H103" s="23">
        <f>IF(H$6="Yes",Data!G99,0)</f>
        <v>0</v>
      </c>
      <c r="I103" s="25">
        <f t="shared" ref="I103:I134" si="15">IF((C103+D103-SUM(E103:G103)+H103)&gt;0,C103+D103-SUM(E103:G103)+H103,0)</f>
        <v>22.648668150684934</v>
      </c>
      <c r="J103" s="18">
        <v>30.46</v>
      </c>
      <c r="K103" s="7">
        <f t="shared" si="11"/>
        <v>-7.8113318493150672</v>
      </c>
      <c r="L103" s="7">
        <f>0.5*Data!O99</f>
        <v>0</v>
      </c>
      <c r="M103" s="7">
        <f>IF(H$6="Yes",Data!F99*0.5,G103*0.5)</f>
        <v>0</v>
      </c>
      <c r="N103" s="8">
        <f t="shared" si="12"/>
        <v>0</v>
      </c>
      <c r="O103" s="23">
        <f>'Proportional Share Calculation'!E100</f>
        <v>0.24087587299591254</v>
      </c>
      <c r="P103" s="92">
        <f t="shared" si="13"/>
        <v>22.889544023680845</v>
      </c>
      <c r="Q103" s="9">
        <f t="shared" si="14"/>
        <v>-0.24087587299591107</v>
      </c>
    </row>
    <row r="104" spans="1:17" x14ac:dyDescent="0.25">
      <c r="A104" s="5">
        <v>10331</v>
      </c>
      <c r="B104" s="13" t="s">
        <v>103</v>
      </c>
      <c r="C104" s="18">
        <v>37.974087899543377</v>
      </c>
      <c r="D104" s="23">
        <f>IF(D$6 ="No",0,IF(D$6="Yes",Data!C100,Data!C100+Data!#REF!))</f>
        <v>0</v>
      </c>
      <c r="E104" s="7">
        <v>0</v>
      </c>
      <c r="F104" s="8">
        <f>Data!D100</f>
        <v>0</v>
      </c>
      <c r="G104" s="7">
        <f>Data!E100</f>
        <v>0</v>
      </c>
      <c r="H104" s="23">
        <f>IF(H$6="Yes",Data!G100,0)</f>
        <v>0</v>
      </c>
      <c r="I104" s="25">
        <f t="shared" si="15"/>
        <v>37.974087899543377</v>
      </c>
      <c r="J104" s="18">
        <v>36.601999999999997</v>
      </c>
      <c r="K104" s="7">
        <f t="shared" si="11"/>
        <v>0</v>
      </c>
      <c r="L104" s="7">
        <f>0.5*Data!O100</f>
        <v>7.6908904109589046E-2</v>
      </c>
      <c r="M104" s="7">
        <f>IF(H$6="Yes",Data!F100*0.5,G104*0.5)</f>
        <v>0</v>
      </c>
      <c r="N104" s="8">
        <f t="shared" si="12"/>
        <v>0.34302197488584518</v>
      </c>
      <c r="O104" s="23">
        <f>'Proportional Share Calculation'!E101</f>
        <v>0.39374014671157026</v>
      </c>
      <c r="P104" s="92">
        <f t="shared" si="13"/>
        <v>37.415671025706999</v>
      </c>
      <c r="Q104" s="9">
        <f t="shared" si="14"/>
        <v>0.55841687383637861</v>
      </c>
    </row>
    <row r="105" spans="1:17" x14ac:dyDescent="0.25">
      <c r="A105" s="5">
        <v>10333</v>
      </c>
      <c r="B105" s="13" t="s">
        <v>104</v>
      </c>
      <c r="C105" s="18">
        <v>23.559061643835616</v>
      </c>
      <c r="D105" s="23">
        <f>IF(D$6 ="No",0,IF(D$6="Yes",Data!C101,Data!C101+Data!#REF!))</f>
        <v>0</v>
      </c>
      <c r="E105" s="7">
        <v>0</v>
      </c>
      <c r="F105" s="8">
        <f>Data!D101</f>
        <v>0</v>
      </c>
      <c r="G105" s="7">
        <f>Data!E101</f>
        <v>0</v>
      </c>
      <c r="H105" s="23">
        <f>IF(H$6="Yes",Data!G101,0)</f>
        <v>0</v>
      </c>
      <c r="I105" s="25">
        <f t="shared" si="15"/>
        <v>23.559061643835616</v>
      </c>
      <c r="J105" s="18">
        <v>18.515000000000001</v>
      </c>
      <c r="K105" s="7">
        <f t="shared" si="11"/>
        <v>0</v>
      </c>
      <c r="L105" s="7">
        <f>0.5*Data!O101</f>
        <v>1.68607305E-3</v>
      </c>
      <c r="M105" s="7">
        <f>IF(H$6="Yes",Data!F101*0.5,G105*0.5)</f>
        <v>0</v>
      </c>
      <c r="N105" s="8">
        <f t="shared" si="12"/>
        <v>1.2610154109589038</v>
      </c>
      <c r="O105" s="23">
        <f>'Proportional Share Calculation'!E102</f>
        <v>0.21034221876173012</v>
      </c>
      <c r="P105" s="92">
        <f t="shared" si="13"/>
        <v>19.988043702770636</v>
      </c>
      <c r="Q105" s="9">
        <f t="shared" si="14"/>
        <v>3.5710179410649801</v>
      </c>
    </row>
    <row r="106" spans="1:17" x14ac:dyDescent="0.25">
      <c r="A106" s="5">
        <v>10338</v>
      </c>
      <c r="B106" s="13" t="s">
        <v>105</v>
      </c>
      <c r="C106" s="18">
        <v>2.7743930365296805</v>
      </c>
      <c r="D106" s="23">
        <f>IF(D$6 ="No",0,IF(D$6="Yes",Data!C102,Data!C102+Data!#REF!))</f>
        <v>0</v>
      </c>
      <c r="E106" s="7">
        <v>0</v>
      </c>
      <c r="F106" s="8">
        <f>Data!D102</f>
        <v>0</v>
      </c>
      <c r="G106" s="7">
        <f>Data!E102</f>
        <v>0</v>
      </c>
      <c r="H106" s="23">
        <f>IF(H$6="Yes",Data!G102,0)</f>
        <v>0</v>
      </c>
      <c r="I106" s="25">
        <f t="shared" si="15"/>
        <v>2.7743930365296805</v>
      </c>
      <c r="J106" s="18">
        <v>2.3730000000000002</v>
      </c>
      <c r="K106" s="7">
        <f t="shared" si="11"/>
        <v>0</v>
      </c>
      <c r="L106" s="7">
        <f>0.5*Data!O102</f>
        <v>0</v>
      </c>
      <c r="M106" s="7">
        <f>IF(H$6="Yes",Data!F102*0.5,G106*0.5)</f>
        <v>0</v>
      </c>
      <c r="N106" s="8">
        <f t="shared" si="12"/>
        <v>0.10034825913242007</v>
      </c>
      <c r="O106" s="23">
        <f>'Proportional Share Calculation'!E103</f>
        <v>2.630485453615625E-2</v>
      </c>
      <c r="P106" s="92">
        <f t="shared" si="13"/>
        <v>2.4996531136685762</v>
      </c>
      <c r="Q106" s="9">
        <f t="shared" si="14"/>
        <v>0.27473992286110427</v>
      </c>
    </row>
    <row r="107" spans="1:17" x14ac:dyDescent="0.25">
      <c r="A107" s="5">
        <v>10342</v>
      </c>
      <c r="B107" s="13" t="s">
        <v>106</v>
      </c>
      <c r="C107" s="18">
        <v>39.569792123287669</v>
      </c>
      <c r="D107" s="23">
        <f>IF(D$6 ="No",0,IF(D$6="Yes",Data!C103,Data!C103+Data!#REF!))</f>
        <v>0</v>
      </c>
      <c r="E107" s="7">
        <v>0</v>
      </c>
      <c r="F107" s="8">
        <f>Data!D103</f>
        <v>0</v>
      </c>
      <c r="G107" s="7">
        <f>Data!E103</f>
        <v>0</v>
      </c>
      <c r="H107" s="23">
        <f>IF(H$6="Yes",Data!G103,0)</f>
        <v>0</v>
      </c>
      <c r="I107" s="25">
        <f t="shared" si="15"/>
        <v>39.569792123287669</v>
      </c>
      <c r="J107" s="18">
        <v>38.691000000000003</v>
      </c>
      <c r="K107" s="7">
        <f t="shared" si="11"/>
        <v>0</v>
      </c>
      <c r="L107" s="7">
        <f>0.5*Data!O103</f>
        <v>0.20485903945000006</v>
      </c>
      <c r="M107" s="7">
        <f>IF(H$6="Yes",Data!F103*0.5,G107*0.5)</f>
        <v>0</v>
      </c>
      <c r="N107" s="8">
        <f t="shared" si="12"/>
        <v>0.21969803082191675</v>
      </c>
      <c r="O107" s="23">
        <f>'Proportional Share Calculation'!E104</f>
        <v>0.41600653488042966</v>
      </c>
      <c r="P107" s="92">
        <f t="shared" si="13"/>
        <v>39.53156360515235</v>
      </c>
      <c r="Q107" s="9">
        <f t="shared" si="14"/>
        <v>3.8228518135319689E-2</v>
      </c>
    </row>
    <row r="108" spans="1:17" x14ac:dyDescent="0.25">
      <c r="A108" s="5">
        <v>10343</v>
      </c>
      <c r="B108" s="13" t="s">
        <v>107</v>
      </c>
      <c r="C108" s="18">
        <v>11.906994178082194</v>
      </c>
      <c r="D108" s="23">
        <f>IF(D$6 ="No",0,IF(D$6="Yes",Data!C104,Data!C104+Data!#REF!))</f>
        <v>0</v>
      </c>
      <c r="E108" s="7">
        <v>0</v>
      </c>
      <c r="F108" s="8">
        <f>Data!D104</f>
        <v>0</v>
      </c>
      <c r="G108" s="7">
        <f>Data!E104</f>
        <v>0</v>
      </c>
      <c r="H108" s="23">
        <f>IF(H$6="Yes",Data!G104,0)</f>
        <v>0</v>
      </c>
      <c r="I108" s="25">
        <f t="shared" si="15"/>
        <v>11.906994178082194</v>
      </c>
      <c r="J108" s="18">
        <v>31.388999999999999</v>
      </c>
      <c r="K108" s="7">
        <f t="shared" si="11"/>
        <v>-19.482005821917806</v>
      </c>
      <c r="L108" s="7">
        <f>0.5*Data!O104</f>
        <v>0</v>
      </c>
      <c r="M108" s="7">
        <f>IF(H$6="Yes",Data!F104*0.5,G108*0.5)</f>
        <v>0</v>
      </c>
      <c r="N108" s="8">
        <f t="shared" si="12"/>
        <v>0</v>
      </c>
      <c r="O108" s="23">
        <f>'Proportional Share Calculation'!E105</f>
        <v>0.12663471416159452</v>
      </c>
      <c r="P108" s="92">
        <f t="shared" si="13"/>
        <v>12.033628892243788</v>
      </c>
      <c r="Q108" s="9">
        <f t="shared" si="14"/>
        <v>-0.12663471416159489</v>
      </c>
    </row>
    <row r="109" spans="1:17" x14ac:dyDescent="0.25">
      <c r="A109" s="5">
        <v>10349</v>
      </c>
      <c r="B109" s="13" t="s">
        <v>108</v>
      </c>
      <c r="C109" s="18">
        <v>1112.5275000000001</v>
      </c>
      <c r="D109" s="23">
        <f>IF(D$6 ="No",0,IF(D$6="Yes",Data!C105,Data!C105+Data!#REF!))</f>
        <v>0</v>
      </c>
      <c r="E109" s="7">
        <v>0</v>
      </c>
      <c r="F109" s="8">
        <f>Data!D105</f>
        <v>588.60600000000011</v>
      </c>
      <c r="G109" s="7">
        <f>Data!E105</f>
        <v>0</v>
      </c>
      <c r="H109" s="23">
        <f>IF(H$6="Yes",Data!G105,0)</f>
        <v>0</v>
      </c>
      <c r="I109" s="25">
        <f>IF((C109+D109-SUM(E109:G109)+H109)&gt;0,C109+D109-SUM(E109:G109)+H109,0)</f>
        <v>523.92150000000004</v>
      </c>
      <c r="J109" s="18">
        <v>523.91099999999994</v>
      </c>
      <c r="K109" s="7">
        <f t="shared" si="11"/>
        <v>0</v>
      </c>
      <c r="L109" s="7">
        <f>0.5*Data!O105</f>
        <v>40.543151837950013</v>
      </c>
      <c r="M109" s="7">
        <f>IF(H$6="Yes",Data!F105*0.5,G109*0.5)</f>
        <v>0</v>
      </c>
      <c r="N109" s="8">
        <f t="shared" si="12"/>
        <v>2.6250000000231921E-3</v>
      </c>
      <c r="O109" s="23">
        <f>'Proportional Share Calculation'!E106</f>
        <v>6.0031794357492236</v>
      </c>
      <c r="P109" s="92">
        <f t="shared" si="13"/>
        <v>570.45995627369916</v>
      </c>
      <c r="Q109" s="9">
        <f t="shared" si="14"/>
        <v>-46.538456273699126</v>
      </c>
    </row>
    <row r="110" spans="1:17" x14ac:dyDescent="0.25">
      <c r="A110" s="5">
        <v>10352</v>
      </c>
      <c r="B110" s="13" t="s">
        <v>109</v>
      </c>
      <c r="C110" s="18">
        <v>16.877945547945203</v>
      </c>
      <c r="D110" s="23">
        <f>IF(D$6 ="No",0,IF(D$6="Yes",Data!C106,Data!C106+Data!#REF!))</f>
        <v>0</v>
      </c>
      <c r="E110" s="7">
        <v>0</v>
      </c>
      <c r="F110" s="8">
        <f>Data!D106</f>
        <v>6.6000000000000003E-2</v>
      </c>
      <c r="G110" s="7">
        <f>Data!E106</f>
        <v>0</v>
      </c>
      <c r="H110" s="23">
        <f>IF(H$6="Yes",Data!G106,0)</f>
        <v>0</v>
      </c>
      <c r="I110" s="25">
        <f t="shared" si="15"/>
        <v>16.811945547945204</v>
      </c>
      <c r="J110" s="18">
        <v>15.907</v>
      </c>
      <c r="K110" s="7">
        <f t="shared" si="11"/>
        <v>0</v>
      </c>
      <c r="L110" s="7">
        <f>0.5*Data!O106</f>
        <v>2.3601994999999999E-4</v>
      </c>
      <c r="M110" s="7">
        <f>IF(H$6="Yes",Data!F106*0.5,G110*0.5)</f>
        <v>0</v>
      </c>
      <c r="N110" s="8">
        <f t="shared" si="12"/>
        <v>0.22623638698630089</v>
      </c>
      <c r="O110" s="23">
        <f>'Proportional Share Calculation'!E107</f>
        <v>0.17158466999564931</v>
      </c>
      <c r="P110" s="92">
        <f t="shared" si="13"/>
        <v>16.305057076931949</v>
      </c>
      <c r="Q110" s="9">
        <f t="shared" si="14"/>
        <v>0.50688847101325507</v>
      </c>
    </row>
    <row r="111" spans="1:17" x14ac:dyDescent="0.25">
      <c r="A111" s="5">
        <v>10354</v>
      </c>
      <c r="B111" s="13" t="s">
        <v>110</v>
      </c>
      <c r="C111" s="18">
        <v>804.0169910958906</v>
      </c>
      <c r="D111" s="23">
        <f>IF(D$6 ="No",0,IF(D$6="Yes",Data!C107,Data!C107+Data!#REF!))</f>
        <v>0</v>
      </c>
      <c r="E111" s="7">
        <v>0</v>
      </c>
      <c r="F111" s="8">
        <f>Data!D107</f>
        <v>32.158999999999999</v>
      </c>
      <c r="G111" s="7">
        <f>Data!E107</f>
        <v>0</v>
      </c>
      <c r="H111" s="23">
        <f>IF(H$6="Yes",Data!G107,0)</f>
        <v>0</v>
      </c>
      <c r="I111" s="25">
        <f t="shared" si="15"/>
        <v>771.85799109589061</v>
      </c>
      <c r="J111" s="18">
        <v>799.07</v>
      </c>
      <c r="K111" s="7">
        <f t="shared" si="11"/>
        <v>-27.212008904109439</v>
      </c>
      <c r="L111" s="7">
        <f>0.5*Data!O107</f>
        <v>7.4068796307662099</v>
      </c>
      <c r="M111" s="7">
        <f>IF(H$6="Yes",Data!F107*0.5,G111*0.5)</f>
        <v>0</v>
      </c>
      <c r="N111" s="8">
        <f t="shared" si="12"/>
        <v>0</v>
      </c>
      <c r="O111" s="23">
        <f>'Proportional Share Calculation'!E108</f>
        <v>8.2877326288015674</v>
      </c>
      <c r="P111" s="92">
        <f t="shared" si="13"/>
        <v>787.55260335545836</v>
      </c>
      <c r="Q111" s="9">
        <f t="shared" si="14"/>
        <v>-15.694612259567748</v>
      </c>
    </row>
    <row r="112" spans="1:17" x14ac:dyDescent="0.25">
      <c r="A112" s="5">
        <v>10360</v>
      </c>
      <c r="B112" s="13" t="s">
        <v>111</v>
      </c>
      <c r="C112" s="18">
        <v>7.174846004566211</v>
      </c>
      <c r="D112" s="23">
        <f>IF(D$6 ="No",0,IF(D$6="Yes",Data!C108,Data!C108+Data!#REF!))</f>
        <v>0</v>
      </c>
      <c r="E112" s="7">
        <v>0</v>
      </c>
      <c r="F112" s="8">
        <f>Data!D108</f>
        <v>0</v>
      </c>
      <c r="G112" s="7">
        <f>Data!E108</f>
        <v>0</v>
      </c>
      <c r="H112" s="23">
        <f>IF(H$6="Yes",Data!G108,0)</f>
        <v>0</v>
      </c>
      <c r="I112" s="25">
        <f t="shared" si="15"/>
        <v>7.174846004566211</v>
      </c>
      <c r="J112" s="18">
        <v>6.7649999999999997</v>
      </c>
      <c r="K112" s="7">
        <f t="shared" si="11"/>
        <v>0</v>
      </c>
      <c r="L112" s="7">
        <f>0.5*Data!O108</f>
        <v>0</v>
      </c>
      <c r="M112" s="7">
        <f>IF(H$6="Yes",Data!F108*0.5,G112*0.5)</f>
        <v>0</v>
      </c>
      <c r="N112" s="8">
        <f t="shared" si="12"/>
        <v>0.10246150114155284</v>
      </c>
      <c r="O112" s="23">
        <f>'Proportional Share Calculation'!E109</f>
        <v>7.30376626717128E-2</v>
      </c>
      <c r="P112" s="92">
        <f t="shared" si="13"/>
        <v>6.9404991638132651</v>
      </c>
      <c r="Q112" s="9">
        <f t="shared" si="14"/>
        <v>0.23434684075294587</v>
      </c>
    </row>
    <row r="113" spans="1:17" x14ac:dyDescent="0.25">
      <c r="A113" s="5">
        <v>10363</v>
      </c>
      <c r="B113" s="13" t="s">
        <v>112</v>
      </c>
      <c r="C113" s="18">
        <v>90.664248173515986</v>
      </c>
      <c r="D113" s="23">
        <f>IF(D$6 ="No",0,IF(D$6="Yes",Data!C109,Data!C109+Data!#REF!))</f>
        <v>0</v>
      </c>
      <c r="E113" s="7">
        <v>0</v>
      </c>
      <c r="F113" s="8">
        <f>Data!D109</f>
        <v>0</v>
      </c>
      <c r="G113" s="7">
        <f>Data!E109</f>
        <v>0</v>
      </c>
      <c r="H113" s="23">
        <f>IF(H$6="Yes",Data!G109,0)</f>
        <v>0</v>
      </c>
      <c r="I113" s="25">
        <f t="shared" si="15"/>
        <v>90.664248173515986</v>
      </c>
      <c r="J113" s="18">
        <v>100.706</v>
      </c>
      <c r="K113" s="7">
        <f t="shared" si="11"/>
        <v>-10.041751826484017</v>
      </c>
      <c r="L113" s="7">
        <f>0.5*Data!O109</f>
        <v>6.1262963250000003E-2</v>
      </c>
      <c r="M113" s="7">
        <f>IF(H$6="Yes",Data!F109*0.5,G113*0.5)</f>
        <v>0</v>
      </c>
      <c r="N113" s="8">
        <f t="shared" si="12"/>
        <v>0</v>
      </c>
      <c r="O113" s="23">
        <f>'Proportional Share Calculation'!E110</f>
        <v>0.96489500189034305</v>
      </c>
      <c r="P113" s="92">
        <f t="shared" si="13"/>
        <v>91.690406138656328</v>
      </c>
      <c r="Q113" s="9">
        <f t="shared" si="14"/>
        <v>-1.0261579651403423</v>
      </c>
    </row>
    <row r="114" spans="1:17" x14ac:dyDescent="0.25">
      <c r="A114" s="5">
        <v>10369</v>
      </c>
      <c r="B114" s="13" t="s">
        <v>113</v>
      </c>
      <c r="C114" s="18">
        <v>17.228615753424659</v>
      </c>
      <c r="D114" s="23">
        <f>IF(D$6 ="No",0,IF(D$6="Yes",Data!C110,Data!C110+Data!#REF!))</f>
        <v>0</v>
      </c>
      <c r="E114" s="7">
        <v>0</v>
      </c>
      <c r="F114" s="8">
        <f>Data!D110</f>
        <v>0</v>
      </c>
      <c r="G114" s="7">
        <f>Data!E110</f>
        <v>0</v>
      </c>
      <c r="H114" s="23">
        <f>IF(H$6="Yes",Data!G110,0)</f>
        <v>0</v>
      </c>
      <c r="I114" s="25">
        <f t="shared" si="15"/>
        <v>17.228615753424659</v>
      </c>
      <c r="J114" s="18">
        <v>16.431999999999999</v>
      </c>
      <c r="K114" s="7">
        <f t="shared" si="11"/>
        <v>0</v>
      </c>
      <c r="L114" s="7">
        <f>0.5*Data!O110</f>
        <v>0</v>
      </c>
      <c r="M114" s="7">
        <f>IF(H$6="Yes",Data!F110*0.5,G114*0.5)</f>
        <v>0</v>
      </c>
      <c r="N114" s="8">
        <f t="shared" si="12"/>
        <v>0.19915393835616513</v>
      </c>
      <c r="O114" s="23">
        <f>'Proportional Share Calculation'!E111</f>
        <v>0.17687767321142903</v>
      </c>
      <c r="P114" s="92">
        <f t="shared" si="13"/>
        <v>16.808031611567593</v>
      </c>
      <c r="Q114" s="9">
        <f t="shared" si="14"/>
        <v>0.42058414185706638</v>
      </c>
    </row>
    <row r="115" spans="1:17" x14ac:dyDescent="0.25">
      <c r="A115" s="5">
        <v>10370</v>
      </c>
      <c r="B115" s="13" t="s">
        <v>114</v>
      </c>
      <c r="C115" s="18">
        <v>567.92783105022829</v>
      </c>
      <c r="D115" s="23">
        <f>IF(D$6 ="No",0,IF(D$6="Yes",Data!C111,Data!C111+Data!#REF!))</f>
        <v>0</v>
      </c>
      <c r="E115" s="7">
        <v>0</v>
      </c>
      <c r="F115" s="8">
        <f>Data!D111</f>
        <v>181.13900000000001</v>
      </c>
      <c r="G115" s="7">
        <f>Data!E111</f>
        <v>0</v>
      </c>
      <c r="H115" s="23">
        <f>IF(H$6="Yes",Data!G111,0)</f>
        <v>0</v>
      </c>
      <c r="I115" s="25">
        <f t="shared" si="15"/>
        <v>386.78883105022828</v>
      </c>
      <c r="J115" s="18">
        <v>402.39</v>
      </c>
      <c r="K115" s="7">
        <f t="shared" si="11"/>
        <v>-15.601168949771704</v>
      </c>
      <c r="L115" s="7">
        <f>0.5*Data!O111</f>
        <v>19.287016274381966</v>
      </c>
      <c r="M115" s="7">
        <f>IF(H$6="Yes",Data!F111*0.5,G115*0.5)</f>
        <v>0</v>
      </c>
      <c r="N115" s="8">
        <f t="shared" si="12"/>
        <v>0</v>
      </c>
      <c r="O115" s="23">
        <f>'Proportional Share Calculation'!E112</f>
        <v>4.31874729128001</v>
      </c>
      <c r="P115" s="92">
        <f t="shared" si="13"/>
        <v>410.3945946158903</v>
      </c>
      <c r="Q115" s="9">
        <f t="shared" si="14"/>
        <v>-23.605763565662016</v>
      </c>
    </row>
    <row r="116" spans="1:17" x14ac:dyDescent="0.25">
      <c r="A116" s="5">
        <v>10371</v>
      </c>
      <c r="B116" s="13" t="s">
        <v>115</v>
      </c>
      <c r="C116" s="18">
        <v>11.978791324200913</v>
      </c>
      <c r="D116" s="23">
        <f>IF(D$6 ="No",0,IF(D$6="Yes",Data!C112,Data!C112+Data!#REF!))</f>
        <v>0</v>
      </c>
      <c r="E116" s="7">
        <v>0</v>
      </c>
      <c r="F116" s="8">
        <f>Data!D112</f>
        <v>0</v>
      </c>
      <c r="G116" s="7">
        <f>Data!E112</f>
        <v>0</v>
      </c>
      <c r="H116" s="23">
        <f>IF(H$6="Yes",Data!G112,0)</f>
        <v>0</v>
      </c>
      <c r="I116" s="25">
        <f t="shared" si="15"/>
        <v>11.978791324200913</v>
      </c>
      <c r="J116" s="18">
        <v>11.032</v>
      </c>
      <c r="K116" s="7">
        <f t="shared" si="11"/>
        <v>0</v>
      </c>
      <c r="L116" s="7">
        <f>0.5*Data!O112</f>
        <v>0</v>
      </c>
      <c r="M116" s="7">
        <f>IF(H$6="Yes",Data!F112*0.5,G116*0.5)</f>
        <v>0</v>
      </c>
      <c r="N116" s="8">
        <f t="shared" si="12"/>
        <v>0.23669783105022812</v>
      </c>
      <c r="O116" s="23">
        <f>'Proportional Share Calculation'!E113</f>
        <v>0.1198462271389359</v>
      </c>
      <c r="P116" s="92">
        <f t="shared" si="13"/>
        <v>11.388544058189165</v>
      </c>
      <c r="Q116" s="9">
        <f t="shared" si="14"/>
        <v>0.59024726601174748</v>
      </c>
    </row>
    <row r="117" spans="1:17" x14ac:dyDescent="0.25">
      <c r="A117" s="5">
        <v>10376</v>
      </c>
      <c r="B117" s="13" t="s">
        <v>116</v>
      </c>
      <c r="C117" s="18">
        <v>57.990975456621008</v>
      </c>
      <c r="D117" s="23">
        <f>IF(D$6 ="No",0,IF(D$6="Yes",Data!C113,Data!C113+Data!#REF!))</f>
        <v>0</v>
      </c>
      <c r="E117" s="7">
        <v>0</v>
      </c>
      <c r="F117" s="8">
        <f>Data!D113</f>
        <v>0</v>
      </c>
      <c r="G117" s="7">
        <f>Data!E113</f>
        <v>0</v>
      </c>
      <c r="H117" s="23">
        <f>IF(H$6="Yes",Data!G113,0)</f>
        <v>0</v>
      </c>
      <c r="I117" s="25">
        <f t="shared" si="15"/>
        <v>57.990975456621008</v>
      </c>
      <c r="J117" s="18">
        <v>56.029000000000003</v>
      </c>
      <c r="K117" s="7">
        <f t="shared" si="11"/>
        <v>0</v>
      </c>
      <c r="L117" s="7">
        <f>0.5*Data!O113</f>
        <v>0.15433748840000008</v>
      </c>
      <c r="M117" s="7">
        <f>IF(H$6="Yes",Data!F113*0.5,G117*0.5)</f>
        <v>0</v>
      </c>
      <c r="N117" s="8">
        <f t="shared" si="12"/>
        <v>0.4904938641552512</v>
      </c>
      <c r="O117" s="23">
        <f>'Proportional Share Calculation'!E114</f>
        <v>0.60274443125067489</v>
      </c>
      <c r="P117" s="92">
        <f t="shared" si="13"/>
        <v>57.276575783805932</v>
      </c>
      <c r="Q117" s="9">
        <f t="shared" si="14"/>
        <v>0.71439967281507677</v>
      </c>
    </row>
    <row r="118" spans="1:17" x14ac:dyDescent="0.25">
      <c r="A118" s="5">
        <v>10378</v>
      </c>
      <c r="B118" s="13" t="s">
        <v>117</v>
      </c>
      <c r="C118" s="18">
        <v>2.0486468036529679</v>
      </c>
      <c r="D118" s="23">
        <f>IF(D$6 ="No",0,IF(D$6="Yes",Data!C114,Data!C114+Data!#REF!))</f>
        <v>0</v>
      </c>
      <c r="E118" s="7">
        <v>0</v>
      </c>
      <c r="F118" s="8">
        <f>Data!D114</f>
        <v>0</v>
      </c>
      <c r="G118" s="7">
        <f>Data!E114</f>
        <v>0</v>
      </c>
      <c r="H118" s="23">
        <f>IF(H$6="Yes",Data!G114,0)</f>
        <v>0</v>
      </c>
      <c r="I118" s="25">
        <f t="shared" si="15"/>
        <v>2.0486468036529679</v>
      </c>
      <c r="J118" s="18">
        <v>2.0209999999999999</v>
      </c>
      <c r="K118" s="7">
        <f t="shared" si="11"/>
        <v>0</v>
      </c>
      <c r="L118" s="7">
        <f>0.5*Data!O114</f>
        <v>0</v>
      </c>
      <c r="M118" s="7">
        <f>IF(H$6="Yes",Data!F114*0.5,G118*0.5)</f>
        <v>0</v>
      </c>
      <c r="N118" s="8">
        <f t="shared" si="12"/>
        <v>6.9117009132420026E-3</v>
      </c>
      <c r="O118" s="23">
        <f>'Proportional Share Calculation'!E115</f>
        <v>2.1567493420196131E-2</v>
      </c>
      <c r="P118" s="92">
        <f t="shared" si="13"/>
        <v>2.0494791943334376</v>
      </c>
      <c r="Q118" s="9">
        <f t="shared" si="14"/>
        <v>-8.3239068046969678E-4</v>
      </c>
    </row>
    <row r="119" spans="1:17" x14ac:dyDescent="0.25">
      <c r="A119" s="5">
        <v>10379</v>
      </c>
      <c r="B119" s="13" t="s">
        <v>118</v>
      </c>
      <c r="C119" s="18">
        <v>4.513827054794521</v>
      </c>
      <c r="D119" s="23">
        <f>IF(D$6 ="No",0,IF(D$6="Yes",Data!C115,Data!C115+Data!#REF!))</f>
        <v>0</v>
      </c>
      <c r="E119" s="7">
        <v>0</v>
      </c>
      <c r="F119" s="8">
        <f>Data!D115</f>
        <v>0</v>
      </c>
      <c r="G119" s="7">
        <f>Data!E115</f>
        <v>0</v>
      </c>
      <c r="H119" s="23">
        <f>IF(H$6="Yes",Data!G115,0)</f>
        <v>0</v>
      </c>
      <c r="I119" s="25">
        <f t="shared" si="15"/>
        <v>4.513827054794521</v>
      </c>
      <c r="J119" s="18">
        <v>4.8079999999999998</v>
      </c>
      <c r="K119" s="7">
        <f t="shared" si="11"/>
        <v>-0.29417294520547888</v>
      </c>
      <c r="L119" s="7">
        <f>0.5*Data!O115</f>
        <v>0</v>
      </c>
      <c r="M119" s="7">
        <f>IF(H$6="Yes",Data!F115*0.5,G119*0.5)</f>
        <v>0</v>
      </c>
      <c r="N119" s="8">
        <f t="shared" si="12"/>
        <v>0</v>
      </c>
      <c r="O119" s="23">
        <f>'Proportional Share Calculation'!E116</f>
        <v>4.8006003052471671E-2</v>
      </c>
      <c r="P119" s="92">
        <f t="shared" si="13"/>
        <v>4.561833057846993</v>
      </c>
      <c r="Q119" s="9">
        <f t="shared" si="14"/>
        <v>-4.8006003052472046E-2</v>
      </c>
    </row>
    <row r="120" spans="1:17" x14ac:dyDescent="0.25">
      <c r="A120" s="5">
        <v>10388</v>
      </c>
      <c r="B120" s="13" t="s">
        <v>119</v>
      </c>
      <c r="C120" s="18">
        <v>786.03760696347024</v>
      </c>
      <c r="D120" s="23">
        <f>IF(D$6 ="No",0,IF(D$6="Yes",Data!C116,Data!C116+Data!#REF!))</f>
        <v>0</v>
      </c>
      <c r="E120" s="7">
        <v>571.30999999999995</v>
      </c>
      <c r="F120" s="8">
        <f>Data!D116</f>
        <v>0</v>
      </c>
      <c r="G120" s="7">
        <f>Data!E116</f>
        <v>0</v>
      </c>
      <c r="H120" s="23">
        <f>IF(H$6="Yes",Data!G116,0)</f>
        <v>0</v>
      </c>
      <c r="I120" s="25">
        <f t="shared" si="15"/>
        <v>214.72760696347029</v>
      </c>
      <c r="J120" s="18">
        <v>113.223</v>
      </c>
      <c r="K120" s="7">
        <f t="shared" si="11"/>
        <v>0</v>
      </c>
      <c r="L120" s="7">
        <f>0.5*Data!O116</f>
        <v>5.1727637318776312</v>
      </c>
      <c r="M120" s="7">
        <f>IF(H$6="Yes",Data!F116*0.5,G120*0.5)</f>
        <v>0</v>
      </c>
      <c r="N120" s="8">
        <f t="shared" si="12"/>
        <v>25.376151740867574</v>
      </c>
      <c r="O120" s="23">
        <f>'Proportional Share Calculation'!E117</f>
        <v>1.5290605796943844</v>
      </c>
      <c r="P120" s="92">
        <f t="shared" si="13"/>
        <v>145.30097605243958</v>
      </c>
      <c r="Q120" s="9">
        <f t="shared" si="14"/>
        <v>69.426630911030713</v>
      </c>
    </row>
    <row r="121" spans="1:17" x14ac:dyDescent="0.25">
      <c r="A121" s="5">
        <v>10391</v>
      </c>
      <c r="B121" s="13" t="s">
        <v>120</v>
      </c>
      <c r="C121" s="18">
        <v>41.976900799086756</v>
      </c>
      <c r="D121" s="23">
        <f>IF(D$6 ="No",0,IF(D$6="Yes",Data!C117,Data!C117+Data!#REF!))</f>
        <v>0</v>
      </c>
      <c r="E121" s="7">
        <v>0</v>
      </c>
      <c r="F121" s="8">
        <f>Data!D117</f>
        <v>0</v>
      </c>
      <c r="G121" s="7">
        <f>Data!E117</f>
        <v>0</v>
      </c>
      <c r="H121" s="23">
        <f>IF(H$6="Yes",Data!G117,0)</f>
        <v>0</v>
      </c>
      <c r="I121" s="25">
        <f t="shared" si="15"/>
        <v>41.976900799086756</v>
      </c>
      <c r="J121" s="18">
        <v>29.977</v>
      </c>
      <c r="K121" s="7">
        <f t="shared" si="11"/>
        <v>0</v>
      </c>
      <c r="L121" s="7">
        <f>0.5*Data!O117</f>
        <v>0.15845638540000001</v>
      </c>
      <c r="M121" s="7">
        <f>IF(H$6="Yes",Data!F117*0.5,G121*0.5)</f>
        <v>0</v>
      </c>
      <c r="N121" s="8">
        <f t="shared" si="12"/>
        <v>2.999975199771689</v>
      </c>
      <c r="O121" s="23">
        <f>'Proportional Share Calculation'!E118</f>
        <v>0.35240597623985187</v>
      </c>
      <c r="P121" s="92">
        <f t="shared" si="13"/>
        <v>33.487837561411538</v>
      </c>
      <c r="Q121" s="9">
        <f t="shared" si="14"/>
        <v>8.489063237675218</v>
      </c>
    </row>
    <row r="122" spans="1:17" x14ac:dyDescent="0.25">
      <c r="A122" s="5">
        <v>10406</v>
      </c>
      <c r="B122" s="13" t="s">
        <v>121</v>
      </c>
      <c r="C122" s="18">
        <v>0.73566723744292228</v>
      </c>
      <c r="D122" s="23">
        <f>IF(D$6 ="No",0,IF(D$6="Yes",Data!C118,Data!C118+Data!#REF!))</f>
        <v>0</v>
      </c>
      <c r="E122" s="7">
        <v>0</v>
      </c>
      <c r="F122" s="8">
        <f>Data!D118</f>
        <v>0</v>
      </c>
      <c r="G122" s="7">
        <f>Data!E118</f>
        <v>0</v>
      </c>
      <c r="H122" s="23">
        <f>IF(H$6="Yes",Data!G118,0)</f>
        <v>0</v>
      </c>
      <c r="I122" s="25">
        <f t="shared" si="15"/>
        <v>0.73566723744292228</v>
      </c>
      <c r="J122" s="18">
        <v>0.45800000000000002</v>
      </c>
      <c r="K122" s="7">
        <f t="shared" si="11"/>
        <v>0</v>
      </c>
      <c r="L122" s="7">
        <f>0.5*Data!O118</f>
        <v>0</v>
      </c>
      <c r="M122" s="7">
        <f>IF(H$6="Yes",Data!F118*0.5,G122*0.5)</f>
        <v>0</v>
      </c>
      <c r="N122" s="8">
        <f t="shared" si="12"/>
        <v>6.9416809360730566E-2</v>
      </c>
      <c r="O122" s="23">
        <f>'Proportional Share Calculation'!E119</f>
        <v>5.6092474640122613E-3</v>
      </c>
      <c r="P122" s="92">
        <f t="shared" si="13"/>
        <v>0.5330260568247428</v>
      </c>
      <c r="Q122" s="9">
        <f t="shared" si="14"/>
        <v>0.20264118061817948</v>
      </c>
    </row>
    <row r="123" spans="1:17" x14ac:dyDescent="0.25">
      <c r="A123" s="5">
        <v>10408</v>
      </c>
      <c r="B123" s="13" t="s">
        <v>122</v>
      </c>
      <c r="C123" s="18">
        <v>1.6420061643835617</v>
      </c>
      <c r="D123" s="23">
        <f>IF(D$6 ="No",0,IF(D$6="Yes",Data!C119,Data!C119+Data!#REF!))</f>
        <v>0</v>
      </c>
      <c r="E123" s="7">
        <v>0</v>
      </c>
      <c r="F123" s="8">
        <f>Data!D119</f>
        <v>0</v>
      </c>
      <c r="G123" s="7">
        <f>Data!E119</f>
        <v>0</v>
      </c>
      <c r="H123" s="23">
        <f>IF(H$6="Yes",Data!G119,0)</f>
        <v>0</v>
      </c>
      <c r="I123" s="25">
        <f t="shared" si="15"/>
        <v>1.6420061643835617</v>
      </c>
      <c r="J123" s="18">
        <v>1.5269999999999999</v>
      </c>
      <c r="K123" s="7">
        <f t="shared" si="11"/>
        <v>0</v>
      </c>
      <c r="L123" s="7">
        <f>0.5*Data!O119</f>
        <v>0</v>
      </c>
      <c r="M123" s="7">
        <f>IF(H$6="Yes",Data!F119*0.5,G123*0.5)</f>
        <v>0</v>
      </c>
      <c r="N123" s="8">
        <f t="shared" si="12"/>
        <v>2.8751541095890454E-2</v>
      </c>
      <c r="O123" s="23">
        <f>'Proportional Share Calculation'!E120</f>
        <v>1.6545918202915434E-2</v>
      </c>
      <c r="P123" s="92">
        <f t="shared" si="13"/>
        <v>1.5722974592988059</v>
      </c>
      <c r="Q123" s="9">
        <f t="shared" si="14"/>
        <v>6.9708705084755795E-2</v>
      </c>
    </row>
    <row r="124" spans="1:17" x14ac:dyDescent="0.25">
      <c r="A124" s="5">
        <v>10409</v>
      </c>
      <c r="B124" s="13" t="s">
        <v>123</v>
      </c>
      <c r="C124" s="18">
        <v>18.357123287671232</v>
      </c>
      <c r="D124" s="23">
        <f>IF(D$6 ="No",0,IF(D$6="Yes",Data!C120,Data!C120+Data!#REF!))</f>
        <v>0</v>
      </c>
      <c r="E124" s="7">
        <v>0</v>
      </c>
      <c r="F124" s="8">
        <f>Data!D120</f>
        <v>0</v>
      </c>
      <c r="G124" s="7">
        <f>Data!E120</f>
        <v>0</v>
      </c>
      <c r="H124" s="23">
        <f>IF(H$6="Yes",Data!G120,0)</f>
        <v>0</v>
      </c>
      <c r="I124" s="25">
        <f t="shared" si="15"/>
        <v>18.357123287671232</v>
      </c>
      <c r="J124" s="18">
        <v>20.420999999999999</v>
      </c>
      <c r="K124" s="7">
        <f t="shared" si="11"/>
        <v>-2.0638767123287671</v>
      </c>
      <c r="L124" s="7">
        <f>0.5*Data!O120</f>
        <v>0</v>
      </c>
      <c r="M124" s="7">
        <f>IF(H$6="Yes",Data!F120*0.5,G124*0.5)</f>
        <v>0</v>
      </c>
      <c r="N124" s="8">
        <f t="shared" si="12"/>
        <v>0</v>
      </c>
      <c r="O124" s="23">
        <f>'Proportional Share Calculation'!E121</f>
        <v>0.19523391257236827</v>
      </c>
      <c r="P124" s="92">
        <f t="shared" si="13"/>
        <v>18.552357200243602</v>
      </c>
      <c r="Q124" s="9">
        <f t="shared" si="14"/>
        <v>-0.19523391257236966</v>
      </c>
    </row>
    <row r="125" spans="1:17" x14ac:dyDescent="0.25">
      <c r="A125" s="5">
        <v>10426</v>
      </c>
      <c r="B125" s="13" t="s">
        <v>124</v>
      </c>
      <c r="C125" s="18">
        <v>18.062725570776255</v>
      </c>
      <c r="D125" s="23">
        <f>IF(D$6 ="No",0,IF(D$6="Yes",Data!C121,Data!C121+Data!#REF!))</f>
        <v>0</v>
      </c>
      <c r="E125" s="7">
        <v>0</v>
      </c>
      <c r="F125" s="8">
        <f>Data!D121</f>
        <v>0</v>
      </c>
      <c r="G125" s="7">
        <f>Data!E121</f>
        <v>0</v>
      </c>
      <c r="H125" s="23">
        <f>IF(H$6="Yes",Data!G121,0)</f>
        <v>0</v>
      </c>
      <c r="I125" s="25">
        <f t="shared" si="15"/>
        <v>18.062725570776255</v>
      </c>
      <c r="J125" s="18">
        <v>36.539000000000001</v>
      </c>
      <c r="K125" s="7">
        <f t="shared" si="11"/>
        <v>-18.476274429223746</v>
      </c>
      <c r="L125" s="7">
        <f>0.5*Data!O121</f>
        <v>0</v>
      </c>
      <c r="M125" s="7">
        <f>IF(H$6="Yes",Data!F121*0.5,G125*0.5)</f>
        <v>0</v>
      </c>
      <c r="N125" s="8">
        <f t="shared" si="12"/>
        <v>0</v>
      </c>
      <c r="O125" s="23">
        <f>'Proportional Share Calculation'!E122</f>
        <v>0.19210289813066758</v>
      </c>
      <c r="P125" s="92">
        <f t="shared" si="13"/>
        <v>18.254828468906922</v>
      </c>
      <c r="Q125" s="9">
        <f t="shared" si="14"/>
        <v>-0.19210289813066694</v>
      </c>
    </row>
    <row r="126" spans="1:17" x14ac:dyDescent="0.25">
      <c r="A126" s="5">
        <v>10434</v>
      </c>
      <c r="B126" s="13" t="s">
        <v>125</v>
      </c>
      <c r="C126" s="18">
        <v>28.831051141552511</v>
      </c>
      <c r="D126" s="23">
        <f>IF(D$6 ="No",0,IF(D$6="Yes",Data!C122,Data!C122+Data!#REF!))</f>
        <v>0</v>
      </c>
      <c r="E126" s="7">
        <v>0</v>
      </c>
      <c r="F126" s="8">
        <f>Data!D122</f>
        <v>0</v>
      </c>
      <c r="G126" s="7">
        <f>Data!E122</f>
        <v>0</v>
      </c>
      <c r="H126" s="23">
        <f>IF(H$6="Yes",Data!G122,0)</f>
        <v>0</v>
      </c>
      <c r="I126" s="25">
        <f t="shared" si="15"/>
        <v>28.831051141552511</v>
      </c>
      <c r="J126" s="18">
        <v>27.157</v>
      </c>
      <c r="K126" s="7">
        <f t="shared" si="11"/>
        <v>0</v>
      </c>
      <c r="L126" s="7">
        <f>0.5*Data!O122</f>
        <v>0</v>
      </c>
      <c r="M126" s="7">
        <f>IF(H$6="Yes",Data!F122*0.5,G126*0.5)</f>
        <v>0</v>
      </c>
      <c r="N126" s="8">
        <f t="shared" si="12"/>
        <v>0.41851278538812764</v>
      </c>
      <c r="O126" s="23">
        <f>'Proportional Share Calculation'!E123</f>
        <v>0.29327445089919957</v>
      </c>
      <c r="P126" s="92">
        <f t="shared" si="13"/>
        <v>27.868787236287329</v>
      </c>
      <c r="Q126" s="9">
        <f t="shared" si="14"/>
        <v>0.96226390526518202</v>
      </c>
    </row>
    <row r="127" spans="1:17" x14ac:dyDescent="0.25">
      <c r="A127" s="5">
        <v>10436</v>
      </c>
      <c r="B127" s="13" t="s">
        <v>126</v>
      </c>
      <c r="C127" s="18">
        <v>23.755408789954334</v>
      </c>
      <c r="D127" s="23">
        <f>IF(D$6 ="No",0,IF(D$6="Yes",Data!C123,Data!C123+Data!#REF!))</f>
        <v>0</v>
      </c>
      <c r="E127" s="7">
        <v>0</v>
      </c>
      <c r="F127" s="8">
        <f>Data!D123</f>
        <v>0</v>
      </c>
      <c r="G127" s="7">
        <f>Data!E123</f>
        <v>0</v>
      </c>
      <c r="H127" s="23">
        <f>IF(H$6="Yes",Data!G123,0)</f>
        <v>0</v>
      </c>
      <c r="I127" s="25">
        <f t="shared" si="15"/>
        <v>23.755408789954334</v>
      </c>
      <c r="J127" s="18">
        <v>19.152000000000001</v>
      </c>
      <c r="K127" s="7">
        <f t="shared" si="11"/>
        <v>0</v>
      </c>
      <c r="L127" s="7">
        <f>0.5*Data!O123</f>
        <v>2.0984936999999997E-3</v>
      </c>
      <c r="M127" s="7">
        <f>IF(H$6="Yes",Data!F123*0.5,G127*0.5)</f>
        <v>0</v>
      </c>
      <c r="N127" s="8">
        <f t="shared" si="12"/>
        <v>1.1508521974885833</v>
      </c>
      <c r="O127" s="23">
        <f>'Proportional Share Calculation'!E124</f>
        <v>0.21594968372262086</v>
      </c>
      <c r="P127" s="92">
        <f t="shared" si="13"/>
        <v>20.520900374911204</v>
      </c>
      <c r="Q127" s="9">
        <f t="shared" si="14"/>
        <v>3.2345084150431305</v>
      </c>
    </row>
    <row r="128" spans="1:17" x14ac:dyDescent="0.25">
      <c r="A128" s="5">
        <v>10440</v>
      </c>
      <c r="B128" s="13" t="s">
        <v>127</v>
      </c>
      <c r="C128" s="18">
        <v>5.6697660958904095</v>
      </c>
      <c r="D128" s="23">
        <f>IF(D$6 ="No",0,IF(D$6="Yes",Data!C124,Data!C124+Data!#REF!))</f>
        <v>0</v>
      </c>
      <c r="E128" s="7">
        <v>0</v>
      </c>
      <c r="F128" s="8">
        <f>Data!D124</f>
        <v>6.6000000000000003E-2</v>
      </c>
      <c r="G128" s="7">
        <f>Data!E124</f>
        <v>0</v>
      </c>
      <c r="H128" s="23">
        <f>IF(H$6="Yes",Data!G124,0)</f>
        <v>0</v>
      </c>
      <c r="I128" s="25">
        <f t="shared" si="15"/>
        <v>5.6037660958904096</v>
      </c>
      <c r="J128" s="18">
        <v>5.0049999999999999</v>
      </c>
      <c r="K128" s="7">
        <f t="shared" si="11"/>
        <v>0</v>
      </c>
      <c r="L128" s="7">
        <f>0.5*Data!O124</f>
        <v>0</v>
      </c>
      <c r="M128" s="7">
        <f>IF(H$6="Yes",Data!F124*0.5,G128*0.5)</f>
        <v>0</v>
      </c>
      <c r="N128" s="8">
        <f t="shared" si="12"/>
        <v>0.14969152397260244</v>
      </c>
      <c r="O128" s="23">
        <f>'Proportional Share Calculation'!E125</f>
        <v>5.4821802880448044E-2</v>
      </c>
      <c r="P128" s="92">
        <f t="shared" si="13"/>
        <v>5.2095133268530498</v>
      </c>
      <c r="Q128" s="9">
        <f t="shared" si="14"/>
        <v>0.39425276903735984</v>
      </c>
    </row>
    <row r="129" spans="1:17" x14ac:dyDescent="0.25">
      <c r="A129" s="5">
        <v>10442</v>
      </c>
      <c r="B129" s="13" t="s">
        <v>128</v>
      </c>
      <c r="C129" s="18">
        <v>12.518423287671235</v>
      </c>
      <c r="D129" s="23">
        <f>IF(D$6 ="No",0,IF(D$6="Yes",Data!C125,Data!C125+Data!#REF!))</f>
        <v>0</v>
      </c>
      <c r="E129" s="7">
        <v>0</v>
      </c>
      <c r="F129" s="8">
        <f>Data!D125</f>
        <v>0</v>
      </c>
      <c r="G129" s="7">
        <f>Data!E125</f>
        <v>0</v>
      </c>
      <c r="H129" s="23">
        <f>IF(H$6="Yes",Data!G125,0)</f>
        <v>0</v>
      </c>
      <c r="I129" s="25">
        <f t="shared" si="15"/>
        <v>12.518423287671235</v>
      </c>
      <c r="J129" s="18">
        <v>13.396000000000001</v>
      </c>
      <c r="K129" s="7">
        <f t="shared" si="11"/>
        <v>-0.87757671232876611</v>
      </c>
      <c r="L129" s="7">
        <f>0.5*Data!O125</f>
        <v>2.4967182000000003E-3</v>
      </c>
      <c r="M129" s="7">
        <f>IF(H$6="Yes",Data!F125*0.5,G129*0.5)</f>
        <v>0</v>
      </c>
      <c r="N129" s="8">
        <f t="shared" si="12"/>
        <v>0</v>
      </c>
      <c r="O129" s="23">
        <f>'Proportional Share Calculation'!E126</f>
        <v>0.13316401287088536</v>
      </c>
      <c r="P129" s="92">
        <f t="shared" si="13"/>
        <v>12.65408401874212</v>
      </c>
      <c r="Q129" s="9">
        <f t="shared" si="14"/>
        <v>-0.13566073107088528</v>
      </c>
    </row>
    <row r="130" spans="1:17" x14ac:dyDescent="0.25">
      <c r="A130" s="5">
        <v>10446</v>
      </c>
      <c r="B130" s="13" t="s">
        <v>129</v>
      </c>
      <c r="C130" s="18">
        <v>80.940684360730572</v>
      </c>
      <c r="D130" s="23">
        <f>IF(D$6 ="No",0,IF(D$6="Yes",Data!C126,Data!C126+Data!#REF!))</f>
        <v>0</v>
      </c>
      <c r="E130" s="7">
        <v>0</v>
      </c>
      <c r="F130" s="8">
        <f>Data!D126</f>
        <v>0</v>
      </c>
      <c r="G130" s="7">
        <f>Data!E126</f>
        <v>0</v>
      </c>
      <c r="H130" s="23">
        <f>IF(H$6="Yes",Data!G126,0)</f>
        <v>0</v>
      </c>
      <c r="I130" s="25">
        <f t="shared" si="15"/>
        <v>80.940684360730572</v>
      </c>
      <c r="J130" s="18">
        <v>95.771000000000001</v>
      </c>
      <c r="K130" s="7">
        <f t="shared" si="11"/>
        <v>-14.830315639269429</v>
      </c>
      <c r="L130" s="7">
        <f>0.5*Data!O126</f>
        <v>0</v>
      </c>
      <c r="M130" s="7">
        <f>IF(H$6="Yes",Data!F126*0.5,G130*0.5)</f>
        <v>0</v>
      </c>
      <c r="N130" s="8">
        <f t="shared" si="12"/>
        <v>0</v>
      </c>
      <c r="O130" s="23">
        <f>'Proportional Share Calculation'!E127</f>
        <v>0.86083022085729</v>
      </c>
      <c r="P130" s="92">
        <f t="shared" si="13"/>
        <v>81.801514581587867</v>
      </c>
      <c r="Q130" s="9">
        <f t="shared" si="14"/>
        <v>-0.8608302208572951</v>
      </c>
    </row>
    <row r="131" spans="1:17" x14ac:dyDescent="0.25">
      <c r="A131" s="5">
        <v>10448</v>
      </c>
      <c r="B131" s="13" t="s">
        <v>130</v>
      </c>
      <c r="C131" s="18">
        <v>8.7766172374429221</v>
      </c>
      <c r="D131" s="23">
        <f>IF(D$6 ="No",0,IF(D$6="Yes",Data!C127,Data!C127+Data!#REF!))</f>
        <v>0</v>
      </c>
      <c r="E131" s="7">
        <v>0</v>
      </c>
      <c r="F131" s="8">
        <f>Data!D127</f>
        <v>0</v>
      </c>
      <c r="G131" s="7">
        <f>Data!E127</f>
        <v>0</v>
      </c>
      <c r="H131" s="23">
        <f>IF(H$6="Yes",Data!G127,0)</f>
        <v>0</v>
      </c>
      <c r="I131" s="25">
        <f t="shared" si="15"/>
        <v>8.7766172374429221</v>
      </c>
      <c r="J131" s="18">
        <v>8.4809999999999999</v>
      </c>
      <c r="K131" s="7">
        <f t="shared" si="11"/>
        <v>0</v>
      </c>
      <c r="L131" s="7">
        <f>0.5*Data!O127</f>
        <v>0</v>
      </c>
      <c r="M131" s="7">
        <f>IF(H$6="Yes",Data!F127*0.5,G131*0.5)</f>
        <v>0</v>
      </c>
      <c r="N131" s="8">
        <f t="shared" si="12"/>
        <v>7.3904309360730558E-2</v>
      </c>
      <c r="O131" s="23">
        <f>'Proportional Share Calculation'!E128</f>
        <v>9.0984159872175174E-2</v>
      </c>
      <c r="P131" s="92">
        <f t="shared" si="13"/>
        <v>8.6458884692329043</v>
      </c>
      <c r="Q131" s="9">
        <f t="shared" si="14"/>
        <v>0.13072876821001778</v>
      </c>
    </row>
    <row r="132" spans="1:17" x14ac:dyDescent="0.25">
      <c r="A132" s="5">
        <v>10451</v>
      </c>
      <c r="B132" s="13" t="s">
        <v>131</v>
      </c>
      <c r="C132" s="18">
        <v>25.449861986301375</v>
      </c>
      <c r="D132" s="23">
        <f>IF(D$6 ="No",0,IF(D$6="Yes",Data!C128,Data!C128+Data!#REF!))</f>
        <v>0</v>
      </c>
      <c r="E132" s="7">
        <v>0</v>
      </c>
      <c r="F132" s="8">
        <f>Data!D128</f>
        <v>0</v>
      </c>
      <c r="G132" s="7">
        <f>Data!E128</f>
        <v>0</v>
      </c>
      <c r="H132" s="23">
        <f>IF(H$6="Yes",Data!G128,0)</f>
        <v>0</v>
      </c>
      <c r="I132" s="25">
        <f t="shared" si="15"/>
        <v>25.449861986301375</v>
      </c>
      <c r="J132" s="18">
        <v>26.832999999999998</v>
      </c>
      <c r="K132" s="7">
        <f t="shared" si="11"/>
        <v>-1.3831380136986233</v>
      </c>
      <c r="L132" s="7">
        <f>0.5*Data!O128</f>
        <v>0</v>
      </c>
      <c r="M132" s="7">
        <f>IF(H$6="Yes",Data!F128*0.5,G132*0.5)</f>
        <v>0</v>
      </c>
      <c r="N132" s="8">
        <f t="shared" si="12"/>
        <v>0</v>
      </c>
      <c r="O132" s="23">
        <f>'Proportional Share Calculation'!E129</f>
        <v>0.27066747072235425</v>
      </c>
      <c r="P132" s="92">
        <f t="shared" si="13"/>
        <v>25.72052945702373</v>
      </c>
      <c r="Q132" s="9">
        <f t="shared" si="14"/>
        <v>-0.27066747072235486</v>
      </c>
    </row>
    <row r="133" spans="1:17" x14ac:dyDescent="0.25">
      <c r="A133" s="5">
        <v>10482</v>
      </c>
      <c r="B133" s="13" t="s">
        <v>132</v>
      </c>
      <c r="C133" s="18">
        <v>2.6367754566210038</v>
      </c>
      <c r="D133" s="23">
        <f>IF(D$6 ="No",0,IF(D$6="Yes",Data!C129,Data!C129+Data!#REF!))</f>
        <v>0</v>
      </c>
      <c r="E133" s="7">
        <v>0</v>
      </c>
      <c r="F133" s="8">
        <f>Data!D129</f>
        <v>0</v>
      </c>
      <c r="G133" s="7">
        <f>Data!E129</f>
        <v>0</v>
      </c>
      <c r="H133" s="23">
        <f>IF(H$6="Yes",Data!G129,0)</f>
        <v>0</v>
      </c>
      <c r="I133" s="25">
        <f t="shared" si="15"/>
        <v>2.6367754566210038</v>
      </c>
      <c r="J133" s="18">
        <v>4.1139999999999999</v>
      </c>
      <c r="K133" s="7">
        <f t="shared" si="11"/>
        <v>-1.4772245433789961</v>
      </c>
      <c r="L133" s="7">
        <f>0.5*Data!O129</f>
        <v>0</v>
      </c>
      <c r="M133" s="7">
        <f>IF(H$6="Yes",Data!F129*0.5,G133*0.5)</f>
        <v>0</v>
      </c>
      <c r="N133" s="8">
        <f t="shared" si="12"/>
        <v>0</v>
      </c>
      <c r="O133" s="23">
        <f>'Proportional Share Calculation'!E130</f>
        <v>2.8042955364179886E-2</v>
      </c>
      <c r="P133" s="92">
        <f t="shared" si="13"/>
        <v>2.6648184119851837</v>
      </c>
      <c r="Q133" s="9">
        <f t="shared" si="14"/>
        <v>-2.8042955364179889E-2</v>
      </c>
    </row>
    <row r="134" spans="1:17" x14ac:dyDescent="0.25">
      <c r="A134" s="5">
        <v>10502</v>
      </c>
      <c r="B134" s="13" t="s">
        <v>133</v>
      </c>
      <c r="C134" s="18">
        <v>18.032892694063925</v>
      </c>
      <c r="D134" s="23">
        <f>IF(D$6 ="No",0,IF(D$6="Yes",Data!C130,Data!C130+Data!#REF!))</f>
        <v>0</v>
      </c>
      <c r="E134" s="7">
        <v>0</v>
      </c>
      <c r="F134" s="8">
        <f>Data!D130</f>
        <v>0</v>
      </c>
      <c r="G134" s="7">
        <f>Data!E130</f>
        <v>0</v>
      </c>
      <c r="H134" s="23">
        <f>IF(H$6="Yes",Data!G130,0)</f>
        <v>0</v>
      </c>
      <c r="I134" s="25">
        <f t="shared" si="15"/>
        <v>18.032892694063925</v>
      </c>
      <c r="J134" s="18">
        <v>18.707000000000001</v>
      </c>
      <c r="K134" s="7">
        <f t="shared" si="11"/>
        <v>-0.67410730593607582</v>
      </c>
      <c r="L134" s="7">
        <f>0.5*Data!O130</f>
        <v>0</v>
      </c>
      <c r="M134" s="7">
        <f>IF(H$6="Yes",Data!F130*0.5,G134*0.5)</f>
        <v>0</v>
      </c>
      <c r="N134" s="8">
        <f t="shared" si="12"/>
        <v>0</v>
      </c>
      <c r="O134" s="23">
        <f>'Proportional Share Calculation'!E131</f>
        <v>0.19178561588809803</v>
      </c>
      <c r="P134" s="92">
        <f t="shared" ref="P134:P139" si="16">SUM(J134:O134)</f>
        <v>18.224678309952022</v>
      </c>
      <c r="Q134" s="9">
        <f t="shared" ref="Q134:Q139" si="17">I134-P134</f>
        <v>-0.19178561588809728</v>
      </c>
    </row>
    <row r="135" spans="1:17" x14ac:dyDescent="0.25">
      <c r="A135" s="5">
        <v>13927</v>
      </c>
      <c r="B135" s="13" t="s">
        <v>134</v>
      </c>
      <c r="C135" s="18">
        <v>3.6513875570776255</v>
      </c>
      <c r="D135" s="23">
        <f>IF(D$6 ="No",0,IF(D$6="Yes",Data!C131,Data!C131+Data!#REF!))</f>
        <v>0</v>
      </c>
      <c r="E135" s="7">
        <v>0</v>
      </c>
      <c r="F135" s="8">
        <f>Data!D131</f>
        <v>0</v>
      </c>
      <c r="G135" s="7">
        <f>Data!E131</f>
        <v>0</v>
      </c>
      <c r="H135" s="23">
        <f>IF(H$6="Yes",Data!G131,0)</f>
        <v>0</v>
      </c>
      <c r="I135" s="25">
        <f t="shared" ref="I135:I139" si="18">IF((C135+D135-SUM(E135:G135)+H135)&gt;0,C135+D135-SUM(E135:G135)+H135,0)</f>
        <v>3.6513875570776255</v>
      </c>
      <c r="J135" s="18">
        <v>4.0730000000000004</v>
      </c>
      <c r="K135" s="7">
        <f t="shared" ref="K135:K139" si="19">IF(I135&lt;J135,I135-J135,0)</f>
        <v>-0.42161244292237487</v>
      </c>
      <c r="L135" s="7">
        <f>0.5*Data!O131</f>
        <v>0</v>
      </c>
      <c r="M135" s="7">
        <f>IF(H$6="Yes",Data!F131*0.5,G135*0.5)</f>
        <v>0</v>
      </c>
      <c r="N135" s="8">
        <f t="shared" si="12"/>
        <v>0</v>
      </c>
      <c r="O135" s="23">
        <f>'Proportional Share Calculation'!E132</f>
        <v>3.8833681504176522E-2</v>
      </c>
      <c r="P135" s="92">
        <f t="shared" si="16"/>
        <v>3.6902212385818021</v>
      </c>
      <c r="Q135" s="9">
        <f t="shared" si="17"/>
        <v>-3.8833681504176543E-2</v>
      </c>
    </row>
    <row r="136" spans="1:17" x14ac:dyDescent="0.25">
      <c r="A136" s="5">
        <v>10597</v>
      </c>
      <c r="B136" s="13" t="s">
        <v>135</v>
      </c>
      <c r="C136" s="18">
        <v>13.056170319634703</v>
      </c>
      <c r="D136" s="23">
        <f>IF(D$6 ="No",0,IF(D$6="Yes",Data!C132,Data!C132+Data!#REF!))</f>
        <v>0</v>
      </c>
      <c r="E136" s="7">
        <v>0</v>
      </c>
      <c r="F136" s="8">
        <f>Data!D132</f>
        <v>0</v>
      </c>
      <c r="G136" s="7">
        <f>Data!E132</f>
        <v>0</v>
      </c>
      <c r="H136" s="23">
        <f>IF(H$6="Yes",Data!G132,0)</f>
        <v>0</v>
      </c>
      <c r="I136" s="25">
        <f t="shared" si="18"/>
        <v>13.056170319634703</v>
      </c>
      <c r="J136" s="18">
        <v>12.936999999999999</v>
      </c>
      <c r="K136" s="7">
        <f t="shared" si="19"/>
        <v>0</v>
      </c>
      <c r="L136" s="7">
        <f>0.5*Data!O132</f>
        <v>3.6972248250000013E-2</v>
      </c>
      <c r="M136" s="7">
        <f>IF(H$6="Yes",Data!F132*0.5,G136*0.5)</f>
        <v>0</v>
      </c>
      <c r="N136" s="8">
        <f t="shared" ref="N136:N139" si="20">IF(I136&gt;J136,(I136-J136)*0.25,0)</f>
        <v>2.9792579908675787E-2</v>
      </c>
      <c r="O136" s="23">
        <f>'Proportional Share Calculation'!E133</f>
        <v>0.13829922291132768</v>
      </c>
      <c r="P136" s="92">
        <f t="shared" si="16"/>
        <v>13.142064051070005</v>
      </c>
      <c r="Q136" s="9">
        <f t="shared" si="17"/>
        <v>-8.5893731435302101E-2</v>
      </c>
    </row>
    <row r="137" spans="1:17" x14ac:dyDescent="0.25">
      <c r="A137" s="5">
        <v>10706</v>
      </c>
      <c r="B137" s="13" t="s">
        <v>136</v>
      </c>
      <c r="C137" s="18">
        <v>16.601574315068493</v>
      </c>
      <c r="D137" s="23">
        <f>IF(D$6 ="No",0,IF(D$6="Yes",Data!C133,Data!C133+Data!#REF!))</f>
        <v>0</v>
      </c>
      <c r="E137" s="7">
        <v>0</v>
      </c>
      <c r="F137" s="8">
        <f>Data!D133</f>
        <v>0</v>
      </c>
      <c r="G137" s="7">
        <f>Data!E133</f>
        <v>0</v>
      </c>
      <c r="H137" s="23">
        <f>IF(H$6="Yes",Data!G133,0)</f>
        <v>0</v>
      </c>
      <c r="I137" s="25">
        <f t="shared" si="18"/>
        <v>16.601574315068493</v>
      </c>
      <c r="J137" s="18">
        <v>17.277999999999999</v>
      </c>
      <c r="K137" s="7">
        <f t="shared" si="19"/>
        <v>-0.67642568493150534</v>
      </c>
      <c r="L137" s="7">
        <f>0.5*Data!O133</f>
        <v>0.16925553445000002</v>
      </c>
      <c r="M137" s="7">
        <f>IF(H$6="Yes",Data!F133*0.5,G137*0.5)</f>
        <v>0</v>
      </c>
      <c r="N137" s="8">
        <f t="shared" si="20"/>
        <v>0</v>
      </c>
      <c r="O137" s="23">
        <f>'Proportional Share Calculation'!E134</f>
        <v>0.17836317146739192</v>
      </c>
      <c r="P137" s="92">
        <f t="shared" si="16"/>
        <v>16.949193020985884</v>
      </c>
      <c r="Q137" s="9">
        <f t="shared" si="17"/>
        <v>-0.34761870591739097</v>
      </c>
    </row>
    <row r="138" spans="1:17" x14ac:dyDescent="0.25">
      <c r="A138" s="5">
        <v>11680</v>
      </c>
      <c r="B138" s="13" t="s">
        <v>137</v>
      </c>
      <c r="C138" s="18">
        <v>6.5893698630136983</v>
      </c>
      <c r="D138" s="23">
        <f>IF(D$6 ="No",0,IF(D$6="Yes",Data!C134,Data!C134+Data!#REF!))</f>
        <v>0</v>
      </c>
      <c r="E138" s="7">
        <v>0</v>
      </c>
      <c r="F138" s="8">
        <f>Data!D134</f>
        <v>0</v>
      </c>
      <c r="G138" s="7">
        <f>Data!E134</f>
        <v>0</v>
      </c>
      <c r="H138" s="23">
        <f>IF(H$6="Yes",Data!G134,0)</f>
        <v>0</v>
      </c>
      <c r="I138" s="25">
        <f t="shared" si="18"/>
        <v>6.5893698630136983</v>
      </c>
      <c r="J138" s="18">
        <v>6.3289999999999997</v>
      </c>
      <c r="K138" s="7">
        <f t="shared" si="19"/>
        <v>0</v>
      </c>
      <c r="L138" s="7">
        <f>0.5*Data!O134</f>
        <v>0</v>
      </c>
      <c r="M138" s="7">
        <f>IF(H$6="Yes",Data!F134*0.5,G138*0.5)</f>
        <v>0</v>
      </c>
      <c r="N138" s="8">
        <f t="shared" si="20"/>
        <v>6.5092465753424644E-2</v>
      </c>
      <c r="O138" s="23">
        <f>'Proportional Share Calculation'!E135</f>
        <v>6.8003230673780932E-2</v>
      </c>
      <c r="P138" s="92">
        <f t="shared" si="16"/>
        <v>6.4620956964272045</v>
      </c>
      <c r="Q138" s="9">
        <f t="shared" si="17"/>
        <v>0.12727416658649382</v>
      </c>
    </row>
    <row r="139" spans="1:17" ht="14.4" thickBot="1" x14ac:dyDescent="0.3">
      <c r="A139" s="6">
        <v>12026</v>
      </c>
      <c r="B139" s="13" t="s">
        <v>138</v>
      </c>
      <c r="C139" s="18">
        <v>46.685727511415521</v>
      </c>
      <c r="D139" s="23">
        <f>IF(D$6 ="No",0,IF(D$6="Yes",Data!C135,Data!C135+Data!#REF!))</f>
        <v>0</v>
      </c>
      <c r="E139" s="90">
        <v>0</v>
      </c>
      <c r="F139" s="8">
        <f>Data!D135</f>
        <v>0</v>
      </c>
      <c r="G139" s="7">
        <f>Data!E135</f>
        <v>0</v>
      </c>
      <c r="H139" s="23">
        <f>IF(H$6="Yes",Data!G135,0)</f>
        <v>0</v>
      </c>
      <c r="I139" s="25">
        <f t="shared" si="18"/>
        <v>46.685727511415521</v>
      </c>
      <c r="J139" s="18">
        <v>45.173000000000002</v>
      </c>
      <c r="K139" s="7">
        <f t="shared" si="19"/>
        <v>0</v>
      </c>
      <c r="L139" s="7">
        <f>0.5*Data!O135</f>
        <v>0.17204076247899544</v>
      </c>
      <c r="M139" s="7">
        <f>IF(H$6="Yes",Data!F135*0.5,G139*0.5)</f>
        <v>0</v>
      </c>
      <c r="N139" s="8">
        <f t="shared" si="20"/>
        <v>0.37818187785387991</v>
      </c>
      <c r="O139" s="23">
        <f>'Proportional Share Calculation'!E136</f>
        <v>0.48628118423570904</v>
      </c>
      <c r="P139" s="93">
        <f t="shared" si="16"/>
        <v>46.209503824568586</v>
      </c>
      <c r="Q139" s="31">
        <f t="shared" si="17"/>
        <v>0.47622368684693583</v>
      </c>
    </row>
    <row r="140" spans="1:17" ht="14.4" thickBot="1" x14ac:dyDescent="0.3">
      <c r="B140" s="17" t="s">
        <v>139</v>
      </c>
      <c r="C140" s="19">
        <f t="shared" ref="C140:Q140" si="21">SUM(C7:C139)</f>
        <v>9916.3661983867605</v>
      </c>
      <c r="D140" s="20">
        <f t="shared" si="21"/>
        <v>0</v>
      </c>
      <c r="E140" s="20">
        <f t="shared" si="21"/>
        <v>969.23299999999995</v>
      </c>
      <c r="F140" s="21">
        <f t="shared" si="21"/>
        <v>1390.2750000000003</v>
      </c>
      <c r="G140" s="20">
        <f t="shared" si="21"/>
        <v>20.192</v>
      </c>
      <c r="H140" s="24">
        <f t="shared" si="21"/>
        <v>14.655999999999999</v>
      </c>
      <c r="I140" s="26">
        <f t="shared" si="21"/>
        <v>7553.1850340031979</v>
      </c>
      <c r="J140" s="19">
        <f t="shared" si="21"/>
        <v>7244.6860000000015</v>
      </c>
      <c r="K140" s="20">
        <f t="shared" si="21"/>
        <v>-366.09137226027394</v>
      </c>
      <c r="L140" s="20">
        <f t="shared" si="21"/>
        <v>119.32710630905922</v>
      </c>
      <c r="M140" s="20">
        <f t="shared" si="21"/>
        <v>7.1360000000000001</v>
      </c>
      <c r="N140" s="20">
        <f t="shared" si="21"/>
        <v>168.64760156586755</v>
      </c>
      <c r="O140" s="22">
        <f t="shared" si="21"/>
        <v>76.29466438534746</v>
      </c>
      <c r="P140" s="85">
        <f t="shared" si="21"/>
        <v>7250</v>
      </c>
      <c r="Q140" s="22">
        <f t="shared" si="21"/>
        <v>303.18503400319645</v>
      </c>
    </row>
    <row r="141" spans="1:17" ht="14.4" thickBot="1" x14ac:dyDescent="0.3"/>
    <row r="142" spans="1:17" x14ac:dyDescent="0.25">
      <c r="P142" s="58" t="s">
        <v>191</v>
      </c>
      <c r="Q142" s="59">
        <f>SUMIF(Q$7:Q$139,"&lt;0")</f>
        <v>-121.20142992883831</v>
      </c>
    </row>
    <row r="143" spans="1:17" ht="14.4" thickBot="1" x14ac:dyDescent="0.3">
      <c r="I143" s="8"/>
      <c r="L143" s="8"/>
      <c r="M143" s="8"/>
      <c r="P143" s="60" t="s">
        <v>202</v>
      </c>
      <c r="Q143" s="61">
        <f>SUMIF(Q$7:Q$139,"&gt;0")</f>
        <v>424.38646393203459</v>
      </c>
    </row>
  </sheetData>
  <mergeCells count="20">
    <mergeCell ref="G3:G6"/>
    <mergeCell ref="F3:F6"/>
    <mergeCell ref="E2:E6"/>
    <mergeCell ref="C2:C6"/>
    <mergeCell ref="F2:H2"/>
    <mergeCell ref="H3:H5"/>
    <mergeCell ref="O2:O6"/>
    <mergeCell ref="B1:B2"/>
    <mergeCell ref="A1:A2"/>
    <mergeCell ref="D2:D5"/>
    <mergeCell ref="C1:I1"/>
    <mergeCell ref="J1:Q1"/>
    <mergeCell ref="I2:I6"/>
    <mergeCell ref="P2:P6"/>
    <mergeCell ref="Q2:Q6"/>
    <mergeCell ref="K2:K6"/>
    <mergeCell ref="L2:L6"/>
    <mergeCell ref="J2:J6"/>
    <mergeCell ref="M2:M6"/>
    <mergeCell ref="N2:N6"/>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1000000}">
          <x14:formula1>
            <xm:f>Lists!$A$2:$A$3</xm:f>
          </x14:formula1>
          <xm:sqref>H6</xm:sqref>
        </x14:dataValidation>
        <x14:dataValidation type="list" allowBlank="1" showInputMessage="1" showErrorMessage="1" xr:uid="{4E4C6992-D416-4F06-ABD1-F7954153EC8A}">
          <x14:formula1>
            <xm:f>Lists!$B$2:$B$3</xm:f>
          </x14:formula1>
          <xm:sqref>D6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138"/>
  <sheetViews>
    <sheetView zoomScale="110" zoomScaleNormal="110" workbookViewId="0">
      <pane xSplit="2" ySplit="2" topLeftCell="C3" activePane="bottomRight" state="frozen"/>
      <selection activeCell="AT147" sqref="AT147"/>
      <selection pane="topRight" activeCell="AT147" sqref="AT147"/>
      <selection pane="bottomLeft" activeCell="AT147" sqref="AT147"/>
      <selection pane="bottomRight" activeCell="A3" sqref="A3"/>
    </sheetView>
  </sheetViews>
  <sheetFormatPr defaultColWidth="8.6640625" defaultRowHeight="13.8" x14ac:dyDescent="0.25"/>
  <cols>
    <col min="1" max="1" width="8.6640625" style="1" bestFit="1" customWidth="1"/>
    <col min="2" max="2" width="32.44140625" style="1" bestFit="1" customWidth="1"/>
    <col min="3" max="4" width="12.5546875" style="1" customWidth="1"/>
    <col min="5" max="6" width="10.44140625" style="1" customWidth="1"/>
    <col min="7" max="13" width="9.5546875" style="1" customWidth="1"/>
    <col min="14" max="14" width="16.5546875" style="1" customWidth="1"/>
    <col min="15" max="15" width="21.5546875" style="1" bestFit="1" customWidth="1"/>
    <col min="16" max="16384" width="8.6640625" style="1"/>
  </cols>
  <sheetData>
    <row r="1" spans="1:15" ht="14.7" customHeight="1" thickBot="1" x14ac:dyDescent="0.3">
      <c r="A1" s="218" t="s">
        <v>1</v>
      </c>
      <c r="B1" s="219"/>
      <c r="C1" s="220" t="s">
        <v>192</v>
      </c>
      <c r="D1" s="222" t="s">
        <v>204</v>
      </c>
      <c r="E1" s="220" t="s">
        <v>152</v>
      </c>
      <c r="F1" s="226" t="s">
        <v>428</v>
      </c>
      <c r="G1" s="224" t="s">
        <v>141</v>
      </c>
      <c r="H1" s="213" t="s">
        <v>142</v>
      </c>
      <c r="I1" s="214"/>
      <c r="J1" s="214"/>
      <c r="K1" s="214"/>
      <c r="L1" s="214"/>
      <c r="M1" s="215"/>
      <c r="N1" s="88" t="s">
        <v>203</v>
      </c>
      <c r="O1" s="216" t="s">
        <v>205</v>
      </c>
    </row>
    <row r="2" spans="1:15" ht="31.2" customHeight="1" thickBot="1" x14ac:dyDescent="0.3">
      <c r="A2" s="3" t="s">
        <v>3</v>
      </c>
      <c r="B2" s="4" t="s">
        <v>4</v>
      </c>
      <c r="C2" s="221"/>
      <c r="D2" s="223"/>
      <c r="E2" s="221"/>
      <c r="F2" s="227"/>
      <c r="G2" s="225"/>
      <c r="H2" s="10" t="s">
        <v>143</v>
      </c>
      <c r="I2" s="12" t="s">
        <v>144</v>
      </c>
      <c r="J2" s="11" t="s">
        <v>145</v>
      </c>
      <c r="K2" s="12" t="s">
        <v>146</v>
      </c>
      <c r="L2" s="12" t="s">
        <v>147</v>
      </c>
      <c r="M2" s="11" t="s">
        <v>148</v>
      </c>
      <c r="N2" s="89" t="s">
        <v>212</v>
      </c>
      <c r="O2" s="217"/>
    </row>
    <row r="3" spans="1:15" ht="13.95" customHeight="1" x14ac:dyDescent="0.25">
      <c r="A3" s="5">
        <v>10015</v>
      </c>
      <c r="B3" s="13" t="s">
        <v>6</v>
      </c>
      <c r="C3" s="95">
        <v>0</v>
      </c>
      <c r="D3" s="95">
        <v>0</v>
      </c>
      <c r="E3" s="95">
        <v>0</v>
      </c>
      <c r="F3" s="95">
        <v>0</v>
      </c>
      <c r="G3" s="96">
        <v>0</v>
      </c>
      <c r="H3" s="97">
        <v>0</v>
      </c>
      <c r="I3" s="98">
        <v>0</v>
      </c>
      <c r="J3" s="99">
        <v>0</v>
      </c>
      <c r="K3" s="98">
        <v>0</v>
      </c>
      <c r="L3" s="98">
        <v>0</v>
      </c>
      <c r="M3" s="100">
        <v>0</v>
      </c>
      <c r="N3" s="101">
        <v>0</v>
      </c>
      <c r="O3" s="95">
        <f t="shared" ref="O3:O66" si="0">SUM(H3:N3)</f>
        <v>0</v>
      </c>
    </row>
    <row r="4" spans="1:15" x14ac:dyDescent="0.25">
      <c r="A4" s="5">
        <v>10024</v>
      </c>
      <c r="B4" s="13" t="s">
        <v>7</v>
      </c>
      <c r="C4" s="95">
        <v>0</v>
      </c>
      <c r="D4" s="95">
        <v>0.91900000000000004</v>
      </c>
      <c r="E4" s="95">
        <v>0</v>
      </c>
      <c r="F4" s="95">
        <v>0</v>
      </c>
      <c r="G4" s="96">
        <v>0</v>
      </c>
      <c r="H4" s="97">
        <v>2.2945661888000015</v>
      </c>
      <c r="I4" s="98">
        <v>6.6956949500000029E-2</v>
      </c>
      <c r="J4" s="99">
        <v>0.15217125530000006</v>
      </c>
      <c r="K4" s="98">
        <v>0.3099899632</v>
      </c>
      <c r="L4" s="98">
        <v>2.6719646E-2</v>
      </c>
      <c r="M4" s="100">
        <v>0</v>
      </c>
      <c r="N4" s="101">
        <v>0</v>
      </c>
      <c r="O4" s="95">
        <f t="shared" si="0"/>
        <v>2.8504040028000017</v>
      </c>
    </row>
    <row r="5" spans="1:15" x14ac:dyDescent="0.25">
      <c r="A5" s="5">
        <v>10025</v>
      </c>
      <c r="B5" s="13" t="s">
        <v>8</v>
      </c>
      <c r="C5" s="95">
        <v>0</v>
      </c>
      <c r="D5" s="95">
        <v>0</v>
      </c>
      <c r="E5" s="95">
        <v>0</v>
      </c>
      <c r="F5" s="95">
        <v>0</v>
      </c>
      <c r="G5" s="96">
        <v>0</v>
      </c>
      <c r="H5" s="97">
        <v>1.4860709500000001E-2</v>
      </c>
      <c r="I5" s="98">
        <v>8.1239010000000028E-3</v>
      </c>
      <c r="J5" s="99">
        <v>3.8697808800000011E-2</v>
      </c>
      <c r="K5" s="98">
        <v>0.48420658529999983</v>
      </c>
      <c r="L5" s="98">
        <v>4.7757244500000004E-2</v>
      </c>
      <c r="M5" s="100">
        <v>0.53480924983835609</v>
      </c>
      <c r="N5" s="101">
        <v>0</v>
      </c>
      <c r="O5" s="95">
        <f t="shared" si="0"/>
        <v>1.1284554989383557</v>
      </c>
    </row>
    <row r="6" spans="1:15" x14ac:dyDescent="0.25">
      <c r="A6" s="5">
        <v>10027</v>
      </c>
      <c r="B6" s="13" t="s">
        <v>9</v>
      </c>
      <c r="C6" s="95">
        <v>0</v>
      </c>
      <c r="D6" s="95">
        <v>0</v>
      </c>
      <c r="E6" s="95">
        <v>0</v>
      </c>
      <c r="F6" s="95">
        <v>0</v>
      </c>
      <c r="G6" s="96">
        <v>0</v>
      </c>
      <c r="H6" s="97">
        <v>6.2270603999999997E-3</v>
      </c>
      <c r="I6" s="98">
        <v>0</v>
      </c>
      <c r="J6" s="99">
        <v>0</v>
      </c>
      <c r="K6" s="98">
        <v>0</v>
      </c>
      <c r="L6" s="98">
        <v>0</v>
      </c>
      <c r="M6" s="100">
        <v>4.3785587899543378E-2</v>
      </c>
      <c r="N6" s="101">
        <v>0</v>
      </c>
      <c r="O6" s="95">
        <f t="shared" si="0"/>
        <v>5.0012648299543376E-2</v>
      </c>
    </row>
    <row r="7" spans="1:15" x14ac:dyDescent="0.25">
      <c r="A7" s="5">
        <v>10029</v>
      </c>
      <c r="B7" s="13" t="s">
        <v>10</v>
      </c>
      <c r="C7" s="95">
        <v>0</v>
      </c>
      <c r="D7" s="95">
        <v>0</v>
      </c>
      <c r="E7" s="95">
        <v>0</v>
      </c>
      <c r="F7" s="95">
        <v>0</v>
      </c>
      <c r="G7" s="96">
        <v>0</v>
      </c>
      <c r="H7" s="97">
        <v>0</v>
      </c>
      <c r="I7" s="98">
        <v>0</v>
      </c>
      <c r="J7" s="99">
        <v>0</v>
      </c>
      <c r="K7" s="98">
        <v>0</v>
      </c>
      <c r="L7" s="98">
        <v>0</v>
      </c>
      <c r="M7" s="100">
        <v>0</v>
      </c>
      <c r="N7" s="101">
        <v>0</v>
      </c>
      <c r="O7" s="95">
        <f t="shared" si="0"/>
        <v>0</v>
      </c>
    </row>
    <row r="8" spans="1:15" x14ac:dyDescent="0.25">
      <c r="A8" s="5">
        <v>10044</v>
      </c>
      <c r="B8" s="13" t="s">
        <v>11</v>
      </c>
      <c r="C8" s="95">
        <v>0</v>
      </c>
      <c r="D8" s="95">
        <v>0</v>
      </c>
      <c r="E8" s="95">
        <v>0</v>
      </c>
      <c r="F8" s="95">
        <v>0</v>
      </c>
      <c r="G8" s="96">
        <v>0</v>
      </c>
      <c r="H8" s="97">
        <v>0</v>
      </c>
      <c r="I8" s="98">
        <v>0</v>
      </c>
      <c r="J8" s="99">
        <v>0</v>
      </c>
      <c r="K8" s="98">
        <v>0</v>
      </c>
      <c r="L8" s="98">
        <v>0</v>
      </c>
      <c r="M8" s="100">
        <v>0</v>
      </c>
      <c r="N8" s="101">
        <v>0</v>
      </c>
      <c r="O8" s="95">
        <f t="shared" si="0"/>
        <v>0</v>
      </c>
    </row>
    <row r="9" spans="1:15" x14ac:dyDescent="0.25">
      <c r="A9" s="5">
        <v>10046</v>
      </c>
      <c r="B9" s="13" t="s">
        <v>12</v>
      </c>
      <c r="C9" s="95">
        <v>0</v>
      </c>
      <c r="D9" s="95">
        <v>0</v>
      </c>
      <c r="E9" s="95">
        <v>0</v>
      </c>
      <c r="F9" s="95">
        <v>0</v>
      </c>
      <c r="G9" s="96">
        <v>0</v>
      </c>
      <c r="H9" s="97">
        <v>1.1906276255707763E-2</v>
      </c>
      <c r="I9" s="98">
        <v>5.08454200913242E-2</v>
      </c>
      <c r="J9" s="99">
        <v>0</v>
      </c>
      <c r="K9" s="98">
        <v>8.5307462328767125E-2</v>
      </c>
      <c r="L9" s="98">
        <v>0.14510368093607304</v>
      </c>
      <c r="M9" s="100">
        <v>5.8532545662100463E-3</v>
      </c>
      <c r="N9" s="101">
        <v>0</v>
      </c>
      <c r="O9" s="95">
        <f t="shared" si="0"/>
        <v>0.29901609417808223</v>
      </c>
    </row>
    <row r="10" spans="1:15" x14ac:dyDescent="0.25">
      <c r="A10" s="5">
        <v>10047</v>
      </c>
      <c r="B10" s="13" t="s">
        <v>13</v>
      </c>
      <c r="C10" s="95">
        <v>10.742000000000001</v>
      </c>
      <c r="D10" s="95">
        <v>0</v>
      </c>
      <c r="E10" s="95">
        <v>0</v>
      </c>
      <c r="F10" s="95">
        <v>0</v>
      </c>
      <c r="G10" s="96">
        <v>0</v>
      </c>
      <c r="H10" s="97">
        <v>0</v>
      </c>
      <c r="I10" s="98">
        <v>0</v>
      </c>
      <c r="J10" s="99">
        <v>2.1164312999999999E-3</v>
      </c>
      <c r="K10" s="98">
        <v>7.6511820600000002E-2</v>
      </c>
      <c r="L10" s="98">
        <v>6.8933717799999961E-2</v>
      </c>
      <c r="M10" s="100">
        <v>0</v>
      </c>
      <c r="N10" s="101">
        <v>0</v>
      </c>
      <c r="O10" s="95">
        <f t="shared" si="0"/>
        <v>0.14756196969999996</v>
      </c>
    </row>
    <row r="11" spans="1:15" x14ac:dyDescent="0.25">
      <c r="A11" s="5">
        <v>10055</v>
      </c>
      <c r="B11" s="13" t="s">
        <v>14</v>
      </c>
      <c r="C11" s="95">
        <v>0</v>
      </c>
      <c r="D11" s="95">
        <v>0</v>
      </c>
      <c r="E11" s="95">
        <v>0</v>
      </c>
      <c r="F11" s="95">
        <v>0</v>
      </c>
      <c r="G11" s="96">
        <v>0</v>
      </c>
      <c r="H11" s="97">
        <v>0</v>
      </c>
      <c r="I11" s="98">
        <v>0</v>
      </c>
      <c r="J11" s="99">
        <v>0</v>
      </c>
      <c r="K11" s="98">
        <v>0</v>
      </c>
      <c r="L11" s="98">
        <v>0</v>
      </c>
      <c r="M11" s="100">
        <v>0</v>
      </c>
      <c r="N11" s="101">
        <v>0</v>
      </c>
      <c r="O11" s="95">
        <f t="shared" si="0"/>
        <v>0</v>
      </c>
    </row>
    <row r="12" spans="1:15" x14ac:dyDescent="0.25">
      <c r="A12" s="5">
        <v>10057</v>
      </c>
      <c r="B12" s="13" t="s">
        <v>15</v>
      </c>
      <c r="C12" s="95">
        <v>0</v>
      </c>
      <c r="D12" s="95">
        <v>0</v>
      </c>
      <c r="E12" s="95">
        <v>0</v>
      </c>
      <c r="F12" s="95">
        <v>0</v>
      </c>
      <c r="G12" s="96">
        <v>0</v>
      </c>
      <c r="H12" s="97">
        <v>0</v>
      </c>
      <c r="I12" s="98">
        <v>0</v>
      </c>
      <c r="J12" s="99">
        <v>0</v>
      </c>
      <c r="K12" s="98">
        <v>0</v>
      </c>
      <c r="L12" s="98">
        <v>0</v>
      </c>
      <c r="M12" s="100">
        <v>0</v>
      </c>
      <c r="N12" s="101">
        <v>0</v>
      </c>
      <c r="O12" s="95">
        <f t="shared" si="0"/>
        <v>0</v>
      </c>
    </row>
    <row r="13" spans="1:15" x14ac:dyDescent="0.25">
      <c r="A13" s="5">
        <v>10059</v>
      </c>
      <c r="B13" s="13" t="s">
        <v>16</v>
      </c>
      <c r="C13" s="95">
        <v>0</v>
      </c>
      <c r="D13" s="95">
        <v>0</v>
      </c>
      <c r="E13" s="95">
        <v>0</v>
      </c>
      <c r="F13" s="95">
        <v>0</v>
      </c>
      <c r="G13" s="96">
        <v>0</v>
      </c>
      <c r="H13" s="97">
        <v>0</v>
      </c>
      <c r="I13" s="98">
        <v>0</v>
      </c>
      <c r="J13" s="99">
        <v>0</v>
      </c>
      <c r="K13" s="98">
        <v>0</v>
      </c>
      <c r="L13" s="98">
        <v>0</v>
      </c>
      <c r="M13" s="100">
        <v>0</v>
      </c>
      <c r="N13" s="101">
        <v>0</v>
      </c>
      <c r="O13" s="95">
        <f t="shared" si="0"/>
        <v>0</v>
      </c>
    </row>
    <row r="14" spans="1:15" x14ac:dyDescent="0.25">
      <c r="A14" s="5">
        <v>10061</v>
      </c>
      <c r="B14" s="13" t="s">
        <v>17</v>
      </c>
      <c r="C14" s="95">
        <v>0</v>
      </c>
      <c r="D14" s="95">
        <v>0</v>
      </c>
      <c r="E14" s="95">
        <v>0</v>
      </c>
      <c r="F14" s="95">
        <v>0</v>
      </c>
      <c r="G14" s="96">
        <v>0</v>
      </c>
      <c r="H14" s="97">
        <v>0</v>
      </c>
      <c r="I14" s="98">
        <v>0</v>
      </c>
      <c r="J14" s="99">
        <v>0</v>
      </c>
      <c r="K14" s="98">
        <v>0</v>
      </c>
      <c r="L14" s="98">
        <v>0</v>
      </c>
      <c r="M14" s="100">
        <v>0</v>
      </c>
      <c r="N14" s="101">
        <v>0</v>
      </c>
      <c r="O14" s="95">
        <f t="shared" si="0"/>
        <v>0</v>
      </c>
    </row>
    <row r="15" spans="1:15" x14ac:dyDescent="0.25">
      <c r="A15" s="5">
        <v>10062</v>
      </c>
      <c r="B15" s="13" t="s">
        <v>18</v>
      </c>
      <c r="C15" s="95">
        <v>0</v>
      </c>
      <c r="D15" s="95">
        <v>1.881</v>
      </c>
      <c r="E15" s="95">
        <v>0</v>
      </c>
      <c r="F15" s="95">
        <v>0</v>
      </c>
      <c r="G15" s="96">
        <v>0</v>
      </c>
      <c r="H15" s="97">
        <v>0</v>
      </c>
      <c r="I15" s="98">
        <v>0</v>
      </c>
      <c r="J15" s="99">
        <v>0</v>
      </c>
      <c r="K15" s="98">
        <v>0</v>
      </c>
      <c r="L15" s="98">
        <v>0</v>
      </c>
      <c r="M15" s="100">
        <v>7.8577213470319596E-2</v>
      </c>
      <c r="N15" s="101">
        <v>0</v>
      </c>
      <c r="O15" s="95">
        <f t="shared" si="0"/>
        <v>7.8577213470319596E-2</v>
      </c>
    </row>
    <row r="16" spans="1:15" x14ac:dyDescent="0.25">
      <c r="A16" s="5">
        <v>10064</v>
      </c>
      <c r="B16" s="13" t="s">
        <v>19</v>
      </c>
      <c r="C16" s="95">
        <v>0</v>
      </c>
      <c r="D16" s="95">
        <v>0</v>
      </c>
      <c r="E16" s="95">
        <v>0</v>
      </c>
      <c r="F16" s="95">
        <v>0</v>
      </c>
      <c r="G16" s="96">
        <v>0</v>
      </c>
      <c r="H16" s="97">
        <v>0</v>
      </c>
      <c r="I16" s="98">
        <v>0</v>
      </c>
      <c r="J16" s="99">
        <v>0</v>
      </c>
      <c r="K16" s="98">
        <v>0</v>
      </c>
      <c r="L16" s="98">
        <v>0</v>
      </c>
      <c r="M16" s="100">
        <v>0</v>
      </c>
      <c r="N16" s="101">
        <v>0</v>
      </c>
      <c r="O16" s="95">
        <f t="shared" si="0"/>
        <v>0</v>
      </c>
    </row>
    <row r="17" spans="1:15" x14ac:dyDescent="0.25">
      <c r="A17" s="5">
        <v>10065</v>
      </c>
      <c r="B17" s="13" t="s">
        <v>20</v>
      </c>
      <c r="C17" s="95">
        <v>0</v>
      </c>
      <c r="D17" s="95">
        <v>0</v>
      </c>
      <c r="E17" s="95">
        <v>0</v>
      </c>
      <c r="F17" s="95">
        <v>0</v>
      </c>
      <c r="G17" s="96">
        <v>0</v>
      </c>
      <c r="H17" s="97">
        <v>0</v>
      </c>
      <c r="I17" s="98">
        <v>0</v>
      </c>
      <c r="J17" s="99">
        <v>0</v>
      </c>
      <c r="K17" s="98">
        <v>0</v>
      </c>
      <c r="L17" s="98">
        <v>0</v>
      </c>
      <c r="M17" s="100">
        <v>0</v>
      </c>
      <c r="N17" s="101">
        <v>0</v>
      </c>
      <c r="O17" s="95">
        <f t="shared" si="0"/>
        <v>0</v>
      </c>
    </row>
    <row r="18" spans="1:15" x14ac:dyDescent="0.25">
      <c r="A18" s="5">
        <v>10066</v>
      </c>
      <c r="B18" s="13" t="s">
        <v>21</v>
      </c>
      <c r="C18" s="95">
        <v>0</v>
      </c>
      <c r="D18" s="95">
        <v>7.1139999999999999</v>
      </c>
      <c r="E18" s="95">
        <v>0</v>
      </c>
      <c r="F18" s="95">
        <v>0</v>
      </c>
      <c r="G18" s="96">
        <v>0</v>
      </c>
      <c r="H18" s="97">
        <v>0</v>
      </c>
      <c r="I18" s="98">
        <v>0</v>
      </c>
      <c r="J18" s="99">
        <v>0</v>
      </c>
      <c r="K18" s="98">
        <v>0</v>
      </c>
      <c r="L18" s="98">
        <v>4.4079719000000003E-2</v>
      </c>
      <c r="M18" s="100">
        <v>0</v>
      </c>
      <c r="N18" s="101">
        <v>0</v>
      </c>
      <c r="O18" s="95">
        <f t="shared" si="0"/>
        <v>4.4079719000000003E-2</v>
      </c>
    </row>
    <row r="19" spans="1:15" x14ac:dyDescent="0.25">
      <c r="A19" s="5">
        <v>10067</v>
      </c>
      <c r="B19" s="13" t="s">
        <v>22</v>
      </c>
      <c r="C19" s="95">
        <v>0</v>
      </c>
      <c r="D19" s="95">
        <v>0</v>
      </c>
      <c r="E19" s="95">
        <v>0</v>
      </c>
      <c r="F19" s="95">
        <v>0</v>
      </c>
      <c r="G19" s="96">
        <v>0</v>
      </c>
      <c r="H19" s="97">
        <v>0</v>
      </c>
      <c r="I19" s="98">
        <v>7.5803306000000008E-3</v>
      </c>
      <c r="J19" s="99">
        <v>2.8793260000000001E-4</v>
      </c>
      <c r="K19" s="98">
        <v>0</v>
      </c>
      <c r="L19" s="98">
        <v>0</v>
      </c>
      <c r="M19" s="100">
        <v>0</v>
      </c>
      <c r="N19" s="101">
        <v>0</v>
      </c>
      <c r="O19" s="95">
        <f t="shared" si="0"/>
        <v>7.8682632000000013E-3</v>
      </c>
    </row>
    <row r="20" spans="1:15" x14ac:dyDescent="0.25">
      <c r="A20" s="5">
        <v>10068</v>
      </c>
      <c r="B20" s="13" t="s">
        <v>23</v>
      </c>
      <c r="C20" s="95">
        <v>0</v>
      </c>
      <c r="D20" s="95">
        <v>0</v>
      </c>
      <c r="E20" s="95">
        <v>0</v>
      </c>
      <c r="F20" s="95">
        <v>0</v>
      </c>
      <c r="G20" s="96">
        <v>0</v>
      </c>
      <c r="H20" s="97">
        <v>0</v>
      </c>
      <c r="I20" s="98">
        <v>0</v>
      </c>
      <c r="J20" s="99">
        <v>0</v>
      </c>
      <c r="K20" s="98">
        <v>0</v>
      </c>
      <c r="L20" s="98">
        <v>0</v>
      </c>
      <c r="M20" s="100">
        <v>0</v>
      </c>
      <c r="N20" s="101">
        <v>0</v>
      </c>
      <c r="O20" s="95">
        <f t="shared" si="0"/>
        <v>0</v>
      </c>
    </row>
    <row r="21" spans="1:15" x14ac:dyDescent="0.25">
      <c r="A21" s="5">
        <v>10070</v>
      </c>
      <c r="B21" s="13" t="s">
        <v>24</v>
      </c>
      <c r="C21" s="95">
        <v>0</v>
      </c>
      <c r="D21" s="95">
        <v>0</v>
      </c>
      <c r="E21" s="95">
        <v>0</v>
      </c>
      <c r="F21" s="95">
        <v>0</v>
      </c>
      <c r="G21" s="96">
        <v>0</v>
      </c>
      <c r="H21" s="97">
        <v>0</v>
      </c>
      <c r="I21" s="98">
        <v>0</v>
      </c>
      <c r="J21" s="99">
        <v>0</v>
      </c>
      <c r="K21" s="98">
        <v>0</v>
      </c>
      <c r="L21" s="98">
        <v>0</v>
      </c>
      <c r="M21" s="100">
        <v>0</v>
      </c>
      <c r="N21" s="101">
        <v>0</v>
      </c>
      <c r="O21" s="95">
        <f t="shared" si="0"/>
        <v>0</v>
      </c>
    </row>
    <row r="22" spans="1:15" x14ac:dyDescent="0.25">
      <c r="A22" s="5">
        <v>10071</v>
      </c>
      <c r="B22" s="13" t="s">
        <v>25</v>
      </c>
      <c r="C22" s="95">
        <v>0</v>
      </c>
      <c r="D22" s="95">
        <v>0</v>
      </c>
      <c r="E22" s="95">
        <v>0</v>
      </c>
      <c r="F22" s="95">
        <v>0</v>
      </c>
      <c r="G22" s="96">
        <v>0</v>
      </c>
      <c r="H22" s="97">
        <v>0</v>
      </c>
      <c r="I22" s="98">
        <v>0</v>
      </c>
      <c r="J22" s="99">
        <v>0</v>
      </c>
      <c r="K22" s="98">
        <v>0</v>
      </c>
      <c r="L22" s="98">
        <v>0</v>
      </c>
      <c r="M22" s="100">
        <v>0</v>
      </c>
      <c r="N22" s="101">
        <v>0</v>
      </c>
      <c r="O22" s="95">
        <f t="shared" si="0"/>
        <v>0</v>
      </c>
    </row>
    <row r="23" spans="1:15" x14ac:dyDescent="0.25">
      <c r="A23" s="5">
        <v>10072</v>
      </c>
      <c r="B23" s="13" t="s">
        <v>26</v>
      </c>
      <c r="C23" s="95">
        <v>0</v>
      </c>
      <c r="D23" s="95">
        <v>0</v>
      </c>
      <c r="E23" s="95">
        <v>0</v>
      </c>
      <c r="F23" s="95">
        <v>0</v>
      </c>
      <c r="G23" s="96">
        <v>0</v>
      </c>
      <c r="H23" s="97">
        <v>0</v>
      </c>
      <c r="I23" s="98">
        <v>4.9275695999999999E-3</v>
      </c>
      <c r="J23" s="99">
        <v>0.15905735839999999</v>
      </c>
      <c r="K23" s="98">
        <v>0</v>
      </c>
      <c r="L23" s="98">
        <v>2.4513088000000008E-3</v>
      </c>
      <c r="M23" s="100">
        <v>0</v>
      </c>
      <c r="N23" s="101">
        <v>0</v>
      </c>
      <c r="O23" s="95">
        <f t="shared" si="0"/>
        <v>0.16643623679999997</v>
      </c>
    </row>
    <row r="24" spans="1:15" x14ac:dyDescent="0.25">
      <c r="A24" s="5">
        <v>10074</v>
      </c>
      <c r="B24" s="13" t="s">
        <v>27</v>
      </c>
      <c r="C24" s="95">
        <v>0</v>
      </c>
      <c r="D24" s="95">
        <v>2.9409999999999998</v>
      </c>
      <c r="E24" s="95">
        <v>0</v>
      </c>
      <c r="F24" s="95">
        <v>0</v>
      </c>
      <c r="G24" s="96">
        <v>0</v>
      </c>
      <c r="H24" s="97">
        <v>0</v>
      </c>
      <c r="I24" s="98">
        <v>1.0387738000000001E-3</v>
      </c>
      <c r="J24" s="99">
        <v>0</v>
      </c>
      <c r="K24" s="98">
        <v>7.72502734E-2</v>
      </c>
      <c r="L24" s="98">
        <v>2.8374494299999997E-2</v>
      </c>
      <c r="M24" s="100">
        <v>9.8366398401826503E-3</v>
      </c>
      <c r="N24" s="101">
        <v>0</v>
      </c>
      <c r="O24" s="95">
        <f t="shared" si="0"/>
        <v>0.11650018134018265</v>
      </c>
    </row>
    <row r="25" spans="1:15" x14ac:dyDescent="0.25">
      <c r="A25" s="5">
        <v>10076</v>
      </c>
      <c r="B25" s="13" t="s">
        <v>28</v>
      </c>
      <c r="C25" s="95">
        <v>0</v>
      </c>
      <c r="D25" s="95">
        <v>0</v>
      </c>
      <c r="E25" s="95">
        <v>0</v>
      </c>
      <c r="F25" s="95">
        <v>0</v>
      </c>
      <c r="G25" s="96">
        <v>0</v>
      </c>
      <c r="H25" s="97">
        <v>0</v>
      </c>
      <c r="I25" s="98">
        <v>0</v>
      </c>
      <c r="J25" s="99">
        <v>0</v>
      </c>
      <c r="K25" s="98">
        <v>6.1899223000000001E-3</v>
      </c>
      <c r="L25" s="98">
        <v>0</v>
      </c>
      <c r="M25" s="100">
        <v>0</v>
      </c>
      <c r="N25" s="101">
        <v>0</v>
      </c>
      <c r="O25" s="95">
        <f t="shared" si="0"/>
        <v>6.1899223000000001E-3</v>
      </c>
    </row>
    <row r="26" spans="1:15" x14ac:dyDescent="0.25">
      <c r="A26" s="5">
        <v>10078</v>
      </c>
      <c r="B26" s="13" t="s">
        <v>29</v>
      </c>
      <c r="C26" s="95">
        <v>0</v>
      </c>
      <c r="D26" s="95">
        <v>0</v>
      </c>
      <c r="E26" s="95">
        <v>0</v>
      </c>
      <c r="F26" s="95">
        <v>0</v>
      </c>
      <c r="G26" s="96">
        <v>0</v>
      </c>
      <c r="H26" s="97">
        <v>7.9098169999999998E-4</v>
      </c>
      <c r="I26" s="98">
        <v>0</v>
      </c>
      <c r="J26" s="99">
        <v>4.6536359999999998E-4</v>
      </c>
      <c r="K26" s="98">
        <v>0</v>
      </c>
      <c r="L26" s="98">
        <v>0</v>
      </c>
      <c r="M26" s="100">
        <v>0</v>
      </c>
      <c r="N26" s="101">
        <v>0</v>
      </c>
      <c r="O26" s="95">
        <f t="shared" si="0"/>
        <v>1.2563453E-3</v>
      </c>
    </row>
    <row r="27" spans="1:15" x14ac:dyDescent="0.25">
      <c r="A27" s="5">
        <v>10079</v>
      </c>
      <c r="B27" s="13" t="s">
        <v>30</v>
      </c>
      <c r="C27" s="95">
        <v>0</v>
      </c>
      <c r="D27" s="95">
        <v>2.9409999999999998</v>
      </c>
      <c r="E27" s="95">
        <v>4.0149999999999997</v>
      </c>
      <c r="F27" s="95">
        <v>4.0149999999999997</v>
      </c>
      <c r="G27" s="96">
        <v>0</v>
      </c>
      <c r="H27" s="97">
        <v>0</v>
      </c>
      <c r="I27" s="98">
        <v>0</v>
      </c>
      <c r="J27" s="99">
        <v>0</v>
      </c>
      <c r="K27" s="98">
        <v>0</v>
      </c>
      <c r="L27" s="98">
        <v>0</v>
      </c>
      <c r="M27" s="100">
        <v>0</v>
      </c>
      <c r="N27" s="101">
        <v>0</v>
      </c>
      <c r="O27" s="95">
        <f t="shared" si="0"/>
        <v>0</v>
      </c>
    </row>
    <row r="28" spans="1:15" x14ac:dyDescent="0.25">
      <c r="A28" s="5">
        <v>10080</v>
      </c>
      <c r="B28" s="13" t="s">
        <v>31</v>
      </c>
      <c r="C28" s="95">
        <v>0</v>
      </c>
      <c r="D28" s="95">
        <v>0</v>
      </c>
      <c r="E28" s="95">
        <v>0</v>
      </c>
      <c r="F28" s="95">
        <v>0</v>
      </c>
      <c r="G28" s="96">
        <v>0</v>
      </c>
      <c r="H28" s="97">
        <v>0</v>
      </c>
      <c r="I28" s="98">
        <v>0</v>
      </c>
      <c r="J28" s="99">
        <v>0</v>
      </c>
      <c r="K28" s="98">
        <v>0</v>
      </c>
      <c r="L28" s="98">
        <v>0</v>
      </c>
      <c r="M28" s="100">
        <v>0</v>
      </c>
      <c r="N28" s="101">
        <v>0</v>
      </c>
      <c r="O28" s="95">
        <f t="shared" si="0"/>
        <v>0</v>
      </c>
    </row>
    <row r="29" spans="1:15" x14ac:dyDescent="0.25">
      <c r="A29" s="5">
        <v>10081</v>
      </c>
      <c r="B29" s="13" t="s">
        <v>32</v>
      </c>
      <c r="C29" s="95">
        <v>0</v>
      </c>
      <c r="D29" s="95">
        <v>2.9409999999999998</v>
      </c>
      <c r="E29" s="95">
        <v>0</v>
      </c>
      <c r="F29" s="95">
        <v>0</v>
      </c>
      <c r="G29" s="96">
        <v>0</v>
      </c>
      <c r="H29" s="97">
        <v>0</v>
      </c>
      <c r="I29" s="98">
        <v>8.1409800000000008E-4</v>
      </c>
      <c r="J29" s="99">
        <v>1.846769E-4</v>
      </c>
      <c r="K29" s="98">
        <v>1.4303309000000001E-3</v>
      </c>
      <c r="L29" s="98">
        <v>9.6690752999999997E-3</v>
      </c>
      <c r="M29" s="100">
        <v>0</v>
      </c>
      <c r="N29" s="101">
        <v>0</v>
      </c>
      <c r="O29" s="95">
        <f t="shared" si="0"/>
        <v>1.2098181100000001E-2</v>
      </c>
    </row>
    <row r="30" spans="1:15" x14ac:dyDescent="0.25">
      <c r="A30" s="5">
        <v>10082</v>
      </c>
      <c r="B30" s="13" t="s">
        <v>33</v>
      </c>
      <c r="C30" s="95">
        <v>0</v>
      </c>
      <c r="D30" s="95">
        <v>0</v>
      </c>
      <c r="E30" s="95">
        <v>0</v>
      </c>
      <c r="F30" s="95">
        <v>0</v>
      </c>
      <c r="G30" s="96">
        <v>0</v>
      </c>
      <c r="H30" s="97">
        <v>0</v>
      </c>
      <c r="I30" s="98">
        <v>0</v>
      </c>
      <c r="J30" s="99">
        <v>0</v>
      </c>
      <c r="K30" s="98">
        <v>0</v>
      </c>
      <c r="L30" s="98">
        <v>0</v>
      </c>
      <c r="M30" s="100">
        <v>0</v>
      </c>
      <c r="N30" s="101">
        <v>0</v>
      </c>
      <c r="O30" s="95">
        <f t="shared" si="0"/>
        <v>0</v>
      </c>
    </row>
    <row r="31" spans="1:15" x14ac:dyDescent="0.25">
      <c r="A31" s="5">
        <v>10083</v>
      </c>
      <c r="B31" s="13" t="s">
        <v>34</v>
      </c>
      <c r="C31" s="95">
        <v>0</v>
      </c>
      <c r="D31" s="95">
        <v>0</v>
      </c>
      <c r="E31" s="95">
        <v>0</v>
      </c>
      <c r="F31" s="95">
        <v>0</v>
      </c>
      <c r="G31" s="96">
        <v>0</v>
      </c>
      <c r="H31" s="97">
        <v>2.2580178000000005E-3</v>
      </c>
      <c r="I31" s="98">
        <v>0</v>
      </c>
      <c r="J31" s="99">
        <v>6.5147030000000002E-3</v>
      </c>
      <c r="K31" s="98">
        <v>2.57943606E-2</v>
      </c>
      <c r="L31" s="98">
        <v>0</v>
      </c>
      <c r="M31" s="100">
        <v>0</v>
      </c>
      <c r="N31" s="101">
        <v>0</v>
      </c>
      <c r="O31" s="95">
        <f t="shared" si="0"/>
        <v>3.4567081400000005E-2</v>
      </c>
    </row>
    <row r="32" spans="1:15" x14ac:dyDescent="0.25">
      <c r="A32" s="5">
        <v>10086</v>
      </c>
      <c r="B32" s="13" t="s">
        <v>35</v>
      </c>
      <c r="C32" s="95">
        <v>0</v>
      </c>
      <c r="D32" s="95">
        <v>0</v>
      </c>
      <c r="E32" s="95">
        <v>0</v>
      </c>
      <c r="F32" s="95">
        <v>0</v>
      </c>
      <c r="G32" s="96">
        <v>0</v>
      </c>
      <c r="H32" s="97">
        <v>0</v>
      </c>
      <c r="I32" s="98">
        <v>0</v>
      </c>
      <c r="J32" s="99">
        <v>0</v>
      </c>
      <c r="K32" s="98">
        <v>0</v>
      </c>
      <c r="L32" s="98">
        <v>0</v>
      </c>
      <c r="M32" s="100">
        <v>0</v>
      </c>
      <c r="N32" s="101">
        <v>0</v>
      </c>
      <c r="O32" s="95">
        <f t="shared" si="0"/>
        <v>0</v>
      </c>
    </row>
    <row r="33" spans="1:15" x14ac:dyDescent="0.25">
      <c r="A33" s="5">
        <v>10087</v>
      </c>
      <c r="B33" s="13" t="s">
        <v>36</v>
      </c>
      <c r="C33" s="95">
        <v>0</v>
      </c>
      <c r="D33" s="95">
        <v>0</v>
      </c>
      <c r="E33" s="95">
        <v>0</v>
      </c>
      <c r="F33" s="95">
        <v>0</v>
      </c>
      <c r="G33" s="96">
        <v>0</v>
      </c>
      <c r="H33" s="97">
        <v>0</v>
      </c>
      <c r="I33" s="98">
        <v>1.0999999999999999E-9</v>
      </c>
      <c r="J33" s="99">
        <v>0</v>
      </c>
      <c r="K33" s="98">
        <v>0</v>
      </c>
      <c r="L33" s="98">
        <v>0</v>
      </c>
      <c r="M33" s="100">
        <v>0</v>
      </c>
      <c r="N33" s="101">
        <v>0</v>
      </c>
      <c r="O33" s="95">
        <f t="shared" si="0"/>
        <v>1.0999999999999999E-9</v>
      </c>
    </row>
    <row r="34" spans="1:15" x14ac:dyDescent="0.25">
      <c r="A34" s="5">
        <v>10089</v>
      </c>
      <c r="B34" s="13" t="s">
        <v>37</v>
      </c>
      <c r="C34" s="95">
        <v>0</v>
      </c>
      <c r="D34" s="95">
        <v>0</v>
      </c>
      <c r="E34" s="95">
        <v>0.58199999999999996</v>
      </c>
      <c r="F34" s="95">
        <v>0.58199999999999996</v>
      </c>
      <c r="G34" s="96">
        <v>0</v>
      </c>
      <c r="H34" s="97">
        <v>2.7741780499999997E-2</v>
      </c>
      <c r="I34" s="98">
        <v>0</v>
      </c>
      <c r="J34" s="99">
        <v>0</v>
      </c>
      <c r="K34" s="98">
        <v>1.2091126903000002</v>
      </c>
      <c r="L34" s="98">
        <v>0</v>
      </c>
      <c r="M34" s="100">
        <v>3.2509942922374401E-3</v>
      </c>
      <c r="N34" s="101">
        <v>0</v>
      </c>
      <c r="O34" s="95">
        <f t="shared" si="0"/>
        <v>1.2401054650922376</v>
      </c>
    </row>
    <row r="35" spans="1:15" x14ac:dyDescent="0.25">
      <c r="A35" s="5">
        <v>10091</v>
      </c>
      <c r="B35" s="13" t="s">
        <v>38</v>
      </c>
      <c r="C35" s="95">
        <v>0</v>
      </c>
      <c r="D35" s="95">
        <v>0</v>
      </c>
      <c r="E35" s="95">
        <v>0</v>
      </c>
      <c r="F35" s="95">
        <v>0</v>
      </c>
      <c r="G35" s="96">
        <v>0</v>
      </c>
      <c r="H35" s="97">
        <v>1.3209488999999996E-2</v>
      </c>
      <c r="I35" s="98">
        <v>0</v>
      </c>
      <c r="J35" s="99">
        <v>0</v>
      </c>
      <c r="K35" s="98">
        <v>0</v>
      </c>
      <c r="L35" s="98">
        <v>4.1653879999999999E-4</v>
      </c>
      <c r="M35" s="100">
        <v>0</v>
      </c>
      <c r="N35" s="101">
        <v>0</v>
      </c>
      <c r="O35" s="95">
        <f t="shared" si="0"/>
        <v>1.3626027799999996E-2</v>
      </c>
    </row>
    <row r="36" spans="1:15" x14ac:dyDescent="0.25">
      <c r="A36" s="5">
        <v>10094</v>
      </c>
      <c r="B36" s="13" t="s">
        <v>39</v>
      </c>
      <c r="C36" s="95">
        <v>0</v>
      </c>
      <c r="D36" s="95">
        <v>0</v>
      </c>
      <c r="E36" s="95">
        <v>0</v>
      </c>
      <c r="F36" s="95">
        <v>0</v>
      </c>
      <c r="G36" s="96">
        <v>0</v>
      </c>
      <c r="H36" s="97">
        <v>0</v>
      </c>
      <c r="I36" s="98">
        <v>0</v>
      </c>
      <c r="J36" s="99">
        <v>0</v>
      </c>
      <c r="K36" s="98">
        <v>0</v>
      </c>
      <c r="L36" s="98">
        <v>0</v>
      </c>
      <c r="M36" s="100">
        <v>0</v>
      </c>
      <c r="N36" s="101">
        <v>0</v>
      </c>
      <c r="O36" s="95">
        <f t="shared" si="0"/>
        <v>0</v>
      </c>
    </row>
    <row r="37" spans="1:15" x14ac:dyDescent="0.25">
      <c r="A37" s="5">
        <v>10095</v>
      </c>
      <c r="B37" s="13" t="s">
        <v>40</v>
      </c>
      <c r="C37" s="95">
        <v>0</v>
      </c>
      <c r="D37" s="95">
        <v>0</v>
      </c>
      <c r="E37" s="95">
        <v>0</v>
      </c>
      <c r="F37" s="95">
        <v>0</v>
      </c>
      <c r="G37" s="96">
        <v>0</v>
      </c>
      <c r="H37" s="97">
        <v>0</v>
      </c>
      <c r="I37" s="98">
        <v>0</v>
      </c>
      <c r="J37" s="99">
        <v>0</v>
      </c>
      <c r="K37" s="98">
        <v>0</v>
      </c>
      <c r="L37" s="98">
        <v>0</v>
      </c>
      <c r="M37" s="100">
        <v>0</v>
      </c>
      <c r="N37" s="101">
        <v>0</v>
      </c>
      <c r="O37" s="95">
        <f t="shared" si="0"/>
        <v>0</v>
      </c>
    </row>
    <row r="38" spans="1:15" x14ac:dyDescent="0.25">
      <c r="A38" s="5">
        <v>10097</v>
      </c>
      <c r="B38" s="13" t="s">
        <v>41</v>
      </c>
      <c r="C38" s="95">
        <v>0</v>
      </c>
      <c r="D38" s="95">
        <v>0</v>
      </c>
      <c r="E38" s="95">
        <v>0</v>
      </c>
      <c r="F38" s="95">
        <v>0</v>
      </c>
      <c r="G38" s="96">
        <v>0</v>
      </c>
      <c r="H38" s="97">
        <v>0</v>
      </c>
      <c r="I38" s="98">
        <v>0</v>
      </c>
      <c r="J38" s="99">
        <v>0</v>
      </c>
      <c r="K38" s="98">
        <v>0</v>
      </c>
      <c r="L38" s="98">
        <v>0</v>
      </c>
      <c r="M38" s="100">
        <v>0</v>
      </c>
      <c r="N38" s="101">
        <v>0</v>
      </c>
      <c r="O38" s="95">
        <f t="shared" si="0"/>
        <v>0</v>
      </c>
    </row>
    <row r="39" spans="1:15" x14ac:dyDescent="0.25">
      <c r="A39" s="5">
        <v>10101</v>
      </c>
      <c r="B39" s="13" t="s">
        <v>42</v>
      </c>
      <c r="C39" s="95">
        <v>0</v>
      </c>
      <c r="D39" s="95">
        <v>0.46</v>
      </c>
      <c r="E39" s="95">
        <v>0</v>
      </c>
      <c r="F39" s="95">
        <v>0</v>
      </c>
      <c r="G39" s="96">
        <v>0</v>
      </c>
      <c r="H39" s="97">
        <v>0.55343169700000006</v>
      </c>
      <c r="I39" s="98">
        <v>0.71818607049999983</v>
      </c>
      <c r="J39" s="99">
        <v>0.34166674350000015</v>
      </c>
      <c r="K39" s="98">
        <v>0.48973942940000009</v>
      </c>
      <c r="L39" s="98">
        <v>0.12086304520000002</v>
      </c>
      <c r="M39" s="100">
        <v>0.1888490577990867</v>
      </c>
      <c r="N39" s="101">
        <v>0</v>
      </c>
      <c r="O39" s="95">
        <f t="shared" si="0"/>
        <v>2.4127360433990872</v>
      </c>
    </row>
    <row r="40" spans="1:15" x14ac:dyDescent="0.25">
      <c r="A40" s="5">
        <v>10103</v>
      </c>
      <c r="B40" s="13" t="s">
        <v>43</v>
      </c>
      <c r="C40" s="95">
        <v>0</v>
      </c>
      <c r="D40" s="95">
        <v>103.181</v>
      </c>
      <c r="E40" s="95">
        <v>0</v>
      </c>
      <c r="F40" s="95">
        <v>0</v>
      </c>
      <c r="G40" s="96">
        <v>0</v>
      </c>
      <c r="H40" s="97">
        <v>5.8279829758999915</v>
      </c>
      <c r="I40" s="98">
        <v>5.7230845101000085</v>
      </c>
      <c r="J40" s="99">
        <v>9.949050544200011</v>
      </c>
      <c r="K40" s="98">
        <v>8.920418275899987</v>
      </c>
      <c r="L40" s="98">
        <v>4.6441857687000034</v>
      </c>
      <c r="M40" s="100">
        <v>4.9041235894977131</v>
      </c>
      <c r="N40" s="101">
        <v>8.3079999999999998</v>
      </c>
      <c r="O40" s="95">
        <f t="shared" si="0"/>
        <v>48.276845664297717</v>
      </c>
    </row>
    <row r="41" spans="1:15" x14ac:dyDescent="0.25">
      <c r="A41" s="5">
        <v>10105</v>
      </c>
      <c r="B41" s="13" t="s">
        <v>44</v>
      </c>
      <c r="C41" s="95">
        <v>0</v>
      </c>
      <c r="D41" s="95">
        <v>0</v>
      </c>
      <c r="E41" s="95">
        <v>0</v>
      </c>
      <c r="F41" s="95">
        <v>0</v>
      </c>
      <c r="G41" s="96">
        <v>0</v>
      </c>
      <c r="H41" s="97">
        <v>0</v>
      </c>
      <c r="I41" s="98">
        <v>0</v>
      </c>
      <c r="J41" s="99">
        <v>0</v>
      </c>
      <c r="K41" s="98">
        <v>0</v>
      </c>
      <c r="L41" s="98">
        <v>0</v>
      </c>
      <c r="M41" s="100">
        <v>0</v>
      </c>
      <c r="N41" s="101">
        <v>0</v>
      </c>
      <c r="O41" s="95">
        <f t="shared" si="0"/>
        <v>0</v>
      </c>
    </row>
    <row r="42" spans="1:15" x14ac:dyDescent="0.25">
      <c r="A42" s="5">
        <v>10106</v>
      </c>
      <c r="B42" s="13" t="s">
        <v>45</v>
      </c>
      <c r="C42" s="95">
        <v>0</v>
      </c>
      <c r="D42" s="95">
        <v>0</v>
      </c>
      <c r="E42" s="95">
        <v>0</v>
      </c>
      <c r="F42" s="95">
        <v>0</v>
      </c>
      <c r="G42" s="96">
        <v>0</v>
      </c>
      <c r="H42" s="97">
        <v>0</v>
      </c>
      <c r="I42" s="98">
        <v>0</v>
      </c>
      <c r="J42" s="99">
        <v>0</v>
      </c>
      <c r="K42" s="98">
        <v>0</v>
      </c>
      <c r="L42" s="98">
        <v>0</v>
      </c>
      <c r="M42" s="100">
        <v>0</v>
      </c>
      <c r="N42" s="101">
        <v>0</v>
      </c>
      <c r="O42" s="95">
        <f t="shared" si="0"/>
        <v>0</v>
      </c>
    </row>
    <row r="43" spans="1:15" x14ac:dyDescent="0.25">
      <c r="A43" s="5">
        <v>10109</v>
      </c>
      <c r="B43" s="13" t="s">
        <v>46</v>
      </c>
      <c r="C43" s="95">
        <v>0</v>
      </c>
      <c r="D43" s="95">
        <v>0</v>
      </c>
      <c r="E43" s="95">
        <v>0</v>
      </c>
      <c r="F43" s="95">
        <v>0</v>
      </c>
      <c r="G43" s="96">
        <v>0</v>
      </c>
      <c r="H43" s="97">
        <v>0</v>
      </c>
      <c r="I43" s="98">
        <v>0</v>
      </c>
      <c r="J43" s="99">
        <v>0</v>
      </c>
      <c r="K43" s="98">
        <v>3.5777648400000001E-2</v>
      </c>
      <c r="L43" s="98">
        <v>0</v>
      </c>
      <c r="M43" s="100">
        <v>0</v>
      </c>
      <c r="N43" s="101">
        <v>0</v>
      </c>
      <c r="O43" s="95">
        <f t="shared" si="0"/>
        <v>3.5777648400000001E-2</v>
      </c>
    </row>
    <row r="44" spans="1:15" x14ac:dyDescent="0.25">
      <c r="A44" s="5">
        <v>10111</v>
      </c>
      <c r="B44" s="13" t="s">
        <v>47</v>
      </c>
      <c r="C44" s="95">
        <v>0</v>
      </c>
      <c r="D44" s="95">
        <v>0</v>
      </c>
      <c r="E44" s="95">
        <v>0</v>
      </c>
      <c r="F44" s="95">
        <v>0</v>
      </c>
      <c r="G44" s="96">
        <v>0</v>
      </c>
      <c r="H44" s="97">
        <v>0</v>
      </c>
      <c r="I44" s="98">
        <v>0</v>
      </c>
      <c r="J44" s="99">
        <v>0</v>
      </c>
      <c r="K44" s="98">
        <v>0</v>
      </c>
      <c r="L44" s="98">
        <v>0</v>
      </c>
      <c r="M44" s="100">
        <v>0</v>
      </c>
      <c r="N44" s="101">
        <v>0</v>
      </c>
      <c r="O44" s="95">
        <f t="shared" si="0"/>
        <v>0</v>
      </c>
    </row>
    <row r="45" spans="1:15" x14ac:dyDescent="0.25">
      <c r="A45" s="5">
        <v>10112</v>
      </c>
      <c r="B45" s="13" t="s">
        <v>48</v>
      </c>
      <c r="C45" s="95">
        <v>0</v>
      </c>
      <c r="D45" s="95">
        <v>0</v>
      </c>
      <c r="E45" s="95">
        <v>0</v>
      </c>
      <c r="F45" s="95">
        <v>0</v>
      </c>
      <c r="G45" s="96">
        <v>0</v>
      </c>
      <c r="H45" s="97">
        <v>0.85624372230000001</v>
      </c>
      <c r="I45" s="98">
        <v>3.3999999999999998E-9</v>
      </c>
      <c r="J45" s="99">
        <v>3.7243157800000003E-2</v>
      </c>
      <c r="K45" s="98">
        <v>3.8913028400000001E-2</v>
      </c>
      <c r="L45" s="98">
        <v>3.7222399999999998E-5</v>
      </c>
      <c r="M45" s="100">
        <v>1.0999999999999999E-9</v>
      </c>
      <c r="N45" s="101">
        <v>0</v>
      </c>
      <c r="O45" s="95">
        <f t="shared" si="0"/>
        <v>0.93243713539999995</v>
      </c>
    </row>
    <row r="46" spans="1:15" x14ac:dyDescent="0.25">
      <c r="A46" s="5">
        <v>10113</v>
      </c>
      <c r="B46" s="13" t="s">
        <v>49</v>
      </c>
      <c r="C46" s="95">
        <v>0</v>
      </c>
      <c r="D46" s="95">
        <v>0</v>
      </c>
      <c r="E46" s="95">
        <v>1.2310000000000001</v>
      </c>
      <c r="F46" s="95">
        <v>1.2310000000000001</v>
      </c>
      <c r="G46" s="96">
        <v>0</v>
      </c>
      <c r="H46" s="97">
        <v>0</v>
      </c>
      <c r="I46" s="98">
        <v>0</v>
      </c>
      <c r="J46" s="99">
        <v>0</v>
      </c>
      <c r="K46" s="98">
        <v>2.1532859999999995E-3</v>
      </c>
      <c r="L46" s="98">
        <v>3.1700168899999999E-2</v>
      </c>
      <c r="M46" s="100">
        <v>0</v>
      </c>
      <c r="N46" s="101">
        <v>0</v>
      </c>
      <c r="O46" s="95">
        <f t="shared" si="0"/>
        <v>3.3853454899999996E-2</v>
      </c>
    </row>
    <row r="47" spans="1:15" x14ac:dyDescent="0.25">
      <c r="A47" s="5">
        <v>10116</v>
      </c>
      <c r="B47" s="13" t="s">
        <v>50</v>
      </c>
      <c r="C47" s="95">
        <v>0</v>
      </c>
      <c r="D47" s="95">
        <v>0</v>
      </c>
      <c r="E47" s="95">
        <v>0</v>
      </c>
      <c r="F47" s="95">
        <v>0</v>
      </c>
      <c r="G47" s="96">
        <v>0</v>
      </c>
      <c r="H47" s="97">
        <v>2.9799509000000002E-3</v>
      </c>
      <c r="I47" s="98">
        <v>0</v>
      </c>
      <c r="J47" s="99">
        <v>1.5446568E-3</v>
      </c>
      <c r="K47" s="98">
        <v>5.4844059999999996E-4</v>
      </c>
      <c r="L47" s="98">
        <v>0</v>
      </c>
      <c r="M47" s="100">
        <v>0</v>
      </c>
      <c r="N47" s="101">
        <v>0</v>
      </c>
      <c r="O47" s="95">
        <f t="shared" si="0"/>
        <v>5.0730483000000007E-3</v>
      </c>
    </row>
    <row r="48" spans="1:15" x14ac:dyDescent="0.25">
      <c r="A48" s="5">
        <v>10118</v>
      </c>
      <c r="B48" s="13" t="s">
        <v>51</v>
      </c>
      <c r="C48" s="95">
        <v>0</v>
      </c>
      <c r="D48" s="95">
        <v>2.363</v>
      </c>
      <c r="E48" s="95">
        <v>0</v>
      </c>
      <c r="F48" s="95">
        <v>0</v>
      </c>
      <c r="G48" s="96">
        <v>2.363</v>
      </c>
      <c r="H48" s="97">
        <v>0</v>
      </c>
      <c r="I48" s="98">
        <v>4.9941270616438355E-2</v>
      </c>
      <c r="J48" s="99">
        <v>1.2254106164383561E-2</v>
      </c>
      <c r="K48" s="98">
        <v>0.11033800837899543</v>
      </c>
      <c r="L48" s="98">
        <v>0.21472208269406393</v>
      </c>
      <c r="M48" s="100">
        <v>0</v>
      </c>
      <c r="N48" s="101">
        <v>0</v>
      </c>
      <c r="O48" s="95">
        <f t="shared" si="0"/>
        <v>0.38725546785388132</v>
      </c>
    </row>
    <row r="49" spans="1:15" x14ac:dyDescent="0.25">
      <c r="A49" s="5">
        <v>10121</v>
      </c>
      <c r="B49" s="13" t="s">
        <v>52</v>
      </c>
      <c r="C49" s="95">
        <v>0</v>
      </c>
      <c r="D49" s="95">
        <v>0</v>
      </c>
      <c r="E49" s="95">
        <v>0</v>
      </c>
      <c r="F49" s="95">
        <v>0</v>
      </c>
      <c r="G49" s="96">
        <v>0</v>
      </c>
      <c r="H49" s="97">
        <v>0</v>
      </c>
      <c r="I49" s="98">
        <v>0</v>
      </c>
      <c r="J49" s="99">
        <v>0</v>
      </c>
      <c r="K49" s="98">
        <v>0</v>
      </c>
      <c r="L49" s="98">
        <v>0</v>
      </c>
      <c r="M49" s="100">
        <v>0</v>
      </c>
      <c r="N49" s="101">
        <v>0</v>
      </c>
      <c r="O49" s="95">
        <f t="shared" si="0"/>
        <v>0</v>
      </c>
    </row>
    <row r="50" spans="1:15" x14ac:dyDescent="0.25">
      <c r="A50" s="5">
        <v>10123</v>
      </c>
      <c r="B50" s="13" t="s">
        <v>53</v>
      </c>
      <c r="C50" s="95">
        <v>73.353999999999999</v>
      </c>
      <c r="D50" s="95">
        <v>15.72</v>
      </c>
      <c r="E50" s="95">
        <v>0</v>
      </c>
      <c r="F50" s="95">
        <v>0</v>
      </c>
      <c r="G50" s="96">
        <v>0</v>
      </c>
      <c r="H50" s="97">
        <v>2.8491280495999987</v>
      </c>
      <c r="I50" s="98">
        <v>1.1964884545999999</v>
      </c>
      <c r="J50" s="99">
        <v>3.6552662246999996</v>
      </c>
      <c r="K50" s="98">
        <v>1.1299759235000004</v>
      </c>
      <c r="L50" s="98">
        <v>9.1333927799999992E-2</v>
      </c>
      <c r="M50" s="100">
        <v>7.2914504223273964</v>
      </c>
      <c r="N50" s="101">
        <v>1.605</v>
      </c>
      <c r="O50" s="95">
        <f t="shared" si="0"/>
        <v>17.818643002527395</v>
      </c>
    </row>
    <row r="51" spans="1:15" x14ac:dyDescent="0.25">
      <c r="A51" s="5">
        <v>10136</v>
      </c>
      <c r="B51" s="13" t="s">
        <v>54</v>
      </c>
      <c r="C51" s="95">
        <v>0</v>
      </c>
      <c r="D51" s="95">
        <v>0</v>
      </c>
      <c r="E51" s="95">
        <v>0</v>
      </c>
      <c r="F51" s="95">
        <v>0</v>
      </c>
      <c r="G51" s="96">
        <v>0</v>
      </c>
      <c r="H51" s="97">
        <v>0</v>
      </c>
      <c r="I51" s="98">
        <v>0</v>
      </c>
      <c r="J51" s="99">
        <v>0</v>
      </c>
      <c r="K51" s="98">
        <v>2.1435878995433792E-3</v>
      </c>
      <c r="L51" s="98">
        <v>0</v>
      </c>
      <c r="M51" s="100">
        <v>0</v>
      </c>
      <c r="N51" s="101">
        <v>0</v>
      </c>
      <c r="O51" s="95">
        <f t="shared" si="0"/>
        <v>2.1435878995433792E-3</v>
      </c>
    </row>
    <row r="52" spans="1:15" x14ac:dyDescent="0.25">
      <c r="A52" s="5">
        <v>10142</v>
      </c>
      <c r="B52" s="13" t="s">
        <v>55</v>
      </c>
      <c r="C52" s="95">
        <v>0</v>
      </c>
      <c r="D52" s="95">
        <v>0</v>
      </c>
      <c r="E52" s="95">
        <v>0</v>
      </c>
      <c r="F52" s="95">
        <v>0</v>
      </c>
      <c r="G52" s="96">
        <v>0</v>
      </c>
      <c r="H52" s="97">
        <v>0</v>
      </c>
      <c r="I52" s="98">
        <v>0</v>
      </c>
      <c r="J52" s="99">
        <v>0</v>
      </c>
      <c r="K52" s="98">
        <v>0</v>
      </c>
      <c r="L52" s="98">
        <v>0</v>
      </c>
      <c r="M52" s="100">
        <v>0</v>
      </c>
      <c r="N52" s="101">
        <v>0</v>
      </c>
      <c r="O52" s="95">
        <f t="shared" si="0"/>
        <v>0</v>
      </c>
    </row>
    <row r="53" spans="1:15" x14ac:dyDescent="0.25">
      <c r="A53" s="5">
        <v>10144</v>
      </c>
      <c r="B53" s="13" t="s">
        <v>56</v>
      </c>
      <c r="C53" s="95">
        <v>0</v>
      </c>
      <c r="D53" s="95">
        <v>0</v>
      </c>
      <c r="E53" s="95">
        <v>0</v>
      </c>
      <c r="F53" s="95">
        <v>0</v>
      </c>
      <c r="G53" s="96">
        <v>0</v>
      </c>
      <c r="H53" s="97">
        <v>0</v>
      </c>
      <c r="I53" s="98">
        <v>0</v>
      </c>
      <c r="J53" s="99">
        <v>0</v>
      </c>
      <c r="K53" s="98">
        <v>0</v>
      </c>
      <c r="L53" s="98">
        <v>0</v>
      </c>
      <c r="M53" s="100">
        <v>0</v>
      </c>
      <c r="N53" s="101">
        <v>0</v>
      </c>
      <c r="O53" s="95">
        <f t="shared" si="0"/>
        <v>0</v>
      </c>
    </row>
    <row r="54" spans="1:15" x14ac:dyDescent="0.25">
      <c r="A54" s="5">
        <v>10156</v>
      </c>
      <c r="B54" s="13" t="s">
        <v>57</v>
      </c>
      <c r="C54" s="95">
        <v>0</v>
      </c>
      <c r="D54" s="95">
        <v>0</v>
      </c>
      <c r="E54" s="95">
        <v>0</v>
      </c>
      <c r="F54" s="95">
        <v>0</v>
      </c>
      <c r="G54" s="96">
        <v>0</v>
      </c>
      <c r="H54" s="97">
        <v>0</v>
      </c>
      <c r="I54" s="98">
        <v>0</v>
      </c>
      <c r="J54" s="99">
        <v>0</v>
      </c>
      <c r="K54" s="98">
        <v>0</v>
      </c>
      <c r="L54" s="98">
        <v>3.5857545000000002E-3</v>
      </c>
      <c r="M54" s="100">
        <v>0</v>
      </c>
      <c r="N54" s="101">
        <v>0</v>
      </c>
      <c r="O54" s="95">
        <f t="shared" si="0"/>
        <v>3.5857545000000002E-3</v>
      </c>
    </row>
    <row r="55" spans="1:15" x14ac:dyDescent="0.25">
      <c r="A55" s="5">
        <v>10157</v>
      </c>
      <c r="B55" s="13" t="s">
        <v>58</v>
      </c>
      <c r="C55" s="95">
        <v>0</v>
      </c>
      <c r="D55" s="95">
        <v>2.5489999999999999</v>
      </c>
      <c r="E55" s="95">
        <v>0</v>
      </c>
      <c r="F55" s="95">
        <v>0</v>
      </c>
      <c r="G55" s="96">
        <v>2.5489999999999999</v>
      </c>
      <c r="H55" s="97">
        <v>2.0807239799999998E-2</v>
      </c>
      <c r="I55" s="98">
        <v>3.0347548999999996E-3</v>
      </c>
      <c r="J55" s="99">
        <v>0.15865353049999983</v>
      </c>
      <c r="K55" s="98">
        <v>0.13587590189999998</v>
      </c>
      <c r="L55" s="98">
        <v>0.13343310110000006</v>
      </c>
      <c r="M55" s="100">
        <v>7.0895661160273973E-2</v>
      </c>
      <c r="N55" s="101">
        <v>0</v>
      </c>
      <c r="O55" s="95">
        <f t="shared" si="0"/>
        <v>0.52270018936027385</v>
      </c>
    </row>
    <row r="56" spans="1:15" x14ac:dyDescent="0.25">
      <c r="A56" s="5">
        <v>10158</v>
      </c>
      <c r="B56" s="13" t="s">
        <v>59</v>
      </c>
      <c r="C56" s="95">
        <v>0</v>
      </c>
      <c r="D56" s="95">
        <v>0</v>
      </c>
      <c r="E56" s="95">
        <v>0</v>
      </c>
      <c r="F56" s="95">
        <v>0</v>
      </c>
      <c r="G56" s="96">
        <v>0</v>
      </c>
      <c r="H56" s="97">
        <v>0</v>
      </c>
      <c r="I56" s="98">
        <v>0</v>
      </c>
      <c r="J56" s="99">
        <v>0</v>
      </c>
      <c r="K56" s="98">
        <v>0</v>
      </c>
      <c r="L56" s="98">
        <v>0</v>
      </c>
      <c r="M56" s="100">
        <v>0</v>
      </c>
      <c r="N56" s="101">
        <v>0</v>
      </c>
      <c r="O56" s="95">
        <f t="shared" si="0"/>
        <v>0</v>
      </c>
    </row>
    <row r="57" spans="1:15" x14ac:dyDescent="0.25">
      <c r="A57" s="5">
        <v>10170</v>
      </c>
      <c r="B57" s="13" t="s">
        <v>60</v>
      </c>
      <c r="C57" s="95">
        <v>0</v>
      </c>
      <c r="D57" s="95">
        <v>32.262999999999998</v>
      </c>
      <c r="E57" s="95">
        <v>0</v>
      </c>
      <c r="F57" s="95">
        <v>0</v>
      </c>
      <c r="G57" s="96">
        <v>3.282</v>
      </c>
      <c r="H57" s="97">
        <v>2.2978192241000004</v>
      </c>
      <c r="I57" s="98">
        <v>0.33916630749999999</v>
      </c>
      <c r="J57" s="99">
        <v>0</v>
      </c>
      <c r="K57" s="98">
        <v>0</v>
      </c>
      <c r="L57" s="98">
        <v>0.2164106455</v>
      </c>
      <c r="M57" s="100">
        <v>9.3568951973059408E-2</v>
      </c>
      <c r="N57" s="101">
        <v>2.012</v>
      </c>
      <c r="O57" s="95">
        <f t="shared" si="0"/>
        <v>4.9589651290730599</v>
      </c>
    </row>
    <row r="58" spans="1:15" x14ac:dyDescent="0.25">
      <c r="A58" s="5">
        <v>10172</v>
      </c>
      <c r="B58" s="13" t="s">
        <v>61</v>
      </c>
      <c r="C58" s="95">
        <v>0</v>
      </c>
      <c r="D58" s="95">
        <v>0</v>
      </c>
      <c r="E58" s="95">
        <v>0</v>
      </c>
      <c r="F58" s="95">
        <v>0</v>
      </c>
      <c r="G58" s="96">
        <v>0</v>
      </c>
      <c r="H58" s="97">
        <v>0</v>
      </c>
      <c r="I58" s="98">
        <v>0</v>
      </c>
      <c r="J58" s="99">
        <v>0</v>
      </c>
      <c r="K58" s="98">
        <v>0</v>
      </c>
      <c r="L58" s="98">
        <v>0</v>
      </c>
      <c r="M58" s="100">
        <v>0</v>
      </c>
      <c r="N58" s="101">
        <v>0</v>
      </c>
      <c r="O58" s="95">
        <f t="shared" si="0"/>
        <v>0</v>
      </c>
    </row>
    <row r="59" spans="1:15" x14ac:dyDescent="0.25">
      <c r="A59" s="5">
        <v>10173</v>
      </c>
      <c r="B59" s="13" t="s">
        <v>62</v>
      </c>
      <c r="C59" s="95">
        <v>0</v>
      </c>
      <c r="D59" s="95">
        <v>0.99199999999999999</v>
      </c>
      <c r="E59" s="95">
        <v>0.96699999999999997</v>
      </c>
      <c r="F59" s="95">
        <v>0.96699999999999997</v>
      </c>
      <c r="G59" s="96">
        <v>0</v>
      </c>
      <c r="H59" s="97">
        <v>0</v>
      </c>
      <c r="I59" s="98">
        <v>0</v>
      </c>
      <c r="J59" s="99">
        <v>0</v>
      </c>
      <c r="K59" s="98">
        <v>0</v>
      </c>
      <c r="L59" s="98">
        <v>0</v>
      </c>
      <c r="M59" s="100">
        <v>3.4660511415525092E-2</v>
      </c>
      <c r="N59" s="101">
        <v>0</v>
      </c>
      <c r="O59" s="95">
        <f t="shared" si="0"/>
        <v>3.4660511415525092E-2</v>
      </c>
    </row>
    <row r="60" spans="1:15" x14ac:dyDescent="0.25">
      <c r="A60" s="5">
        <v>10174</v>
      </c>
      <c r="B60" s="13" t="s">
        <v>63</v>
      </c>
      <c r="C60" s="95">
        <v>0</v>
      </c>
      <c r="D60" s="95">
        <v>0</v>
      </c>
      <c r="E60" s="95">
        <v>0</v>
      </c>
      <c r="F60" s="95">
        <v>0</v>
      </c>
      <c r="G60" s="96">
        <v>0</v>
      </c>
      <c r="H60" s="97">
        <v>0</v>
      </c>
      <c r="I60" s="98">
        <v>0</v>
      </c>
      <c r="J60" s="99">
        <v>0</v>
      </c>
      <c r="K60" s="98">
        <v>0</v>
      </c>
      <c r="L60" s="98">
        <v>0</v>
      </c>
      <c r="M60" s="100">
        <v>0</v>
      </c>
      <c r="N60" s="101">
        <v>0</v>
      </c>
      <c r="O60" s="95">
        <f t="shared" si="0"/>
        <v>0</v>
      </c>
    </row>
    <row r="61" spans="1:15" x14ac:dyDescent="0.25">
      <c r="A61" s="5">
        <v>10177</v>
      </c>
      <c r="B61" s="13" t="s">
        <v>64</v>
      </c>
      <c r="C61" s="95">
        <v>0</v>
      </c>
      <c r="D61" s="95">
        <v>6.6000000000000003E-2</v>
      </c>
      <c r="E61" s="95">
        <v>0</v>
      </c>
      <c r="F61" s="95">
        <v>0</v>
      </c>
      <c r="G61" s="96">
        <v>0</v>
      </c>
      <c r="H61" s="97">
        <v>0</v>
      </c>
      <c r="I61" s="98">
        <v>0</v>
      </c>
      <c r="J61" s="99">
        <v>0</v>
      </c>
      <c r="K61" s="98">
        <v>0</v>
      </c>
      <c r="L61" s="98">
        <v>0</v>
      </c>
      <c r="M61" s="100">
        <v>0</v>
      </c>
      <c r="N61" s="101">
        <v>0</v>
      </c>
      <c r="O61" s="95">
        <f t="shared" si="0"/>
        <v>0</v>
      </c>
    </row>
    <row r="62" spans="1:15" x14ac:dyDescent="0.25">
      <c r="A62" s="5">
        <v>10179</v>
      </c>
      <c r="B62" s="13" t="s">
        <v>65</v>
      </c>
      <c r="C62" s="95">
        <v>0</v>
      </c>
      <c r="D62" s="95">
        <v>9.4039999999999999</v>
      </c>
      <c r="E62" s="95">
        <v>3.577</v>
      </c>
      <c r="F62" s="95">
        <v>3.577</v>
      </c>
      <c r="G62" s="96">
        <v>0</v>
      </c>
      <c r="H62" s="97">
        <v>0.5730230596</v>
      </c>
      <c r="I62" s="98">
        <v>0.66722647960000059</v>
      </c>
      <c r="J62" s="99">
        <v>0.8871147279999998</v>
      </c>
      <c r="K62" s="98">
        <v>0.50653397420000013</v>
      </c>
      <c r="L62" s="98">
        <v>0</v>
      </c>
      <c r="M62" s="100">
        <v>5.3606905977168955E-3</v>
      </c>
      <c r="N62" s="101">
        <v>0</v>
      </c>
      <c r="O62" s="95">
        <f t="shared" si="0"/>
        <v>2.6392589319977175</v>
      </c>
    </row>
    <row r="63" spans="1:15" x14ac:dyDescent="0.25">
      <c r="A63" s="5">
        <v>10183</v>
      </c>
      <c r="B63" s="13" t="s">
        <v>66</v>
      </c>
      <c r="C63" s="95">
        <v>0</v>
      </c>
      <c r="D63" s="95">
        <v>0.68899999999999995</v>
      </c>
      <c r="E63" s="95">
        <v>0</v>
      </c>
      <c r="F63" s="95">
        <v>0</v>
      </c>
      <c r="G63" s="96">
        <v>0</v>
      </c>
      <c r="H63" s="97">
        <v>0.81438654600000016</v>
      </c>
      <c r="I63" s="98">
        <v>0.79699057190000011</v>
      </c>
      <c r="J63" s="99">
        <v>0.12137739549999996</v>
      </c>
      <c r="K63" s="98">
        <v>-9.5923590899999994E-2</v>
      </c>
      <c r="L63" s="98">
        <v>0.72621936720000013</v>
      </c>
      <c r="M63" s="100">
        <v>0.54953777520970348</v>
      </c>
      <c r="N63" s="101">
        <v>0</v>
      </c>
      <c r="O63" s="95">
        <f t="shared" si="0"/>
        <v>2.9125880649097038</v>
      </c>
    </row>
    <row r="64" spans="1:15" x14ac:dyDescent="0.25">
      <c r="A64" s="5">
        <v>10186</v>
      </c>
      <c r="B64" s="13" t="s">
        <v>67</v>
      </c>
      <c r="C64" s="95">
        <v>0</v>
      </c>
      <c r="D64" s="95">
        <v>0</v>
      </c>
      <c r="E64" s="95">
        <v>0</v>
      </c>
      <c r="F64" s="95">
        <v>0</v>
      </c>
      <c r="G64" s="96">
        <v>0</v>
      </c>
      <c r="H64" s="97">
        <v>0</v>
      </c>
      <c r="I64" s="98">
        <v>0</v>
      </c>
      <c r="J64" s="99">
        <v>0</v>
      </c>
      <c r="K64" s="98">
        <v>3.4854565999999998E-3</v>
      </c>
      <c r="L64" s="98">
        <v>0</v>
      </c>
      <c r="M64" s="100">
        <v>0</v>
      </c>
      <c r="N64" s="101">
        <v>0</v>
      </c>
      <c r="O64" s="95">
        <f t="shared" si="0"/>
        <v>3.4854565999999998E-3</v>
      </c>
    </row>
    <row r="65" spans="1:15" x14ac:dyDescent="0.25">
      <c r="A65" s="5">
        <v>10190</v>
      </c>
      <c r="B65" s="13" t="s">
        <v>68</v>
      </c>
      <c r="C65" s="95">
        <v>0</v>
      </c>
      <c r="D65" s="95">
        <v>306.41000000000003</v>
      </c>
      <c r="E65" s="95">
        <v>0</v>
      </c>
      <c r="F65" s="95">
        <v>0</v>
      </c>
      <c r="G65" s="96">
        <v>0</v>
      </c>
      <c r="H65" s="97">
        <v>1.75001449E-2</v>
      </c>
      <c r="I65" s="98">
        <v>0</v>
      </c>
      <c r="J65" s="99">
        <v>0</v>
      </c>
      <c r="K65" s="98">
        <v>0</v>
      </c>
      <c r="L65" s="98">
        <v>0</v>
      </c>
      <c r="M65" s="100">
        <v>0</v>
      </c>
      <c r="N65" s="101">
        <v>0</v>
      </c>
      <c r="O65" s="95">
        <f t="shared" si="0"/>
        <v>1.75001449E-2</v>
      </c>
    </row>
    <row r="66" spans="1:15" x14ac:dyDescent="0.25">
      <c r="A66" s="5">
        <v>10191</v>
      </c>
      <c r="B66" s="13" t="s">
        <v>69</v>
      </c>
      <c r="C66" s="95">
        <v>0</v>
      </c>
      <c r="D66" s="95">
        <v>0</v>
      </c>
      <c r="E66" s="95">
        <v>0</v>
      </c>
      <c r="F66" s="95">
        <v>0</v>
      </c>
      <c r="G66" s="96">
        <v>0</v>
      </c>
      <c r="H66" s="97">
        <v>0</v>
      </c>
      <c r="I66" s="98">
        <v>5.3162100000000002E-4</v>
      </c>
      <c r="J66" s="99">
        <v>4.1142499999999999E-3</v>
      </c>
      <c r="K66" s="98">
        <v>1.0920444000000001E-3</v>
      </c>
      <c r="L66" s="98">
        <v>0.1579812964</v>
      </c>
      <c r="M66" s="100">
        <v>7.5428259455479429E-2</v>
      </c>
      <c r="N66" s="101">
        <v>0</v>
      </c>
      <c r="O66" s="95">
        <f t="shared" si="0"/>
        <v>0.23914747125547942</v>
      </c>
    </row>
    <row r="67" spans="1:15" x14ac:dyDescent="0.25">
      <c r="A67" s="5">
        <v>10197</v>
      </c>
      <c r="B67" s="13" t="s">
        <v>70</v>
      </c>
      <c r="C67" s="95">
        <v>0</v>
      </c>
      <c r="D67" s="95">
        <v>0</v>
      </c>
      <c r="E67" s="95">
        <v>0</v>
      </c>
      <c r="F67" s="95">
        <v>0</v>
      </c>
      <c r="G67" s="96">
        <v>0</v>
      </c>
      <c r="H67" s="97">
        <v>0</v>
      </c>
      <c r="I67" s="98">
        <v>0</v>
      </c>
      <c r="J67" s="99">
        <v>0</v>
      </c>
      <c r="K67" s="98">
        <v>0</v>
      </c>
      <c r="L67" s="98">
        <v>0</v>
      </c>
      <c r="M67" s="100">
        <v>0</v>
      </c>
      <c r="N67" s="101">
        <v>0</v>
      </c>
      <c r="O67" s="95">
        <f t="shared" ref="O67:O130" si="1">SUM(H67:N67)</f>
        <v>0</v>
      </c>
    </row>
    <row r="68" spans="1:15" x14ac:dyDescent="0.25">
      <c r="A68" s="5">
        <v>10202</v>
      </c>
      <c r="B68" s="13" t="s">
        <v>71</v>
      </c>
      <c r="C68" s="95">
        <v>0</v>
      </c>
      <c r="D68" s="95">
        <v>0</v>
      </c>
      <c r="E68" s="95">
        <v>0</v>
      </c>
      <c r="F68" s="95">
        <v>0</v>
      </c>
      <c r="G68" s="96">
        <v>0</v>
      </c>
      <c r="H68" s="97">
        <v>0</v>
      </c>
      <c r="I68" s="98">
        <v>0</v>
      </c>
      <c r="J68" s="99">
        <v>0</v>
      </c>
      <c r="K68" s="98">
        <v>0.3566781208</v>
      </c>
      <c r="L68" s="98">
        <v>4.0224319099999996E-2</v>
      </c>
      <c r="M68" s="100">
        <v>0</v>
      </c>
      <c r="N68" s="101">
        <v>0</v>
      </c>
      <c r="O68" s="95">
        <f t="shared" si="1"/>
        <v>0.39690243990000001</v>
      </c>
    </row>
    <row r="69" spans="1:15" x14ac:dyDescent="0.25">
      <c r="A69" s="5">
        <v>10203</v>
      </c>
      <c r="B69" s="13" t="s">
        <v>72</v>
      </c>
      <c r="C69" s="95">
        <v>0</v>
      </c>
      <c r="D69" s="95">
        <v>0</v>
      </c>
      <c r="E69" s="95">
        <v>0</v>
      </c>
      <c r="F69" s="95">
        <v>0</v>
      </c>
      <c r="G69" s="96">
        <v>0</v>
      </c>
      <c r="H69" s="97">
        <v>3.1826480000000002E-4</v>
      </c>
      <c r="I69" s="98">
        <v>0</v>
      </c>
      <c r="J69" s="99">
        <v>0</v>
      </c>
      <c r="K69" s="98">
        <v>0</v>
      </c>
      <c r="L69" s="98">
        <v>0</v>
      </c>
      <c r="M69" s="100">
        <v>0</v>
      </c>
      <c r="N69" s="101">
        <v>0</v>
      </c>
      <c r="O69" s="95">
        <f t="shared" si="1"/>
        <v>3.1826480000000002E-4</v>
      </c>
    </row>
    <row r="70" spans="1:15" x14ac:dyDescent="0.25">
      <c r="A70" s="5">
        <v>10204</v>
      </c>
      <c r="B70" s="13" t="s">
        <v>73</v>
      </c>
      <c r="C70" s="95">
        <v>0</v>
      </c>
      <c r="D70" s="95">
        <v>17.321999999999999</v>
      </c>
      <c r="E70" s="95">
        <v>0.51800000000000002</v>
      </c>
      <c r="F70" s="95">
        <v>0.51800000000000002</v>
      </c>
      <c r="G70" s="96">
        <v>0</v>
      </c>
      <c r="H70" s="97">
        <v>0</v>
      </c>
      <c r="I70" s="98">
        <v>0</v>
      </c>
      <c r="J70" s="99">
        <v>0.44927063249999999</v>
      </c>
      <c r="K70" s="98">
        <v>0.20750693730000003</v>
      </c>
      <c r="L70" s="98">
        <v>1.7457670000000002E-2</v>
      </c>
      <c r="M70" s="100">
        <v>6.1374090182648375E-2</v>
      </c>
      <c r="N70" s="101">
        <v>0</v>
      </c>
      <c r="O70" s="95">
        <f t="shared" si="1"/>
        <v>0.73560932998264839</v>
      </c>
    </row>
    <row r="71" spans="1:15" x14ac:dyDescent="0.25">
      <c r="A71" s="5">
        <v>10209</v>
      </c>
      <c r="B71" s="13" t="s">
        <v>74</v>
      </c>
      <c r="C71" s="95">
        <v>0</v>
      </c>
      <c r="D71" s="95">
        <v>0</v>
      </c>
      <c r="E71" s="95">
        <v>0</v>
      </c>
      <c r="F71" s="95">
        <v>0</v>
      </c>
      <c r="G71" s="96">
        <v>0</v>
      </c>
      <c r="H71" s="97">
        <v>0.10243573749999998</v>
      </c>
      <c r="I71" s="98">
        <v>0.12409806840000001</v>
      </c>
      <c r="J71" s="99">
        <v>0</v>
      </c>
      <c r="K71" s="98">
        <v>2.7499083699999999E-2</v>
      </c>
      <c r="L71" s="98">
        <v>0</v>
      </c>
      <c r="M71" s="100">
        <v>0.38369176079999989</v>
      </c>
      <c r="N71" s="101">
        <v>0</v>
      </c>
      <c r="O71" s="95">
        <f t="shared" si="1"/>
        <v>0.63772465039999982</v>
      </c>
    </row>
    <row r="72" spans="1:15" x14ac:dyDescent="0.25">
      <c r="A72" s="5">
        <v>10230</v>
      </c>
      <c r="B72" s="13" t="s">
        <v>75</v>
      </c>
      <c r="C72" s="95">
        <v>0</v>
      </c>
      <c r="D72" s="95">
        <v>0.996</v>
      </c>
      <c r="E72" s="95">
        <v>0</v>
      </c>
      <c r="F72" s="95">
        <v>0</v>
      </c>
      <c r="G72" s="96">
        <v>0</v>
      </c>
      <c r="H72" s="97">
        <v>0</v>
      </c>
      <c r="I72" s="98">
        <v>0</v>
      </c>
      <c r="J72" s="99">
        <v>0</v>
      </c>
      <c r="K72" s="98">
        <v>0</v>
      </c>
      <c r="L72" s="98">
        <v>2.7854231600000001E-2</v>
      </c>
      <c r="M72" s="100">
        <v>2.3323045662100462E-2</v>
      </c>
      <c r="N72" s="101">
        <v>0</v>
      </c>
      <c r="O72" s="95">
        <f t="shared" si="1"/>
        <v>5.117727726210046E-2</v>
      </c>
    </row>
    <row r="73" spans="1:15" x14ac:dyDescent="0.25">
      <c r="A73" s="5">
        <v>10231</v>
      </c>
      <c r="B73" s="13" t="s">
        <v>76</v>
      </c>
      <c r="C73" s="95">
        <v>0</v>
      </c>
      <c r="D73" s="95">
        <v>4.4190000000000005</v>
      </c>
      <c r="E73" s="95">
        <v>0</v>
      </c>
      <c r="F73" s="95">
        <v>0</v>
      </c>
      <c r="G73" s="96">
        <v>0</v>
      </c>
      <c r="H73" s="97">
        <v>0</v>
      </c>
      <c r="I73" s="98">
        <v>0</v>
      </c>
      <c r="J73" s="99">
        <v>0</v>
      </c>
      <c r="K73" s="98">
        <v>1.3501579299999998E-2</v>
      </c>
      <c r="L73" s="98">
        <v>0</v>
      </c>
      <c r="M73" s="100">
        <v>0</v>
      </c>
      <c r="N73" s="101">
        <v>0</v>
      </c>
      <c r="O73" s="95">
        <f t="shared" si="1"/>
        <v>1.3501579299999998E-2</v>
      </c>
    </row>
    <row r="74" spans="1:15" x14ac:dyDescent="0.25">
      <c r="A74" s="5">
        <v>10234</v>
      </c>
      <c r="B74" s="13" t="s">
        <v>77</v>
      </c>
      <c r="C74" s="95">
        <v>0</v>
      </c>
      <c r="D74" s="95">
        <v>0</v>
      </c>
      <c r="E74" s="95">
        <v>0</v>
      </c>
      <c r="F74" s="95">
        <v>0</v>
      </c>
      <c r="G74" s="96">
        <v>0</v>
      </c>
      <c r="H74" s="97">
        <v>0.12498530800000003</v>
      </c>
      <c r="I74" s="98">
        <v>4.5181635400000031E-2</v>
      </c>
      <c r="J74" s="99">
        <v>3.2475946999999997E-3</v>
      </c>
      <c r="K74" s="98">
        <v>5.1482818000000014E-2</v>
      </c>
      <c r="L74" s="98">
        <v>4.3834101168493095E-2</v>
      </c>
      <c r="M74" s="100">
        <v>7.0759109589041101E-3</v>
      </c>
      <c r="N74" s="101">
        <v>0</v>
      </c>
      <c r="O74" s="95">
        <f t="shared" si="1"/>
        <v>0.27580736822739721</v>
      </c>
    </row>
    <row r="75" spans="1:15" x14ac:dyDescent="0.25">
      <c r="A75" s="5">
        <v>10235</v>
      </c>
      <c r="B75" s="13" t="s">
        <v>78</v>
      </c>
      <c r="C75" s="95">
        <v>0</v>
      </c>
      <c r="D75" s="95">
        <v>0</v>
      </c>
      <c r="E75" s="95">
        <v>0</v>
      </c>
      <c r="F75" s="95">
        <v>0</v>
      </c>
      <c r="G75" s="96">
        <v>0</v>
      </c>
      <c r="H75" s="97">
        <v>0</v>
      </c>
      <c r="I75" s="98">
        <v>0</v>
      </c>
      <c r="J75" s="99">
        <v>0</v>
      </c>
      <c r="K75" s="98">
        <v>0</v>
      </c>
      <c r="L75" s="98">
        <v>0</v>
      </c>
      <c r="M75" s="100">
        <v>0</v>
      </c>
      <c r="N75" s="101">
        <v>0</v>
      </c>
      <c r="O75" s="95">
        <f t="shared" si="1"/>
        <v>0</v>
      </c>
    </row>
    <row r="76" spans="1:15" x14ac:dyDescent="0.25">
      <c r="A76" s="5">
        <v>10236</v>
      </c>
      <c r="B76" s="13" t="s">
        <v>79</v>
      </c>
      <c r="C76" s="95">
        <v>0</v>
      </c>
      <c r="D76" s="95">
        <v>0</v>
      </c>
      <c r="E76" s="95">
        <v>0</v>
      </c>
      <c r="F76" s="95">
        <v>0</v>
      </c>
      <c r="G76" s="96">
        <v>0</v>
      </c>
      <c r="H76" s="97">
        <v>0</v>
      </c>
      <c r="I76" s="98">
        <v>0</v>
      </c>
      <c r="J76" s="99">
        <v>0</v>
      </c>
      <c r="K76" s="98">
        <v>0</v>
      </c>
      <c r="L76" s="98">
        <v>0</v>
      </c>
      <c r="M76" s="100">
        <v>0</v>
      </c>
      <c r="N76" s="101">
        <v>0</v>
      </c>
      <c r="O76" s="95">
        <f t="shared" si="1"/>
        <v>0</v>
      </c>
    </row>
    <row r="77" spans="1:15" x14ac:dyDescent="0.25">
      <c r="A77" s="5">
        <v>10237</v>
      </c>
      <c r="B77" s="13" t="s">
        <v>80</v>
      </c>
      <c r="C77" s="95">
        <v>0</v>
      </c>
      <c r="D77" s="95">
        <v>0.93600000000000005</v>
      </c>
      <c r="E77" s="95">
        <v>0</v>
      </c>
      <c r="F77" s="95">
        <v>0</v>
      </c>
      <c r="G77" s="96">
        <v>0</v>
      </c>
      <c r="H77" s="97">
        <v>0</v>
      </c>
      <c r="I77" s="98">
        <v>0</v>
      </c>
      <c r="J77" s="99">
        <v>0</v>
      </c>
      <c r="K77" s="98">
        <v>7.3293923300000008E-2</v>
      </c>
      <c r="L77" s="98">
        <v>9.1021958200000003E-2</v>
      </c>
      <c r="M77" s="100">
        <v>4.1133135957990882E-2</v>
      </c>
      <c r="N77" s="101">
        <v>0</v>
      </c>
      <c r="O77" s="95">
        <f t="shared" si="1"/>
        <v>0.20544901745799088</v>
      </c>
    </row>
    <row r="78" spans="1:15" x14ac:dyDescent="0.25">
      <c r="A78" s="5">
        <v>10239</v>
      </c>
      <c r="B78" s="13" t="s">
        <v>81</v>
      </c>
      <c r="C78" s="95">
        <v>0</v>
      </c>
      <c r="D78" s="95">
        <v>0</v>
      </c>
      <c r="E78" s="95">
        <v>0</v>
      </c>
      <c r="F78" s="95">
        <v>0</v>
      </c>
      <c r="G78" s="96">
        <v>0</v>
      </c>
      <c r="H78" s="97">
        <v>0</v>
      </c>
      <c r="I78" s="98">
        <v>0</v>
      </c>
      <c r="J78" s="99">
        <v>0</v>
      </c>
      <c r="K78" s="98">
        <v>0</v>
      </c>
      <c r="L78" s="98">
        <v>0</v>
      </c>
      <c r="M78" s="100">
        <v>0</v>
      </c>
      <c r="N78" s="101">
        <v>0</v>
      </c>
      <c r="O78" s="95">
        <f t="shared" si="1"/>
        <v>0</v>
      </c>
    </row>
    <row r="79" spans="1:15" x14ac:dyDescent="0.25">
      <c r="A79" s="5">
        <v>10242</v>
      </c>
      <c r="B79" s="13" t="s">
        <v>82</v>
      </c>
      <c r="C79" s="95">
        <v>0</v>
      </c>
      <c r="D79" s="95">
        <v>0</v>
      </c>
      <c r="E79" s="95">
        <v>0</v>
      </c>
      <c r="F79" s="95">
        <v>0</v>
      </c>
      <c r="G79" s="96">
        <v>0</v>
      </c>
      <c r="H79" s="97">
        <v>0</v>
      </c>
      <c r="I79" s="98">
        <v>0</v>
      </c>
      <c r="J79" s="99">
        <v>0</v>
      </c>
      <c r="K79" s="98">
        <v>0</v>
      </c>
      <c r="L79" s="98">
        <v>0</v>
      </c>
      <c r="M79" s="100">
        <v>0</v>
      </c>
      <c r="N79" s="101">
        <v>0</v>
      </c>
      <c r="O79" s="95">
        <f t="shared" si="1"/>
        <v>0</v>
      </c>
    </row>
    <row r="80" spans="1:15" x14ac:dyDescent="0.25">
      <c r="A80" s="5">
        <v>10244</v>
      </c>
      <c r="B80" s="13" t="s">
        <v>83</v>
      </c>
      <c r="C80" s="95">
        <v>0</v>
      </c>
      <c r="D80" s="95">
        <v>1.03</v>
      </c>
      <c r="E80" s="95">
        <v>2.573</v>
      </c>
      <c r="F80" s="95">
        <v>2.573</v>
      </c>
      <c r="G80" s="96">
        <v>0</v>
      </c>
      <c r="H80" s="97">
        <v>0</v>
      </c>
      <c r="I80" s="98">
        <v>0</v>
      </c>
      <c r="J80" s="99">
        <v>0</v>
      </c>
      <c r="K80" s="98">
        <v>6.8576743100000004E-2</v>
      </c>
      <c r="L80" s="98">
        <v>0</v>
      </c>
      <c r="M80" s="100">
        <v>0</v>
      </c>
      <c r="N80" s="101">
        <v>0</v>
      </c>
      <c r="O80" s="95">
        <f t="shared" si="1"/>
        <v>6.8576743100000004E-2</v>
      </c>
    </row>
    <row r="81" spans="1:15" x14ac:dyDescent="0.25">
      <c r="A81" s="5">
        <v>10246</v>
      </c>
      <c r="B81" s="13" t="s">
        <v>84</v>
      </c>
      <c r="C81" s="95">
        <v>0</v>
      </c>
      <c r="D81" s="95">
        <v>0.54200000000000004</v>
      </c>
      <c r="E81" s="95">
        <v>0</v>
      </c>
      <c r="F81" s="95">
        <v>0</v>
      </c>
      <c r="G81" s="96">
        <v>0.54200000000000004</v>
      </c>
      <c r="H81" s="97">
        <v>0</v>
      </c>
      <c r="I81" s="98">
        <v>2.1999999999999998E-9</v>
      </c>
      <c r="J81" s="99">
        <v>0</v>
      </c>
      <c r="K81" s="98">
        <v>0</v>
      </c>
      <c r="L81" s="98">
        <v>0</v>
      </c>
      <c r="M81" s="100">
        <v>0</v>
      </c>
      <c r="N81" s="101">
        <v>0</v>
      </c>
      <c r="O81" s="95">
        <f t="shared" si="1"/>
        <v>2.1999999999999998E-9</v>
      </c>
    </row>
    <row r="82" spans="1:15" x14ac:dyDescent="0.25">
      <c r="A82" s="5">
        <v>10247</v>
      </c>
      <c r="B82" s="13" t="s">
        <v>85</v>
      </c>
      <c r="C82" s="95">
        <v>0</v>
      </c>
      <c r="D82" s="95">
        <v>0.65600000000000003</v>
      </c>
      <c r="E82" s="95">
        <v>1.7290000000000001</v>
      </c>
      <c r="F82" s="95">
        <v>0.80900000000000005</v>
      </c>
      <c r="G82" s="96">
        <v>0.92</v>
      </c>
      <c r="H82" s="97">
        <v>0.20199763610000016</v>
      </c>
      <c r="I82" s="98">
        <v>3.9819745599999998E-2</v>
      </c>
      <c r="J82" s="99">
        <v>0.11785290299999997</v>
      </c>
      <c r="K82" s="98">
        <v>0.10155334680000005</v>
      </c>
      <c r="L82" s="98">
        <v>0</v>
      </c>
      <c r="M82" s="100">
        <v>0</v>
      </c>
      <c r="N82" s="101">
        <v>0</v>
      </c>
      <c r="O82" s="95">
        <f t="shared" si="1"/>
        <v>0.46122363150000018</v>
      </c>
    </row>
    <row r="83" spans="1:15" x14ac:dyDescent="0.25">
      <c r="A83" s="5">
        <v>10256</v>
      </c>
      <c r="B83" s="13" t="s">
        <v>86</v>
      </c>
      <c r="C83" s="95">
        <v>0</v>
      </c>
      <c r="D83" s="95">
        <v>0</v>
      </c>
      <c r="E83" s="95">
        <v>0</v>
      </c>
      <c r="F83" s="95">
        <v>0</v>
      </c>
      <c r="G83" s="96">
        <v>0</v>
      </c>
      <c r="H83" s="97">
        <v>0</v>
      </c>
      <c r="I83" s="98">
        <v>0</v>
      </c>
      <c r="J83" s="99">
        <v>0</v>
      </c>
      <c r="K83" s="98">
        <v>0</v>
      </c>
      <c r="L83" s="98">
        <v>0</v>
      </c>
      <c r="M83" s="100">
        <v>0</v>
      </c>
      <c r="N83" s="101">
        <v>0</v>
      </c>
      <c r="O83" s="95">
        <f t="shared" si="1"/>
        <v>0</v>
      </c>
    </row>
    <row r="84" spans="1:15" x14ac:dyDescent="0.25">
      <c r="A84" s="5">
        <v>10258</v>
      </c>
      <c r="B84" s="13" t="s">
        <v>87</v>
      </c>
      <c r="C84" s="95">
        <v>0</v>
      </c>
      <c r="D84" s="95">
        <v>3.4390000000000001</v>
      </c>
      <c r="E84" s="95">
        <v>0</v>
      </c>
      <c r="F84" s="95">
        <v>0</v>
      </c>
      <c r="G84" s="96">
        <v>0</v>
      </c>
      <c r="H84" s="97">
        <v>9.5554489999999988E-3</v>
      </c>
      <c r="I84" s="98">
        <v>0</v>
      </c>
      <c r="J84" s="99">
        <v>0</v>
      </c>
      <c r="K84" s="98">
        <v>0</v>
      </c>
      <c r="L84" s="98">
        <v>6.0150172699999997E-2</v>
      </c>
      <c r="M84" s="100">
        <v>0</v>
      </c>
      <c r="N84" s="101">
        <v>0</v>
      </c>
      <c r="O84" s="95">
        <f t="shared" si="1"/>
        <v>6.9705621699999998E-2</v>
      </c>
    </row>
    <row r="85" spans="1:15" x14ac:dyDescent="0.25">
      <c r="A85" s="5">
        <v>10259</v>
      </c>
      <c r="B85" s="13" t="s">
        <v>88</v>
      </c>
      <c r="C85" s="95">
        <v>0</v>
      </c>
      <c r="D85" s="95">
        <v>0</v>
      </c>
      <c r="E85" s="95">
        <v>0</v>
      </c>
      <c r="F85" s="95">
        <v>0</v>
      </c>
      <c r="G85" s="96">
        <v>0</v>
      </c>
      <c r="H85" s="97">
        <v>0</v>
      </c>
      <c r="I85" s="98">
        <v>0</v>
      </c>
      <c r="J85" s="99">
        <v>0</v>
      </c>
      <c r="K85" s="98">
        <v>0</v>
      </c>
      <c r="L85" s="98">
        <v>0</v>
      </c>
      <c r="M85" s="100">
        <v>0</v>
      </c>
      <c r="N85" s="101">
        <v>0</v>
      </c>
      <c r="O85" s="95">
        <f t="shared" si="1"/>
        <v>0</v>
      </c>
    </row>
    <row r="86" spans="1:15" x14ac:dyDescent="0.25">
      <c r="A86" s="5">
        <v>10260</v>
      </c>
      <c r="B86" s="13" t="s">
        <v>89</v>
      </c>
      <c r="C86" s="95">
        <v>0</v>
      </c>
      <c r="D86" s="95">
        <v>0</v>
      </c>
      <c r="E86" s="95">
        <v>0</v>
      </c>
      <c r="F86" s="95">
        <v>0</v>
      </c>
      <c r="G86" s="96">
        <v>0</v>
      </c>
      <c r="H86" s="97">
        <v>0</v>
      </c>
      <c r="I86" s="98">
        <v>0</v>
      </c>
      <c r="J86" s="99">
        <v>0</v>
      </c>
      <c r="K86" s="98">
        <v>0</v>
      </c>
      <c r="L86" s="98">
        <v>0</v>
      </c>
      <c r="M86" s="100">
        <v>0</v>
      </c>
      <c r="N86" s="101">
        <v>0</v>
      </c>
      <c r="O86" s="95">
        <f t="shared" si="1"/>
        <v>0</v>
      </c>
    </row>
    <row r="87" spans="1:15" x14ac:dyDescent="0.25">
      <c r="A87" s="5">
        <v>10273</v>
      </c>
      <c r="B87" s="13" t="s">
        <v>90</v>
      </c>
      <c r="C87" s="95">
        <v>0</v>
      </c>
      <c r="D87" s="95">
        <v>0</v>
      </c>
      <c r="E87" s="95">
        <v>0</v>
      </c>
      <c r="F87" s="95">
        <v>0</v>
      </c>
      <c r="G87" s="96">
        <v>0</v>
      </c>
      <c r="H87" s="97">
        <v>0</v>
      </c>
      <c r="I87" s="98">
        <v>0</v>
      </c>
      <c r="J87" s="99">
        <v>0</v>
      </c>
      <c r="K87" s="98">
        <v>0</v>
      </c>
      <c r="L87" s="98">
        <v>0</v>
      </c>
      <c r="M87" s="100">
        <v>0</v>
      </c>
      <c r="N87" s="101">
        <v>0</v>
      </c>
      <c r="O87" s="95">
        <f t="shared" si="1"/>
        <v>0</v>
      </c>
    </row>
    <row r="88" spans="1:15" x14ac:dyDescent="0.25">
      <c r="A88" s="5">
        <v>10278</v>
      </c>
      <c r="B88" s="13" t="s">
        <v>91</v>
      </c>
      <c r="C88" s="95">
        <v>0</v>
      </c>
      <c r="D88" s="95">
        <v>1.53</v>
      </c>
      <c r="E88" s="95">
        <v>0</v>
      </c>
      <c r="F88" s="95">
        <v>0</v>
      </c>
      <c r="G88" s="96">
        <v>0</v>
      </c>
      <c r="H88" s="97">
        <v>6.7880205479452047E-2</v>
      </c>
      <c r="I88" s="98">
        <v>0</v>
      </c>
      <c r="J88" s="99">
        <v>0</v>
      </c>
      <c r="K88" s="98">
        <v>1.1781221461187215E-3</v>
      </c>
      <c r="L88" s="98">
        <v>1.6480410958904109E-3</v>
      </c>
      <c r="M88" s="100">
        <v>0</v>
      </c>
      <c r="N88" s="101">
        <v>0</v>
      </c>
      <c r="O88" s="95">
        <f t="shared" si="1"/>
        <v>7.0706368721461174E-2</v>
      </c>
    </row>
    <row r="89" spans="1:15" x14ac:dyDescent="0.25">
      <c r="A89" s="5">
        <v>10279</v>
      </c>
      <c r="B89" s="13" t="s">
        <v>92</v>
      </c>
      <c r="C89" s="95">
        <v>0</v>
      </c>
      <c r="D89" s="95">
        <v>4.4039999999999999</v>
      </c>
      <c r="E89" s="95">
        <v>0</v>
      </c>
      <c r="F89" s="95">
        <v>0</v>
      </c>
      <c r="G89" s="96">
        <v>0</v>
      </c>
      <c r="H89" s="97">
        <v>5.8420040000000003E-4</v>
      </c>
      <c r="I89" s="98">
        <v>0</v>
      </c>
      <c r="J89" s="99">
        <v>0.1075030602000001</v>
      </c>
      <c r="K89" s="98">
        <v>0.12344906209999999</v>
      </c>
      <c r="L89" s="98">
        <v>0</v>
      </c>
      <c r="M89" s="100">
        <v>3.7399999999999997E-8</v>
      </c>
      <c r="N89" s="101">
        <v>0</v>
      </c>
      <c r="O89" s="95">
        <f t="shared" si="1"/>
        <v>0.23153636010000009</v>
      </c>
    </row>
    <row r="90" spans="1:15" x14ac:dyDescent="0.25">
      <c r="A90" s="5">
        <v>10284</v>
      </c>
      <c r="B90" s="13" t="s">
        <v>93</v>
      </c>
      <c r="C90" s="95">
        <v>0</v>
      </c>
      <c r="D90" s="95">
        <v>0</v>
      </c>
      <c r="E90" s="95">
        <v>0</v>
      </c>
      <c r="F90" s="95">
        <v>0</v>
      </c>
      <c r="G90" s="96">
        <v>0</v>
      </c>
      <c r="H90" s="97">
        <v>0</v>
      </c>
      <c r="I90" s="98">
        <v>0</v>
      </c>
      <c r="J90" s="99">
        <v>0</v>
      </c>
      <c r="K90" s="98">
        <v>0</v>
      </c>
      <c r="L90" s="98">
        <v>0</v>
      </c>
      <c r="M90" s="100">
        <v>0</v>
      </c>
      <c r="N90" s="101">
        <v>0</v>
      </c>
      <c r="O90" s="95">
        <f t="shared" si="1"/>
        <v>0</v>
      </c>
    </row>
    <row r="91" spans="1:15" x14ac:dyDescent="0.25">
      <c r="A91" s="5">
        <v>10285</v>
      </c>
      <c r="B91" s="13" t="s">
        <v>94</v>
      </c>
      <c r="C91" s="95">
        <v>0</v>
      </c>
      <c r="D91" s="95">
        <v>0</v>
      </c>
      <c r="E91" s="95">
        <v>0</v>
      </c>
      <c r="F91" s="95">
        <v>0</v>
      </c>
      <c r="G91" s="96">
        <v>0</v>
      </c>
      <c r="H91" s="97">
        <v>0</v>
      </c>
      <c r="I91" s="98">
        <v>0</v>
      </c>
      <c r="J91" s="99">
        <v>0</v>
      </c>
      <c r="K91" s="98">
        <v>0</v>
      </c>
      <c r="L91" s="98">
        <v>0</v>
      </c>
      <c r="M91" s="100">
        <v>0</v>
      </c>
      <c r="N91" s="101">
        <v>0</v>
      </c>
      <c r="O91" s="95">
        <f t="shared" si="1"/>
        <v>0</v>
      </c>
    </row>
    <row r="92" spans="1:15" x14ac:dyDescent="0.25">
      <c r="A92" s="5">
        <v>10286</v>
      </c>
      <c r="B92" s="13" t="s">
        <v>95</v>
      </c>
      <c r="C92" s="95">
        <v>0</v>
      </c>
      <c r="D92" s="95">
        <v>24.13</v>
      </c>
      <c r="E92" s="95">
        <v>0</v>
      </c>
      <c r="F92" s="95">
        <v>0</v>
      </c>
      <c r="G92" s="96">
        <v>0</v>
      </c>
      <c r="H92" s="97">
        <v>0</v>
      </c>
      <c r="I92" s="98">
        <v>2.1999999999999998E-9</v>
      </c>
      <c r="J92" s="99">
        <v>0</v>
      </c>
      <c r="K92" s="98">
        <v>0.24938076450000002</v>
      </c>
      <c r="L92" s="98">
        <v>7.26274794E-2</v>
      </c>
      <c r="M92" s="100">
        <v>1.5596480500000001E-2</v>
      </c>
      <c r="N92" s="101">
        <v>0</v>
      </c>
      <c r="O92" s="95">
        <f t="shared" si="1"/>
        <v>0.33760472660000002</v>
      </c>
    </row>
    <row r="93" spans="1:15" x14ac:dyDescent="0.25">
      <c r="A93" s="5">
        <v>10288</v>
      </c>
      <c r="B93" s="13" t="s">
        <v>96</v>
      </c>
      <c r="C93" s="95">
        <v>0</v>
      </c>
      <c r="D93" s="95">
        <v>0</v>
      </c>
      <c r="E93" s="95">
        <v>0</v>
      </c>
      <c r="F93" s="95">
        <v>0</v>
      </c>
      <c r="G93" s="96">
        <v>0</v>
      </c>
      <c r="H93" s="97">
        <v>1.4638031899999997E-2</v>
      </c>
      <c r="I93" s="98">
        <v>0</v>
      </c>
      <c r="J93" s="99">
        <v>0</v>
      </c>
      <c r="K93" s="98">
        <v>3.3643136744502963E-2</v>
      </c>
      <c r="L93" s="98">
        <v>0</v>
      </c>
      <c r="M93" s="100">
        <v>0</v>
      </c>
      <c r="N93" s="101">
        <v>0</v>
      </c>
      <c r="O93" s="95">
        <f t="shared" si="1"/>
        <v>4.8281168644502964E-2</v>
      </c>
    </row>
    <row r="94" spans="1:15" x14ac:dyDescent="0.25">
      <c r="A94" s="5">
        <v>10291</v>
      </c>
      <c r="B94" s="13" t="s">
        <v>97</v>
      </c>
      <c r="C94" s="95">
        <v>0</v>
      </c>
      <c r="D94" s="95">
        <v>0</v>
      </c>
      <c r="E94" s="95">
        <v>0</v>
      </c>
      <c r="F94" s="95">
        <v>0</v>
      </c>
      <c r="G94" s="96">
        <v>0</v>
      </c>
      <c r="H94" s="97">
        <v>0</v>
      </c>
      <c r="I94" s="98">
        <v>0</v>
      </c>
      <c r="J94" s="99">
        <v>0</v>
      </c>
      <c r="K94" s="98">
        <v>0</v>
      </c>
      <c r="L94" s="98">
        <v>0</v>
      </c>
      <c r="M94" s="100">
        <v>0</v>
      </c>
      <c r="N94" s="101">
        <v>0</v>
      </c>
      <c r="O94" s="95">
        <f t="shared" si="1"/>
        <v>0</v>
      </c>
    </row>
    <row r="95" spans="1:15" x14ac:dyDescent="0.25">
      <c r="A95" s="5">
        <v>10294</v>
      </c>
      <c r="B95" s="13" t="s">
        <v>98</v>
      </c>
      <c r="C95" s="95">
        <v>0</v>
      </c>
      <c r="D95" s="95">
        <v>0</v>
      </c>
      <c r="E95" s="95">
        <v>0</v>
      </c>
      <c r="F95" s="95">
        <v>0</v>
      </c>
      <c r="G95" s="96">
        <v>0</v>
      </c>
      <c r="H95" s="97">
        <v>2.7422983300000002E-2</v>
      </c>
      <c r="I95" s="98">
        <v>2.4393021600000002E-2</v>
      </c>
      <c r="J95" s="99">
        <v>1.1460234499999999E-2</v>
      </c>
      <c r="K95" s="98">
        <v>4.9202601499999998E-2</v>
      </c>
      <c r="L95" s="98">
        <v>0</v>
      </c>
      <c r="M95" s="100">
        <v>0</v>
      </c>
      <c r="N95" s="101">
        <v>0</v>
      </c>
      <c r="O95" s="95">
        <f t="shared" si="1"/>
        <v>0.1124788409</v>
      </c>
    </row>
    <row r="96" spans="1:15" x14ac:dyDescent="0.25">
      <c r="A96" s="5">
        <v>10304</v>
      </c>
      <c r="B96" s="13" t="s">
        <v>99</v>
      </c>
      <c r="C96" s="95">
        <v>0</v>
      </c>
      <c r="D96" s="95">
        <v>0</v>
      </c>
      <c r="E96" s="95">
        <v>0</v>
      </c>
      <c r="F96" s="95">
        <v>0</v>
      </c>
      <c r="G96" s="96">
        <v>0</v>
      </c>
      <c r="H96" s="97">
        <v>0</v>
      </c>
      <c r="I96" s="98">
        <v>0</v>
      </c>
      <c r="J96" s="99">
        <v>0</v>
      </c>
      <c r="K96" s="98">
        <v>0</v>
      </c>
      <c r="L96" s="98">
        <v>0</v>
      </c>
      <c r="M96" s="100">
        <v>0</v>
      </c>
      <c r="N96" s="101">
        <v>0</v>
      </c>
      <c r="O96" s="95">
        <f t="shared" si="1"/>
        <v>0</v>
      </c>
    </row>
    <row r="97" spans="1:15" x14ac:dyDescent="0.25">
      <c r="A97" s="5">
        <v>10306</v>
      </c>
      <c r="B97" s="13" t="s">
        <v>100</v>
      </c>
      <c r="C97" s="95">
        <v>0</v>
      </c>
      <c r="D97" s="95">
        <v>36.001000000000005</v>
      </c>
      <c r="E97" s="95">
        <v>0</v>
      </c>
      <c r="F97" s="95">
        <v>0</v>
      </c>
      <c r="G97" s="96">
        <v>0</v>
      </c>
      <c r="H97" s="97">
        <v>0</v>
      </c>
      <c r="I97" s="98">
        <v>0</v>
      </c>
      <c r="J97" s="99">
        <v>0</v>
      </c>
      <c r="K97" s="98">
        <v>0</v>
      </c>
      <c r="L97" s="98">
        <v>4.0166241000000004E-3</v>
      </c>
      <c r="M97" s="100">
        <v>2.3064841999999998E-3</v>
      </c>
      <c r="N97" s="101">
        <v>0</v>
      </c>
      <c r="O97" s="95">
        <f t="shared" si="1"/>
        <v>6.3231082999999997E-3</v>
      </c>
    </row>
    <row r="98" spans="1:15" x14ac:dyDescent="0.25">
      <c r="A98" s="5">
        <v>10307</v>
      </c>
      <c r="B98" s="13" t="s">
        <v>101</v>
      </c>
      <c r="C98" s="95">
        <v>0</v>
      </c>
      <c r="D98" s="95">
        <v>0</v>
      </c>
      <c r="E98" s="95">
        <v>5</v>
      </c>
      <c r="F98" s="95">
        <v>0</v>
      </c>
      <c r="G98" s="96">
        <v>5</v>
      </c>
      <c r="H98" s="97">
        <v>0.39085937449999997</v>
      </c>
      <c r="I98" s="98">
        <v>0.14458244490000022</v>
      </c>
      <c r="J98" s="99">
        <v>1.6264338999999999E-2</v>
      </c>
      <c r="K98" s="98">
        <v>3.12963458E-2</v>
      </c>
      <c r="L98" s="98">
        <v>9.3102819E-3</v>
      </c>
      <c r="M98" s="100">
        <v>4.7175627853881198E-3</v>
      </c>
      <c r="N98" s="101">
        <v>0</v>
      </c>
      <c r="O98" s="95">
        <f t="shared" si="1"/>
        <v>0.59703034888538831</v>
      </c>
    </row>
    <row r="99" spans="1:15" x14ac:dyDescent="0.25">
      <c r="A99" s="5">
        <v>10326</v>
      </c>
      <c r="B99" s="13" t="s">
        <v>102</v>
      </c>
      <c r="C99" s="95">
        <v>0</v>
      </c>
      <c r="D99" s="95">
        <v>0</v>
      </c>
      <c r="E99" s="95">
        <v>0</v>
      </c>
      <c r="F99" s="95">
        <v>0</v>
      </c>
      <c r="G99" s="96">
        <v>0</v>
      </c>
      <c r="H99" s="97">
        <v>0</v>
      </c>
      <c r="I99" s="98">
        <v>0</v>
      </c>
      <c r="J99" s="99">
        <v>0</v>
      </c>
      <c r="K99" s="98">
        <v>0</v>
      </c>
      <c r="L99" s="98">
        <v>0</v>
      </c>
      <c r="M99" s="100">
        <v>0</v>
      </c>
      <c r="N99" s="101">
        <v>0</v>
      </c>
      <c r="O99" s="95">
        <f t="shared" si="1"/>
        <v>0</v>
      </c>
    </row>
    <row r="100" spans="1:15" x14ac:dyDescent="0.25">
      <c r="A100" s="5">
        <v>10331</v>
      </c>
      <c r="B100" s="13" t="s">
        <v>103</v>
      </c>
      <c r="C100" s="95">
        <v>0</v>
      </c>
      <c r="D100" s="95">
        <v>0</v>
      </c>
      <c r="E100" s="95">
        <v>0</v>
      </c>
      <c r="F100" s="95">
        <v>0</v>
      </c>
      <c r="G100" s="96">
        <v>0</v>
      </c>
      <c r="H100" s="97">
        <v>0.15381780821917809</v>
      </c>
      <c r="I100" s="98">
        <v>0</v>
      </c>
      <c r="J100" s="99">
        <v>0</v>
      </c>
      <c r="K100" s="98">
        <v>0</v>
      </c>
      <c r="L100" s="98">
        <v>0</v>
      </c>
      <c r="M100" s="100">
        <v>0</v>
      </c>
      <c r="N100" s="101">
        <v>0</v>
      </c>
      <c r="O100" s="95">
        <f t="shared" si="1"/>
        <v>0.15381780821917809</v>
      </c>
    </row>
    <row r="101" spans="1:15" x14ac:dyDescent="0.25">
      <c r="A101" s="5">
        <v>10333</v>
      </c>
      <c r="B101" s="13" t="s">
        <v>104</v>
      </c>
      <c r="C101" s="95">
        <v>0</v>
      </c>
      <c r="D101" s="95">
        <v>0</v>
      </c>
      <c r="E101" s="95">
        <v>0</v>
      </c>
      <c r="F101" s="95">
        <v>0</v>
      </c>
      <c r="G101" s="96">
        <v>0</v>
      </c>
      <c r="H101" s="97">
        <v>3.3721460999999999E-3</v>
      </c>
      <c r="I101" s="98">
        <v>0</v>
      </c>
      <c r="J101" s="99">
        <v>0</v>
      </c>
      <c r="K101" s="98">
        <v>0</v>
      </c>
      <c r="L101" s="98">
        <v>0</v>
      </c>
      <c r="M101" s="100">
        <v>0</v>
      </c>
      <c r="N101" s="101">
        <v>0</v>
      </c>
      <c r="O101" s="95">
        <f t="shared" si="1"/>
        <v>3.3721460999999999E-3</v>
      </c>
    </row>
    <row r="102" spans="1:15" x14ac:dyDescent="0.25">
      <c r="A102" s="5">
        <v>10338</v>
      </c>
      <c r="B102" s="13" t="s">
        <v>105</v>
      </c>
      <c r="C102" s="95">
        <v>0</v>
      </c>
      <c r="D102" s="95">
        <v>0</v>
      </c>
      <c r="E102" s="95">
        <v>0</v>
      </c>
      <c r="F102" s="95">
        <v>0</v>
      </c>
      <c r="G102" s="96">
        <v>0</v>
      </c>
      <c r="H102" s="97">
        <v>0</v>
      </c>
      <c r="I102" s="98">
        <v>0</v>
      </c>
      <c r="J102" s="99">
        <v>0</v>
      </c>
      <c r="K102" s="98">
        <v>0</v>
      </c>
      <c r="L102" s="98">
        <v>0</v>
      </c>
      <c r="M102" s="100">
        <v>0</v>
      </c>
      <c r="N102" s="101">
        <v>0</v>
      </c>
      <c r="O102" s="95">
        <f t="shared" si="1"/>
        <v>0</v>
      </c>
    </row>
    <row r="103" spans="1:15" x14ac:dyDescent="0.25">
      <c r="A103" s="5">
        <v>10342</v>
      </c>
      <c r="B103" s="13" t="s">
        <v>106</v>
      </c>
      <c r="C103" s="95">
        <v>0</v>
      </c>
      <c r="D103" s="95">
        <v>0</v>
      </c>
      <c r="E103" s="95">
        <v>0</v>
      </c>
      <c r="F103" s="95">
        <v>0</v>
      </c>
      <c r="G103" s="96">
        <v>0</v>
      </c>
      <c r="H103" s="97">
        <v>6.1974126000000013E-3</v>
      </c>
      <c r="I103" s="98">
        <v>0.20403258350000003</v>
      </c>
      <c r="J103" s="99">
        <v>0.15620621400000001</v>
      </c>
      <c r="K103" s="98">
        <v>4.221829710000001E-2</v>
      </c>
      <c r="L103" s="98">
        <v>5.3957639999999997E-4</v>
      </c>
      <c r="M103" s="100">
        <v>5.2399529999999997E-4</v>
      </c>
      <c r="N103" s="101">
        <v>0</v>
      </c>
      <c r="O103" s="95">
        <f t="shared" si="1"/>
        <v>0.40971807890000012</v>
      </c>
    </row>
    <row r="104" spans="1:15" x14ac:dyDescent="0.25">
      <c r="A104" s="5">
        <v>10343</v>
      </c>
      <c r="B104" s="13" t="s">
        <v>107</v>
      </c>
      <c r="C104" s="95">
        <v>0</v>
      </c>
      <c r="D104" s="95">
        <v>0</v>
      </c>
      <c r="E104" s="95">
        <v>0</v>
      </c>
      <c r="F104" s="95">
        <v>0</v>
      </c>
      <c r="G104" s="96">
        <v>0</v>
      </c>
      <c r="H104" s="97">
        <v>0</v>
      </c>
      <c r="I104" s="98">
        <v>0</v>
      </c>
      <c r="J104" s="99">
        <v>0</v>
      </c>
      <c r="K104" s="98">
        <v>0</v>
      </c>
      <c r="L104" s="98">
        <v>0</v>
      </c>
      <c r="M104" s="100">
        <v>0</v>
      </c>
      <c r="N104" s="101">
        <v>0</v>
      </c>
      <c r="O104" s="95">
        <f t="shared" si="1"/>
        <v>0</v>
      </c>
    </row>
    <row r="105" spans="1:15" x14ac:dyDescent="0.25">
      <c r="A105" s="5">
        <v>10349</v>
      </c>
      <c r="B105" s="13" t="s">
        <v>108</v>
      </c>
      <c r="C105" s="95">
        <v>0</v>
      </c>
      <c r="D105" s="95">
        <v>588.60600000000011</v>
      </c>
      <c r="E105" s="95">
        <v>0</v>
      </c>
      <c r="F105" s="95">
        <v>0</v>
      </c>
      <c r="G105" s="96">
        <v>0</v>
      </c>
      <c r="H105" s="97">
        <v>11.315802003700011</v>
      </c>
      <c r="I105" s="98">
        <v>18.261254796200014</v>
      </c>
      <c r="J105" s="99">
        <v>16.925327126300008</v>
      </c>
      <c r="K105" s="98">
        <v>10.0266773966</v>
      </c>
      <c r="L105" s="98">
        <v>2.067242353100001</v>
      </c>
      <c r="M105" s="100">
        <v>0</v>
      </c>
      <c r="N105" s="101">
        <v>22.49</v>
      </c>
      <c r="O105" s="95">
        <f t="shared" si="1"/>
        <v>81.086303675900027</v>
      </c>
    </row>
    <row r="106" spans="1:15" x14ac:dyDescent="0.25">
      <c r="A106" s="5">
        <v>10352</v>
      </c>
      <c r="B106" s="13" t="s">
        <v>109</v>
      </c>
      <c r="C106" s="95">
        <v>0</v>
      </c>
      <c r="D106" s="95">
        <v>6.6000000000000003E-2</v>
      </c>
      <c r="E106" s="95">
        <v>0</v>
      </c>
      <c r="F106" s="95">
        <v>0</v>
      </c>
      <c r="G106" s="96">
        <v>0</v>
      </c>
      <c r="H106" s="97">
        <v>4.7203989999999998E-4</v>
      </c>
      <c r="I106" s="98">
        <v>0</v>
      </c>
      <c r="J106" s="99">
        <v>0</v>
      </c>
      <c r="K106" s="98">
        <v>0</v>
      </c>
      <c r="L106" s="98">
        <v>0</v>
      </c>
      <c r="M106" s="100">
        <v>0</v>
      </c>
      <c r="N106" s="101">
        <v>0</v>
      </c>
      <c r="O106" s="95">
        <f t="shared" si="1"/>
        <v>4.7203989999999998E-4</v>
      </c>
    </row>
    <row r="107" spans="1:15" x14ac:dyDescent="0.25">
      <c r="A107" s="5">
        <v>10354</v>
      </c>
      <c r="B107" s="13" t="s">
        <v>110</v>
      </c>
      <c r="C107" s="95">
        <v>5.0270000000000001</v>
      </c>
      <c r="D107" s="95">
        <v>32.158999999999999</v>
      </c>
      <c r="E107" s="95">
        <v>0</v>
      </c>
      <c r="F107" s="95">
        <v>0</v>
      </c>
      <c r="G107" s="96">
        <v>0</v>
      </c>
      <c r="H107" s="97">
        <v>1.5580135319000006</v>
      </c>
      <c r="I107" s="98">
        <v>1.6409977420999995</v>
      </c>
      <c r="J107" s="99">
        <v>2.3734500031999994</v>
      </c>
      <c r="K107" s="98">
        <v>2.6351991014000005</v>
      </c>
      <c r="L107" s="98">
        <v>0.84816492710000002</v>
      </c>
      <c r="M107" s="100">
        <v>1.18993395583242</v>
      </c>
      <c r="N107" s="101">
        <v>4.5679999999999996</v>
      </c>
      <c r="O107" s="95">
        <f t="shared" si="1"/>
        <v>14.81375926153242</v>
      </c>
    </row>
    <row r="108" spans="1:15" x14ac:dyDescent="0.25">
      <c r="A108" s="5">
        <v>10360</v>
      </c>
      <c r="B108" s="13" t="s">
        <v>111</v>
      </c>
      <c r="C108" s="95">
        <v>0</v>
      </c>
      <c r="D108" s="95">
        <v>0</v>
      </c>
      <c r="E108" s="95">
        <v>0</v>
      </c>
      <c r="F108" s="95">
        <v>0</v>
      </c>
      <c r="G108" s="96">
        <v>0</v>
      </c>
      <c r="H108" s="97">
        <v>0</v>
      </c>
      <c r="I108" s="98">
        <v>0</v>
      </c>
      <c r="J108" s="99">
        <v>0</v>
      </c>
      <c r="K108" s="98">
        <v>0</v>
      </c>
      <c r="L108" s="98">
        <v>0</v>
      </c>
      <c r="M108" s="100">
        <v>0</v>
      </c>
      <c r="N108" s="101">
        <v>0</v>
      </c>
      <c r="O108" s="95">
        <f t="shared" si="1"/>
        <v>0</v>
      </c>
    </row>
    <row r="109" spans="1:15" x14ac:dyDescent="0.25">
      <c r="A109" s="5">
        <v>10363</v>
      </c>
      <c r="B109" s="13" t="s">
        <v>112</v>
      </c>
      <c r="C109" s="95">
        <v>0</v>
      </c>
      <c r="D109" s="95">
        <v>0</v>
      </c>
      <c r="E109" s="95">
        <v>0</v>
      </c>
      <c r="F109" s="95">
        <v>0</v>
      </c>
      <c r="G109" s="96">
        <v>0</v>
      </c>
      <c r="H109" s="97">
        <v>0</v>
      </c>
      <c r="I109" s="98">
        <v>0</v>
      </c>
      <c r="J109" s="99">
        <v>0</v>
      </c>
      <c r="K109" s="98">
        <v>0.12252592650000001</v>
      </c>
      <c r="L109" s="98">
        <v>0</v>
      </c>
      <c r="M109" s="100">
        <v>0</v>
      </c>
      <c r="N109" s="101">
        <v>0</v>
      </c>
      <c r="O109" s="95">
        <f t="shared" si="1"/>
        <v>0.12252592650000001</v>
      </c>
    </row>
    <row r="110" spans="1:15" x14ac:dyDescent="0.25">
      <c r="A110" s="5">
        <v>10369</v>
      </c>
      <c r="B110" s="13" t="s">
        <v>113</v>
      </c>
      <c r="C110" s="95">
        <v>0</v>
      </c>
      <c r="D110" s="95">
        <v>0</v>
      </c>
      <c r="E110" s="95">
        <v>0</v>
      </c>
      <c r="F110" s="95">
        <v>0</v>
      </c>
      <c r="G110" s="96">
        <v>0</v>
      </c>
      <c r="H110" s="97">
        <v>0</v>
      </c>
      <c r="I110" s="98">
        <v>0</v>
      </c>
      <c r="J110" s="99">
        <v>0</v>
      </c>
      <c r="K110" s="98">
        <v>0</v>
      </c>
      <c r="L110" s="98">
        <v>0</v>
      </c>
      <c r="M110" s="100">
        <v>0</v>
      </c>
      <c r="N110" s="101">
        <v>0</v>
      </c>
      <c r="O110" s="95">
        <f t="shared" si="1"/>
        <v>0</v>
      </c>
    </row>
    <row r="111" spans="1:15" x14ac:dyDescent="0.25">
      <c r="A111" s="5">
        <v>10370</v>
      </c>
      <c r="B111" s="13" t="s">
        <v>114</v>
      </c>
      <c r="C111" s="95">
        <v>0</v>
      </c>
      <c r="D111" s="95">
        <v>181.13900000000001</v>
      </c>
      <c r="E111" s="95">
        <v>0</v>
      </c>
      <c r="F111" s="95">
        <v>0</v>
      </c>
      <c r="G111" s="96">
        <v>0</v>
      </c>
      <c r="H111" s="97">
        <v>8.2401050498999986</v>
      </c>
      <c r="I111" s="98">
        <v>5.6795009857999919</v>
      </c>
      <c r="J111" s="99">
        <v>7.3881696757000084</v>
      </c>
      <c r="K111" s="98">
        <v>8.2373340929000065</v>
      </c>
      <c r="L111" s="98">
        <v>1.5697640370000006</v>
      </c>
      <c r="M111" s="100">
        <v>0.75815870746392711</v>
      </c>
      <c r="N111" s="101">
        <v>6.7009999999999996</v>
      </c>
      <c r="O111" s="95">
        <f t="shared" si="1"/>
        <v>38.574032548763931</v>
      </c>
    </row>
    <row r="112" spans="1:15" x14ac:dyDescent="0.25">
      <c r="A112" s="5">
        <v>10371</v>
      </c>
      <c r="B112" s="13" t="s">
        <v>115</v>
      </c>
      <c r="C112" s="95">
        <v>0</v>
      </c>
      <c r="D112" s="95">
        <v>0</v>
      </c>
      <c r="E112" s="95">
        <v>0</v>
      </c>
      <c r="F112" s="95">
        <v>0</v>
      </c>
      <c r="G112" s="96">
        <v>0</v>
      </c>
      <c r="H112" s="97">
        <v>0</v>
      </c>
      <c r="I112" s="98">
        <v>0</v>
      </c>
      <c r="J112" s="99">
        <v>0</v>
      </c>
      <c r="K112" s="98">
        <v>0</v>
      </c>
      <c r="L112" s="98">
        <v>0</v>
      </c>
      <c r="M112" s="100">
        <v>0</v>
      </c>
      <c r="N112" s="101">
        <v>0</v>
      </c>
      <c r="O112" s="95">
        <f t="shared" si="1"/>
        <v>0</v>
      </c>
    </row>
    <row r="113" spans="1:15" x14ac:dyDescent="0.25">
      <c r="A113" s="5">
        <v>10376</v>
      </c>
      <c r="B113" s="13" t="s">
        <v>116</v>
      </c>
      <c r="C113" s="95">
        <v>0</v>
      </c>
      <c r="D113" s="95">
        <v>0</v>
      </c>
      <c r="E113" s="95">
        <v>0</v>
      </c>
      <c r="F113" s="95">
        <v>0</v>
      </c>
      <c r="G113" s="96">
        <v>0</v>
      </c>
      <c r="H113" s="97">
        <v>0.30867497680000017</v>
      </c>
      <c r="I113" s="98">
        <v>0</v>
      </c>
      <c r="J113" s="99">
        <v>0</v>
      </c>
      <c r="K113" s="98">
        <v>0</v>
      </c>
      <c r="L113" s="98">
        <v>0</v>
      </c>
      <c r="M113" s="100">
        <v>0</v>
      </c>
      <c r="N113" s="101">
        <v>0</v>
      </c>
      <c r="O113" s="95">
        <f t="shared" si="1"/>
        <v>0.30867497680000017</v>
      </c>
    </row>
    <row r="114" spans="1:15" x14ac:dyDescent="0.25">
      <c r="A114" s="5">
        <v>10378</v>
      </c>
      <c r="B114" s="13" t="s">
        <v>117</v>
      </c>
      <c r="C114" s="95">
        <v>0</v>
      </c>
      <c r="D114" s="95">
        <v>0</v>
      </c>
      <c r="E114" s="95">
        <v>0</v>
      </c>
      <c r="F114" s="95">
        <v>0</v>
      </c>
      <c r="G114" s="96">
        <v>0</v>
      </c>
      <c r="H114" s="97">
        <v>0</v>
      </c>
      <c r="I114" s="98">
        <v>0</v>
      </c>
      <c r="J114" s="99">
        <v>0</v>
      </c>
      <c r="K114" s="98">
        <v>0</v>
      </c>
      <c r="L114" s="98">
        <v>0</v>
      </c>
      <c r="M114" s="100">
        <v>0</v>
      </c>
      <c r="N114" s="101">
        <v>0</v>
      </c>
      <c r="O114" s="95">
        <f t="shared" si="1"/>
        <v>0</v>
      </c>
    </row>
    <row r="115" spans="1:15" x14ac:dyDescent="0.25">
      <c r="A115" s="5">
        <v>10379</v>
      </c>
      <c r="B115" s="13" t="s">
        <v>118</v>
      </c>
      <c r="C115" s="95">
        <v>0</v>
      </c>
      <c r="D115" s="95">
        <v>0</v>
      </c>
      <c r="E115" s="95">
        <v>0</v>
      </c>
      <c r="F115" s="95">
        <v>0</v>
      </c>
      <c r="G115" s="96">
        <v>0</v>
      </c>
      <c r="H115" s="97">
        <v>0</v>
      </c>
      <c r="I115" s="98">
        <v>0</v>
      </c>
      <c r="J115" s="99">
        <v>0</v>
      </c>
      <c r="K115" s="98">
        <v>0</v>
      </c>
      <c r="L115" s="98">
        <v>0</v>
      </c>
      <c r="M115" s="100">
        <v>0</v>
      </c>
      <c r="N115" s="101">
        <v>0</v>
      </c>
      <c r="O115" s="95">
        <f t="shared" si="1"/>
        <v>0</v>
      </c>
    </row>
    <row r="116" spans="1:15" x14ac:dyDescent="0.25">
      <c r="A116" s="5">
        <v>10388</v>
      </c>
      <c r="B116" s="13" t="s">
        <v>119</v>
      </c>
      <c r="C116" s="95">
        <v>0</v>
      </c>
      <c r="D116" s="95">
        <v>0</v>
      </c>
      <c r="E116" s="95">
        <v>0</v>
      </c>
      <c r="F116" s="95">
        <v>0</v>
      </c>
      <c r="G116" s="96">
        <v>0</v>
      </c>
      <c r="H116" s="97">
        <v>2.4985448814968039</v>
      </c>
      <c r="I116" s="98">
        <v>2.5806388139013698</v>
      </c>
      <c r="J116" s="99">
        <v>0</v>
      </c>
      <c r="K116" s="98">
        <v>4.7679481562791217</v>
      </c>
      <c r="L116" s="98">
        <v>6.1947149492694059E-2</v>
      </c>
      <c r="M116" s="100">
        <v>0.4364484625852737</v>
      </c>
      <c r="N116" s="101">
        <v>0</v>
      </c>
      <c r="O116" s="95">
        <f t="shared" si="1"/>
        <v>10.345527463755262</v>
      </c>
    </row>
    <row r="117" spans="1:15" x14ac:dyDescent="0.25">
      <c r="A117" s="5">
        <v>10391</v>
      </c>
      <c r="B117" s="13" t="s">
        <v>120</v>
      </c>
      <c r="C117" s="95">
        <v>0</v>
      </c>
      <c r="D117" s="95">
        <v>0</v>
      </c>
      <c r="E117" s="95">
        <v>0</v>
      </c>
      <c r="F117" s="95">
        <v>0</v>
      </c>
      <c r="G117" s="96">
        <v>0</v>
      </c>
      <c r="H117" s="97">
        <v>0</v>
      </c>
      <c r="I117" s="98">
        <v>0</v>
      </c>
      <c r="J117" s="99">
        <v>0</v>
      </c>
      <c r="K117" s="98">
        <v>0.20764765339999999</v>
      </c>
      <c r="L117" s="98">
        <v>0</v>
      </c>
      <c r="M117" s="100">
        <v>0.1092651174</v>
      </c>
      <c r="N117" s="101">
        <v>0</v>
      </c>
      <c r="O117" s="95">
        <f t="shared" si="1"/>
        <v>0.31691277080000002</v>
      </c>
    </row>
    <row r="118" spans="1:15" x14ac:dyDescent="0.25">
      <c r="A118" s="5">
        <v>10406</v>
      </c>
      <c r="B118" s="13" t="s">
        <v>121</v>
      </c>
      <c r="C118" s="95">
        <v>0</v>
      </c>
      <c r="D118" s="95">
        <v>0</v>
      </c>
      <c r="E118" s="95">
        <v>0</v>
      </c>
      <c r="F118" s="95">
        <v>0</v>
      </c>
      <c r="G118" s="96">
        <v>0</v>
      </c>
      <c r="H118" s="97">
        <v>0</v>
      </c>
      <c r="I118" s="98">
        <v>0</v>
      </c>
      <c r="J118" s="99">
        <v>0</v>
      </c>
      <c r="K118" s="98">
        <v>0</v>
      </c>
      <c r="L118" s="98">
        <v>0</v>
      </c>
      <c r="M118" s="100">
        <v>0</v>
      </c>
      <c r="N118" s="101">
        <v>0</v>
      </c>
      <c r="O118" s="95">
        <f t="shared" si="1"/>
        <v>0</v>
      </c>
    </row>
    <row r="119" spans="1:15" x14ac:dyDescent="0.25">
      <c r="A119" s="5">
        <v>10408</v>
      </c>
      <c r="B119" s="13" t="s">
        <v>122</v>
      </c>
      <c r="C119" s="95">
        <v>0</v>
      </c>
      <c r="D119" s="95">
        <v>0</v>
      </c>
      <c r="E119" s="95">
        <v>0</v>
      </c>
      <c r="F119" s="95">
        <v>0</v>
      </c>
      <c r="G119" s="96">
        <v>0</v>
      </c>
      <c r="H119" s="97">
        <v>0</v>
      </c>
      <c r="I119" s="98">
        <v>0</v>
      </c>
      <c r="J119" s="99">
        <v>0</v>
      </c>
      <c r="K119" s="98">
        <v>0</v>
      </c>
      <c r="L119" s="98">
        <v>0</v>
      </c>
      <c r="M119" s="100">
        <v>0</v>
      </c>
      <c r="N119" s="101">
        <v>0</v>
      </c>
      <c r="O119" s="95">
        <f t="shared" si="1"/>
        <v>0</v>
      </c>
    </row>
    <row r="120" spans="1:15" x14ac:dyDescent="0.25">
      <c r="A120" s="5">
        <v>10409</v>
      </c>
      <c r="B120" s="13" t="s">
        <v>123</v>
      </c>
      <c r="C120" s="95">
        <v>0</v>
      </c>
      <c r="D120" s="95">
        <v>0</v>
      </c>
      <c r="E120" s="95">
        <v>0</v>
      </c>
      <c r="F120" s="95">
        <v>0</v>
      </c>
      <c r="G120" s="96">
        <v>0</v>
      </c>
      <c r="H120" s="97">
        <v>0</v>
      </c>
      <c r="I120" s="98">
        <v>0</v>
      </c>
      <c r="J120" s="99">
        <v>0</v>
      </c>
      <c r="K120" s="98">
        <v>0</v>
      </c>
      <c r="L120" s="98">
        <v>0</v>
      </c>
      <c r="M120" s="100">
        <v>0</v>
      </c>
      <c r="N120" s="101">
        <v>0</v>
      </c>
      <c r="O120" s="95">
        <f t="shared" si="1"/>
        <v>0</v>
      </c>
    </row>
    <row r="121" spans="1:15" x14ac:dyDescent="0.25">
      <c r="A121" s="5">
        <v>10426</v>
      </c>
      <c r="B121" s="13" t="s">
        <v>124</v>
      </c>
      <c r="C121" s="95">
        <v>0</v>
      </c>
      <c r="D121" s="95">
        <v>0</v>
      </c>
      <c r="E121" s="95">
        <v>0</v>
      </c>
      <c r="F121" s="95">
        <v>0</v>
      </c>
      <c r="G121" s="96">
        <v>0</v>
      </c>
      <c r="H121" s="97">
        <v>0</v>
      </c>
      <c r="I121" s="98">
        <v>0</v>
      </c>
      <c r="J121" s="99">
        <v>0</v>
      </c>
      <c r="K121" s="98">
        <v>0</v>
      </c>
      <c r="L121" s="98">
        <v>0</v>
      </c>
      <c r="M121" s="100">
        <v>0</v>
      </c>
      <c r="N121" s="101">
        <v>0</v>
      </c>
      <c r="O121" s="95">
        <f t="shared" si="1"/>
        <v>0</v>
      </c>
    </row>
    <row r="122" spans="1:15" x14ac:dyDescent="0.25">
      <c r="A122" s="5">
        <v>10434</v>
      </c>
      <c r="B122" s="13" t="s">
        <v>125</v>
      </c>
      <c r="C122" s="95">
        <v>0</v>
      </c>
      <c r="D122" s="95">
        <v>0</v>
      </c>
      <c r="E122" s="95">
        <v>0</v>
      </c>
      <c r="F122" s="95">
        <v>0</v>
      </c>
      <c r="G122" s="96">
        <v>0</v>
      </c>
      <c r="H122" s="97">
        <v>0</v>
      </c>
      <c r="I122" s="98">
        <v>0</v>
      </c>
      <c r="J122" s="99">
        <v>0</v>
      </c>
      <c r="K122" s="98">
        <v>0</v>
      </c>
      <c r="L122" s="98">
        <v>0</v>
      </c>
      <c r="M122" s="100">
        <v>0</v>
      </c>
      <c r="N122" s="101">
        <v>0</v>
      </c>
      <c r="O122" s="95">
        <f t="shared" si="1"/>
        <v>0</v>
      </c>
    </row>
    <row r="123" spans="1:15" x14ac:dyDescent="0.25">
      <c r="A123" s="5">
        <v>10436</v>
      </c>
      <c r="B123" s="13" t="s">
        <v>126</v>
      </c>
      <c r="C123" s="95">
        <v>0</v>
      </c>
      <c r="D123" s="95">
        <v>0</v>
      </c>
      <c r="E123" s="95">
        <v>0</v>
      </c>
      <c r="F123" s="95">
        <v>0</v>
      </c>
      <c r="G123" s="96">
        <v>0</v>
      </c>
      <c r="H123" s="97">
        <v>0</v>
      </c>
      <c r="I123" s="98">
        <v>0</v>
      </c>
      <c r="J123" s="99">
        <v>0</v>
      </c>
      <c r="K123" s="98">
        <v>3.2780501999999999E-3</v>
      </c>
      <c r="L123" s="98">
        <v>9.1893719999999995E-4</v>
      </c>
      <c r="M123" s="100">
        <v>0</v>
      </c>
      <c r="N123" s="101">
        <v>0</v>
      </c>
      <c r="O123" s="95">
        <f t="shared" si="1"/>
        <v>4.1969873999999994E-3</v>
      </c>
    </row>
    <row r="124" spans="1:15" x14ac:dyDescent="0.25">
      <c r="A124" s="5">
        <v>10440</v>
      </c>
      <c r="B124" s="13" t="s">
        <v>127</v>
      </c>
      <c r="C124" s="95">
        <v>0</v>
      </c>
      <c r="D124" s="95">
        <v>6.6000000000000003E-2</v>
      </c>
      <c r="E124" s="95">
        <v>0</v>
      </c>
      <c r="F124" s="95">
        <v>0</v>
      </c>
      <c r="G124" s="96">
        <v>0</v>
      </c>
      <c r="H124" s="97">
        <v>0</v>
      </c>
      <c r="I124" s="98">
        <v>0</v>
      </c>
      <c r="J124" s="99">
        <v>0</v>
      </c>
      <c r="K124" s="98">
        <v>0</v>
      </c>
      <c r="L124" s="98">
        <v>0</v>
      </c>
      <c r="M124" s="100">
        <v>0</v>
      </c>
      <c r="N124" s="101">
        <v>0</v>
      </c>
      <c r="O124" s="95">
        <f t="shared" si="1"/>
        <v>0</v>
      </c>
    </row>
    <row r="125" spans="1:15" x14ac:dyDescent="0.25">
      <c r="A125" s="5">
        <v>10442</v>
      </c>
      <c r="B125" s="13" t="s">
        <v>128</v>
      </c>
      <c r="C125" s="95">
        <v>0</v>
      </c>
      <c r="D125" s="95">
        <v>0</v>
      </c>
      <c r="E125" s="95">
        <v>0</v>
      </c>
      <c r="F125" s="95">
        <v>0</v>
      </c>
      <c r="G125" s="96">
        <v>0</v>
      </c>
      <c r="H125" s="97">
        <v>4.9934364000000005E-3</v>
      </c>
      <c r="I125" s="98">
        <v>0</v>
      </c>
      <c r="J125" s="99">
        <v>0</v>
      </c>
      <c r="K125" s="98">
        <v>0</v>
      </c>
      <c r="L125" s="98">
        <v>0</v>
      </c>
      <c r="M125" s="100">
        <v>0</v>
      </c>
      <c r="N125" s="101">
        <v>0</v>
      </c>
      <c r="O125" s="95">
        <f t="shared" si="1"/>
        <v>4.9934364000000005E-3</v>
      </c>
    </row>
    <row r="126" spans="1:15" x14ac:dyDescent="0.25">
      <c r="A126" s="5">
        <v>10446</v>
      </c>
      <c r="B126" s="13" t="s">
        <v>129</v>
      </c>
      <c r="C126" s="95">
        <v>0</v>
      </c>
      <c r="D126" s="95">
        <v>0</v>
      </c>
      <c r="E126" s="95">
        <v>0</v>
      </c>
      <c r="F126" s="95">
        <v>0</v>
      </c>
      <c r="G126" s="96">
        <v>0</v>
      </c>
      <c r="H126" s="97">
        <v>0</v>
      </c>
      <c r="I126" s="98">
        <v>0</v>
      </c>
      <c r="J126" s="99">
        <v>0</v>
      </c>
      <c r="K126" s="98">
        <v>0</v>
      </c>
      <c r="L126" s="98">
        <v>0</v>
      </c>
      <c r="M126" s="100">
        <v>0</v>
      </c>
      <c r="N126" s="101">
        <v>0</v>
      </c>
      <c r="O126" s="95">
        <f t="shared" si="1"/>
        <v>0</v>
      </c>
    </row>
    <row r="127" spans="1:15" x14ac:dyDescent="0.25">
      <c r="A127" s="5">
        <v>10448</v>
      </c>
      <c r="B127" s="13" t="s">
        <v>130</v>
      </c>
      <c r="C127" s="95">
        <v>0</v>
      </c>
      <c r="D127" s="95">
        <v>0</v>
      </c>
      <c r="E127" s="95">
        <v>0</v>
      </c>
      <c r="F127" s="95">
        <v>0</v>
      </c>
      <c r="G127" s="96">
        <v>0</v>
      </c>
      <c r="H127" s="97">
        <v>0</v>
      </c>
      <c r="I127" s="98">
        <v>0</v>
      </c>
      <c r="J127" s="99">
        <v>0</v>
      </c>
      <c r="K127" s="98">
        <v>0</v>
      </c>
      <c r="L127" s="98">
        <v>0</v>
      </c>
      <c r="M127" s="100">
        <v>0</v>
      </c>
      <c r="N127" s="101">
        <v>0</v>
      </c>
      <c r="O127" s="95">
        <f t="shared" si="1"/>
        <v>0</v>
      </c>
    </row>
    <row r="128" spans="1:15" x14ac:dyDescent="0.25">
      <c r="A128" s="5">
        <v>10451</v>
      </c>
      <c r="B128" s="13" t="s">
        <v>131</v>
      </c>
      <c r="C128" s="95">
        <v>0</v>
      </c>
      <c r="D128" s="95">
        <v>0</v>
      </c>
      <c r="E128" s="95">
        <v>0</v>
      </c>
      <c r="F128" s="95">
        <v>0</v>
      </c>
      <c r="G128" s="96">
        <v>0</v>
      </c>
      <c r="H128" s="97">
        <v>0</v>
      </c>
      <c r="I128" s="98">
        <v>0</v>
      </c>
      <c r="J128" s="99">
        <v>0</v>
      </c>
      <c r="K128" s="98">
        <v>0</v>
      </c>
      <c r="L128" s="98">
        <v>0</v>
      </c>
      <c r="M128" s="100">
        <v>0</v>
      </c>
      <c r="N128" s="101">
        <v>0</v>
      </c>
      <c r="O128" s="95">
        <f t="shared" si="1"/>
        <v>0</v>
      </c>
    </row>
    <row r="129" spans="1:15" x14ac:dyDescent="0.25">
      <c r="A129" s="5">
        <v>10482</v>
      </c>
      <c r="B129" s="13" t="s">
        <v>132</v>
      </c>
      <c r="C129" s="95">
        <v>0</v>
      </c>
      <c r="D129" s="95">
        <v>0</v>
      </c>
      <c r="E129" s="95">
        <v>0</v>
      </c>
      <c r="F129" s="95">
        <v>0</v>
      </c>
      <c r="G129" s="96">
        <v>0</v>
      </c>
      <c r="H129" s="97">
        <v>0</v>
      </c>
      <c r="I129" s="98">
        <v>0</v>
      </c>
      <c r="J129" s="99">
        <v>0</v>
      </c>
      <c r="K129" s="98">
        <v>0</v>
      </c>
      <c r="L129" s="98">
        <v>0</v>
      </c>
      <c r="M129" s="100">
        <v>0</v>
      </c>
      <c r="N129" s="101">
        <v>0</v>
      </c>
      <c r="O129" s="95">
        <f t="shared" si="1"/>
        <v>0</v>
      </c>
    </row>
    <row r="130" spans="1:15" x14ac:dyDescent="0.25">
      <c r="A130" s="5">
        <v>10502</v>
      </c>
      <c r="B130" s="13" t="s">
        <v>133</v>
      </c>
      <c r="C130" s="95">
        <v>0</v>
      </c>
      <c r="D130" s="95">
        <v>0</v>
      </c>
      <c r="E130" s="95">
        <v>0</v>
      </c>
      <c r="F130" s="95">
        <v>0</v>
      </c>
      <c r="G130" s="96">
        <v>0</v>
      </c>
      <c r="H130" s="97">
        <v>0</v>
      </c>
      <c r="I130" s="98">
        <v>0</v>
      </c>
      <c r="J130" s="99">
        <v>0</v>
      </c>
      <c r="K130" s="98">
        <v>0</v>
      </c>
      <c r="L130" s="98">
        <v>0</v>
      </c>
      <c r="M130" s="100">
        <v>0</v>
      </c>
      <c r="N130" s="101">
        <v>0</v>
      </c>
      <c r="O130" s="95">
        <f t="shared" si="1"/>
        <v>0</v>
      </c>
    </row>
    <row r="131" spans="1:15" x14ac:dyDescent="0.25">
      <c r="A131" s="5">
        <v>13927</v>
      </c>
      <c r="B131" s="13" t="s">
        <v>134</v>
      </c>
      <c r="C131" s="95">
        <v>0</v>
      </c>
      <c r="D131" s="95">
        <v>0</v>
      </c>
      <c r="E131" s="95">
        <v>0</v>
      </c>
      <c r="F131" s="95">
        <v>0</v>
      </c>
      <c r="G131" s="96">
        <v>0</v>
      </c>
      <c r="H131" s="97">
        <v>0</v>
      </c>
      <c r="I131" s="98">
        <v>0</v>
      </c>
      <c r="J131" s="99">
        <v>0</v>
      </c>
      <c r="K131" s="98">
        <v>0</v>
      </c>
      <c r="L131" s="98">
        <v>0</v>
      </c>
      <c r="M131" s="100">
        <v>0</v>
      </c>
      <c r="N131" s="101">
        <v>0</v>
      </c>
      <c r="O131" s="95">
        <f t="shared" ref="O131:O135" si="2">SUM(H131:N131)</f>
        <v>0</v>
      </c>
    </row>
    <row r="132" spans="1:15" x14ac:dyDescent="0.25">
      <c r="A132" s="5">
        <v>10597</v>
      </c>
      <c r="B132" s="13" t="s">
        <v>135</v>
      </c>
      <c r="C132" s="95">
        <v>0</v>
      </c>
      <c r="D132" s="95">
        <v>0</v>
      </c>
      <c r="E132" s="95">
        <v>0</v>
      </c>
      <c r="F132" s="95">
        <v>0</v>
      </c>
      <c r="G132" s="96">
        <v>0</v>
      </c>
      <c r="H132" s="97">
        <v>0</v>
      </c>
      <c r="I132" s="98">
        <v>5.1290169E-3</v>
      </c>
      <c r="J132" s="99">
        <v>6.8815479600000021E-2</v>
      </c>
      <c r="K132" s="98">
        <v>0</v>
      </c>
      <c r="L132" s="98">
        <v>0</v>
      </c>
      <c r="M132" s="100">
        <v>0</v>
      </c>
      <c r="N132" s="101">
        <v>0</v>
      </c>
      <c r="O132" s="95">
        <f t="shared" si="2"/>
        <v>7.3944496500000026E-2</v>
      </c>
    </row>
    <row r="133" spans="1:15" x14ac:dyDescent="0.25">
      <c r="A133" s="5">
        <v>10706</v>
      </c>
      <c r="B133" s="13" t="s">
        <v>136</v>
      </c>
      <c r="C133" s="95">
        <v>0</v>
      </c>
      <c r="D133" s="95">
        <v>0</v>
      </c>
      <c r="E133" s="95">
        <v>0</v>
      </c>
      <c r="F133" s="95">
        <v>0</v>
      </c>
      <c r="G133" s="96">
        <v>0</v>
      </c>
      <c r="H133" s="97">
        <v>0</v>
      </c>
      <c r="I133" s="98">
        <v>0.33851106890000005</v>
      </c>
      <c r="J133" s="99">
        <v>0</v>
      </c>
      <c r="K133" s="98">
        <v>0</v>
      </c>
      <c r="L133" s="98">
        <v>0</v>
      </c>
      <c r="M133" s="100">
        <v>0</v>
      </c>
      <c r="N133" s="101">
        <v>0</v>
      </c>
      <c r="O133" s="95">
        <f t="shared" si="2"/>
        <v>0.33851106890000005</v>
      </c>
    </row>
    <row r="134" spans="1:15" x14ac:dyDescent="0.25">
      <c r="A134" s="5">
        <v>11680</v>
      </c>
      <c r="B134" s="13" t="s">
        <v>137</v>
      </c>
      <c r="C134" s="95">
        <v>0</v>
      </c>
      <c r="D134" s="95">
        <v>0</v>
      </c>
      <c r="E134" s="95">
        <v>0</v>
      </c>
      <c r="F134" s="95">
        <v>0</v>
      </c>
      <c r="G134" s="96">
        <v>0</v>
      </c>
      <c r="H134" s="97">
        <v>0</v>
      </c>
      <c r="I134" s="98">
        <v>0</v>
      </c>
      <c r="J134" s="99">
        <v>0</v>
      </c>
      <c r="K134" s="98">
        <v>0</v>
      </c>
      <c r="L134" s="98">
        <v>0</v>
      </c>
      <c r="M134" s="100">
        <v>0</v>
      </c>
      <c r="N134" s="101">
        <v>0</v>
      </c>
      <c r="O134" s="95">
        <f t="shared" si="2"/>
        <v>0</v>
      </c>
    </row>
    <row r="135" spans="1:15" ht="14.4" thickBot="1" x14ac:dyDescent="0.3">
      <c r="A135" s="6">
        <v>12026</v>
      </c>
      <c r="B135" s="13" t="s">
        <v>138</v>
      </c>
      <c r="C135" s="95">
        <v>0</v>
      </c>
      <c r="D135" s="95">
        <v>0</v>
      </c>
      <c r="E135" s="95">
        <v>0</v>
      </c>
      <c r="F135" s="95">
        <v>0</v>
      </c>
      <c r="G135" s="96">
        <v>0</v>
      </c>
      <c r="H135" s="102">
        <v>0</v>
      </c>
      <c r="I135" s="103">
        <v>0</v>
      </c>
      <c r="J135" s="104">
        <v>0</v>
      </c>
      <c r="K135" s="103">
        <v>0</v>
      </c>
      <c r="L135" s="103">
        <v>0.2466803196</v>
      </c>
      <c r="M135" s="105">
        <v>9.7401205357990892E-2</v>
      </c>
      <c r="N135" s="101">
        <v>0</v>
      </c>
      <c r="O135" s="95">
        <f t="shared" si="2"/>
        <v>0.34408152495799088</v>
      </c>
    </row>
    <row r="136" spans="1:15" ht="14.4" thickBot="1" x14ac:dyDescent="0.3">
      <c r="B136" s="15" t="s">
        <v>149</v>
      </c>
      <c r="C136" s="106">
        <f>SUM(C3:C135)</f>
        <v>89.123000000000005</v>
      </c>
      <c r="D136" s="106">
        <f t="shared" ref="D136:F136" si="3">SUM(D3:D135)</f>
        <v>1390.2750000000003</v>
      </c>
      <c r="E136" s="106">
        <f t="shared" si="3"/>
        <v>20.192</v>
      </c>
      <c r="F136" s="106">
        <f t="shared" si="3"/>
        <v>14.272</v>
      </c>
      <c r="G136" s="107">
        <f>SUM(G3:G135)</f>
        <v>14.655999999999999</v>
      </c>
      <c r="H136" s="108">
        <f t="shared" ref="H136:O136" si="4">SUM(H3:H135)</f>
        <v>41.215533592051145</v>
      </c>
      <c r="I136" s="109">
        <f t="shared" si="4"/>
        <v>38.723077015409139</v>
      </c>
      <c r="J136" s="110">
        <f t="shared" si="4"/>
        <v>43.145348129764407</v>
      </c>
      <c r="K136" s="109">
        <f t="shared" si="4"/>
        <v>40.987936083077038</v>
      </c>
      <c r="L136" s="109">
        <f t="shared" si="4"/>
        <v>11.87737998498722</v>
      </c>
      <c r="M136" s="110">
        <f t="shared" si="4"/>
        <v>17.020937812829445</v>
      </c>
      <c r="N136" s="111">
        <f t="shared" si="4"/>
        <v>45.683999999999997</v>
      </c>
      <c r="O136" s="106">
        <f t="shared" si="4"/>
        <v>238.65421261811844</v>
      </c>
    </row>
    <row r="138" spans="1:15" ht="14.1" customHeight="1" x14ac:dyDescent="0.25"/>
  </sheetData>
  <mergeCells count="8">
    <mergeCell ref="H1:M1"/>
    <mergeCell ref="O1:O2"/>
    <mergeCell ref="A1:B1"/>
    <mergeCell ref="C1:C2"/>
    <mergeCell ref="D1:D2"/>
    <mergeCell ref="E1:E2"/>
    <mergeCell ref="G1:G2"/>
    <mergeCell ref="F1:F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70581-38FE-4B4F-86FD-626CC9634DEC}">
  <dimension ref="A1:CY238"/>
  <sheetViews>
    <sheetView workbookViewId="0"/>
  </sheetViews>
  <sheetFormatPr defaultRowHeight="14.4" x14ac:dyDescent="0.3"/>
  <cols>
    <col min="1" max="1" width="9.6640625" customWidth="1"/>
    <col min="2" max="2" width="29.6640625" customWidth="1"/>
    <col min="3" max="3" width="30.109375" customWidth="1"/>
    <col min="4" max="4" width="31.109375" customWidth="1"/>
    <col min="5" max="5" width="27.6640625" customWidth="1"/>
    <col min="6" max="7" width="17.6640625" customWidth="1"/>
    <col min="8" max="9" width="14.33203125" customWidth="1"/>
    <col min="15" max="15" width="12.77734375" bestFit="1" customWidth="1"/>
    <col min="16" max="16" width="53.44140625" bestFit="1" customWidth="1"/>
    <col min="17" max="17" width="39.88671875" bestFit="1" customWidth="1"/>
    <col min="18" max="18" width="41.77734375" bestFit="1" customWidth="1"/>
    <col min="19" max="21" width="6" bestFit="1" customWidth="1"/>
    <col min="22" max="22" width="5" bestFit="1" customWidth="1"/>
    <col min="23" max="30" width="6" bestFit="1" customWidth="1"/>
    <col min="31" max="31" width="5" bestFit="1" customWidth="1"/>
    <col min="32" max="37" width="6" bestFit="1" customWidth="1"/>
    <col min="38" max="38" width="5" bestFit="1" customWidth="1"/>
    <col min="39" max="43" width="6" bestFit="1" customWidth="1"/>
    <col min="44" max="44" width="5" bestFit="1" customWidth="1"/>
    <col min="45" max="54" width="6" bestFit="1" customWidth="1"/>
    <col min="55" max="55" width="2" bestFit="1" customWidth="1"/>
    <col min="56" max="61" width="6" bestFit="1" customWidth="1"/>
    <col min="62" max="66" width="7" bestFit="1" customWidth="1"/>
    <col min="67" max="67" width="6" bestFit="1" customWidth="1"/>
    <col min="68" max="68" width="7" bestFit="1" customWidth="1"/>
    <col min="69" max="70" width="6" bestFit="1" customWidth="1"/>
    <col min="71" max="75" width="7" bestFit="1" customWidth="1"/>
    <col min="76" max="76" width="6" bestFit="1" customWidth="1"/>
    <col min="77" max="78" width="7" bestFit="1" customWidth="1"/>
    <col min="79" max="79" width="4" bestFit="1" customWidth="1"/>
    <col min="80" max="80" width="8" bestFit="1" customWidth="1"/>
    <col min="81" max="81" width="8.33203125" bestFit="1" customWidth="1"/>
    <col min="82" max="82" width="11" bestFit="1" customWidth="1"/>
    <col min="83" max="83" width="8" bestFit="1" customWidth="1"/>
    <col min="84" max="84" width="10.33203125" bestFit="1" customWidth="1"/>
    <col min="85" max="85" width="8" bestFit="1" customWidth="1"/>
    <col min="86" max="86" width="10.33203125" bestFit="1" customWidth="1"/>
    <col min="87" max="87" width="8" bestFit="1" customWidth="1"/>
    <col min="88" max="88" width="10.33203125" bestFit="1" customWidth="1"/>
    <col min="89" max="89" width="8" bestFit="1" customWidth="1"/>
    <col min="90" max="90" width="10.33203125" bestFit="1" customWidth="1"/>
    <col min="91" max="91" width="8" bestFit="1" customWidth="1"/>
    <col min="92" max="92" width="10.33203125" bestFit="1" customWidth="1"/>
    <col min="93" max="93" width="8" bestFit="1" customWidth="1"/>
    <col min="94" max="94" width="10.33203125" bestFit="1" customWidth="1"/>
    <col min="95" max="95" width="8" bestFit="1" customWidth="1"/>
    <col min="96" max="96" width="10.33203125" bestFit="1" customWidth="1"/>
    <col min="97" max="97" width="6" bestFit="1" customWidth="1"/>
    <col min="98" max="98" width="8.33203125" bestFit="1" customWidth="1"/>
    <col min="99" max="99" width="8" bestFit="1" customWidth="1"/>
    <col min="100" max="100" width="10.33203125" bestFit="1" customWidth="1"/>
    <col min="101" max="101" width="8" bestFit="1" customWidth="1"/>
    <col min="102" max="102" width="10.33203125" bestFit="1" customWidth="1"/>
    <col min="103" max="103" width="11" bestFit="1" customWidth="1"/>
  </cols>
  <sheetData>
    <row r="1" spans="1:103" s="140" customFormat="1" ht="47.4" customHeight="1" thickBot="1" x14ac:dyDescent="0.35">
      <c r="A1" s="137" t="s">
        <v>3</v>
      </c>
      <c r="B1" s="138" t="s">
        <v>257</v>
      </c>
      <c r="C1" s="138" t="s">
        <v>258</v>
      </c>
      <c r="D1" s="139" t="s">
        <v>259</v>
      </c>
      <c r="E1" s="139" t="s">
        <v>260</v>
      </c>
      <c r="F1" s="141" t="s">
        <v>261</v>
      </c>
      <c r="G1" s="146" t="s">
        <v>204</v>
      </c>
      <c r="H1" s="146" t="s">
        <v>424</v>
      </c>
      <c r="I1" s="146" t="s">
        <v>425</v>
      </c>
      <c r="O1" s="147" t="s">
        <v>408</v>
      </c>
      <c r="P1" t="s">
        <v>410</v>
      </c>
      <c r="Q1" t="s">
        <v>426</v>
      </c>
      <c r="R1" t="s">
        <v>427</v>
      </c>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row>
    <row r="2" spans="1:103" ht="15" thickBot="1" x14ac:dyDescent="0.35">
      <c r="A2" s="131">
        <v>10055</v>
      </c>
      <c r="B2" s="132" t="s">
        <v>14</v>
      </c>
      <c r="C2" s="133" t="s">
        <v>262</v>
      </c>
      <c r="D2" s="134" t="s">
        <v>263</v>
      </c>
      <c r="E2" s="134" t="s">
        <v>263</v>
      </c>
      <c r="F2" s="142"/>
      <c r="G2" s="142">
        <f>IF(E2="-",0,E2-H2)</f>
        <v>0</v>
      </c>
      <c r="H2" s="142">
        <f t="shared" ref="H2:H33" si="0">IF(F2="A",E2,0)</f>
        <v>0</v>
      </c>
      <c r="I2" s="142">
        <f>H2</f>
        <v>0</v>
      </c>
      <c r="M2" t="b">
        <f>O2=N2</f>
        <v>1</v>
      </c>
      <c r="N2" s="5">
        <v>10015</v>
      </c>
      <c r="O2" s="148">
        <v>10015</v>
      </c>
      <c r="P2">
        <v>0</v>
      </c>
      <c r="Q2">
        <v>0</v>
      </c>
      <c r="R2">
        <v>0</v>
      </c>
    </row>
    <row r="3" spans="1:103" ht="15" thickBot="1" x14ac:dyDescent="0.35">
      <c r="A3" s="131">
        <v>10057</v>
      </c>
      <c r="B3" s="132" t="s">
        <v>15</v>
      </c>
      <c r="C3" s="135" t="s">
        <v>264</v>
      </c>
      <c r="D3" s="134">
        <v>0.158</v>
      </c>
      <c r="E3" s="134">
        <v>0</v>
      </c>
      <c r="F3" s="143" t="s">
        <v>265</v>
      </c>
      <c r="G3" s="142">
        <f t="shared" ref="G3:G66" si="1">IF(E3="-",0,E3-H3)</f>
        <v>0</v>
      </c>
      <c r="H3" s="142">
        <f t="shared" si="0"/>
        <v>0</v>
      </c>
      <c r="I3" s="142">
        <f t="shared" ref="I3:I66" si="2">H3</f>
        <v>0</v>
      </c>
      <c r="M3" t="b">
        <f t="shared" ref="M3:M66" si="3">O3=N3</f>
        <v>1</v>
      </c>
      <c r="N3" s="5">
        <v>10024</v>
      </c>
      <c r="O3" s="148">
        <v>10024</v>
      </c>
      <c r="P3">
        <v>0.91900000000000004</v>
      </c>
      <c r="Q3">
        <v>0</v>
      </c>
      <c r="R3">
        <v>0</v>
      </c>
    </row>
    <row r="4" spans="1:103" ht="15" thickBot="1" x14ac:dyDescent="0.35">
      <c r="A4" s="131">
        <v>10015</v>
      </c>
      <c r="B4" s="132" t="s">
        <v>6</v>
      </c>
      <c r="C4" s="133" t="s">
        <v>262</v>
      </c>
      <c r="D4" s="134" t="s">
        <v>263</v>
      </c>
      <c r="E4" s="134" t="s">
        <v>263</v>
      </c>
      <c r="F4" s="142"/>
      <c r="G4" s="142">
        <f t="shared" si="1"/>
        <v>0</v>
      </c>
      <c r="H4" s="142">
        <f t="shared" si="0"/>
        <v>0</v>
      </c>
      <c r="I4" s="142">
        <f t="shared" si="2"/>
        <v>0</v>
      </c>
      <c r="M4" t="b">
        <f t="shared" si="3"/>
        <v>1</v>
      </c>
      <c r="N4" s="5">
        <v>10025</v>
      </c>
      <c r="O4" s="148">
        <v>10025</v>
      </c>
      <c r="P4">
        <v>0</v>
      </c>
      <c r="Q4">
        <v>0</v>
      </c>
      <c r="R4">
        <v>0</v>
      </c>
    </row>
    <row r="5" spans="1:103" ht="15" thickBot="1" x14ac:dyDescent="0.35">
      <c r="A5" s="131">
        <v>10059</v>
      </c>
      <c r="B5" s="132" t="s">
        <v>16</v>
      </c>
      <c r="C5" s="133" t="s">
        <v>262</v>
      </c>
      <c r="D5" s="134" t="s">
        <v>263</v>
      </c>
      <c r="E5" s="134" t="s">
        <v>263</v>
      </c>
      <c r="F5" s="142"/>
      <c r="G5" s="142">
        <f t="shared" si="1"/>
        <v>0</v>
      </c>
      <c r="H5" s="142">
        <f t="shared" si="0"/>
        <v>0</v>
      </c>
      <c r="I5" s="142">
        <f t="shared" si="2"/>
        <v>0</v>
      </c>
      <c r="M5" t="b">
        <f t="shared" si="3"/>
        <v>1</v>
      </c>
      <c r="N5" s="5">
        <v>10027</v>
      </c>
      <c r="O5" s="148">
        <v>10027</v>
      </c>
      <c r="P5">
        <v>0</v>
      </c>
      <c r="Q5">
        <v>0</v>
      </c>
      <c r="R5">
        <v>0</v>
      </c>
    </row>
    <row r="6" spans="1:103" ht="15" thickBot="1" x14ac:dyDescent="0.35">
      <c r="A6" s="131">
        <v>10024</v>
      </c>
      <c r="B6" s="132" t="s">
        <v>7</v>
      </c>
      <c r="C6" s="135" t="s">
        <v>266</v>
      </c>
      <c r="D6" s="134">
        <v>0.91900000000000004</v>
      </c>
      <c r="E6" s="134">
        <v>0.91900000000000004</v>
      </c>
      <c r="F6" s="143" t="s">
        <v>267</v>
      </c>
      <c r="G6" s="142">
        <f t="shared" si="1"/>
        <v>0.91900000000000004</v>
      </c>
      <c r="H6" s="142">
        <f t="shared" si="0"/>
        <v>0</v>
      </c>
      <c r="I6" s="142">
        <f t="shared" si="2"/>
        <v>0</v>
      </c>
      <c r="M6" t="b">
        <f t="shared" si="3"/>
        <v>1</v>
      </c>
      <c r="N6" s="5">
        <v>10029</v>
      </c>
      <c r="O6" s="148">
        <v>10029</v>
      </c>
      <c r="P6">
        <v>0</v>
      </c>
      <c r="Q6">
        <v>0</v>
      </c>
      <c r="R6">
        <v>0</v>
      </c>
    </row>
    <row r="7" spans="1:103" ht="15" thickBot="1" x14ac:dyDescent="0.35">
      <c r="A7" s="131">
        <v>10025</v>
      </c>
      <c r="B7" s="132" t="s">
        <v>8</v>
      </c>
      <c r="C7" s="133" t="s">
        <v>262</v>
      </c>
      <c r="D7" s="134" t="s">
        <v>263</v>
      </c>
      <c r="E7" s="134" t="s">
        <v>263</v>
      </c>
      <c r="F7" s="142"/>
      <c r="G7" s="142">
        <f t="shared" si="1"/>
        <v>0</v>
      </c>
      <c r="H7" s="142">
        <f t="shared" si="0"/>
        <v>0</v>
      </c>
      <c r="I7" s="142">
        <f t="shared" si="2"/>
        <v>0</v>
      </c>
      <c r="M7" t="b">
        <f t="shared" si="3"/>
        <v>1</v>
      </c>
      <c r="N7" s="5">
        <v>10044</v>
      </c>
      <c r="O7" s="148">
        <v>10044</v>
      </c>
      <c r="P7">
        <v>0</v>
      </c>
      <c r="Q7">
        <v>0</v>
      </c>
      <c r="R7">
        <v>0</v>
      </c>
    </row>
    <row r="8" spans="1:103" ht="15" thickBot="1" x14ac:dyDescent="0.35">
      <c r="A8" s="131">
        <v>10027</v>
      </c>
      <c r="B8" s="132" t="s">
        <v>9</v>
      </c>
      <c r="C8" s="133" t="s">
        <v>262</v>
      </c>
      <c r="D8" s="134" t="s">
        <v>263</v>
      </c>
      <c r="E8" s="134" t="s">
        <v>263</v>
      </c>
      <c r="F8" s="142"/>
      <c r="G8" s="142">
        <f t="shared" si="1"/>
        <v>0</v>
      </c>
      <c r="H8" s="142">
        <f t="shared" si="0"/>
        <v>0</v>
      </c>
      <c r="I8" s="142">
        <f t="shared" si="2"/>
        <v>0</v>
      </c>
      <c r="M8" t="b">
        <f t="shared" si="3"/>
        <v>1</v>
      </c>
      <c r="N8" s="5">
        <v>10046</v>
      </c>
      <c r="O8" s="148">
        <v>10046</v>
      </c>
      <c r="P8">
        <v>0</v>
      </c>
      <c r="Q8">
        <v>0</v>
      </c>
      <c r="R8">
        <v>0</v>
      </c>
    </row>
    <row r="9" spans="1:103" ht="15" thickBot="1" x14ac:dyDescent="0.35">
      <c r="A9" s="131">
        <v>10029</v>
      </c>
      <c r="B9" s="132" t="s">
        <v>10</v>
      </c>
      <c r="C9" s="133" t="s">
        <v>262</v>
      </c>
      <c r="D9" s="134" t="s">
        <v>263</v>
      </c>
      <c r="E9" s="134" t="s">
        <v>263</v>
      </c>
      <c r="F9" s="142"/>
      <c r="G9" s="142">
        <f t="shared" si="1"/>
        <v>0</v>
      </c>
      <c r="H9" s="142">
        <f t="shared" si="0"/>
        <v>0</v>
      </c>
      <c r="I9" s="142">
        <f t="shared" si="2"/>
        <v>0</v>
      </c>
      <c r="M9" t="b">
        <f t="shared" si="3"/>
        <v>1</v>
      </c>
      <c r="N9" s="5">
        <v>10047</v>
      </c>
      <c r="O9" s="148">
        <v>10047</v>
      </c>
      <c r="P9">
        <v>0</v>
      </c>
      <c r="Q9">
        <v>0</v>
      </c>
      <c r="R9">
        <v>0</v>
      </c>
    </row>
    <row r="10" spans="1:103" ht="15" thickBot="1" x14ac:dyDescent="0.35">
      <c r="A10" s="131">
        <v>10061</v>
      </c>
      <c r="B10" s="132" t="s">
        <v>17</v>
      </c>
      <c r="C10" s="133" t="s">
        <v>262</v>
      </c>
      <c r="D10" s="134" t="s">
        <v>263</v>
      </c>
      <c r="E10" s="134" t="s">
        <v>263</v>
      </c>
      <c r="F10" s="142"/>
      <c r="G10" s="142">
        <f t="shared" si="1"/>
        <v>0</v>
      </c>
      <c r="H10" s="142">
        <f t="shared" si="0"/>
        <v>0</v>
      </c>
      <c r="I10" s="142">
        <f t="shared" si="2"/>
        <v>0</v>
      </c>
      <c r="M10" t="b">
        <f t="shared" si="3"/>
        <v>1</v>
      </c>
      <c r="N10" s="5">
        <v>10055</v>
      </c>
      <c r="O10" s="148">
        <v>10055</v>
      </c>
      <c r="P10">
        <v>0</v>
      </c>
      <c r="Q10">
        <v>0</v>
      </c>
      <c r="R10">
        <v>0</v>
      </c>
    </row>
    <row r="11" spans="1:103" ht="15" thickBot="1" x14ac:dyDescent="0.35">
      <c r="A11" s="131">
        <v>10062</v>
      </c>
      <c r="B11" s="132" t="s">
        <v>18</v>
      </c>
      <c r="C11" s="135" t="s">
        <v>268</v>
      </c>
      <c r="D11" s="134">
        <v>1.881</v>
      </c>
      <c r="E11" s="134">
        <v>1.881</v>
      </c>
      <c r="F11" s="142"/>
      <c r="G11" s="142">
        <f t="shared" si="1"/>
        <v>1.881</v>
      </c>
      <c r="H11" s="142">
        <f t="shared" si="0"/>
        <v>0</v>
      </c>
      <c r="I11" s="142">
        <f t="shared" si="2"/>
        <v>0</v>
      </c>
      <c r="M11" t="b">
        <f t="shared" si="3"/>
        <v>1</v>
      </c>
      <c r="N11" s="5">
        <v>10057</v>
      </c>
      <c r="O11" s="148">
        <v>10057</v>
      </c>
      <c r="P11">
        <v>0</v>
      </c>
      <c r="Q11">
        <v>0</v>
      </c>
      <c r="R11">
        <v>0</v>
      </c>
    </row>
    <row r="12" spans="1:103" ht="15" thickBot="1" x14ac:dyDescent="0.35">
      <c r="A12" s="131">
        <v>10064</v>
      </c>
      <c r="B12" s="132" t="s">
        <v>19</v>
      </c>
      <c r="C12" s="133" t="s">
        <v>262</v>
      </c>
      <c r="D12" s="134" t="s">
        <v>263</v>
      </c>
      <c r="E12" s="134" t="s">
        <v>263</v>
      </c>
      <c r="F12" s="142"/>
      <c r="G12" s="142">
        <f t="shared" si="1"/>
        <v>0</v>
      </c>
      <c r="H12" s="142">
        <f t="shared" si="0"/>
        <v>0</v>
      </c>
      <c r="I12" s="142">
        <f t="shared" si="2"/>
        <v>0</v>
      </c>
      <c r="M12" t="b">
        <f t="shared" si="3"/>
        <v>1</v>
      </c>
      <c r="N12" s="5">
        <v>10059</v>
      </c>
      <c r="O12" s="148">
        <v>10059</v>
      </c>
      <c r="P12">
        <v>0</v>
      </c>
      <c r="Q12">
        <v>0</v>
      </c>
      <c r="R12">
        <v>0</v>
      </c>
    </row>
    <row r="13" spans="1:103" ht="15" thickBot="1" x14ac:dyDescent="0.35">
      <c r="A13" s="131">
        <v>10044</v>
      </c>
      <c r="B13" s="132" t="s">
        <v>11</v>
      </c>
      <c r="C13" s="133" t="s">
        <v>262</v>
      </c>
      <c r="D13" s="134" t="s">
        <v>263</v>
      </c>
      <c r="E13" s="134" t="s">
        <v>263</v>
      </c>
      <c r="F13" s="142"/>
      <c r="G13" s="142">
        <f t="shared" si="1"/>
        <v>0</v>
      </c>
      <c r="H13" s="142">
        <f t="shared" si="0"/>
        <v>0</v>
      </c>
      <c r="I13" s="142">
        <f t="shared" si="2"/>
        <v>0</v>
      </c>
      <c r="M13" t="b">
        <f t="shared" si="3"/>
        <v>1</v>
      </c>
      <c r="N13" s="5">
        <v>10061</v>
      </c>
      <c r="O13" s="148">
        <v>10061</v>
      </c>
      <c r="P13">
        <v>0</v>
      </c>
      <c r="Q13">
        <v>0</v>
      </c>
      <c r="R13">
        <v>0</v>
      </c>
    </row>
    <row r="14" spans="1:103" ht="15" thickBot="1" x14ac:dyDescent="0.35">
      <c r="A14" s="131">
        <v>10065</v>
      </c>
      <c r="B14" s="132" t="s">
        <v>20</v>
      </c>
      <c r="C14" s="133" t="s">
        <v>262</v>
      </c>
      <c r="D14" s="134" t="s">
        <v>263</v>
      </c>
      <c r="E14" s="134" t="s">
        <v>263</v>
      </c>
      <c r="F14" s="142"/>
      <c r="G14" s="142">
        <f t="shared" si="1"/>
        <v>0</v>
      </c>
      <c r="H14" s="142">
        <f t="shared" si="0"/>
        <v>0</v>
      </c>
      <c r="I14" s="142">
        <f t="shared" si="2"/>
        <v>0</v>
      </c>
      <c r="M14" t="b">
        <f t="shared" si="3"/>
        <v>1</v>
      </c>
      <c r="N14" s="5">
        <v>10062</v>
      </c>
      <c r="O14" s="148">
        <v>10062</v>
      </c>
      <c r="P14">
        <v>1.881</v>
      </c>
      <c r="Q14">
        <v>0</v>
      </c>
      <c r="R14">
        <v>0</v>
      </c>
    </row>
    <row r="15" spans="1:103" ht="29.4" thickBot="1" x14ac:dyDescent="0.35">
      <c r="A15" s="131">
        <v>10046</v>
      </c>
      <c r="B15" s="132" t="s">
        <v>12</v>
      </c>
      <c r="C15" s="135" t="s">
        <v>269</v>
      </c>
      <c r="D15" s="136">
        <v>0.35399999999999998</v>
      </c>
      <c r="E15" s="134">
        <v>0</v>
      </c>
      <c r="F15" s="143" t="s">
        <v>270</v>
      </c>
      <c r="G15" s="142">
        <f t="shared" si="1"/>
        <v>0</v>
      </c>
      <c r="H15" s="142">
        <f t="shared" si="0"/>
        <v>0</v>
      </c>
      <c r="I15" s="142">
        <f t="shared" si="2"/>
        <v>0</v>
      </c>
      <c r="M15" t="b">
        <f t="shared" si="3"/>
        <v>1</v>
      </c>
      <c r="N15" s="5">
        <v>10064</v>
      </c>
      <c r="O15" s="148">
        <v>10064</v>
      </c>
      <c r="P15">
        <v>0</v>
      </c>
      <c r="Q15">
        <v>0</v>
      </c>
      <c r="R15">
        <v>0</v>
      </c>
    </row>
    <row r="16" spans="1:103" ht="15" thickBot="1" x14ac:dyDescent="0.35">
      <c r="A16" s="131">
        <v>10047</v>
      </c>
      <c r="B16" s="132" t="s">
        <v>13</v>
      </c>
      <c r="C16" s="135" t="s">
        <v>271</v>
      </c>
      <c r="D16" s="136">
        <v>8.2379999999999995</v>
      </c>
      <c r="E16" s="134">
        <v>0</v>
      </c>
      <c r="F16" s="143" t="s">
        <v>272</v>
      </c>
      <c r="G16" s="142">
        <f t="shared" si="1"/>
        <v>0</v>
      </c>
      <c r="H16" s="142">
        <f t="shared" si="0"/>
        <v>0</v>
      </c>
      <c r="I16" s="142">
        <f t="shared" si="2"/>
        <v>0</v>
      </c>
      <c r="M16" t="b">
        <f t="shared" si="3"/>
        <v>1</v>
      </c>
      <c r="N16" s="5">
        <v>10065</v>
      </c>
      <c r="O16" s="148">
        <v>10065</v>
      </c>
      <c r="P16">
        <v>0</v>
      </c>
      <c r="Q16">
        <v>0</v>
      </c>
      <c r="R16">
        <v>0</v>
      </c>
    </row>
    <row r="17" spans="1:18" ht="15" thickBot="1" x14ac:dyDescent="0.35">
      <c r="A17" s="131">
        <v>10066</v>
      </c>
      <c r="B17" s="132" t="s">
        <v>21</v>
      </c>
      <c r="C17" s="135" t="s">
        <v>273</v>
      </c>
      <c r="D17" s="136">
        <v>7.1139999999999999</v>
      </c>
      <c r="E17" s="136">
        <v>7.1139999999999999</v>
      </c>
      <c r="F17" s="142"/>
      <c r="G17" s="142">
        <f t="shared" si="1"/>
        <v>7.1139999999999999</v>
      </c>
      <c r="H17" s="142">
        <f t="shared" si="0"/>
        <v>0</v>
      </c>
      <c r="I17" s="142">
        <f t="shared" si="2"/>
        <v>0</v>
      </c>
      <c r="M17" t="b">
        <f t="shared" si="3"/>
        <v>1</v>
      </c>
      <c r="N17" s="5">
        <v>10066</v>
      </c>
      <c r="O17" s="148">
        <v>10066</v>
      </c>
      <c r="P17">
        <v>7.1139999999999999</v>
      </c>
      <c r="Q17">
        <v>0</v>
      </c>
      <c r="R17">
        <v>0</v>
      </c>
    </row>
    <row r="18" spans="1:18" ht="15" thickBot="1" x14ac:dyDescent="0.35">
      <c r="A18" s="131">
        <v>10067</v>
      </c>
      <c r="B18" s="132" t="s">
        <v>22</v>
      </c>
      <c r="C18" s="133" t="s">
        <v>262</v>
      </c>
      <c r="D18" s="136" t="s">
        <v>263</v>
      </c>
      <c r="E18" s="134" t="s">
        <v>263</v>
      </c>
      <c r="F18" s="142"/>
      <c r="G18" s="142">
        <f t="shared" si="1"/>
        <v>0</v>
      </c>
      <c r="H18" s="142">
        <f t="shared" si="0"/>
        <v>0</v>
      </c>
      <c r="I18" s="142">
        <f t="shared" si="2"/>
        <v>0</v>
      </c>
      <c r="M18" t="b">
        <f t="shared" si="3"/>
        <v>1</v>
      </c>
      <c r="N18" s="5">
        <v>10067</v>
      </c>
      <c r="O18" s="148">
        <v>10067</v>
      </c>
      <c r="P18">
        <v>0</v>
      </c>
      <c r="Q18">
        <v>0</v>
      </c>
      <c r="R18">
        <v>0</v>
      </c>
    </row>
    <row r="19" spans="1:18" ht="15" thickBot="1" x14ac:dyDescent="0.35">
      <c r="A19" s="131">
        <v>10068</v>
      </c>
      <c r="B19" s="132" t="s">
        <v>23</v>
      </c>
      <c r="C19" s="133" t="s">
        <v>262</v>
      </c>
      <c r="D19" s="134" t="s">
        <v>263</v>
      </c>
      <c r="E19" s="134" t="s">
        <v>263</v>
      </c>
      <c r="F19" s="142"/>
      <c r="G19" s="142">
        <f t="shared" si="1"/>
        <v>0</v>
      </c>
      <c r="H19" s="142">
        <f t="shared" si="0"/>
        <v>0</v>
      </c>
      <c r="I19" s="142">
        <f t="shared" si="2"/>
        <v>0</v>
      </c>
      <c r="M19" t="b">
        <f t="shared" si="3"/>
        <v>1</v>
      </c>
      <c r="N19" s="5">
        <v>10068</v>
      </c>
      <c r="O19" s="148">
        <v>10068</v>
      </c>
      <c r="P19">
        <v>0</v>
      </c>
      <c r="Q19">
        <v>0</v>
      </c>
      <c r="R19">
        <v>0</v>
      </c>
    </row>
    <row r="20" spans="1:18" ht="15" thickBot="1" x14ac:dyDescent="0.35">
      <c r="A20" s="131">
        <v>10101</v>
      </c>
      <c r="B20" s="132" t="s">
        <v>42</v>
      </c>
      <c r="C20" s="135" t="s">
        <v>266</v>
      </c>
      <c r="D20" s="134">
        <v>0.46</v>
      </c>
      <c r="E20" s="134">
        <v>0.46</v>
      </c>
      <c r="F20" s="143" t="s">
        <v>267</v>
      </c>
      <c r="G20" s="142">
        <f t="shared" si="1"/>
        <v>0.46</v>
      </c>
      <c r="H20" s="142">
        <f t="shared" si="0"/>
        <v>0</v>
      </c>
      <c r="I20" s="142">
        <f t="shared" si="2"/>
        <v>0</v>
      </c>
      <c r="M20" t="b">
        <f t="shared" si="3"/>
        <v>1</v>
      </c>
      <c r="N20" s="5">
        <v>10070</v>
      </c>
      <c r="O20" s="148">
        <v>10070</v>
      </c>
      <c r="P20">
        <v>0</v>
      </c>
      <c r="Q20">
        <v>0</v>
      </c>
      <c r="R20">
        <v>0</v>
      </c>
    </row>
    <row r="21" spans="1:18" ht="15" thickBot="1" x14ac:dyDescent="0.35">
      <c r="A21" s="131">
        <v>10101</v>
      </c>
      <c r="B21" s="132" t="s">
        <v>42</v>
      </c>
      <c r="C21" s="135" t="s">
        <v>274</v>
      </c>
      <c r="D21" s="134">
        <v>0.214</v>
      </c>
      <c r="E21" s="134">
        <v>0</v>
      </c>
      <c r="F21" s="144" t="s">
        <v>275</v>
      </c>
      <c r="G21" s="142">
        <f t="shared" si="1"/>
        <v>0</v>
      </c>
      <c r="H21" s="142">
        <f t="shared" si="0"/>
        <v>0</v>
      </c>
      <c r="I21" s="142">
        <f t="shared" si="2"/>
        <v>0</v>
      </c>
      <c r="M21" t="b">
        <f t="shared" si="3"/>
        <v>1</v>
      </c>
      <c r="N21" s="5">
        <v>10071</v>
      </c>
      <c r="O21" s="148">
        <v>10071</v>
      </c>
      <c r="P21">
        <v>0</v>
      </c>
      <c r="Q21">
        <v>0</v>
      </c>
      <c r="R21">
        <v>0</v>
      </c>
    </row>
    <row r="22" spans="1:18" ht="15" thickBot="1" x14ac:dyDescent="0.35">
      <c r="A22" s="131">
        <v>10103</v>
      </c>
      <c r="B22" s="132" t="s">
        <v>43</v>
      </c>
      <c r="C22" s="135" t="s">
        <v>266</v>
      </c>
      <c r="D22" s="134">
        <v>1.181</v>
      </c>
      <c r="E22" s="134">
        <v>1.181</v>
      </c>
      <c r="F22" s="144" t="s">
        <v>267</v>
      </c>
      <c r="G22" s="142">
        <f t="shared" si="1"/>
        <v>1.181</v>
      </c>
      <c r="H22" s="142">
        <f t="shared" si="0"/>
        <v>0</v>
      </c>
      <c r="I22" s="142">
        <f t="shared" si="2"/>
        <v>0</v>
      </c>
      <c r="M22" t="b">
        <f t="shared" si="3"/>
        <v>1</v>
      </c>
      <c r="N22" s="5">
        <v>10072</v>
      </c>
      <c r="O22" s="148">
        <v>10072</v>
      </c>
      <c r="P22">
        <v>0</v>
      </c>
      <c r="Q22">
        <v>0</v>
      </c>
      <c r="R22">
        <v>0</v>
      </c>
    </row>
    <row r="23" spans="1:18" ht="15" thickBot="1" x14ac:dyDescent="0.35">
      <c r="A23" s="131">
        <v>10103</v>
      </c>
      <c r="B23" s="132" t="s">
        <v>43</v>
      </c>
      <c r="C23" s="135" t="s">
        <v>276</v>
      </c>
      <c r="D23" s="134">
        <v>224.767</v>
      </c>
      <c r="E23" s="134">
        <v>102</v>
      </c>
      <c r="F23" s="144" t="s">
        <v>277</v>
      </c>
      <c r="G23" s="142">
        <f t="shared" si="1"/>
        <v>102</v>
      </c>
      <c r="H23" s="142">
        <f t="shared" si="0"/>
        <v>0</v>
      </c>
      <c r="I23" s="142">
        <f t="shared" si="2"/>
        <v>0</v>
      </c>
      <c r="M23" t="b">
        <f t="shared" si="3"/>
        <v>1</v>
      </c>
      <c r="N23" s="5">
        <v>10074</v>
      </c>
      <c r="O23" s="148">
        <v>10074</v>
      </c>
      <c r="P23">
        <v>2.9409999999999998</v>
      </c>
      <c r="Q23">
        <v>0</v>
      </c>
      <c r="R23">
        <v>0</v>
      </c>
    </row>
    <row r="24" spans="1:18" ht="15" thickBot="1" x14ac:dyDescent="0.35">
      <c r="A24" s="131">
        <v>10105</v>
      </c>
      <c r="B24" s="132" t="s">
        <v>44</v>
      </c>
      <c r="C24" s="133" t="s">
        <v>262</v>
      </c>
      <c r="D24" s="134" t="s">
        <v>263</v>
      </c>
      <c r="E24" s="134" t="s">
        <v>263</v>
      </c>
      <c r="F24" s="145"/>
      <c r="G24" s="142">
        <f t="shared" si="1"/>
        <v>0</v>
      </c>
      <c r="H24" s="142">
        <f t="shared" si="0"/>
        <v>0</v>
      </c>
      <c r="I24" s="142">
        <f t="shared" si="2"/>
        <v>0</v>
      </c>
      <c r="M24" t="b">
        <f t="shared" si="3"/>
        <v>1</v>
      </c>
      <c r="N24" s="5">
        <v>10076</v>
      </c>
      <c r="O24" s="148">
        <v>10076</v>
      </c>
      <c r="P24">
        <v>0</v>
      </c>
      <c r="Q24">
        <v>0</v>
      </c>
      <c r="R24">
        <v>0</v>
      </c>
    </row>
    <row r="25" spans="1:18" ht="15" thickBot="1" x14ac:dyDescent="0.35">
      <c r="A25" s="131">
        <v>10106</v>
      </c>
      <c r="B25" s="132" t="s">
        <v>45</v>
      </c>
      <c r="C25" s="133" t="s">
        <v>262</v>
      </c>
      <c r="D25" s="134" t="s">
        <v>263</v>
      </c>
      <c r="E25" s="134" t="s">
        <v>263</v>
      </c>
      <c r="F25" s="145"/>
      <c r="G25" s="142">
        <f t="shared" si="1"/>
        <v>0</v>
      </c>
      <c r="H25" s="142">
        <f t="shared" si="0"/>
        <v>0</v>
      </c>
      <c r="I25" s="142">
        <f t="shared" si="2"/>
        <v>0</v>
      </c>
      <c r="M25" t="b">
        <f t="shared" si="3"/>
        <v>1</v>
      </c>
      <c r="N25" s="5">
        <v>10078</v>
      </c>
      <c r="O25" s="148">
        <v>10078</v>
      </c>
      <c r="P25">
        <v>0</v>
      </c>
      <c r="Q25">
        <v>0</v>
      </c>
      <c r="R25">
        <v>0</v>
      </c>
    </row>
    <row r="26" spans="1:18" ht="15" thickBot="1" x14ac:dyDescent="0.35">
      <c r="A26" s="131">
        <v>10109</v>
      </c>
      <c r="B26" s="132" t="s">
        <v>46</v>
      </c>
      <c r="C26" s="133" t="s">
        <v>262</v>
      </c>
      <c r="D26" s="134" t="s">
        <v>263</v>
      </c>
      <c r="E26" s="134" t="s">
        <v>263</v>
      </c>
      <c r="F26" s="145"/>
      <c r="G26" s="142">
        <f t="shared" si="1"/>
        <v>0</v>
      </c>
      <c r="H26" s="142">
        <f t="shared" si="0"/>
        <v>0</v>
      </c>
      <c r="I26" s="142">
        <f t="shared" si="2"/>
        <v>0</v>
      </c>
      <c r="M26" t="b">
        <f t="shared" si="3"/>
        <v>1</v>
      </c>
      <c r="N26" s="5">
        <v>10079</v>
      </c>
      <c r="O26" s="148">
        <v>10079</v>
      </c>
      <c r="P26">
        <v>2.9409999999999998</v>
      </c>
      <c r="Q26">
        <v>4.0149999999999997</v>
      </c>
      <c r="R26">
        <v>4.0149999999999997</v>
      </c>
    </row>
    <row r="27" spans="1:18" ht="15" thickBot="1" x14ac:dyDescent="0.35">
      <c r="A27" s="131">
        <v>10111</v>
      </c>
      <c r="B27" s="132" t="s">
        <v>47</v>
      </c>
      <c r="C27" s="133" t="s">
        <v>262</v>
      </c>
      <c r="D27" s="134" t="s">
        <v>263</v>
      </c>
      <c r="E27" s="134" t="s">
        <v>263</v>
      </c>
      <c r="F27" s="145"/>
      <c r="G27" s="142">
        <f t="shared" si="1"/>
        <v>0</v>
      </c>
      <c r="H27" s="142">
        <f t="shared" si="0"/>
        <v>0</v>
      </c>
      <c r="I27" s="142">
        <f t="shared" si="2"/>
        <v>0</v>
      </c>
      <c r="M27" t="b">
        <f t="shared" si="3"/>
        <v>1</v>
      </c>
      <c r="N27" s="5">
        <v>10080</v>
      </c>
      <c r="O27" s="148">
        <v>10080</v>
      </c>
      <c r="P27">
        <v>0</v>
      </c>
      <c r="Q27">
        <v>0</v>
      </c>
      <c r="R27">
        <v>0</v>
      </c>
    </row>
    <row r="28" spans="1:18" ht="15" thickBot="1" x14ac:dyDescent="0.35">
      <c r="A28" s="131">
        <v>10113</v>
      </c>
      <c r="B28" s="132" t="s">
        <v>49</v>
      </c>
      <c r="C28" s="135" t="s">
        <v>278</v>
      </c>
      <c r="D28" s="134">
        <v>1.2310000000000001</v>
      </c>
      <c r="E28" s="134">
        <v>1.2310000000000001</v>
      </c>
      <c r="F28" s="143" t="s">
        <v>307</v>
      </c>
      <c r="G28" s="142">
        <f t="shared" si="1"/>
        <v>0</v>
      </c>
      <c r="H28" s="142">
        <f t="shared" si="0"/>
        <v>1.2310000000000001</v>
      </c>
      <c r="I28" s="142">
        <f t="shared" si="2"/>
        <v>1.2310000000000001</v>
      </c>
      <c r="M28" t="b">
        <f t="shared" si="3"/>
        <v>1</v>
      </c>
      <c r="N28" s="5">
        <v>10081</v>
      </c>
      <c r="O28" s="148">
        <v>10081</v>
      </c>
      <c r="P28">
        <v>2.9409999999999998</v>
      </c>
      <c r="Q28">
        <v>0</v>
      </c>
      <c r="R28">
        <v>0</v>
      </c>
    </row>
    <row r="29" spans="1:18" ht="15" thickBot="1" x14ac:dyDescent="0.35">
      <c r="A29" s="131">
        <v>10112</v>
      </c>
      <c r="B29" s="132" t="s">
        <v>48</v>
      </c>
      <c r="C29" s="133" t="s">
        <v>262</v>
      </c>
      <c r="D29" s="134" t="s">
        <v>263</v>
      </c>
      <c r="E29" s="134" t="s">
        <v>263</v>
      </c>
      <c r="F29" s="142"/>
      <c r="G29" s="142">
        <f t="shared" si="1"/>
        <v>0</v>
      </c>
      <c r="H29" s="142">
        <f t="shared" si="0"/>
        <v>0</v>
      </c>
      <c r="I29" s="142">
        <f t="shared" si="2"/>
        <v>0</v>
      </c>
      <c r="M29" t="b">
        <f t="shared" si="3"/>
        <v>1</v>
      </c>
      <c r="N29" s="5">
        <v>10082</v>
      </c>
      <c r="O29" s="148">
        <v>10082</v>
      </c>
      <c r="P29">
        <v>0</v>
      </c>
      <c r="Q29">
        <v>0</v>
      </c>
      <c r="R29">
        <v>0</v>
      </c>
    </row>
    <row r="30" spans="1:18" ht="15" thickBot="1" x14ac:dyDescent="0.35">
      <c r="A30" s="131">
        <v>10116</v>
      </c>
      <c r="B30" s="132" t="s">
        <v>50</v>
      </c>
      <c r="C30" s="133" t="s">
        <v>262</v>
      </c>
      <c r="D30" s="134" t="s">
        <v>263</v>
      </c>
      <c r="E30" s="134" t="s">
        <v>263</v>
      </c>
      <c r="F30" s="142"/>
      <c r="G30" s="142">
        <f t="shared" si="1"/>
        <v>0</v>
      </c>
      <c r="H30" s="142">
        <f t="shared" si="0"/>
        <v>0</v>
      </c>
      <c r="I30" s="142">
        <f t="shared" si="2"/>
        <v>0</v>
      </c>
      <c r="M30" t="b">
        <f t="shared" si="3"/>
        <v>1</v>
      </c>
      <c r="N30" s="5">
        <v>10083</v>
      </c>
      <c r="O30" s="148">
        <v>10083</v>
      </c>
      <c r="P30">
        <v>0</v>
      </c>
      <c r="Q30">
        <v>0</v>
      </c>
      <c r="R30">
        <v>0</v>
      </c>
    </row>
    <row r="31" spans="1:18" ht="15" thickBot="1" x14ac:dyDescent="0.35">
      <c r="A31" s="131">
        <v>10118</v>
      </c>
      <c r="B31" s="132" t="s">
        <v>51</v>
      </c>
      <c r="C31" s="135" t="s">
        <v>279</v>
      </c>
      <c r="D31" s="134">
        <v>0</v>
      </c>
      <c r="E31" s="134">
        <v>0</v>
      </c>
      <c r="F31" s="143" t="s">
        <v>280</v>
      </c>
      <c r="G31" s="142">
        <f t="shared" si="1"/>
        <v>0</v>
      </c>
      <c r="H31" s="142">
        <f t="shared" si="0"/>
        <v>0</v>
      </c>
      <c r="I31" s="142">
        <f t="shared" si="2"/>
        <v>0</v>
      </c>
      <c r="M31" t="b">
        <f t="shared" si="3"/>
        <v>1</v>
      </c>
      <c r="N31" s="5">
        <v>10086</v>
      </c>
      <c r="O31" s="148">
        <v>10086</v>
      </c>
      <c r="P31">
        <v>0</v>
      </c>
      <c r="Q31">
        <v>0</v>
      </c>
      <c r="R31">
        <v>0</v>
      </c>
    </row>
    <row r="32" spans="1:18" ht="15" thickBot="1" x14ac:dyDescent="0.35">
      <c r="A32" s="131">
        <v>10118</v>
      </c>
      <c r="B32" s="132" t="s">
        <v>51</v>
      </c>
      <c r="C32" s="135" t="s">
        <v>281</v>
      </c>
      <c r="D32" s="134">
        <v>2.363</v>
      </c>
      <c r="E32" s="134">
        <v>2.363</v>
      </c>
      <c r="F32" s="143" t="s">
        <v>280</v>
      </c>
      <c r="G32" s="142">
        <f t="shared" si="1"/>
        <v>2.363</v>
      </c>
      <c r="H32" s="142">
        <f t="shared" si="0"/>
        <v>0</v>
      </c>
      <c r="I32" s="142">
        <f t="shared" si="2"/>
        <v>0</v>
      </c>
      <c r="M32" t="b">
        <f t="shared" si="3"/>
        <v>1</v>
      </c>
      <c r="N32" s="5">
        <v>10087</v>
      </c>
      <c r="O32" s="148">
        <v>10087</v>
      </c>
      <c r="P32">
        <v>0</v>
      </c>
      <c r="Q32">
        <v>0</v>
      </c>
      <c r="R32">
        <v>0</v>
      </c>
    </row>
    <row r="33" spans="1:18" ht="15" thickBot="1" x14ac:dyDescent="0.35">
      <c r="A33" s="131">
        <v>10121</v>
      </c>
      <c r="B33" s="132" t="s">
        <v>52</v>
      </c>
      <c r="C33" s="133" t="s">
        <v>262</v>
      </c>
      <c r="D33" s="134" t="s">
        <v>263</v>
      </c>
      <c r="E33" s="134" t="s">
        <v>263</v>
      </c>
      <c r="F33" s="142"/>
      <c r="G33" s="142">
        <f t="shared" si="1"/>
        <v>0</v>
      </c>
      <c r="H33" s="142">
        <f t="shared" si="0"/>
        <v>0</v>
      </c>
      <c r="I33" s="142">
        <f t="shared" si="2"/>
        <v>0</v>
      </c>
      <c r="M33" t="b">
        <f t="shared" si="3"/>
        <v>1</v>
      </c>
      <c r="N33" s="5">
        <v>10089</v>
      </c>
      <c r="O33" s="148">
        <v>10089</v>
      </c>
      <c r="P33">
        <v>0</v>
      </c>
      <c r="Q33">
        <v>0.58199999999999996</v>
      </c>
      <c r="R33">
        <v>0.58199999999999996</v>
      </c>
    </row>
    <row r="34" spans="1:18" ht="15" thickBot="1" x14ac:dyDescent="0.35">
      <c r="A34" s="131">
        <v>10378</v>
      </c>
      <c r="B34" s="132" t="s">
        <v>117</v>
      </c>
      <c r="C34" s="133" t="s">
        <v>262</v>
      </c>
      <c r="D34" s="134" t="s">
        <v>263</v>
      </c>
      <c r="E34" s="134" t="s">
        <v>263</v>
      </c>
      <c r="F34" s="142"/>
      <c r="G34" s="142">
        <f t="shared" si="1"/>
        <v>0</v>
      </c>
      <c r="H34" s="142">
        <f t="shared" ref="H34:H65" si="4">IF(F34="A",E34,0)</f>
        <v>0</v>
      </c>
      <c r="I34" s="142">
        <f t="shared" si="2"/>
        <v>0</v>
      </c>
      <c r="M34" t="b">
        <f t="shared" si="3"/>
        <v>1</v>
      </c>
      <c r="N34" s="5">
        <v>10091</v>
      </c>
      <c r="O34" s="148">
        <v>10091</v>
      </c>
      <c r="P34">
        <v>0</v>
      </c>
      <c r="Q34">
        <v>0</v>
      </c>
      <c r="R34">
        <v>0</v>
      </c>
    </row>
    <row r="35" spans="1:18" ht="15" thickBot="1" x14ac:dyDescent="0.35">
      <c r="A35" s="131">
        <v>10123</v>
      </c>
      <c r="B35" s="132" t="s">
        <v>53</v>
      </c>
      <c r="C35" s="135" t="s">
        <v>282</v>
      </c>
      <c r="D35" s="134">
        <v>0.60099999999999998</v>
      </c>
      <c r="E35" s="136">
        <v>0.55500000000000005</v>
      </c>
      <c r="F35" s="143" t="s">
        <v>283</v>
      </c>
      <c r="G35" s="142">
        <f t="shared" si="1"/>
        <v>0.55500000000000005</v>
      </c>
      <c r="H35" s="142">
        <f t="shared" si="4"/>
        <v>0</v>
      </c>
      <c r="I35" s="142">
        <f t="shared" si="2"/>
        <v>0</v>
      </c>
      <c r="M35" t="b">
        <f t="shared" si="3"/>
        <v>1</v>
      </c>
      <c r="N35" s="5">
        <v>10094</v>
      </c>
      <c r="O35" s="148">
        <v>10094</v>
      </c>
      <c r="P35">
        <v>0</v>
      </c>
      <c r="Q35">
        <v>0</v>
      </c>
      <c r="R35">
        <v>0</v>
      </c>
    </row>
    <row r="36" spans="1:18" ht="15" thickBot="1" x14ac:dyDescent="0.35">
      <c r="A36" s="131">
        <v>10123</v>
      </c>
      <c r="B36" s="132" t="s">
        <v>53</v>
      </c>
      <c r="C36" s="135" t="s">
        <v>284</v>
      </c>
      <c r="D36" s="134">
        <v>14.599</v>
      </c>
      <c r="E36" s="134">
        <v>14.599</v>
      </c>
      <c r="F36" s="142"/>
      <c r="G36" s="142">
        <f t="shared" si="1"/>
        <v>14.599</v>
      </c>
      <c r="H36" s="142">
        <f t="shared" si="4"/>
        <v>0</v>
      </c>
      <c r="I36" s="142">
        <f t="shared" si="2"/>
        <v>0</v>
      </c>
      <c r="M36" t="b">
        <f t="shared" si="3"/>
        <v>1</v>
      </c>
      <c r="N36" s="5">
        <v>10095</v>
      </c>
      <c r="O36" s="148">
        <v>10095</v>
      </c>
      <c r="P36">
        <v>0</v>
      </c>
      <c r="Q36">
        <v>0</v>
      </c>
      <c r="R36">
        <v>0</v>
      </c>
    </row>
    <row r="37" spans="1:18" ht="15" thickBot="1" x14ac:dyDescent="0.35">
      <c r="A37" s="131">
        <v>10123</v>
      </c>
      <c r="B37" s="132" t="s">
        <v>53</v>
      </c>
      <c r="C37" s="135" t="s">
        <v>285</v>
      </c>
      <c r="D37" s="134">
        <v>0.61</v>
      </c>
      <c r="E37" s="134">
        <v>0.56599999999999995</v>
      </c>
      <c r="F37" s="143" t="s">
        <v>283</v>
      </c>
      <c r="G37" s="142">
        <f t="shared" si="1"/>
        <v>0.56599999999999995</v>
      </c>
      <c r="H37" s="142">
        <f t="shared" si="4"/>
        <v>0</v>
      </c>
      <c r="I37" s="142">
        <f t="shared" si="2"/>
        <v>0</v>
      </c>
      <c r="M37" t="b">
        <f t="shared" si="3"/>
        <v>1</v>
      </c>
      <c r="N37" s="5">
        <v>10097</v>
      </c>
      <c r="O37" s="148">
        <v>10097</v>
      </c>
      <c r="P37">
        <v>0</v>
      </c>
      <c r="Q37">
        <v>0</v>
      </c>
      <c r="R37">
        <v>0</v>
      </c>
    </row>
    <row r="38" spans="1:18" ht="15" thickBot="1" x14ac:dyDescent="0.35">
      <c r="A38" s="131">
        <v>10123</v>
      </c>
      <c r="B38" s="132" t="s">
        <v>53</v>
      </c>
      <c r="C38" s="135" t="s">
        <v>286</v>
      </c>
      <c r="D38" s="134">
        <v>35</v>
      </c>
      <c r="E38" s="134">
        <v>0</v>
      </c>
      <c r="F38" s="143" t="s">
        <v>272</v>
      </c>
      <c r="G38" s="142">
        <f t="shared" si="1"/>
        <v>0</v>
      </c>
      <c r="H38" s="142">
        <f t="shared" si="4"/>
        <v>0</v>
      </c>
      <c r="I38" s="142">
        <f t="shared" si="2"/>
        <v>0</v>
      </c>
      <c r="M38" t="b">
        <f t="shared" si="3"/>
        <v>1</v>
      </c>
      <c r="N38" s="5">
        <v>10101</v>
      </c>
      <c r="O38" s="148">
        <v>10101</v>
      </c>
      <c r="P38">
        <v>0.46</v>
      </c>
      <c r="Q38">
        <v>0</v>
      </c>
      <c r="R38">
        <v>0</v>
      </c>
    </row>
    <row r="39" spans="1:18" ht="15" thickBot="1" x14ac:dyDescent="0.35">
      <c r="A39" s="131">
        <v>10123</v>
      </c>
      <c r="B39" s="132" t="s">
        <v>53</v>
      </c>
      <c r="C39" s="135" t="s">
        <v>287</v>
      </c>
      <c r="D39" s="134">
        <v>0</v>
      </c>
      <c r="E39" s="134">
        <v>0</v>
      </c>
      <c r="F39" s="143" t="s">
        <v>272</v>
      </c>
      <c r="G39" s="142">
        <f t="shared" si="1"/>
        <v>0</v>
      </c>
      <c r="H39" s="142">
        <f t="shared" si="4"/>
        <v>0</v>
      </c>
      <c r="I39" s="142">
        <f t="shared" si="2"/>
        <v>0</v>
      </c>
      <c r="M39" t="b">
        <f t="shared" si="3"/>
        <v>1</v>
      </c>
      <c r="N39" s="5">
        <v>10103</v>
      </c>
      <c r="O39" s="148">
        <v>10103</v>
      </c>
      <c r="P39">
        <v>103.181</v>
      </c>
      <c r="Q39">
        <v>0</v>
      </c>
      <c r="R39">
        <v>0</v>
      </c>
    </row>
    <row r="40" spans="1:18" ht="15" thickBot="1" x14ac:dyDescent="0.35">
      <c r="A40" s="131">
        <v>10123</v>
      </c>
      <c r="B40" s="132" t="s">
        <v>53</v>
      </c>
      <c r="C40" s="135" t="s">
        <v>288</v>
      </c>
      <c r="D40" s="134">
        <v>35</v>
      </c>
      <c r="E40" s="134">
        <v>0</v>
      </c>
      <c r="F40" s="143" t="s">
        <v>272</v>
      </c>
      <c r="G40" s="142">
        <f t="shared" si="1"/>
        <v>0</v>
      </c>
      <c r="H40" s="142">
        <f t="shared" si="4"/>
        <v>0</v>
      </c>
      <c r="I40" s="142">
        <f t="shared" si="2"/>
        <v>0</v>
      </c>
      <c r="M40" t="b">
        <f t="shared" si="3"/>
        <v>1</v>
      </c>
      <c r="N40" s="5">
        <v>10105</v>
      </c>
      <c r="O40" s="148">
        <v>10105</v>
      </c>
      <c r="P40">
        <v>0</v>
      </c>
      <c r="Q40">
        <v>0</v>
      </c>
      <c r="R40">
        <v>0</v>
      </c>
    </row>
    <row r="41" spans="1:18" ht="15" thickBot="1" x14ac:dyDescent="0.35">
      <c r="A41" s="131">
        <v>10070</v>
      </c>
      <c r="B41" s="132" t="s">
        <v>24</v>
      </c>
      <c r="C41" s="133" t="s">
        <v>262</v>
      </c>
      <c r="D41" s="134" t="s">
        <v>263</v>
      </c>
      <c r="E41" s="134" t="s">
        <v>263</v>
      </c>
      <c r="F41" s="142"/>
      <c r="G41" s="142">
        <f t="shared" si="1"/>
        <v>0</v>
      </c>
      <c r="H41" s="142">
        <f t="shared" si="4"/>
        <v>0</v>
      </c>
      <c r="I41" s="142">
        <f t="shared" si="2"/>
        <v>0</v>
      </c>
      <c r="M41" t="b">
        <f t="shared" si="3"/>
        <v>1</v>
      </c>
      <c r="N41" s="5">
        <v>10106</v>
      </c>
      <c r="O41" s="148">
        <v>10106</v>
      </c>
      <c r="P41">
        <v>0</v>
      </c>
      <c r="Q41">
        <v>0</v>
      </c>
      <c r="R41">
        <v>0</v>
      </c>
    </row>
    <row r="42" spans="1:18" ht="15" thickBot="1" x14ac:dyDescent="0.35">
      <c r="A42" s="131">
        <v>10136</v>
      </c>
      <c r="B42" s="132" t="s">
        <v>54</v>
      </c>
      <c r="C42" s="133" t="s">
        <v>262</v>
      </c>
      <c r="D42" s="134" t="s">
        <v>263</v>
      </c>
      <c r="E42" s="134" t="s">
        <v>263</v>
      </c>
      <c r="F42" s="142"/>
      <c r="G42" s="142">
        <f t="shared" si="1"/>
        <v>0</v>
      </c>
      <c r="H42" s="142">
        <f t="shared" si="4"/>
        <v>0</v>
      </c>
      <c r="I42" s="142">
        <f t="shared" si="2"/>
        <v>0</v>
      </c>
      <c r="M42" t="b">
        <f t="shared" si="3"/>
        <v>1</v>
      </c>
      <c r="N42" s="5">
        <v>10109</v>
      </c>
      <c r="O42" s="148">
        <v>10109</v>
      </c>
      <c r="P42">
        <v>0</v>
      </c>
      <c r="Q42">
        <v>0</v>
      </c>
      <c r="R42">
        <v>0</v>
      </c>
    </row>
    <row r="43" spans="1:18" ht="15" thickBot="1" x14ac:dyDescent="0.35">
      <c r="A43" s="131">
        <v>10071</v>
      </c>
      <c r="B43" s="132" t="s">
        <v>25</v>
      </c>
      <c r="C43" s="133" t="s">
        <v>262</v>
      </c>
      <c r="D43" s="134" t="s">
        <v>263</v>
      </c>
      <c r="E43" s="134" t="s">
        <v>263</v>
      </c>
      <c r="F43" s="142"/>
      <c r="G43" s="142">
        <f t="shared" si="1"/>
        <v>0</v>
      </c>
      <c r="H43" s="142">
        <f t="shared" si="4"/>
        <v>0</v>
      </c>
      <c r="I43" s="142">
        <f t="shared" si="2"/>
        <v>0</v>
      </c>
      <c r="M43" t="b">
        <f t="shared" si="3"/>
        <v>1</v>
      </c>
      <c r="N43" s="5">
        <v>10111</v>
      </c>
      <c r="O43" s="148">
        <v>10111</v>
      </c>
      <c r="P43">
        <v>0</v>
      </c>
      <c r="Q43">
        <v>0</v>
      </c>
      <c r="R43">
        <v>0</v>
      </c>
    </row>
    <row r="44" spans="1:18" ht="15" thickBot="1" x14ac:dyDescent="0.35">
      <c r="A44" s="131">
        <v>10142</v>
      </c>
      <c r="B44" s="132" t="s">
        <v>55</v>
      </c>
      <c r="C44" s="133" t="s">
        <v>262</v>
      </c>
      <c r="D44" s="134" t="s">
        <v>263</v>
      </c>
      <c r="E44" s="134" t="s">
        <v>263</v>
      </c>
      <c r="F44" s="142"/>
      <c r="G44" s="142">
        <f t="shared" si="1"/>
        <v>0</v>
      </c>
      <c r="H44" s="142">
        <f t="shared" si="4"/>
        <v>0</v>
      </c>
      <c r="I44" s="142">
        <f t="shared" si="2"/>
        <v>0</v>
      </c>
      <c r="M44" t="b">
        <f t="shared" si="3"/>
        <v>1</v>
      </c>
      <c r="N44" s="5">
        <v>10112</v>
      </c>
      <c r="O44" s="148">
        <v>10112</v>
      </c>
      <c r="P44">
        <v>0</v>
      </c>
      <c r="Q44">
        <v>0</v>
      </c>
      <c r="R44">
        <v>0</v>
      </c>
    </row>
    <row r="45" spans="1:18" ht="15" thickBot="1" x14ac:dyDescent="0.35">
      <c r="A45" s="131">
        <v>10144</v>
      </c>
      <c r="B45" s="132" t="s">
        <v>56</v>
      </c>
      <c r="C45" s="133" t="s">
        <v>262</v>
      </c>
      <c r="D45" s="134" t="s">
        <v>263</v>
      </c>
      <c r="E45" s="134" t="s">
        <v>263</v>
      </c>
      <c r="F45" s="142"/>
      <c r="G45" s="142">
        <f t="shared" si="1"/>
        <v>0</v>
      </c>
      <c r="H45" s="142">
        <f t="shared" si="4"/>
        <v>0</v>
      </c>
      <c r="I45" s="142">
        <f t="shared" si="2"/>
        <v>0</v>
      </c>
      <c r="M45" t="b">
        <f t="shared" si="3"/>
        <v>1</v>
      </c>
      <c r="N45" s="5">
        <v>10113</v>
      </c>
      <c r="O45" s="148">
        <v>10113</v>
      </c>
      <c r="P45">
        <v>0</v>
      </c>
      <c r="Q45">
        <v>1.2310000000000001</v>
      </c>
      <c r="R45">
        <v>1.2310000000000001</v>
      </c>
    </row>
    <row r="46" spans="1:18" ht="15" thickBot="1" x14ac:dyDescent="0.35">
      <c r="A46" s="131">
        <v>10072</v>
      </c>
      <c r="B46" s="132" t="s">
        <v>26</v>
      </c>
      <c r="C46" s="133" t="s">
        <v>262</v>
      </c>
      <c r="D46" s="134" t="s">
        <v>263</v>
      </c>
      <c r="E46" s="134" t="s">
        <v>263</v>
      </c>
      <c r="F46" s="142"/>
      <c r="G46" s="142">
        <f t="shared" si="1"/>
        <v>0</v>
      </c>
      <c r="H46" s="142">
        <f t="shared" si="4"/>
        <v>0</v>
      </c>
      <c r="I46" s="142">
        <f t="shared" si="2"/>
        <v>0</v>
      </c>
      <c r="M46" t="b">
        <f t="shared" si="3"/>
        <v>1</v>
      </c>
      <c r="N46" s="5">
        <v>10116</v>
      </c>
      <c r="O46" s="148">
        <v>10116</v>
      </c>
      <c r="P46">
        <v>0</v>
      </c>
      <c r="Q46">
        <v>0</v>
      </c>
      <c r="R46">
        <v>0</v>
      </c>
    </row>
    <row r="47" spans="1:18" ht="15" thickBot="1" x14ac:dyDescent="0.35">
      <c r="A47" s="131">
        <v>10156</v>
      </c>
      <c r="B47" s="132" t="s">
        <v>57</v>
      </c>
      <c r="C47" s="133" t="s">
        <v>262</v>
      </c>
      <c r="D47" s="134" t="s">
        <v>263</v>
      </c>
      <c r="E47" s="134" t="s">
        <v>263</v>
      </c>
      <c r="F47" s="142"/>
      <c r="G47" s="142">
        <f t="shared" si="1"/>
        <v>0</v>
      </c>
      <c r="H47" s="142">
        <f t="shared" si="4"/>
        <v>0</v>
      </c>
      <c r="I47" s="142">
        <f t="shared" si="2"/>
        <v>0</v>
      </c>
      <c r="M47" t="b">
        <f t="shared" si="3"/>
        <v>1</v>
      </c>
      <c r="N47" s="5">
        <v>10118</v>
      </c>
      <c r="O47" s="148">
        <v>10118</v>
      </c>
      <c r="P47">
        <v>2.363</v>
      </c>
      <c r="Q47">
        <v>0</v>
      </c>
      <c r="R47">
        <v>0</v>
      </c>
    </row>
    <row r="48" spans="1:18" ht="15" thickBot="1" x14ac:dyDescent="0.35">
      <c r="A48" s="131">
        <v>10157</v>
      </c>
      <c r="B48" s="132" t="s">
        <v>58</v>
      </c>
      <c r="C48" s="135" t="s">
        <v>289</v>
      </c>
      <c r="D48" s="134">
        <v>2.5489999999999999</v>
      </c>
      <c r="E48" s="134">
        <v>2.5489999999999999</v>
      </c>
      <c r="F48" s="143" t="s">
        <v>280</v>
      </c>
      <c r="G48" s="142">
        <f t="shared" si="1"/>
        <v>2.5489999999999999</v>
      </c>
      <c r="H48" s="142">
        <f t="shared" si="4"/>
        <v>0</v>
      </c>
      <c r="I48" s="142">
        <f t="shared" si="2"/>
        <v>0</v>
      </c>
      <c r="M48" t="b">
        <f t="shared" si="3"/>
        <v>1</v>
      </c>
      <c r="N48" s="5">
        <v>10121</v>
      </c>
      <c r="O48" s="148">
        <v>10121</v>
      </c>
      <c r="P48">
        <v>0</v>
      </c>
      <c r="Q48">
        <v>0</v>
      </c>
      <c r="R48">
        <v>0</v>
      </c>
    </row>
    <row r="49" spans="1:18" ht="15" thickBot="1" x14ac:dyDescent="0.35">
      <c r="A49" s="131">
        <v>10158</v>
      </c>
      <c r="B49" s="132" t="s">
        <v>59</v>
      </c>
      <c r="C49" s="133" t="s">
        <v>262</v>
      </c>
      <c r="D49" s="134" t="s">
        <v>263</v>
      </c>
      <c r="E49" s="134" t="s">
        <v>263</v>
      </c>
      <c r="F49" s="142"/>
      <c r="G49" s="142">
        <f t="shared" si="1"/>
        <v>0</v>
      </c>
      <c r="H49" s="142">
        <f t="shared" si="4"/>
        <v>0</v>
      </c>
      <c r="I49" s="142">
        <f t="shared" si="2"/>
        <v>0</v>
      </c>
      <c r="M49" t="b">
        <f t="shared" si="3"/>
        <v>1</v>
      </c>
      <c r="N49" s="5">
        <v>10123</v>
      </c>
      <c r="O49" s="148">
        <v>10123</v>
      </c>
      <c r="P49">
        <v>15.72</v>
      </c>
      <c r="Q49">
        <v>0</v>
      </c>
      <c r="R49">
        <v>0</v>
      </c>
    </row>
    <row r="50" spans="1:18" ht="15" thickBot="1" x14ac:dyDescent="0.35">
      <c r="A50" s="131">
        <v>10170</v>
      </c>
      <c r="B50" s="132" t="s">
        <v>60</v>
      </c>
      <c r="C50" s="135" t="s">
        <v>290</v>
      </c>
      <c r="D50" s="134">
        <v>15.425000000000001</v>
      </c>
      <c r="E50" s="134">
        <v>15.425000000000001</v>
      </c>
      <c r="F50" s="142"/>
      <c r="G50" s="142">
        <f t="shared" si="1"/>
        <v>15.425000000000001</v>
      </c>
      <c r="H50" s="142">
        <f t="shared" si="4"/>
        <v>0</v>
      </c>
      <c r="I50" s="142">
        <f t="shared" si="2"/>
        <v>0</v>
      </c>
      <c r="M50" t="b">
        <f t="shared" si="3"/>
        <v>1</v>
      </c>
      <c r="N50" s="5">
        <v>10136</v>
      </c>
      <c r="O50" s="148">
        <v>10136</v>
      </c>
      <c r="P50">
        <v>0</v>
      </c>
      <c r="Q50">
        <v>0</v>
      </c>
      <c r="R50">
        <v>0</v>
      </c>
    </row>
    <row r="51" spans="1:18" ht="15" thickBot="1" x14ac:dyDescent="0.35">
      <c r="A51" s="131">
        <v>10170</v>
      </c>
      <c r="B51" s="132" t="s">
        <v>60</v>
      </c>
      <c r="C51" s="135" t="s">
        <v>291</v>
      </c>
      <c r="D51" s="134" t="s">
        <v>176</v>
      </c>
      <c r="E51" s="134">
        <v>0</v>
      </c>
      <c r="F51" s="143" t="s">
        <v>277</v>
      </c>
      <c r="G51" s="142">
        <f t="shared" si="1"/>
        <v>0</v>
      </c>
      <c r="H51" s="142">
        <f t="shared" si="4"/>
        <v>0</v>
      </c>
      <c r="I51" s="142">
        <f t="shared" si="2"/>
        <v>0</v>
      </c>
      <c r="M51" t="b">
        <f t="shared" si="3"/>
        <v>1</v>
      </c>
      <c r="N51" s="5">
        <v>10142</v>
      </c>
      <c r="O51" s="148">
        <v>10142</v>
      </c>
      <c r="P51">
        <v>0</v>
      </c>
      <c r="Q51">
        <v>0</v>
      </c>
      <c r="R51">
        <v>0</v>
      </c>
    </row>
    <row r="52" spans="1:18" ht="15" thickBot="1" x14ac:dyDescent="0.35">
      <c r="A52" s="131">
        <v>10170</v>
      </c>
      <c r="B52" s="132" t="s">
        <v>60</v>
      </c>
      <c r="C52" s="135" t="s">
        <v>292</v>
      </c>
      <c r="D52" s="134">
        <v>2.0859999999999999</v>
      </c>
      <c r="E52" s="134">
        <v>0</v>
      </c>
      <c r="F52" s="143" t="s">
        <v>277</v>
      </c>
      <c r="G52" s="142">
        <f t="shared" si="1"/>
        <v>0</v>
      </c>
      <c r="H52" s="142">
        <f t="shared" si="4"/>
        <v>0</v>
      </c>
      <c r="I52" s="142">
        <f t="shared" si="2"/>
        <v>0</v>
      </c>
      <c r="M52" t="b">
        <f t="shared" si="3"/>
        <v>1</v>
      </c>
      <c r="N52" s="5">
        <v>10144</v>
      </c>
      <c r="O52" s="148">
        <v>10144</v>
      </c>
      <c r="P52">
        <v>0</v>
      </c>
      <c r="Q52">
        <v>0</v>
      </c>
      <c r="R52">
        <v>0</v>
      </c>
    </row>
    <row r="53" spans="1:18" ht="15" thickBot="1" x14ac:dyDescent="0.35">
      <c r="A53" s="131">
        <v>10170</v>
      </c>
      <c r="B53" s="132" t="s">
        <v>60</v>
      </c>
      <c r="C53" s="135" t="s">
        <v>293</v>
      </c>
      <c r="D53" s="134">
        <v>0</v>
      </c>
      <c r="E53" s="134">
        <v>0</v>
      </c>
      <c r="F53" s="143" t="s">
        <v>277</v>
      </c>
      <c r="G53" s="142">
        <f t="shared" si="1"/>
        <v>0</v>
      </c>
      <c r="H53" s="142">
        <f t="shared" si="4"/>
        <v>0</v>
      </c>
      <c r="I53" s="142">
        <f t="shared" si="2"/>
        <v>0</v>
      </c>
      <c r="M53" t="b">
        <f t="shared" si="3"/>
        <v>1</v>
      </c>
      <c r="N53" s="5">
        <v>10156</v>
      </c>
      <c r="O53" s="148">
        <v>10156</v>
      </c>
      <c r="P53">
        <v>0</v>
      </c>
      <c r="Q53">
        <v>0</v>
      </c>
      <c r="R53">
        <v>0</v>
      </c>
    </row>
    <row r="54" spans="1:18" ht="15" thickBot="1" x14ac:dyDescent="0.35">
      <c r="A54" s="131">
        <v>10170</v>
      </c>
      <c r="B54" s="132" t="s">
        <v>60</v>
      </c>
      <c r="C54" s="135" t="s">
        <v>282</v>
      </c>
      <c r="D54" s="134">
        <v>0.52600000000000002</v>
      </c>
      <c r="E54" s="134">
        <v>0.49399999999999999</v>
      </c>
      <c r="F54" s="143" t="s">
        <v>283</v>
      </c>
      <c r="G54" s="142">
        <f t="shared" si="1"/>
        <v>0.49399999999999999</v>
      </c>
      <c r="H54" s="142">
        <f t="shared" si="4"/>
        <v>0</v>
      </c>
      <c r="I54" s="142">
        <f t="shared" si="2"/>
        <v>0</v>
      </c>
      <c r="M54" t="b">
        <f t="shared" si="3"/>
        <v>1</v>
      </c>
      <c r="N54" s="5">
        <v>10157</v>
      </c>
      <c r="O54" s="148">
        <v>10157</v>
      </c>
      <c r="P54">
        <v>2.5489999999999999</v>
      </c>
      <c r="Q54">
        <v>0</v>
      </c>
      <c r="R54">
        <v>0</v>
      </c>
    </row>
    <row r="55" spans="1:18" ht="15" thickBot="1" x14ac:dyDescent="0.35">
      <c r="A55" s="131">
        <v>10170</v>
      </c>
      <c r="B55" s="132" t="s">
        <v>60</v>
      </c>
      <c r="C55" s="135" t="s">
        <v>294</v>
      </c>
      <c r="D55" s="134" t="s">
        <v>176</v>
      </c>
      <c r="E55" s="134">
        <v>0</v>
      </c>
      <c r="F55" s="143" t="s">
        <v>277</v>
      </c>
      <c r="G55" s="142">
        <f t="shared" si="1"/>
        <v>0</v>
      </c>
      <c r="H55" s="142">
        <f t="shared" si="4"/>
        <v>0</v>
      </c>
      <c r="I55" s="142">
        <f t="shared" si="2"/>
        <v>0</v>
      </c>
      <c r="M55" t="b">
        <f t="shared" si="3"/>
        <v>1</v>
      </c>
      <c r="N55" s="5">
        <v>10158</v>
      </c>
      <c r="O55" s="148">
        <v>10158</v>
      </c>
      <c r="P55">
        <v>0</v>
      </c>
      <c r="Q55">
        <v>0</v>
      </c>
      <c r="R55">
        <v>0</v>
      </c>
    </row>
    <row r="56" spans="1:18" ht="15" thickBot="1" x14ac:dyDescent="0.35">
      <c r="A56" s="131">
        <v>10170</v>
      </c>
      <c r="B56" s="132" t="s">
        <v>60</v>
      </c>
      <c r="C56" s="135" t="s">
        <v>295</v>
      </c>
      <c r="D56" s="134">
        <v>6.9850000000000003</v>
      </c>
      <c r="E56" s="134">
        <v>6.9850000000000003</v>
      </c>
      <c r="F56" s="142"/>
      <c r="G56" s="142">
        <f t="shared" si="1"/>
        <v>6.9850000000000003</v>
      </c>
      <c r="H56" s="142">
        <f t="shared" si="4"/>
        <v>0</v>
      </c>
      <c r="I56" s="142">
        <f t="shared" si="2"/>
        <v>0</v>
      </c>
      <c r="M56" t="b">
        <f t="shared" si="3"/>
        <v>1</v>
      </c>
      <c r="N56" s="5">
        <v>10170</v>
      </c>
      <c r="O56" s="148">
        <v>10170</v>
      </c>
      <c r="P56">
        <v>32.262999999999998</v>
      </c>
      <c r="Q56">
        <v>0</v>
      </c>
      <c r="R56">
        <v>0</v>
      </c>
    </row>
    <row r="57" spans="1:18" ht="15" thickBot="1" x14ac:dyDescent="0.35">
      <c r="A57" s="131">
        <v>10170</v>
      </c>
      <c r="B57" s="132" t="s">
        <v>60</v>
      </c>
      <c r="C57" s="135" t="s">
        <v>296</v>
      </c>
      <c r="D57" s="134">
        <v>3.484</v>
      </c>
      <c r="E57" s="134">
        <v>0</v>
      </c>
      <c r="F57" s="143" t="s">
        <v>297</v>
      </c>
      <c r="G57" s="142">
        <f t="shared" si="1"/>
        <v>0</v>
      </c>
      <c r="H57" s="142">
        <f t="shared" si="4"/>
        <v>0</v>
      </c>
      <c r="I57" s="142">
        <f t="shared" si="2"/>
        <v>0</v>
      </c>
      <c r="M57" t="b">
        <f t="shared" si="3"/>
        <v>1</v>
      </c>
      <c r="N57" s="5">
        <v>10172</v>
      </c>
      <c r="O57" s="148">
        <v>10172</v>
      </c>
      <c r="P57">
        <v>0</v>
      </c>
      <c r="Q57">
        <v>0</v>
      </c>
      <c r="R57">
        <v>0</v>
      </c>
    </row>
    <row r="58" spans="1:18" ht="15" thickBot="1" x14ac:dyDescent="0.35">
      <c r="A58" s="131">
        <v>10170</v>
      </c>
      <c r="B58" s="132" t="s">
        <v>60</v>
      </c>
      <c r="C58" s="135" t="s">
        <v>298</v>
      </c>
      <c r="D58" s="134">
        <v>3.282</v>
      </c>
      <c r="E58" s="134">
        <v>3.282</v>
      </c>
      <c r="F58" s="143" t="s">
        <v>280</v>
      </c>
      <c r="G58" s="142">
        <f t="shared" si="1"/>
        <v>3.282</v>
      </c>
      <c r="H58" s="142">
        <f t="shared" si="4"/>
        <v>0</v>
      </c>
      <c r="I58" s="142">
        <f t="shared" si="2"/>
        <v>0</v>
      </c>
      <c r="M58" t="b">
        <f t="shared" si="3"/>
        <v>1</v>
      </c>
      <c r="N58" s="5">
        <v>10173</v>
      </c>
      <c r="O58" s="148">
        <v>10173</v>
      </c>
      <c r="P58">
        <v>0.99199999999999999</v>
      </c>
      <c r="Q58">
        <v>0.96699999999999997</v>
      </c>
      <c r="R58">
        <v>0.96699999999999997</v>
      </c>
    </row>
    <row r="59" spans="1:18" ht="15" thickBot="1" x14ac:dyDescent="0.35">
      <c r="A59" s="131">
        <v>10170</v>
      </c>
      <c r="B59" s="132" t="s">
        <v>60</v>
      </c>
      <c r="C59" s="135" t="s">
        <v>299</v>
      </c>
      <c r="D59" s="134">
        <v>5.5910000000000002</v>
      </c>
      <c r="E59" s="134">
        <v>5.5910000000000002</v>
      </c>
      <c r="F59" s="142"/>
      <c r="G59" s="142">
        <f t="shared" si="1"/>
        <v>5.5910000000000002</v>
      </c>
      <c r="H59" s="142">
        <f t="shared" si="4"/>
        <v>0</v>
      </c>
      <c r="I59" s="142">
        <f t="shared" si="2"/>
        <v>0</v>
      </c>
      <c r="M59" t="b">
        <f t="shared" si="3"/>
        <v>1</v>
      </c>
      <c r="N59" s="5">
        <v>10174</v>
      </c>
      <c r="O59" s="148">
        <v>10174</v>
      </c>
      <c r="P59">
        <v>0</v>
      </c>
      <c r="Q59">
        <v>0</v>
      </c>
      <c r="R59">
        <v>0</v>
      </c>
    </row>
    <row r="60" spans="1:18" ht="15" thickBot="1" x14ac:dyDescent="0.35">
      <c r="A60" s="131">
        <v>10170</v>
      </c>
      <c r="B60" s="132" t="s">
        <v>60</v>
      </c>
      <c r="C60" s="135" t="s">
        <v>285</v>
      </c>
      <c r="D60" s="134">
        <v>0.53300000000000003</v>
      </c>
      <c r="E60" s="134">
        <v>0.48599999999999999</v>
      </c>
      <c r="F60" s="143" t="s">
        <v>283</v>
      </c>
      <c r="G60" s="142">
        <f t="shared" si="1"/>
        <v>0.48599999999999999</v>
      </c>
      <c r="H60" s="142">
        <f t="shared" si="4"/>
        <v>0</v>
      </c>
      <c r="I60" s="142">
        <f t="shared" si="2"/>
        <v>0</v>
      </c>
      <c r="M60" t="b">
        <f t="shared" si="3"/>
        <v>1</v>
      </c>
      <c r="N60" s="5">
        <v>10177</v>
      </c>
      <c r="O60" s="148">
        <v>10177</v>
      </c>
      <c r="P60">
        <v>6.6000000000000003E-2</v>
      </c>
      <c r="Q60">
        <v>0</v>
      </c>
      <c r="R60">
        <v>0</v>
      </c>
    </row>
    <row r="61" spans="1:18" ht="15" thickBot="1" x14ac:dyDescent="0.35">
      <c r="A61" s="131">
        <v>10170</v>
      </c>
      <c r="B61" s="132" t="s">
        <v>60</v>
      </c>
      <c r="C61" s="135" t="s">
        <v>300</v>
      </c>
      <c r="D61" s="136">
        <v>5.7000000000000002E-2</v>
      </c>
      <c r="E61" s="136">
        <v>0</v>
      </c>
      <c r="F61" s="144" t="s">
        <v>265</v>
      </c>
      <c r="G61" s="142">
        <f t="shared" si="1"/>
        <v>0</v>
      </c>
      <c r="H61" s="142">
        <f t="shared" si="4"/>
        <v>0</v>
      </c>
      <c r="I61" s="142">
        <f t="shared" si="2"/>
        <v>0</v>
      </c>
      <c r="M61" t="b">
        <f t="shared" si="3"/>
        <v>1</v>
      </c>
      <c r="N61" s="5">
        <v>10179</v>
      </c>
      <c r="O61" s="148">
        <v>10179</v>
      </c>
      <c r="P61">
        <v>9.4039999999999999</v>
      </c>
      <c r="Q61">
        <v>3.577</v>
      </c>
      <c r="R61">
        <v>3.577</v>
      </c>
    </row>
    <row r="62" spans="1:18" ht="15" thickBot="1" x14ac:dyDescent="0.35">
      <c r="A62" s="131">
        <v>10170</v>
      </c>
      <c r="B62" s="132" t="s">
        <v>60</v>
      </c>
      <c r="C62" s="135" t="s">
        <v>301</v>
      </c>
      <c r="D62" s="136">
        <v>17.678000000000001</v>
      </c>
      <c r="E62" s="136">
        <v>0</v>
      </c>
      <c r="F62" s="144" t="s">
        <v>272</v>
      </c>
      <c r="G62" s="142">
        <f t="shared" si="1"/>
        <v>0</v>
      </c>
      <c r="H62" s="142">
        <f t="shared" si="4"/>
        <v>0</v>
      </c>
      <c r="I62" s="142">
        <f t="shared" si="2"/>
        <v>0</v>
      </c>
      <c r="M62" t="b">
        <f t="shared" si="3"/>
        <v>1</v>
      </c>
      <c r="N62" s="5">
        <v>10183</v>
      </c>
      <c r="O62" s="148">
        <v>10183</v>
      </c>
      <c r="P62">
        <v>0.68899999999999995</v>
      </c>
      <c r="Q62">
        <v>0</v>
      </c>
      <c r="R62">
        <v>0</v>
      </c>
    </row>
    <row r="63" spans="1:18" ht="15" thickBot="1" x14ac:dyDescent="0.35">
      <c r="A63" s="131">
        <v>10170</v>
      </c>
      <c r="B63" s="132" t="s">
        <v>60</v>
      </c>
      <c r="C63" s="135" t="s">
        <v>302</v>
      </c>
      <c r="D63" s="136">
        <v>3.1E-2</v>
      </c>
      <c r="E63" s="136">
        <v>0</v>
      </c>
      <c r="F63" s="144" t="s">
        <v>265</v>
      </c>
      <c r="G63" s="142">
        <f t="shared" si="1"/>
        <v>0</v>
      </c>
      <c r="H63" s="142">
        <f t="shared" si="4"/>
        <v>0</v>
      </c>
      <c r="I63" s="142">
        <f t="shared" si="2"/>
        <v>0</v>
      </c>
      <c r="M63" t="b">
        <f t="shared" si="3"/>
        <v>1</v>
      </c>
      <c r="N63" s="5">
        <v>10186</v>
      </c>
      <c r="O63" s="148">
        <v>10186</v>
      </c>
      <c r="P63">
        <v>0</v>
      </c>
      <c r="Q63">
        <v>0</v>
      </c>
      <c r="R63">
        <v>0</v>
      </c>
    </row>
    <row r="64" spans="1:18" ht="15" thickBot="1" x14ac:dyDescent="0.35">
      <c r="A64" s="131">
        <v>10170</v>
      </c>
      <c r="B64" s="132" t="s">
        <v>60</v>
      </c>
      <c r="C64" s="135" t="s">
        <v>303</v>
      </c>
      <c r="D64" s="136">
        <v>2.5000000000000001E-2</v>
      </c>
      <c r="E64" s="136">
        <v>0</v>
      </c>
      <c r="F64" s="144" t="s">
        <v>265</v>
      </c>
      <c r="G64" s="142">
        <f t="shared" si="1"/>
        <v>0</v>
      </c>
      <c r="H64" s="142">
        <f t="shared" si="4"/>
        <v>0</v>
      </c>
      <c r="I64" s="142">
        <f t="shared" si="2"/>
        <v>0</v>
      </c>
      <c r="M64" t="b">
        <f t="shared" si="3"/>
        <v>1</v>
      </c>
      <c r="N64" s="5">
        <v>10190</v>
      </c>
      <c r="O64" s="148">
        <v>10190</v>
      </c>
      <c r="P64">
        <v>306.41000000000003</v>
      </c>
      <c r="Q64">
        <v>0</v>
      </c>
      <c r="R64">
        <v>0</v>
      </c>
    </row>
    <row r="65" spans="1:18" ht="29.4" thickBot="1" x14ac:dyDescent="0.35">
      <c r="A65" s="131">
        <v>10170</v>
      </c>
      <c r="B65" s="132" t="s">
        <v>60</v>
      </c>
      <c r="C65" s="135" t="s">
        <v>304</v>
      </c>
      <c r="D65" s="136">
        <v>0.56999999999999995</v>
      </c>
      <c r="E65" s="136">
        <v>0</v>
      </c>
      <c r="F65" s="144" t="s">
        <v>265</v>
      </c>
      <c r="G65" s="142">
        <f t="shared" si="1"/>
        <v>0</v>
      </c>
      <c r="H65" s="142">
        <f t="shared" si="4"/>
        <v>0</v>
      </c>
      <c r="I65" s="142">
        <f t="shared" si="2"/>
        <v>0</v>
      </c>
      <c r="M65" t="b">
        <f t="shared" si="3"/>
        <v>1</v>
      </c>
      <c r="N65" s="5">
        <v>10191</v>
      </c>
      <c r="O65" s="148">
        <v>10191</v>
      </c>
      <c r="P65">
        <v>0</v>
      </c>
      <c r="Q65">
        <v>0</v>
      </c>
      <c r="R65">
        <v>0</v>
      </c>
    </row>
    <row r="66" spans="1:18" ht="15" thickBot="1" x14ac:dyDescent="0.35">
      <c r="A66" s="131">
        <v>10172</v>
      </c>
      <c r="B66" s="132" t="s">
        <v>61</v>
      </c>
      <c r="C66" s="133" t="s">
        <v>262</v>
      </c>
      <c r="D66" s="136" t="s">
        <v>263</v>
      </c>
      <c r="E66" s="136" t="s">
        <v>263</v>
      </c>
      <c r="F66" s="145"/>
      <c r="G66" s="142">
        <f t="shared" si="1"/>
        <v>0</v>
      </c>
      <c r="H66" s="142">
        <f t="shared" ref="H66:H97" si="5">IF(F66="A",E66,0)</f>
        <v>0</v>
      </c>
      <c r="I66" s="142">
        <f t="shared" si="2"/>
        <v>0</v>
      </c>
      <c r="M66" t="b">
        <f t="shared" si="3"/>
        <v>1</v>
      </c>
      <c r="N66" s="5">
        <v>10197</v>
      </c>
      <c r="O66" s="148">
        <v>10197</v>
      </c>
      <c r="P66">
        <v>0</v>
      </c>
      <c r="Q66">
        <v>0</v>
      </c>
      <c r="R66">
        <v>0</v>
      </c>
    </row>
    <row r="67" spans="1:18" ht="15" thickBot="1" x14ac:dyDescent="0.35">
      <c r="A67" s="131">
        <v>10173</v>
      </c>
      <c r="B67" s="132" t="s">
        <v>62</v>
      </c>
      <c r="C67" s="133" t="s">
        <v>305</v>
      </c>
      <c r="D67" s="134">
        <v>0.13500000000000001</v>
      </c>
      <c r="E67" s="134">
        <v>0</v>
      </c>
      <c r="F67" s="143" t="s">
        <v>265</v>
      </c>
      <c r="G67" s="142">
        <f t="shared" ref="G67:G130" si="6">IF(E67="-",0,E67-H67)</f>
        <v>0</v>
      </c>
      <c r="H67" s="142">
        <f t="shared" si="5"/>
        <v>0</v>
      </c>
      <c r="I67" s="142">
        <f t="shared" ref="I67:I130" si="7">H67</f>
        <v>0</v>
      </c>
      <c r="M67" t="b">
        <f t="shared" ref="M67:M130" si="8">O67=N67</f>
        <v>1</v>
      </c>
      <c r="N67" s="5">
        <v>10202</v>
      </c>
      <c r="O67" s="148">
        <v>10202</v>
      </c>
      <c r="P67">
        <v>0</v>
      </c>
      <c r="Q67">
        <v>0</v>
      </c>
      <c r="R67">
        <v>0</v>
      </c>
    </row>
    <row r="68" spans="1:18" ht="15" thickBot="1" x14ac:dyDescent="0.35">
      <c r="A68" s="131">
        <v>10173</v>
      </c>
      <c r="B68" s="132" t="s">
        <v>62</v>
      </c>
      <c r="C68" s="133" t="s">
        <v>306</v>
      </c>
      <c r="D68" s="134">
        <v>0.96699999999999997</v>
      </c>
      <c r="E68" s="134">
        <v>0.96699999999999997</v>
      </c>
      <c r="F68" s="143" t="s">
        <v>307</v>
      </c>
      <c r="G68" s="142">
        <f t="shared" si="6"/>
        <v>0</v>
      </c>
      <c r="H68" s="142">
        <f t="shared" si="5"/>
        <v>0.96699999999999997</v>
      </c>
      <c r="I68" s="142">
        <f t="shared" si="7"/>
        <v>0.96699999999999997</v>
      </c>
      <c r="M68" t="b">
        <f t="shared" si="8"/>
        <v>1</v>
      </c>
      <c r="N68" s="5">
        <v>10203</v>
      </c>
      <c r="O68" s="148">
        <v>10203</v>
      </c>
      <c r="P68">
        <v>0</v>
      </c>
      <c r="Q68">
        <v>0</v>
      </c>
      <c r="R68">
        <v>0</v>
      </c>
    </row>
    <row r="69" spans="1:18" ht="15" thickBot="1" x14ac:dyDescent="0.35">
      <c r="A69" s="131">
        <v>10173</v>
      </c>
      <c r="B69" s="132" t="s">
        <v>62</v>
      </c>
      <c r="C69" s="133" t="s">
        <v>308</v>
      </c>
      <c r="D69" s="134">
        <v>0.99199999999999999</v>
      </c>
      <c r="E69" s="134">
        <v>0.99199999999999999</v>
      </c>
      <c r="F69" s="142"/>
      <c r="G69" s="142">
        <f t="shared" si="6"/>
        <v>0.99199999999999999</v>
      </c>
      <c r="H69" s="142">
        <f t="shared" si="5"/>
        <v>0</v>
      </c>
      <c r="I69" s="142">
        <f t="shared" si="7"/>
        <v>0</v>
      </c>
      <c r="M69" t="b">
        <f t="shared" si="8"/>
        <v>1</v>
      </c>
      <c r="N69" s="5">
        <v>10204</v>
      </c>
      <c r="O69" s="148">
        <v>10204</v>
      </c>
      <c r="P69">
        <v>17.321999999999999</v>
      </c>
      <c r="Q69">
        <v>0.51800000000000002</v>
      </c>
      <c r="R69">
        <v>0.51800000000000002</v>
      </c>
    </row>
    <row r="70" spans="1:18" ht="15" thickBot="1" x14ac:dyDescent="0.35">
      <c r="A70" s="131">
        <v>10174</v>
      </c>
      <c r="B70" s="132" t="s">
        <v>63</v>
      </c>
      <c r="C70" s="133" t="s">
        <v>262</v>
      </c>
      <c r="D70" s="134" t="s">
        <v>263</v>
      </c>
      <c r="E70" s="134" t="s">
        <v>263</v>
      </c>
      <c r="F70" s="142"/>
      <c r="G70" s="142">
        <f t="shared" si="6"/>
        <v>0</v>
      </c>
      <c r="H70" s="142">
        <f t="shared" si="5"/>
        <v>0</v>
      </c>
      <c r="I70" s="142">
        <f t="shared" si="7"/>
        <v>0</v>
      </c>
      <c r="M70" t="b">
        <f t="shared" si="8"/>
        <v>1</v>
      </c>
      <c r="N70" s="5">
        <v>10209</v>
      </c>
      <c r="O70" s="148">
        <v>10209</v>
      </c>
      <c r="P70">
        <v>0</v>
      </c>
      <c r="Q70">
        <v>0</v>
      </c>
      <c r="R70">
        <v>0</v>
      </c>
    </row>
    <row r="71" spans="1:18" ht="15" thickBot="1" x14ac:dyDescent="0.35">
      <c r="A71" s="131">
        <v>10177</v>
      </c>
      <c r="B71" s="132" t="s">
        <v>64</v>
      </c>
      <c r="C71" s="133" t="s">
        <v>266</v>
      </c>
      <c r="D71" s="134">
        <v>0</v>
      </c>
      <c r="E71" s="134">
        <v>6.6000000000000003E-2</v>
      </c>
      <c r="F71" s="143" t="s">
        <v>309</v>
      </c>
      <c r="G71" s="142">
        <f t="shared" si="6"/>
        <v>6.6000000000000003E-2</v>
      </c>
      <c r="H71" s="142">
        <f t="shared" si="5"/>
        <v>0</v>
      </c>
      <c r="I71" s="142">
        <f t="shared" si="7"/>
        <v>0</v>
      </c>
      <c r="M71" t="b">
        <f t="shared" si="8"/>
        <v>1</v>
      </c>
      <c r="N71" s="5">
        <v>10230</v>
      </c>
      <c r="O71" s="148">
        <v>10230</v>
      </c>
      <c r="P71">
        <v>0.996</v>
      </c>
      <c r="Q71">
        <v>0</v>
      </c>
      <c r="R71">
        <v>0</v>
      </c>
    </row>
    <row r="72" spans="1:18" ht="15" thickBot="1" x14ac:dyDescent="0.35">
      <c r="A72" s="131">
        <v>10179</v>
      </c>
      <c r="B72" s="132" t="s">
        <v>65</v>
      </c>
      <c r="C72" s="133" t="s">
        <v>310</v>
      </c>
      <c r="D72" s="134">
        <v>1.077</v>
      </c>
      <c r="E72" s="134">
        <v>1.077</v>
      </c>
      <c r="F72" s="143" t="s">
        <v>307</v>
      </c>
      <c r="G72" s="142">
        <f t="shared" si="6"/>
        <v>0</v>
      </c>
      <c r="H72" s="142">
        <f t="shared" si="5"/>
        <v>1.077</v>
      </c>
      <c r="I72" s="142">
        <f t="shared" si="7"/>
        <v>1.077</v>
      </c>
      <c r="M72" t="b">
        <f t="shared" si="8"/>
        <v>1</v>
      </c>
      <c r="N72" s="5">
        <v>10231</v>
      </c>
      <c r="O72" s="148">
        <v>10231</v>
      </c>
      <c r="P72">
        <v>4.4190000000000005</v>
      </c>
      <c r="Q72">
        <v>0</v>
      </c>
      <c r="R72">
        <v>0</v>
      </c>
    </row>
    <row r="73" spans="1:18" ht="15" thickBot="1" x14ac:dyDescent="0.35">
      <c r="A73" s="131">
        <v>10179</v>
      </c>
      <c r="B73" s="132" t="s">
        <v>65</v>
      </c>
      <c r="C73" s="133" t="s">
        <v>311</v>
      </c>
      <c r="D73" s="134">
        <v>2.5</v>
      </c>
      <c r="E73" s="134">
        <v>2.5</v>
      </c>
      <c r="F73" s="143" t="s">
        <v>307</v>
      </c>
      <c r="G73" s="142">
        <f t="shared" si="6"/>
        <v>0</v>
      </c>
      <c r="H73" s="142">
        <f t="shared" si="5"/>
        <v>2.5</v>
      </c>
      <c r="I73" s="142">
        <f t="shared" si="7"/>
        <v>2.5</v>
      </c>
      <c r="M73" t="b">
        <f t="shared" si="8"/>
        <v>1</v>
      </c>
      <c r="N73" s="5">
        <v>10234</v>
      </c>
      <c r="O73" s="148">
        <v>10234</v>
      </c>
      <c r="P73">
        <v>0</v>
      </c>
      <c r="Q73">
        <v>0</v>
      </c>
      <c r="R73">
        <v>0</v>
      </c>
    </row>
    <row r="74" spans="1:18" ht="15" thickBot="1" x14ac:dyDescent="0.35">
      <c r="A74" s="131">
        <v>10179</v>
      </c>
      <c r="B74" s="132" t="s">
        <v>65</v>
      </c>
      <c r="C74" s="133" t="s">
        <v>312</v>
      </c>
      <c r="D74" s="134">
        <v>2.5</v>
      </c>
      <c r="E74" s="134">
        <v>0</v>
      </c>
      <c r="F74" s="143" t="s">
        <v>272</v>
      </c>
      <c r="G74" s="142">
        <f t="shared" si="6"/>
        <v>0</v>
      </c>
      <c r="H74" s="142">
        <f t="shared" si="5"/>
        <v>0</v>
      </c>
      <c r="I74" s="142">
        <f t="shared" si="7"/>
        <v>0</v>
      </c>
      <c r="M74" t="b">
        <f t="shared" si="8"/>
        <v>1</v>
      </c>
      <c r="N74" s="5">
        <v>10235</v>
      </c>
      <c r="O74" s="148">
        <v>10235</v>
      </c>
      <c r="P74">
        <v>0</v>
      </c>
      <c r="Q74">
        <v>0</v>
      </c>
      <c r="R74">
        <v>0</v>
      </c>
    </row>
    <row r="75" spans="1:18" ht="58.2" thickBot="1" x14ac:dyDescent="0.35">
      <c r="A75" s="131">
        <v>10179</v>
      </c>
      <c r="B75" s="132" t="s">
        <v>65</v>
      </c>
      <c r="C75" s="135" t="s">
        <v>313</v>
      </c>
      <c r="D75" s="134">
        <v>9.4039999999999999</v>
      </c>
      <c r="E75" s="134">
        <v>9.4039999999999999</v>
      </c>
      <c r="F75" s="143" t="s">
        <v>314</v>
      </c>
      <c r="G75" s="142">
        <f t="shared" si="6"/>
        <v>9.4039999999999999</v>
      </c>
      <c r="H75" s="142">
        <f t="shared" si="5"/>
        <v>0</v>
      </c>
      <c r="I75" s="142">
        <f t="shared" si="7"/>
        <v>0</v>
      </c>
      <c r="M75" t="b">
        <f t="shared" si="8"/>
        <v>1</v>
      </c>
      <c r="N75" s="5">
        <v>10236</v>
      </c>
      <c r="O75" s="148">
        <v>10236</v>
      </c>
      <c r="P75">
        <v>0</v>
      </c>
      <c r="Q75">
        <v>0</v>
      </c>
      <c r="R75">
        <v>0</v>
      </c>
    </row>
    <row r="76" spans="1:18" ht="15" thickBot="1" x14ac:dyDescent="0.35">
      <c r="A76" s="131">
        <v>10179</v>
      </c>
      <c r="B76" s="132" t="s">
        <v>65</v>
      </c>
      <c r="C76" s="133" t="s">
        <v>315</v>
      </c>
      <c r="D76" s="134">
        <v>0</v>
      </c>
      <c r="E76" s="134">
        <v>0</v>
      </c>
      <c r="F76" s="143" t="s">
        <v>314</v>
      </c>
      <c r="G76" s="142">
        <f t="shared" si="6"/>
        <v>0</v>
      </c>
      <c r="H76" s="142">
        <f t="shared" si="5"/>
        <v>0</v>
      </c>
      <c r="I76" s="142">
        <f t="shared" si="7"/>
        <v>0</v>
      </c>
      <c r="M76" t="b">
        <f t="shared" si="8"/>
        <v>1</v>
      </c>
      <c r="N76" s="5">
        <v>10237</v>
      </c>
      <c r="O76" s="148">
        <v>10237</v>
      </c>
      <c r="P76">
        <v>0.93600000000000005</v>
      </c>
      <c r="Q76">
        <v>0</v>
      </c>
      <c r="R76">
        <v>0</v>
      </c>
    </row>
    <row r="77" spans="1:18" ht="15" thickBot="1" x14ac:dyDescent="0.35">
      <c r="A77" s="131">
        <v>10074</v>
      </c>
      <c r="B77" s="132" t="s">
        <v>27</v>
      </c>
      <c r="C77" s="135" t="s">
        <v>282</v>
      </c>
      <c r="D77" s="134">
        <v>1.577</v>
      </c>
      <c r="E77" s="134">
        <v>1.4570000000000001</v>
      </c>
      <c r="F77" s="143" t="s">
        <v>283</v>
      </c>
      <c r="G77" s="142">
        <f t="shared" si="6"/>
        <v>1.4570000000000001</v>
      </c>
      <c r="H77" s="142">
        <f t="shared" si="5"/>
        <v>0</v>
      </c>
      <c r="I77" s="142">
        <f t="shared" si="7"/>
        <v>0</v>
      </c>
      <c r="M77" t="b">
        <f t="shared" si="8"/>
        <v>1</v>
      </c>
      <c r="N77" s="5">
        <v>10239</v>
      </c>
      <c r="O77" s="148">
        <v>10239</v>
      </c>
      <c r="P77">
        <v>0</v>
      </c>
      <c r="Q77">
        <v>0</v>
      </c>
      <c r="R77">
        <v>0</v>
      </c>
    </row>
    <row r="78" spans="1:18" ht="15" thickBot="1" x14ac:dyDescent="0.35">
      <c r="A78" s="131">
        <v>10074</v>
      </c>
      <c r="B78" s="132" t="s">
        <v>27</v>
      </c>
      <c r="C78" s="135" t="s">
        <v>285</v>
      </c>
      <c r="D78" s="134">
        <v>1.6</v>
      </c>
      <c r="E78" s="134">
        <v>1.484</v>
      </c>
      <c r="F78" s="143" t="s">
        <v>283</v>
      </c>
      <c r="G78" s="142">
        <f t="shared" si="6"/>
        <v>1.484</v>
      </c>
      <c r="H78" s="142">
        <f t="shared" si="5"/>
        <v>0</v>
      </c>
      <c r="I78" s="142">
        <f t="shared" si="7"/>
        <v>0</v>
      </c>
      <c r="M78" t="b">
        <f t="shared" si="8"/>
        <v>1</v>
      </c>
      <c r="N78" s="5">
        <v>10242</v>
      </c>
      <c r="O78" s="148">
        <v>10242</v>
      </c>
      <c r="P78">
        <v>0</v>
      </c>
      <c r="Q78">
        <v>0</v>
      </c>
      <c r="R78">
        <v>0</v>
      </c>
    </row>
    <row r="79" spans="1:18" ht="15" thickBot="1" x14ac:dyDescent="0.35">
      <c r="A79" s="131">
        <v>10183</v>
      </c>
      <c r="B79" s="132" t="s">
        <v>66</v>
      </c>
      <c r="C79" s="135" t="s">
        <v>266</v>
      </c>
      <c r="D79" s="134">
        <v>0.68899999999999995</v>
      </c>
      <c r="E79" s="134">
        <v>0.68899999999999995</v>
      </c>
      <c r="F79" s="143" t="s">
        <v>267</v>
      </c>
      <c r="G79" s="142">
        <f t="shared" si="6"/>
        <v>0.68899999999999995</v>
      </c>
      <c r="H79" s="142">
        <f t="shared" si="5"/>
        <v>0</v>
      </c>
      <c r="I79" s="142">
        <f t="shared" si="7"/>
        <v>0</v>
      </c>
      <c r="M79" t="b">
        <f t="shared" si="8"/>
        <v>1</v>
      </c>
      <c r="N79" s="5">
        <v>10244</v>
      </c>
      <c r="O79" s="148">
        <v>10244</v>
      </c>
      <c r="P79">
        <v>1.03</v>
      </c>
      <c r="Q79">
        <v>2.573</v>
      </c>
      <c r="R79">
        <v>2.573</v>
      </c>
    </row>
    <row r="80" spans="1:18" ht="43.8" thickBot="1" x14ac:dyDescent="0.35">
      <c r="A80" s="131">
        <v>10186</v>
      </c>
      <c r="B80" s="132" t="s">
        <v>67</v>
      </c>
      <c r="C80" s="135" t="s">
        <v>316</v>
      </c>
      <c r="D80" s="134">
        <v>3.3159999999999998</v>
      </c>
      <c r="E80" s="134">
        <v>0</v>
      </c>
      <c r="F80" s="143" t="s">
        <v>317</v>
      </c>
      <c r="G80" s="142">
        <f t="shared" si="6"/>
        <v>0</v>
      </c>
      <c r="H80" s="142">
        <f t="shared" si="5"/>
        <v>0</v>
      </c>
      <c r="I80" s="142">
        <f t="shared" si="7"/>
        <v>0</v>
      </c>
      <c r="M80" t="b">
        <f t="shared" si="8"/>
        <v>1</v>
      </c>
      <c r="N80" s="5">
        <v>10246</v>
      </c>
      <c r="O80" s="148">
        <v>10246</v>
      </c>
      <c r="P80">
        <v>0.54200000000000004</v>
      </c>
      <c r="Q80">
        <v>0</v>
      </c>
      <c r="R80">
        <v>0</v>
      </c>
    </row>
    <row r="81" spans="1:18" ht="15" thickBot="1" x14ac:dyDescent="0.35">
      <c r="A81" s="131">
        <v>10190</v>
      </c>
      <c r="B81" s="132" t="s">
        <v>68</v>
      </c>
      <c r="C81" s="135" t="s">
        <v>417</v>
      </c>
      <c r="D81" s="134">
        <v>300.73</v>
      </c>
      <c r="E81" s="134">
        <v>300.73</v>
      </c>
      <c r="F81" s="143" t="s">
        <v>418</v>
      </c>
      <c r="G81" s="142">
        <f t="shared" si="6"/>
        <v>300.73</v>
      </c>
      <c r="H81" s="142">
        <f t="shared" si="5"/>
        <v>0</v>
      </c>
      <c r="I81" s="142">
        <f t="shared" si="7"/>
        <v>0</v>
      </c>
      <c r="M81" t="b">
        <f t="shared" si="8"/>
        <v>1</v>
      </c>
      <c r="N81" s="5">
        <v>10247</v>
      </c>
      <c r="O81" s="148">
        <v>10247</v>
      </c>
      <c r="P81">
        <v>0.65600000000000003</v>
      </c>
      <c r="Q81">
        <v>1.7290000000000001</v>
      </c>
      <c r="R81">
        <v>0.80900000000000005</v>
      </c>
    </row>
    <row r="82" spans="1:18" ht="15" thickBot="1" x14ac:dyDescent="0.35">
      <c r="A82" s="131">
        <v>10190</v>
      </c>
      <c r="B82" s="132" t="s">
        <v>68</v>
      </c>
      <c r="C82" s="135" t="s">
        <v>420</v>
      </c>
      <c r="D82" s="134">
        <v>153.648</v>
      </c>
      <c r="E82" s="134">
        <v>0</v>
      </c>
      <c r="F82" s="143" t="s">
        <v>419</v>
      </c>
      <c r="G82" s="142">
        <f t="shared" ref="G82:G83" si="9">IF(E82="-",0,E82-H82)</f>
        <v>0</v>
      </c>
      <c r="H82" s="142">
        <f t="shared" ref="H82:H83" si="10">IF(F82="A",E82,0)</f>
        <v>0</v>
      </c>
      <c r="I82" s="142">
        <f t="shared" si="7"/>
        <v>0</v>
      </c>
      <c r="M82" t="b">
        <f t="shared" si="8"/>
        <v>1</v>
      </c>
      <c r="N82" s="5">
        <v>10256</v>
      </c>
      <c r="O82" s="148">
        <v>10256</v>
      </c>
      <c r="P82">
        <v>0</v>
      </c>
      <c r="Q82">
        <v>0</v>
      </c>
      <c r="R82">
        <v>0</v>
      </c>
    </row>
    <row r="83" spans="1:18" ht="15" thickBot="1" x14ac:dyDescent="0.35">
      <c r="A83" s="131">
        <v>10190</v>
      </c>
      <c r="B83" s="132" t="s">
        <v>68</v>
      </c>
      <c r="C83" s="135" t="s">
        <v>318</v>
      </c>
      <c r="D83" s="151">
        <v>2.29</v>
      </c>
      <c r="E83" s="151">
        <v>2.29</v>
      </c>
      <c r="F83" s="143" t="s">
        <v>414</v>
      </c>
      <c r="G83" s="142">
        <f t="shared" si="9"/>
        <v>2.29</v>
      </c>
      <c r="H83" s="142">
        <f t="shared" si="10"/>
        <v>0</v>
      </c>
      <c r="I83" s="142">
        <f t="shared" si="7"/>
        <v>0</v>
      </c>
      <c r="M83" t="b">
        <f t="shared" si="8"/>
        <v>1</v>
      </c>
      <c r="N83" s="5">
        <v>10258</v>
      </c>
      <c r="O83" s="148">
        <v>10258</v>
      </c>
      <c r="P83">
        <v>3.4390000000000001</v>
      </c>
      <c r="Q83">
        <v>0</v>
      </c>
      <c r="R83">
        <v>0</v>
      </c>
    </row>
    <row r="84" spans="1:18" ht="15" thickBot="1" x14ac:dyDescent="0.35">
      <c r="A84" s="131">
        <v>10190</v>
      </c>
      <c r="B84" s="132" t="s">
        <v>68</v>
      </c>
      <c r="C84" s="135" t="s">
        <v>319</v>
      </c>
      <c r="D84" s="151">
        <v>3.39</v>
      </c>
      <c r="E84" s="151">
        <v>3.39</v>
      </c>
      <c r="F84" s="143" t="s">
        <v>414</v>
      </c>
      <c r="G84" s="142">
        <f t="shared" si="6"/>
        <v>3.39</v>
      </c>
      <c r="H84" s="142">
        <f t="shared" si="5"/>
        <v>0</v>
      </c>
      <c r="I84" s="142">
        <f t="shared" si="7"/>
        <v>0</v>
      </c>
      <c r="M84" t="b">
        <f t="shared" si="8"/>
        <v>1</v>
      </c>
      <c r="N84" s="5">
        <v>10259</v>
      </c>
      <c r="O84" s="148">
        <v>10259</v>
      </c>
      <c r="P84">
        <v>0</v>
      </c>
      <c r="Q84">
        <v>0</v>
      </c>
      <c r="R84">
        <v>0</v>
      </c>
    </row>
    <row r="85" spans="1:18" ht="15" thickBot="1" x14ac:dyDescent="0.35">
      <c r="A85" s="131">
        <v>10190</v>
      </c>
      <c r="B85" s="132" t="s">
        <v>68</v>
      </c>
      <c r="C85" s="135" t="s">
        <v>320</v>
      </c>
      <c r="D85" s="134">
        <v>0</v>
      </c>
      <c r="E85" s="134">
        <v>0</v>
      </c>
      <c r="F85" s="143" t="s">
        <v>321</v>
      </c>
      <c r="G85" s="142">
        <f t="shared" si="6"/>
        <v>0</v>
      </c>
      <c r="H85" s="142">
        <f t="shared" si="5"/>
        <v>0</v>
      </c>
      <c r="I85" s="142">
        <f t="shared" si="7"/>
        <v>0</v>
      </c>
      <c r="M85" t="b">
        <f t="shared" si="8"/>
        <v>1</v>
      </c>
      <c r="N85" s="5">
        <v>10260</v>
      </c>
      <c r="O85" s="148">
        <v>10260</v>
      </c>
      <c r="P85">
        <v>0</v>
      </c>
      <c r="Q85">
        <v>0</v>
      </c>
      <c r="R85">
        <v>0</v>
      </c>
    </row>
    <row r="86" spans="1:18" ht="15" thickBot="1" x14ac:dyDescent="0.35">
      <c r="A86" s="131">
        <v>10191</v>
      </c>
      <c r="B86" s="132" t="s">
        <v>69</v>
      </c>
      <c r="C86" s="135" t="s">
        <v>322</v>
      </c>
      <c r="D86" s="134">
        <v>13</v>
      </c>
      <c r="E86" s="134">
        <v>0</v>
      </c>
      <c r="F86" s="143" t="s">
        <v>272</v>
      </c>
      <c r="G86" s="142">
        <f t="shared" si="6"/>
        <v>0</v>
      </c>
      <c r="H86" s="142">
        <f t="shared" si="5"/>
        <v>0</v>
      </c>
      <c r="I86" s="142">
        <f t="shared" si="7"/>
        <v>0</v>
      </c>
      <c r="M86" t="b">
        <f t="shared" si="8"/>
        <v>1</v>
      </c>
      <c r="N86" s="5">
        <v>10273</v>
      </c>
      <c r="O86" s="148">
        <v>10273</v>
      </c>
      <c r="P86">
        <v>0</v>
      </c>
      <c r="Q86">
        <v>0</v>
      </c>
      <c r="R86">
        <v>0</v>
      </c>
    </row>
    <row r="87" spans="1:18" ht="29.4" thickBot="1" x14ac:dyDescent="0.35">
      <c r="A87" s="131">
        <v>10191</v>
      </c>
      <c r="B87" s="132" t="s">
        <v>69</v>
      </c>
      <c r="C87" s="135" t="s">
        <v>323</v>
      </c>
      <c r="D87" s="134">
        <v>14.446</v>
      </c>
      <c r="E87" s="134">
        <v>0</v>
      </c>
      <c r="F87" s="143" t="s">
        <v>272</v>
      </c>
      <c r="G87" s="142">
        <f t="shared" si="6"/>
        <v>0</v>
      </c>
      <c r="H87" s="142">
        <f t="shared" si="5"/>
        <v>0</v>
      </c>
      <c r="I87" s="142">
        <f t="shared" si="7"/>
        <v>0</v>
      </c>
      <c r="M87" t="b">
        <f t="shared" si="8"/>
        <v>1</v>
      </c>
      <c r="N87" s="5">
        <v>10278</v>
      </c>
      <c r="O87" s="148">
        <v>10278</v>
      </c>
      <c r="P87">
        <v>1.53</v>
      </c>
      <c r="Q87">
        <v>0</v>
      </c>
      <c r="R87">
        <v>0</v>
      </c>
    </row>
    <row r="88" spans="1:18" ht="15" thickBot="1" x14ac:dyDescent="0.35">
      <c r="A88" s="131">
        <v>10197</v>
      </c>
      <c r="B88" s="132" t="s">
        <v>70</v>
      </c>
      <c r="C88" s="133" t="s">
        <v>262</v>
      </c>
      <c r="D88" s="134" t="s">
        <v>263</v>
      </c>
      <c r="E88" s="134" t="s">
        <v>263</v>
      </c>
      <c r="F88" s="142"/>
      <c r="G88" s="142">
        <f t="shared" si="6"/>
        <v>0</v>
      </c>
      <c r="H88" s="142">
        <f t="shared" si="5"/>
        <v>0</v>
      </c>
      <c r="I88" s="142">
        <f t="shared" si="7"/>
        <v>0</v>
      </c>
      <c r="M88" t="b">
        <f t="shared" si="8"/>
        <v>1</v>
      </c>
      <c r="N88" s="5">
        <v>10279</v>
      </c>
      <c r="O88" s="148">
        <v>10279</v>
      </c>
      <c r="P88">
        <v>4.4039999999999999</v>
      </c>
      <c r="Q88">
        <v>0</v>
      </c>
      <c r="R88">
        <v>0</v>
      </c>
    </row>
    <row r="89" spans="1:18" ht="15" thickBot="1" x14ac:dyDescent="0.35">
      <c r="A89" s="131">
        <v>10597</v>
      </c>
      <c r="B89" s="132" t="s">
        <v>135</v>
      </c>
      <c r="C89" s="133" t="s">
        <v>262</v>
      </c>
      <c r="D89" s="134" t="s">
        <v>263</v>
      </c>
      <c r="E89" s="134" t="s">
        <v>263</v>
      </c>
      <c r="F89" s="142"/>
      <c r="G89" s="142">
        <f t="shared" si="6"/>
        <v>0</v>
      </c>
      <c r="H89" s="142">
        <f t="shared" si="5"/>
        <v>0</v>
      </c>
      <c r="I89" s="142">
        <f t="shared" si="7"/>
        <v>0</v>
      </c>
      <c r="M89" t="b">
        <f t="shared" si="8"/>
        <v>1</v>
      </c>
      <c r="N89" s="5">
        <v>10284</v>
      </c>
      <c r="O89" s="148">
        <v>10284</v>
      </c>
      <c r="P89">
        <v>0</v>
      </c>
      <c r="Q89">
        <v>0</v>
      </c>
      <c r="R89">
        <v>0</v>
      </c>
    </row>
    <row r="90" spans="1:18" ht="15" thickBot="1" x14ac:dyDescent="0.35">
      <c r="A90" s="131">
        <v>10076</v>
      </c>
      <c r="B90" s="132" t="s">
        <v>28</v>
      </c>
      <c r="C90" s="133" t="s">
        <v>262</v>
      </c>
      <c r="D90" s="134" t="s">
        <v>263</v>
      </c>
      <c r="E90" s="134" t="s">
        <v>263</v>
      </c>
      <c r="F90" s="142"/>
      <c r="G90" s="142">
        <f t="shared" si="6"/>
        <v>0</v>
      </c>
      <c r="H90" s="142">
        <f t="shared" si="5"/>
        <v>0</v>
      </c>
      <c r="I90" s="142">
        <f t="shared" si="7"/>
        <v>0</v>
      </c>
      <c r="M90" t="b">
        <f t="shared" si="8"/>
        <v>1</v>
      </c>
      <c r="N90" s="5">
        <v>10285</v>
      </c>
      <c r="O90" s="148">
        <v>10285</v>
      </c>
      <c r="P90">
        <v>0</v>
      </c>
      <c r="Q90">
        <v>0</v>
      </c>
      <c r="R90">
        <v>0</v>
      </c>
    </row>
    <row r="91" spans="1:18" ht="15" thickBot="1" x14ac:dyDescent="0.35">
      <c r="A91" s="131">
        <v>10202</v>
      </c>
      <c r="B91" s="132" t="s">
        <v>71</v>
      </c>
      <c r="C91" s="133" t="s">
        <v>324</v>
      </c>
      <c r="D91" s="134">
        <v>2.6859999999999999</v>
      </c>
      <c r="E91" s="134">
        <v>0</v>
      </c>
      <c r="F91" s="143" t="s">
        <v>272</v>
      </c>
      <c r="G91" s="142">
        <f t="shared" si="6"/>
        <v>0</v>
      </c>
      <c r="H91" s="142">
        <f t="shared" si="5"/>
        <v>0</v>
      </c>
      <c r="I91" s="142">
        <f t="shared" si="7"/>
        <v>0</v>
      </c>
      <c r="M91" t="b">
        <f t="shared" si="8"/>
        <v>1</v>
      </c>
      <c r="N91" s="5">
        <v>10286</v>
      </c>
      <c r="O91" s="148">
        <v>10286</v>
      </c>
      <c r="P91">
        <v>24.13</v>
      </c>
      <c r="Q91">
        <v>0</v>
      </c>
      <c r="R91">
        <v>0</v>
      </c>
    </row>
    <row r="92" spans="1:18" ht="15" thickBot="1" x14ac:dyDescent="0.35">
      <c r="A92" s="131">
        <v>10203</v>
      </c>
      <c r="B92" s="132" t="s">
        <v>72</v>
      </c>
      <c r="C92" s="133" t="s">
        <v>262</v>
      </c>
      <c r="D92" s="134" t="s">
        <v>263</v>
      </c>
      <c r="E92" s="134" t="s">
        <v>263</v>
      </c>
      <c r="F92" s="142"/>
      <c r="G92" s="142">
        <f t="shared" si="6"/>
        <v>0</v>
      </c>
      <c r="H92" s="142">
        <f t="shared" si="5"/>
        <v>0</v>
      </c>
      <c r="I92" s="142">
        <f t="shared" si="7"/>
        <v>0</v>
      </c>
      <c r="M92" t="b">
        <f t="shared" si="8"/>
        <v>1</v>
      </c>
      <c r="N92" s="5">
        <v>10288</v>
      </c>
      <c r="O92" s="148">
        <v>10288</v>
      </c>
      <c r="P92">
        <v>0</v>
      </c>
      <c r="Q92">
        <v>0</v>
      </c>
      <c r="R92">
        <v>0</v>
      </c>
    </row>
    <row r="93" spans="1:18" ht="15" thickBot="1" x14ac:dyDescent="0.35">
      <c r="A93" s="131">
        <v>10204</v>
      </c>
      <c r="B93" s="132" t="s">
        <v>73</v>
      </c>
      <c r="C93" s="135" t="s">
        <v>325</v>
      </c>
      <c r="D93" s="134">
        <v>11.528</v>
      </c>
      <c r="E93" s="134">
        <v>11.528</v>
      </c>
      <c r="F93" s="142"/>
      <c r="G93" s="142">
        <f t="shared" si="6"/>
        <v>11.528</v>
      </c>
      <c r="H93" s="142">
        <f t="shared" si="5"/>
        <v>0</v>
      </c>
      <c r="I93" s="142">
        <f t="shared" si="7"/>
        <v>0</v>
      </c>
      <c r="M93" t="b">
        <f t="shared" si="8"/>
        <v>1</v>
      </c>
      <c r="N93" s="5">
        <v>10291</v>
      </c>
      <c r="O93" s="148">
        <v>10291</v>
      </c>
      <c r="P93">
        <v>0</v>
      </c>
      <c r="Q93">
        <v>0</v>
      </c>
      <c r="R93">
        <v>0</v>
      </c>
    </row>
    <row r="94" spans="1:18" ht="15" thickBot="1" x14ac:dyDescent="0.35">
      <c r="A94" s="131">
        <v>10204</v>
      </c>
      <c r="B94" s="132" t="s">
        <v>73</v>
      </c>
      <c r="C94" s="135" t="s">
        <v>326</v>
      </c>
      <c r="D94" s="134">
        <v>5.7939999999999996</v>
      </c>
      <c r="E94" s="134">
        <v>5.7939999999999996</v>
      </c>
      <c r="F94" s="142"/>
      <c r="G94" s="142">
        <f t="shared" si="6"/>
        <v>5.7939999999999996</v>
      </c>
      <c r="H94" s="142">
        <f t="shared" si="5"/>
        <v>0</v>
      </c>
      <c r="I94" s="142">
        <f t="shared" si="7"/>
        <v>0</v>
      </c>
      <c r="M94" t="b">
        <f t="shared" si="8"/>
        <v>1</v>
      </c>
      <c r="N94" s="5">
        <v>10294</v>
      </c>
      <c r="O94" s="148">
        <v>10294</v>
      </c>
      <c r="P94">
        <v>0</v>
      </c>
      <c r="Q94">
        <v>0</v>
      </c>
      <c r="R94">
        <v>0</v>
      </c>
    </row>
    <row r="95" spans="1:18" ht="15" thickBot="1" x14ac:dyDescent="0.35">
      <c r="A95" s="131">
        <v>10204</v>
      </c>
      <c r="B95" s="132" t="s">
        <v>73</v>
      </c>
      <c r="C95" s="135" t="s">
        <v>327</v>
      </c>
      <c r="D95" s="134">
        <v>0.51800000000000002</v>
      </c>
      <c r="E95" s="134">
        <v>0.51800000000000002</v>
      </c>
      <c r="F95" s="143" t="s">
        <v>307</v>
      </c>
      <c r="G95" s="142">
        <f t="shared" si="6"/>
        <v>0</v>
      </c>
      <c r="H95" s="142">
        <f t="shared" si="5"/>
        <v>0.51800000000000002</v>
      </c>
      <c r="I95" s="142">
        <f t="shared" si="7"/>
        <v>0.51800000000000002</v>
      </c>
      <c r="M95" t="b">
        <f t="shared" si="8"/>
        <v>1</v>
      </c>
      <c r="N95" s="5">
        <v>10304</v>
      </c>
      <c r="O95" s="148">
        <v>10304</v>
      </c>
      <c r="P95">
        <v>0</v>
      </c>
      <c r="Q95">
        <v>0</v>
      </c>
      <c r="R95">
        <v>0</v>
      </c>
    </row>
    <row r="96" spans="1:18" ht="15" thickBot="1" x14ac:dyDescent="0.35">
      <c r="A96" s="131">
        <v>10209</v>
      </c>
      <c r="B96" s="132" t="s">
        <v>74</v>
      </c>
      <c r="C96" s="133" t="s">
        <v>262</v>
      </c>
      <c r="D96" s="134" t="s">
        <v>263</v>
      </c>
      <c r="E96" s="134" t="s">
        <v>263</v>
      </c>
      <c r="F96" s="142"/>
      <c r="G96" s="142">
        <f t="shared" si="6"/>
        <v>0</v>
      </c>
      <c r="H96" s="142">
        <f t="shared" si="5"/>
        <v>0</v>
      </c>
      <c r="I96" s="142">
        <f t="shared" si="7"/>
        <v>0</v>
      </c>
      <c r="M96" t="b">
        <f t="shared" si="8"/>
        <v>1</v>
      </c>
      <c r="N96" s="5">
        <v>10306</v>
      </c>
      <c r="O96" s="148">
        <v>10306</v>
      </c>
      <c r="P96">
        <v>36.001000000000005</v>
      </c>
      <c r="Q96">
        <v>0</v>
      </c>
      <c r="R96">
        <v>0</v>
      </c>
    </row>
    <row r="97" spans="1:18" ht="15" thickBot="1" x14ac:dyDescent="0.35">
      <c r="A97" s="131">
        <v>12026</v>
      </c>
      <c r="B97" s="132" t="s">
        <v>138</v>
      </c>
      <c r="C97" s="133" t="s">
        <v>262</v>
      </c>
      <c r="D97" s="134" t="s">
        <v>263</v>
      </c>
      <c r="E97" s="134" t="s">
        <v>263</v>
      </c>
      <c r="F97" s="142"/>
      <c r="G97" s="142">
        <f t="shared" si="6"/>
        <v>0</v>
      </c>
      <c r="H97" s="142">
        <f t="shared" si="5"/>
        <v>0</v>
      </c>
      <c r="I97" s="142">
        <f t="shared" si="7"/>
        <v>0</v>
      </c>
      <c r="M97" t="b">
        <f t="shared" si="8"/>
        <v>1</v>
      </c>
      <c r="N97" s="5">
        <v>10307</v>
      </c>
      <c r="O97" s="148">
        <v>10307</v>
      </c>
      <c r="P97">
        <v>0</v>
      </c>
      <c r="Q97">
        <v>5</v>
      </c>
      <c r="R97">
        <v>0</v>
      </c>
    </row>
    <row r="98" spans="1:18" ht="15" thickBot="1" x14ac:dyDescent="0.35">
      <c r="A98" s="131">
        <v>13927</v>
      </c>
      <c r="B98" s="132" t="s">
        <v>134</v>
      </c>
      <c r="C98" s="133" t="s">
        <v>262</v>
      </c>
      <c r="D98" s="134" t="s">
        <v>263</v>
      </c>
      <c r="E98" s="134" t="s">
        <v>263</v>
      </c>
      <c r="F98" s="142"/>
      <c r="G98" s="142">
        <f t="shared" si="6"/>
        <v>0</v>
      </c>
      <c r="H98" s="142">
        <f t="shared" ref="H98:H126" si="11">IF(F98="A",E98,0)</f>
        <v>0</v>
      </c>
      <c r="I98" s="142">
        <f t="shared" si="7"/>
        <v>0</v>
      </c>
      <c r="M98" t="b">
        <f t="shared" si="8"/>
        <v>1</v>
      </c>
      <c r="N98" s="5">
        <v>10326</v>
      </c>
      <c r="O98" s="148">
        <v>10326</v>
      </c>
      <c r="P98">
        <v>0</v>
      </c>
      <c r="Q98">
        <v>0</v>
      </c>
      <c r="R98">
        <v>0</v>
      </c>
    </row>
    <row r="99" spans="1:18" ht="15" thickBot="1" x14ac:dyDescent="0.35">
      <c r="A99" s="131">
        <v>10230</v>
      </c>
      <c r="B99" s="132" t="s">
        <v>75</v>
      </c>
      <c r="C99" s="135" t="s">
        <v>282</v>
      </c>
      <c r="D99" s="134">
        <v>0.52600000000000002</v>
      </c>
      <c r="E99" s="134">
        <v>0.48599999999999999</v>
      </c>
      <c r="F99" s="143" t="s">
        <v>283</v>
      </c>
      <c r="G99" s="142">
        <f t="shared" si="6"/>
        <v>0.48599999999999999</v>
      </c>
      <c r="H99" s="142">
        <f t="shared" si="11"/>
        <v>0</v>
      </c>
      <c r="I99" s="142">
        <f t="shared" si="7"/>
        <v>0</v>
      </c>
      <c r="M99" t="b">
        <f t="shared" si="8"/>
        <v>1</v>
      </c>
      <c r="N99" s="5">
        <v>10331</v>
      </c>
      <c r="O99" s="148">
        <v>10331</v>
      </c>
      <c r="P99">
        <v>0</v>
      </c>
      <c r="Q99">
        <v>0</v>
      </c>
      <c r="R99">
        <v>0</v>
      </c>
    </row>
    <row r="100" spans="1:18" ht="15" thickBot="1" x14ac:dyDescent="0.35">
      <c r="A100" s="131">
        <v>10230</v>
      </c>
      <c r="B100" s="132" t="s">
        <v>75</v>
      </c>
      <c r="C100" s="135" t="s">
        <v>285</v>
      </c>
      <c r="D100" s="134">
        <v>0.53300000000000003</v>
      </c>
      <c r="E100" s="134">
        <v>0.49399999999999999</v>
      </c>
      <c r="F100" s="143" t="s">
        <v>283</v>
      </c>
      <c r="G100" s="142">
        <f t="shared" si="6"/>
        <v>0.49399999999999999</v>
      </c>
      <c r="H100" s="142">
        <f t="shared" si="11"/>
        <v>0</v>
      </c>
      <c r="I100" s="142">
        <f t="shared" si="7"/>
        <v>0</v>
      </c>
      <c r="M100" t="b">
        <f t="shared" si="8"/>
        <v>1</v>
      </c>
      <c r="N100" s="5">
        <v>10333</v>
      </c>
      <c r="O100" s="148">
        <v>10333</v>
      </c>
      <c r="P100">
        <v>0</v>
      </c>
      <c r="Q100">
        <v>0</v>
      </c>
      <c r="R100">
        <v>0</v>
      </c>
    </row>
    <row r="101" spans="1:18" ht="15" thickBot="1" x14ac:dyDescent="0.35">
      <c r="A101" s="131">
        <v>10230</v>
      </c>
      <c r="B101" s="132" t="s">
        <v>75</v>
      </c>
      <c r="C101" s="135" t="s">
        <v>266</v>
      </c>
      <c r="D101" s="134">
        <v>0</v>
      </c>
      <c r="E101" s="134">
        <v>1.6E-2</v>
      </c>
      <c r="F101" s="143" t="s">
        <v>309</v>
      </c>
      <c r="G101" s="142">
        <f t="shared" si="6"/>
        <v>1.6E-2</v>
      </c>
      <c r="H101" s="142">
        <f t="shared" si="11"/>
        <v>0</v>
      </c>
      <c r="I101" s="142">
        <f t="shared" si="7"/>
        <v>0</v>
      </c>
      <c r="M101" t="b">
        <f t="shared" si="8"/>
        <v>1</v>
      </c>
      <c r="N101" s="5">
        <v>10338</v>
      </c>
      <c r="O101" s="148">
        <v>10338</v>
      </c>
      <c r="P101">
        <v>0</v>
      </c>
      <c r="Q101">
        <v>0</v>
      </c>
      <c r="R101">
        <v>0</v>
      </c>
    </row>
    <row r="102" spans="1:18" ht="15" thickBot="1" x14ac:dyDescent="0.35">
      <c r="A102" s="131">
        <v>10231</v>
      </c>
      <c r="B102" s="132" t="s">
        <v>76</v>
      </c>
      <c r="C102" s="135" t="s">
        <v>328</v>
      </c>
      <c r="D102" s="134">
        <v>4.2220000000000004</v>
      </c>
      <c r="E102" s="134">
        <v>4.2220000000000004</v>
      </c>
      <c r="F102" s="142"/>
      <c r="G102" s="142">
        <f t="shared" si="6"/>
        <v>4.2220000000000004</v>
      </c>
      <c r="H102" s="142">
        <f t="shared" si="11"/>
        <v>0</v>
      </c>
      <c r="I102" s="142">
        <f t="shared" si="7"/>
        <v>0</v>
      </c>
      <c r="M102" t="b">
        <f t="shared" si="8"/>
        <v>1</v>
      </c>
      <c r="N102" s="5">
        <v>10342</v>
      </c>
      <c r="O102" s="148">
        <v>10342</v>
      </c>
      <c r="P102">
        <v>0</v>
      </c>
      <c r="Q102">
        <v>0</v>
      </c>
      <c r="R102">
        <v>0</v>
      </c>
    </row>
    <row r="103" spans="1:18" ht="15" thickBot="1" x14ac:dyDescent="0.35">
      <c r="A103" s="131">
        <v>10231</v>
      </c>
      <c r="B103" s="132" t="s">
        <v>76</v>
      </c>
      <c r="C103" s="135" t="s">
        <v>266</v>
      </c>
      <c r="D103" s="134">
        <v>0.19700000000000001</v>
      </c>
      <c r="E103" s="134">
        <v>0.19700000000000001</v>
      </c>
      <c r="F103" s="143" t="s">
        <v>267</v>
      </c>
      <c r="G103" s="142">
        <f t="shared" si="6"/>
        <v>0.19700000000000001</v>
      </c>
      <c r="H103" s="142">
        <f t="shared" si="11"/>
        <v>0</v>
      </c>
      <c r="I103" s="142">
        <f t="shared" si="7"/>
        <v>0</v>
      </c>
      <c r="M103" t="b">
        <f t="shared" si="8"/>
        <v>1</v>
      </c>
      <c r="N103" s="5">
        <v>10343</v>
      </c>
      <c r="O103" s="148">
        <v>10343</v>
      </c>
      <c r="P103">
        <v>0</v>
      </c>
      <c r="Q103">
        <v>0</v>
      </c>
      <c r="R103">
        <v>0</v>
      </c>
    </row>
    <row r="104" spans="1:18" ht="15" thickBot="1" x14ac:dyDescent="0.35">
      <c r="A104" s="131">
        <v>10231</v>
      </c>
      <c r="B104" s="132" t="s">
        <v>76</v>
      </c>
      <c r="C104" s="135" t="s">
        <v>329</v>
      </c>
      <c r="D104" s="134">
        <v>1.256</v>
      </c>
      <c r="E104" s="134">
        <v>0</v>
      </c>
      <c r="F104" s="143" t="s">
        <v>272</v>
      </c>
      <c r="G104" s="142">
        <f t="shared" si="6"/>
        <v>0</v>
      </c>
      <c r="H104" s="142">
        <f t="shared" si="11"/>
        <v>0</v>
      </c>
      <c r="I104" s="142">
        <f t="shared" si="7"/>
        <v>0</v>
      </c>
      <c r="M104" t="b">
        <f t="shared" si="8"/>
        <v>1</v>
      </c>
      <c r="N104" s="5">
        <v>10349</v>
      </c>
      <c r="O104" s="148">
        <v>10349</v>
      </c>
      <c r="P104">
        <v>588.60600000000011</v>
      </c>
      <c r="Q104">
        <v>0</v>
      </c>
      <c r="R104">
        <v>0</v>
      </c>
    </row>
    <row r="105" spans="1:18" ht="15" thickBot="1" x14ac:dyDescent="0.35">
      <c r="A105" s="131">
        <v>10234</v>
      </c>
      <c r="B105" s="132" t="s">
        <v>77</v>
      </c>
      <c r="C105" s="133" t="s">
        <v>262</v>
      </c>
      <c r="D105" s="134" t="s">
        <v>263</v>
      </c>
      <c r="E105" s="134" t="s">
        <v>263</v>
      </c>
      <c r="F105" s="142"/>
      <c r="G105" s="142">
        <f t="shared" si="6"/>
        <v>0</v>
      </c>
      <c r="H105" s="142">
        <f t="shared" si="11"/>
        <v>0</v>
      </c>
      <c r="I105" s="142">
        <f t="shared" si="7"/>
        <v>0</v>
      </c>
      <c r="M105" t="b">
        <f t="shared" si="8"/>
        <v>1</v>
      </c>
      <c r="N105" s="5">
        <v>10352</v>
      </c>
      <c r="O105" s="148">
        <v>10352</v>
      </c>
      <c r="P105">
        <v>6.6000000000000003E-2</v>
      </c>
      <c r="Q105">
        <v>0</v>
      </c>
      <c r="R105">
        <v>0</v>
      </c>
    </row>
    <row r="106" spans="1:18" ht="15" thickBot="1" x14ac:dyDescent="0.35">
      <c r="A106" s="131">
        <v>10235</v>
      </c>
      <c r="B106" s="132" t="s">
        <v>78</v>
      </c>
      <c r="C106" s="133" t="s">
        <v>262</v>
      </c>
      <c r="D106" s="134" t="s">
        <v>263</v>
      </c>
      <c r="E106" s="134" t="s">
        <v>263</v>
      </c>
      <c r="F106" s="142"/>
      <c r="G106" s="142">
        <f t="shared" si="6"/>
        <v>0</v>
      </c>
      <c r="H106" s="142">
        <f t="shared" si="11"/>
        <v>0</v>
      </c>
      <c r="I106" s="142">
        <f t="shared" si="7"/>
        <v>0</v>
      </c>
      <c r="M106" t="b">
        <f t="shared" si="8"/>
        <v>1</v>
      </c>
      <c r="N106" s="5">
        <v>10354</v>
      </c>
      <c r="O106" s="148">
        <v>10354</v>
      </c>
      <c r="P106">
        <v>32.158999999999999</v>
      </c>
      <c r="Q106">
        <v>0</v>
      </c>
      <c r="R106">
        <v>0</v>
      </c>
    </row>
    <row r="107" spans="1:18" ht="15" thickBot="1" x14ac:dyDescent="0.35">
      <c r="A107" s="131">
        <v>10236</v>
      </c>
      <c r="B107" s="132" t="s">
        <v>79</v>
      </c>
      <c r="C107" s="133" t="s">
        <v>330</v>
      </c>
      <c r="D107" s="134">
        <v>0.13200000000000001</v>
      </c>
      <c r="E107" s="134">
        <v>0</v>
      </c>
      <c r="F107" s="143" t="s">
        <v>265</v>
      </c>
      <c r="G107" s="142">
        <f t="shared" si="6"/>
        <v>0</v>
      </c>
      <c r="H107" s="142">
        <f t="shared" si="11"/>
        <v>0</v>
      </c>
      <c r="I107" s="142">
        <f t="shared" si="7"/>
        <v>0</v>
      </c>
      <c r="M107" t="b">
        <f t="shared" si="8"/>
        <v>1</v>
      </c>
      <c r="N107" s="5">
        <v>10360</v>
      </c>
      <c r="O107" s="148">
        <v>10360</v>
      </c>
      <c r="P107">
        <v>0</v>
      </c>
      <c r="Q107">
        <v>0</v>
      </c>
      <c r="R107">
        <v>0</v>
      </c>
    </row>
    <row r="108" spans="1:18" ht="15" thickBot="1" x14ac:dyDescent="0.35">
      <c r="A108" s="131">
        <v>10237</v>
      </c>
      <c r="B108" s="132" t="s">
        <v>80</v>
      </c>
      <c r="C108" s="135" t="s">
        <v>331</v>
      </c>
      <c r="D108" s="134">
        <v>0.159</v>
      </c>
      <c r="E108" s="134">
        <v>0</v>
      </c>
      <c r="F108" s="143" t="s">
        <v>265</v>
      </c>
      <c r="G108" s="142">
        <f t="shared" si="6"/>
        <v>0</v>
      </c>
      <c r="H108" s="142">
        <f t="shared" si="11"/>
        <v>0</v>
      </c>
      <c r="I108" s="142">
        <f t="shared" si="7"/>
        <v>0</v>
      </c>
      <c r="M108" t="b">
        <f t="shared" si="8"/>
        <v>1</v>
      </c>
      <c r="N108" s="5">
        <v>10363</v>
      </c>
      <c r="O108" s="148">
        <v>10363</v>
      </c>
      <c r="P108">
        <v>0</v>
      </c>
      <c r="Q108">
        <v>0</v>
      </c>
      <c r="R108">
        <v>0</v>
      </c>
    </row>
    <row r="109" spans="1:18" ht="15" thickBot="1" x14ac:dyDescent="0.35">
      <c r="A109" s="131">
        <v>10237</v>
      </c>
      <c r="B109" s="132" t="s">
        <v>80</v>
      </c>
      <c r="C109" s="135" t="s">
        <v>332</v>
      </c>
      <c r="D109" s="134">
        <v>9.6000000000000002E-2</v>
      </c>
      <c r="E109" s="134">
        <v>0</v>
      </c>
      <c r="F109" s="143" t="s">
        <v>265</v>
      </c>
      <c r="G109" s="142">
        <f t="shared" si="6"/>
        <v>0</v>
      </c>
      <c r="H109" s="142">
        <f t="shared" si="11"/>
        <v>0</v>
      </c>
      <c r="I109" s="142">
        <f t="shared" si="7"/>
        <v>0</v>
      </c>
      <c r="M109" t="b">
        <f t="shared" si="8"/>
        <v>1</v>
      </c>
      <c r="N109" s="5">
        <v>10369</v>
      </c>
      <c r="O109" s="148">
        <v>10369</v>
      </c>
      <c r="P109">
        <v>0</v>
      </c>
      <c r="Q109">
        <v>0</v>
      </c>
      <c r="R109">
        <v>0</v>
      </c>
    </row>
    <row r="110" spans="1:18" ht="15" thickBot="1" x14ac:dyDescent="0.35">
      <c r="A110" s="131">
        <v>10237</v>
      </c>
      <c r="B110" s="132" t="s">
        <v>80</v>
      </c>
      <c r="C110" s="135" t="s">
        <v>266</v>
      </c>
      <c r="D110" s="134">
        <v>0.93600000000000005</v>
      </c>
      <c r="E110" s="134">
        <v>0.93600000000000005</v>
      </c>
      <c r="F110" s="143" t="s">
        <v>267</v>
      </c>
      <c r="G110" s="142">
        <f t="shared" si="6"/>
        <v>0.93600000000000005</v>
      </c>
      <c r="H110" s="142">
        <f t="shared" si="11"/>
        <v>0</v>
      </c>
      <c r="I110" s="142">
        <f t="shared" si="7"/>
        <v>0</v>
      </c>
      <c r="M110" t="b">
        <f t="shared" si="8"/>
        <v>1</v>
      </c>
      <c r="N110" s="5">
        <v>10370</v>
      </c>
      <c r="O110" s="148">
        <v>10370</v>
      </c>
      <c r="P110">
        <v>181.13900000000001</v>
      </c>
      <c r="Q110">
        <v>0</v>
      </c>
      <c r="R110">
        <v>0</v>
      </c>
    </row>
    <row r="111" spans="1:18" ht="15" thickBot="1" x14ac:dyDescent="0.35">
      <c r="A111" s="131">
        <v>10239</v>
      </c>
      <c r="B111" s="132" t="s">
        <v>81</v>
      </c>
      <c r="C111" s="133" t="s">
        <v>262</v>
      </c>
      <c r="D111" s="134" t="s">
        <v>263</v>
      </c>
      <c r="E111" s="134" t="s">
        <v>263</v>
      </c>
      <c r="F111" s="142"/>
      <c r="G111" s="142">
        <f t="shared" si="6"/>
        <v>0</v>
      </c>
      <c r="H111" s="142">
        <f t="shared" si="11"/>
        <v>0</v>
      </c>
      <c r="I111" s="142">
        <f t="shared" si="7"/>
        <v>0</v>
      </c>
      <c r="M111" t="b">
        <f t="shared" si="8"/>
        <v>1</v>
      </c>
      <c r="N111" s="5">
        <v>10371</v>
      </c>
      <c r="O111" s="148">
        <v>10371</v>
      </c>
      <c r="P111">
        <v>0</v>
      </c>
      <c r="Q111">
        <v>0</v>
      </c>
      <c r="R111">
        <v>0</v>
      </c>
    </row>
    <row r="112" spans="1:18" ht="15" thickBot="1" x14ac:dyDescent="0.35">
      <c r="A112" s="131">
        <v>10242</v>
      </c>
      <c r="B112" s="132" t="s">
        <v>82</v>
      </c>
      <c r="C112" s="133" t="s">
        <v>262</v>
      </c>
      <c r="D112" s="134" t="s">
        <v>263</v>
      </c>
      <c r="E112" s="134" t="s">
        <v>263</v>
      </c>
      <c r="F112" s="142"/>
      <c r="G112" s="142">
        <f t="shared" si="6"/>
        <v>0</v>
      </c>
      <c r="H112" s="142">
        <f t="shared" si="11"/>
        <v>0</v>
      </c>
      <c r="I112" s="142">
        <f t="shared" si="7"/>
        <v>0</v>
      </c>
      <c r="M112" t="b">
        <f t="shared" si="8"/>
        <v>1</v>
      </c>
      <c r="N112" s="5">
        <v>10376</v>
      </c>
      <c r="O112" s="148">
        <v>10376</v>
      </c>
      <c r="P112">
        <v>0</v>
      </c>
      <c r="Q112">
        <v>0</v>
      </c>
      <c r="R112">
        <v>0</v>
      </c>
    </row>
    <row r="113" spans="1:18" ht="15" thickBot="1" x14ac:dyDescent="0.35">
      <c r="A113" s="131">
        <v>10244</v>
      </c>
      <c r="B113" s="132" t="s">
        <v>83</v>
      </c>
      <c r="C113" s="135" t="s">
        <v>333</v>
      </c>
      <c r="D113" s="134">
        <v>0.151</v>
      </c>
      <c r="E113" s="134">
        <v>0</v>
      </c>
      <c r="F113" s="143" t="s">
        <v>265</v>
      </c>
      <c r="G113" s="142">
        <f t="shared" si="6"/>
        <v>0</v>
      </c>
      <c r="H113" s="142">
        <f t="shared" si="11"/>
        <v>0</v>
      </c>
      <c r="I113" s="142">
        <f t="shared" si="7"/>
        <v>0</v>
      </c>
      <c r="M113" t="b">
        <f t="shared" si="8"/>
        <v>1</v>
      </c>
      <c r="N113" s="5">
        <v>10378</v>
      </c>
      <c r="O113" s="148">
        <v>10378</v>
      </c>
      <c r="P113">
        <v>0</v>
      </c>
      <c r="Q113">
        <v>0</v>
      </c>
      <c r="R113">
        <v>0</v>
      </c>
    </row>
    <row r="114" spans="1:18" ht="15" thickBot="1" x14ac:dyDescent="0.35">
      <c r="A114" s="131">
        <v>10244</v>
      </c>
      <c r="B114" s="132" t="s">
        <v>83</v>
      </c>
      <c r="C114" s="135" t="s">
        <v>327</v>
      </c>
      <c r="D114" s="134">
        <v>2.573</v>
      </c>
      <c r="E114" s="134">
        <v>2.573</v>
      </c>
      <c r="F114" s="143" t="s">
        <v>307</v>
      </c>
      <c r="G114" s="142">
        <f t="shared" si="6"/>
        <v>0</v>
      </c>
      <c r="H114" s="142">
        <f t="shared" si="11"/>
        <v>2.573</v>
      </c>
      <c r="I114" s="142">
        <f t="shared" si="7"/>
        <v>2.573</v>
      </c>
      <c r="M114" t="b">
        <f t="shared" si="8"/>
        <v>1</v>
      </c>
      <c r="N114" s="5">
        <v>10379</v>
      </c>
      <c r="O114" s="148">
        <v>10379</v>
      </c>
      <c r="P114">
        <v>0</v>
      </c>
      <c r="Q114">
        <v>0</v>
      </c>
      <c r="R114">
        <v>0</v>
      </c>
    </row>
    <row r="115" spans="1:18" ht="15" thickBot="1" x14ac:dyDescent="0.35">
      <c r="A115" s="131">
        <v>10244</v>
      </c>
      <c r="B115" s="132" t="s">
        <v>83</v>
      </c>
      <c r="C115" s="135" t="s">
        <v>334</v>
      </c>
      <c r="D115" s="134">
        <v>0.182</v>
      </c>
      <c r="E115" s="134">
        <v>0</v>
      </c>
      <c r="F115" s="143" t="s">
        <v>265</v>
      </c>
      <c r="G115" s="142">
        <f t="shared" si="6"/>
        <v>0</v>
      </c>
      <c r="H115" s="142">
        <f t="shared" si="11"/>
        <v>0</v>
      </c>
      <c r="I115" s="142">
        <f t="shared" si="7"/>
        <v>0</v>
      </c>
      <c r="M115" t="b">
        <f t="shared" si="8"/>
        <v>1</v>
      </c>
      <c r="N115" s="5">
        <v>10388</v>
      </c>
      <c r="O115" s="148">
        <v>10388</v>
      </c>
      <c r="P115">
        <v>0</v>
      </c>
      <c r="Q115">
        <v>0</v>
      </c>
      <c r="R115">
        <v>0</v>
      </c>
    </row>
    <row r="116" spans="1:18" ht="15" thickBot="1" x14ac:dyDescent="0.35">
      <c r="A116" s="131">
        <v>10244</v>
      </c>
      <c r="B116" s="132" t="s">
        <v>83</v>
      </c>
      <c r="C116" s="135" t="s">
        <v>335</v>
      </c>
      <c r="D116" s="134">
        <v>1.03</v>
      </c>
      <c r="E116" s="134">
        <v>1.03</v>
      </c>
      <c r="F116" s="142"/>
      <c r="G116" s="142">
        <f t="shared" si="6"/>
        <v>1.03</v>
      </c>
      <c r="H116" s="142">
        <f t="shared" si="11"/>
        <v>0</v>
      </c>
      <c r="I116" s="142">
        <f t="shared" si="7"/>
        <v>0</v>
      </c>
      <c r="M116" t="b">
        <f t="shared" si="8"/>
        <v>1</v>
      </c>
      <c r="N116" s="5">
        <v>10391</v>
      </c>
      <c r="O116" s="148">
        <v>10391</v>
      </c>
      <c r="P116">
        <v>0</v>
      </c>
      <c r="Q116">
        <v>0</v>
      </c>
      <c r="R116">
        <v>0</v>
      </c>
    </row>
    <row r="117" spans="1:18" ht="15" thickBot="1" x14ac:dyDescent="0.35">
      <c r="A117" s="131">
        <v>10244</v>
      </c>
      <c r="B117" s="132" t="s">
        <v>83</v>
      </c>
      <c r="C117" s="135" t="s">
        <v>336</v>
      </c>
      <c r="D117" s="134">
        <v>0.41499999999999998</v>
      </c>
      <c r="E117" s="134">
        <v>0</v>
      </c>
      <c r="F117" s="143" t="s">
        <v>265</v>
      </c>
      <c r="G117" s="142">
        <f t="shared" si="6"/>
        <v>0</v>
      </c>
      <c r="H117" s="142">
        <f t="shared" si="11"/>
        <v>0</v>
      </c>
      <c r="I117" s="142">
        <f t="shared" si="7"/>
        <v>0</v>
      </c>
      <c r="M117" t="b">
        <f t="shared" si="8"/>
        <v>1</v>
      </c>
      <c r="N117" s="5">
        <v>10406</v>
      </c>
      <c r="O117" s="148">
        <v>10406</v>
      </c>
      <c r="P117">
        <v>0</v>
      </c>
      <c r="Q117">
        <v>0</v>
      </c>
      <c r="R117">
        <v>0</v>
      </c>
    </row>
    <row r="118" spans="1:18" ht="15" thickBot="1" x14ac:dyDescent="0.35">
      <c r="A118" s="131">
        <v>10246</v>
      </c>
      <c r="B118" s="132" t="s">
        <v>84</v>
      </c>
      <c r="C118" s="135" t="s">
        <v>337</v>
      </c>
      <c r="D118" s="134">
        <v>0.54200000000000004</v>
      </c>
      <c r="E118" s="134">
        <v>0.54200000000000004</v>
      </c>
      <c r="F118" s="143" t="s">
        <v>280</v>
      </c>
      <c r="G118" s="142">
        <f t="shared" si="6"/>
        <v>0.54200000000000004</v>
      </c>
      <c r="H118" s="142">
        <f t="shared" si="11"/>
        <v>0</v>
      </c>
      <c r="I118" s="142">
        <f t="shared" si="7"/>
        <v>0</v>
      </c>
      <c r="M118" t="b">
        <f t="shared" si="8"/>
        <v>1</v>
      </c>
      <c r="N118" s="5">
        <v>10408</v>
      </c>
      <c r="O118" s="148">
        <v>10408</v>
      </c>
      <c r="P118">
        <v>0</v>
      </c>
      <c r="Q118">
        <v>0</v>
      </c>
      <c r="R118">
        <v>0</v>
      </c>
    </row>
    <row r="119" spans="1:18" ht="15" thickBot="1" x14ac:dyDescent="0.35">
      <c r="A119" s="131">
        <v>10247</v>
      </c>
      <c r="B119" s="132" t="s">
        <v>85</v>
      </c>
      <c r="C119" s="135" t="s">
        <v>338</v>
      </c>
      <c r="D119" s="134">
        <v>0.26900000000000002</v>
      </c>
      <c r="E119" s="134">
        <v>0.26900000000000002</v>
      </c>
      <c r="F119" s="143" t="s">
        <v>307</v>
      </c>
      <c r="G119" s="142">
        <f t="shared" si="6"/>
        <v>0</v>
      </c>
      <c r="H119" s="142">
        <f t="shared" si="11"/>
        <v>0.26900000000000002</v>
      </c>
      <c r="I119" s="142">
        <f t="shared" si="7"/>
        <v>0.26900000000000002</v>
      </c>
      <c r="M119" t="b">
        <f t="shared" si="8"/>
        <v>1</v>
      </c>
      <c r="N119" s="5">
        <v>10409</v>
      </c>
      <c r="O119" s="148">
        <v>10409</v>
      </c>
      <c r="P119">
        <v>0</v>
      </c>
      <c r="Q119">
        <v>0</v>
      </c>
      <c r="R119">
        <v>0</v>
      </c>
    </row>
    <row r="120" spans="1:18" ht="15" thickBot="1" x14ac:dyDescent="0.35">
      <c r="A120" s="131">
        <v>10247</v>
      </c>
      <c r="B120" s="132" t="s">
        <v>85</v>
      </c>
      <c r="C120" s="135" t="s">
        <v>339</v>
      </c>
      <c r="D120" s="134">
        <v>0.26900000000000002</v>
      </c>
      <c r="E120" s="134">
        <v>0.26900000000000002</v>
      </c>
      <c r="F120" s="143" t="s">
        <v>307</v>
      </c>
      <c r="G120" s="142">
        <f t="shared" si="6"/>
        <v>0</v>
      </c>
      <c r="H120" s="142">
        <f t="shared" si="11"/>
        <v>0.26900000000000002</v>
      </c>
      <c r="I120" s="142">
        <f t="shared" si="7"/>
        <v>0.26900000000000002</v>
      </c>
      <c r="M120" t="b">
        <f t="shared" si="8"/>
        <v>1</v>
      </c>
      <c r="N120" s="5">
        <v>10426</v>
      </c>
      <c r="O120" s="148">
        <v>10426</v>
      </c>
      <c r="P120">
        <v>0</v>
      </c>
      <c r="Q120">
        <v>0</v>
      </c>
      <c r="R120">
        <v>0</v>
      </c>
    </row>
    <row r="121" spans="1:18" ht="15" thickBot="1" x14ac:dyDescent="0.35">
      <c r="A121" s="131">
        <v>10247</v>
      </c>
      <c r="B121" s="132" t="s">
        <v>85</v>
      </c>
      <c r="C121" s="135" t="s">
        <v>340</v>
      </c>
      <c r="D121" s="134">
        <v>0.27100000000000002</v>
      </c>
      <c r="E121" s="134">
        <v>0.27100000000000002</v>
      </c>
      <c r="F121" s="143" t="s">
        <v>307</v>
      </c>
      <c r="G121" s="142">
        <f t="shared" si="6"/>
        <v>0</v>
      </c>
      <c r="H121" s="142">
        <f t="shared" si="11"/>
        <v>0.27100000000000002</v>
      </c>
      <c r="I121" s="142">
        <f t="shared" si="7"/>
        <v>0.27100000000000002</v>
      </c>
      <c r="M121" t="b">
        <f t="shared" si="8"/>
        <v>1</v>
      </c>
      <c r="N121" s="5">
        <v>10434</v>
      </c>
      <c r="O121" s="148">
        <v>10434</v>
      </c>
      <c r="P121">
        <v>0</v>
      </c>
      <c r="Q121">
        <v>0</v>
      </c>
      <c r="R121">
        <v>0</v>
      </c>
    </row>
    <row r="122" spans="1:18" ht="15" thickBot="1" x14ac:dyDescent="0.35">
      <c r="A122" s="131">
        <v>10247</v>
      </c>
      <c r="B122" s="132" t="s">
        <v>85</v>
      </c>
      <c r="C122" s="135" t="s">
        <v>266</v>
      </c>
      <c r="D122" s="134">
        <v>0.65600000000000003</v>
      </c>
      <c r="E122" s="134">
        <v>0.65600000000000003</v>
      </c>
      <c r="F122" s="143" t="s">
        <v>267</v>
      </c>
      <c r="G122" s="142">
        <f t="shared" si="6"/>
        <v>0.65600000000000003</v>
      </c>
      <c r="H122" s="142">
        <f t="shared" si="11"/>
        <v>0</v>
      </c>
      <c r="I122" s="142">
        <f t="shared" si="7"/>
        <v>0</v>
      </c>
      <c r="M122" t="b">
        <f t="shared" si="8"/>
        <v>1</v>
      </c>
      <c r="N122" s="5">
        <v>10436</v>
      </c>
      <c r="O122" s="148">
        <v>10436</v>
      </c>
      <c r="P122">
        <v>0</v>
      </c>
      <c r="Q122">
        <v>0</v>
      </c>
      <c r="R122">
        <v>0</v>
      </c>
    </row>
    <row r="123" spans="1:18" ht="15" thickBot="1" x14ac:dyDescent="0.35">
      <c r="A123" s="131">
        <v>10247</v>
      </c>
      <c r="B123" s="132" t="s">
        <v>85</v>
      </c>
      <c r="C123" s="135" t="s">
        <v>341</v>
      </c>
      <c r="D123" s="134">
        <v>0.92</v>
      </c>
      <c r="E123" s="134">
        <v>0.92</v>
      </c>
      <c r="F123" s="143" t="s">
        <v>415</v>
      </c>
      <c r="G123" s="142">
        <f t="shared" si="6"/>
        <v>0</v>
      </c>
      <c r="H123" s="142">
        <f>E123</f>
        <v>0.92</v>
      </c>
      <c r="I123" s="142">
        <v>0</v>
      </c>
      <c r="M123" t="b">
        <f t="shared" si="8"/>
        <v>1</v>
      </c>
      <c r="N123" s="5">
        <v>10440</v>
      </c>
      <c r="O123" s="148">
        <v>10440</v>
      </c>
      <c r="P123">
        <v>6.6000000000000003E-2</v>
      </c>
      <c r="Q123">
        <v>0</v>
      </c>
      <c r="R123">
        <v>0</v>
      </c>
    </row>
    <row r="124" spans="1:18" ht="15" thickBot="1" x14ac:dyDescent="0.35">
      <c r="A124" s="131">
        <v>10078</v>
      </c>
      <c r="B124" s="132" t="s">
        <v>29</v>
      </c>
      <c r="C124" s="133" t="s">
        <v>262</v>
      </c>
      <c r="D124" s="134" t="s">
        <v>263</v>
      </c>
      <c r="E124" s="134" t="s">
        <v>263</v>
      </c>
      <c r="F124" s="142"/>
      <c r="G124" s="142">
        <f t="shared" si="6"/>
        <v>0</v>
      </c>
      <c r="H124" s="142">
        <f t="shared" si="11"/>
        <v>0</v>
      </c>
      <c r="I124" s="142">
        <f t="shared" si="7"/>
        <v>0</v>
      </c>
      <c r="M124" t="b">
        <f t="shared" si="8"/>
        <v>1</v>
      </c>
      <c r="N124" s="5">
        <v>10442</v>
      </c>
      <c r="O124" s="148">
        <v>10442</v>
      </c>
      <c r="P124">
        <v>0</v>
      </c>
      <c r="Q124">
        <v>0</v>
      </c>
      <c r="R124">
        <v>0</v>
      </c>
    </row>
    <row r="125" spans="1:18" ht="15" thickBot="1" x14ac:dyDescent="0.35">
      <c r="A125" s="131">
        <v>10079</v>
      </c>
      <c r="B125" s="132" t="s">
        <v>30</v>
      </c>
      <c r="C125" s="135" t="s">
        <v>282</v>
      </c>
      <c r="D125" s="134">
        <v>1.577</v>
      </c>
      <c r="E125" s="134">
        <v>1.4570000000000001</v>
      </c>
      <c r="F125" s="143" t="s">
        <v>283</v>
      </c>
      <c r="G125" s="142">
        <f t="shared" si="6"/>
        <v>1.4570000000000001</v>
      </c>
      <c r="H125" s="142">
        <f t="shared" si="11"/>
        <v>0</v>
      </c>
      <c r="I125" s="142">
        <f t="shared" si="7"/>
        <v>0</v>
      </c>
      <c r="M125" t="b">
        <f t="shared" si="8"/>
        <v>1</v>
      </c>
      <c r="N125" s="5">
        <v>10446</v>
      </c>
      <c r="O125" s="148">
        <v>10446</v>
      </c>
      <c r="P125">
        <v>0</v>
      </c>
      <c r="Q125">
        <v>0</v>
      </c>
      <c r="R125">
        <v>0</v>
      </c>
    </row>
    <row r="126" spans="1:18" ht="15" thickBot="1" x14ac:dyDescent="0.35">
      <c r="A126" s="131">
        <v>10079</v>
      </c>
      <c r="B126" s="132" t="s">
        <v>30</v>
      </c>
      <c r="C126" s="135" t="s">
        <v>285</v>
      </c>
      <c r="D126" s="134">
        <v>1.6</v>
      </c>
      <c r="E126" s="134">
        <v>1.484</v>
      </c>
      <c r="F126" s="143" t="s">
        <v>283</v>
      </c>
      <c r="G126" s="142">
        <f t="shared" si="6"/>
        <v>1.484</v>
      </c>
      <c r="H126" s="142">
        <f t="shared" si="11"/>
        <v>0</v>
      </c>
      <c r="I126" s="142">
        <f t="shared" si="7"/>
        <v>0</v>
      </c>
      <c r="M126" t="b">
        <f t="shared" si="8"/>
        <v>1</v>
      </c>
      <c r="N126" s="5">
        <v>10448</v>
      </c>
      <c r="O126" s="148">
        <v>10448</v>
      </c>
      <c r="P126">
        <v>0</v>
      </c>
      <c r="Q126">
        <v>0</v>
      </c>
      <c r="R126">
        <v>0</v>
      </c>
    </row>
    <row r="127" spans="1:18" ht="29.4" thickBot="1" x14ac:dyDescent="0.35">
      <c r="A127" s="131">
        <v>10079</v>
      </c>
      <c r="B127" s="132" t="s">
        <v>30</v>
      </c>
      <c r="C127" s="135" t="s">
        <v>342</v>
      </c>
      <c r="D127" s="134">
        <v>0</v>
      </c>
      <c r="E127" s="134">
        <v>4.0149999999999997</v>
      </c>
      <c r="F127" s="143" t="s">
        <v>343</v>
      </c>
      <c r="G127" s="142">
        <f t="shared" si="6"/>
        <v>0</v>
      </c>
      <c r="H127" s="142">
        <f>E127</f>
        <v>4.0149999999999997</v>
      </c>
      <c r="I127" s="142">
        <f t="shared" si="7"/>
        <v>4.0149999999999997</v>
      </c>
      <c r="M127" t="b">
        <f t="shared" si="8"/>
        <v>1</v>
      </c>
      <c r="N127" s="5">
        <v>10451</v>
      </c>
      <c r="O127" s="148">
        <v>10451</v>
      </c>
      <c r="P127">
        <v>0</v>
      </c>
      <c r="Q127">
        <v>0</v>
      </c>
      <c r="R127">
        <v>0</v>
      </c>
    </row>
    <row r="128" spans="1:18" ht="15" thickBot="1" x14ac:dyDescent="0.35">
      <c r="A128" s="131">
        <v>10256</v>
      </c>
      <c r="B128" s="132" t="s">
        <v>86</v>
      </c>
      <c r="C128" s="135" t="s">
        <v>344</v>
      </c>
      <c r="D128" s="134">
        <v>0.52200000000000002</v>
      </c>
      <c r="E128" s="134">
        <v>0</v>
      </c>
      <c r="F128" s="143" t="s">
        <v>345</v>
      </c>
      <c r="G128" s="142">
        <f t="shared" si="6"/>
        <v>0</v>
      </c>
      <c r="H128" s="142">
        <f t="shared" ref="H128:H159" si="12">IF(F128="A",E128,0)</f>
        <v>0</v>
      </c>
      <c r="I128" s="142">
        <f t="shared" si="7"/>
        <v>0</v>
      </c>
      <c r="M128" t="b">
        <f t="shared" si="8"/>
        <v>1</v>
      </c>
      <c r="N128" s="5">
        <v>10482</v>
      </c>
      <c r="O128" s="148">
        <v>10482</v>
      </c>
      <c r="P128">
        <v>0</v>
      </c>
      <c r="Q128">
        <v>0</v>
      </c>
      <c r="R128">
        <v>0</v>
      </c>
    </row>
    <row r="129" spans="1:18" ht="15" thickBot="1" x14ac:dyDescent="0.35">
      <c r="A129" s="131">
        <v>10080</v>
      </c>
      <c r="B129" s="132" t="s">
        <v>31</v>
      </c>
      <c r="C129" s="133" t="s">
        <v>262</v>
      </c>
      <c r="D129" s="134" t="s">
        <v>263</v>
      </c>
      <c r="E129" s="134" t="s">
        <v>263</v>
      </c>
      <c r="F129" s="142"/>
      <c r="G129" s="142">
        <f t="shared" si="6"/>
        <v>0</v>
      </c>
      <c r="H129" s="142">
        <f t="shared" si="12"/>
        <v>0</v>
      </c>
      <c r="I129" s="142">
        <f t="shared" si="7"/>
        <v>0</v>
      </c>
      <c r="M129" t="b">
        <f t="shared" si="8"/>
        <v>1</v>
      </c>
      <c r="N129" s="5">
        <v>10502</v>
      </c>
      <c r="O129" s="148">
        <v>10502</v>
      </c>
      <c r="P129">
        <v>0</v>
      </c>
      <c r="Q129">
        <v>0</v>
      </c>
      <c r="R129">
        <v>0</v>
      </c>
    </row>
    <row r="130" spans="1:18" ht="15" thickBot="1" x14ac:dyDescent="0.35">
      <c r="A130" s="131">
        <v>10081</v>
      </c>
      <c r="B130" s="132" t="s">
        <v>32</v>
      </c>
      <c r="C130" s="135" t="s">
        <v>282</v>
      </c>
      <c r="D130" s="134">
        <v>1.577</v>
      </c>
      <c r="E130" s="134">
        <v>1.4570000000000001</v>
      </c>
      <c r="F130" s="143" t="s">
        <v>283</v>
      </c>
      <c r="G130" s="142">
        <f t="shared" si="6"/>
        <v>1.4570000000000001</v>
      </c>
      <c r="H130" s="142">
        <f t="shared" si="12"/>
        <v>0</v>
      </c>
      <c r="I130" s="142">
        <f t="shared" si="7"/>
        <v>0</v>
      </c>
      <c r="M130" t="b">
        <f t="shared" si="8"/>
        <v>0</v>
      </c>
      <c r="N130" s="5">
        <v>13927</v>
      </c>
      <c r="O130" s="148">
        <v>10597</v>
      </c>
      <c r="P130">
        <v>0</v>
      </c>
      <c r="Q130">
        <v>0</v>
      </c>
      <c r="R130">
        <v>0</v>
      </c>
    </row>
    <row r="131" spans="1:18" ht="15" thickBot="1" x14ac:dyDescent="0.35">
      <c r="A131" s="131">
        <v>10081</v>
      </c>
      <c r="B131" s="132" t="s">
        <v>32</v>
      </c>
      <c r="C131" s="135" t="s">
        <v>285</v>
      </c>
      <c r="D131" s="134">
        <v>1.6</v>
      </c>
      <c r="E131" s="134">
        <v>1.484</v>
      </c>
      <c r="F131" s="143" t="s">
        <v>283</v>
      </c>
      <c r="G131" s="142">
        <f t="shared" ref="G131:G194" si="13">IF(E131="-",0,E131-H131)</f>
        <v>1.484</v>
      </c>
      <c r="H131" s="142">
        <f t="shared" si="12"/>
        <v>0</v>
      </c>
      <c r="I131" s="142">
        <f t="shared" ref="I131:I194" si="14">H131</f>
        <v>0</v>
      </c>
      <c r="M131" t="b">
        <f t="shared" ref="M131:M134" si="15">O131=N131</f>
        <v>0</v>
      </c>
      <c r="N131" s="5">
        <v>10597</v>
      </c>
      <c r="O131" s="148">
        <v>10706</v>
      </c>
      <c r="P131">
        <v>0</v>
      </c>
      <c r="Q131">
        <v>0</v>
      </c>
      <c r="R131">
        <v>0</v>
      </c>
    </row>
    <row r="132" spans="1:18" ht="15" thickBot="1" x14ac:dyDescent="0.35">
      <c r="A132" s="131">
        <v>10082</v>
      </c>
      <c r="B132" s="132" t="s">
        <v>33</v>
      </c>
      <c r="C132" s="133" t="s">
        <v>262</v>
      </c>
      <c r="D132" s="134" t="s">
        <v>263</v>
      </c>
      <c r="E132" s="134" t="s">
        <v>263</v>
      </c>
      <c r="F132" s="142"/>
      <c r="G132" s="142">
        <f t="shared" si="13"/>
        <v>0</v>
      </c>
      <c r="H132" s="142">
        <f t="shared" si="12"/>
        <v>0</v>
      </c>
      <c r="I132" s="142">
        <f t="shared" si="14"/>
        <v>0</v>
      </c>
      <c r="M132" t="b">
        <f t="shared" si="15"/>
        <v>0</v>
      </c>
      <c r="N132" s="5">
        <v>10706</v>
      </c>
      <c r="O132" s="148">
        <v>11680</v>
      </c>
      <c r="P132">
        <v>0</v>
      </c>
      <c r="Q132">
        <v>0</v>
      </c>
      <c r="R132">
        <v>0</v>
      </c>
    </row>
    <row r="133" spans="1:18" ht="15" thickBot="1" x14ac:dyDescent="0.35">
      <c r="A133" s="131">
        <v>10258</v>
      </c>
      <c r="B133" s="132" t="s">
        <v>87</v>
      </c>
      <c r="C133" s="135" t="s">
        <v>346</v>
      </c>
      <c r="D133" s="134">
        <v>9.4E-2</v>
      </c>
      <c r="E133" s="134">
        <v>0</v>
      </c>
      <c r="F133" s="143" t="s">
        <v>265</v>
      </c>
      <c r="G133" s="142">
        <f t="shared" si="13"/>
        <v>0</v>
      </c>
      <c r="H133" s="142">
        <f t="shared" si="12"/>
        <v>0</v>
      </c>
      <c r="I133" s="142">
        <f t="shared" si="14"/>
        <v>0</v>
      </c>
      <c r="M133" t="b">
        <f t="shared" si="15"/>
        <v>0</v>
      </c>
      <c r="N133" s="5">
        <v>11680</v>
      </c>
      <c r="O133" s="148">
        <v>12026</v>
      </c>
      <c r="P133">
        <v>0</v>
      </c>
      <c r="Q133">
        <v>0</v>
      </c>
      <c r="R133">
        <v>0</v>
      </c>
    </row>
    <row r="134" spans="1:18" ht="15" thickBot="1" x14ac:dyDescent="0.35">
      <c r="A134" s="131">
        <v>10258</v>
      </c>
      <c r="B134" s="132" t="s">
        <v>87</v>
      </c>
      <c r="C134" s="135" t="s">
        <v>347</v>
      </c>
      <c r="D134" s="134">
        <v>0</v>
      </c>
      <c r="E134" s="134">
        <v>0</v>
      </c>
      <c r="F134" s="143" t="s">
        <v>348</v>
      </c>
      <c r="G134" s="142">
        <f t="shared" si="13"/>
        <v>0</v>
      </c>
      <c r="H134" s="142">
        <f t="shared" si="12"/>
        <v>0</v>
      </c>
      <c r="I134" s="142">
        <f t="shared" si="14"/>
        <v>0</v>
      </c>
      <c r="M134" t="b">
        <f t="shared" si="15"/>
        <v>0</v>
      </c>
      <c r="N134" s="6">
        <v>12026</v>
      </c>
      <c r="O134" s="148">
        <v>13927</v>
      </c>
      <c r="P134">
        <v>0</v>
      </c>
      <c r="Q134">
        <v>0</v>
      </c>
      <c r="R134">
        <v>0</v>
      </c>
    </row>
    <row r="135" spans="1:18" ht="15" thickBot="1" x14ac:dyDescent="0.35">
      <c r="A135" s="131">
        <v>10258</v>
      </c>
      <c r="B135" s="132" t="s">
        <v>87</v>
      </c>
      <c r="C135" s="135" t="s">
        <v>349</v>
      </c>
      <c r="D135" s="134">
        <v>3.4390000000000001</v>
      </c>
      <c r="E135" s="134">
        <v>3.4390000000000001</v>
      </c>
      <c r="F135" s="142"/>
      <c r="G135" s="142">
        <f t="shared" si="13"/>
        <v>3.4390000000000001</v>
      </c>
      <c r="H135" s="142">
        <f t="shared" si="12"/>
        <v>0</v>
      </c>
      <c r="I135" s="142">
        <f t="shared" si="14"/>
        <v>0</v>
      </c>
      <c r="O135" s="148" t="s">
        <v>409</v>
      </c>
      <c r="P135">
        <v>1390.2750000000003</v>
      </c>
      <c r="Q135">
        <v>20.192</v>
      </c>
      <c r="R135">
        <v>14.272</v>
      </c>
    </row>
    <row r="136" spans="1:18" ht="15" thickBot="1" x14ac:dyDescent="0.35">
      <c r="A136" s="131">
        <v>10259</v>
      </c>
      <c r="B136" s="132" t="s">
        <v>88</v>
      </c>
      <c r="C136" s="133" t="s">
        <v>262</v>
      </c>
      <c r="D136" s="134" t="s">
        <v>263</v>
      </c>
      <c r="E136" s="134" t="s">
        <v>263</v>
      </c>
      <c r="F136" s="142"/>
      <c r="G136" s="142">
        <f t="shared" si="13"/>
        <v>0</v>
      </c>
      <c r="H136" s="142">
        <f t="shared" si="12"/>
        <v>0</v>
      </c>
      <c r="I136" s="142">
        <f t="shared" si="14"/>
        <v>0</v>
      </c>
    </row>
    <row r="137" spans="1:18" ht="15" thickBot="1" x14ac:dyDescent="0.35">
      <c r="A137" s="131">
        <v>10260</v>
      </c>
      <c r="B137" s="132" t="s">
        <v>89</v>
      </c>
      <c r="C137" s="133" t="s">
        <v>262</v>
      </c>
      <c r="D137" s="134" t="s">
        <v>263</v>
      </c>
      <c r="E137" s="134" t="s">
        <v>263</v>
      </c>
      <c r="F137" s="142"/>
      <c r="G137" s="142">
        <f t="shared" si="13"/>
        <v>0</v>
      </c>
      <c r="H137" s="142">
        <f t="shared" si="12"/>
        <v>0</v>
      </c>
      <c r="I137" s="142">
        <f t="shared" si="14"/>
        <v>0</v>
      </c>
    </row>
    <row r="138" spans="1:18" ht="15" thickBot="1" x14ac:dyDescent="0.35">
      <c r="A138" s="131">
        <v>10083</v>
      </c>
      <c r="B138" s="132" t="s">
        <v>34</v>
      </c>
      <c r="C138" s="133" t="s">
        <v>262</v>
      </c>
      <c r="D138" s="134" t="s">
        <v>263</v>
      </c>
      <c r="E138" s="134" t="s">
        <v>263</v>
      </c>
      <c r="F138" s="142"/>
      <c r="G138" s="142">
        <f t="shared" si="13"/>
        <v>0</v>
      </c>
      <c r="H138" s="142">
        <f t="shared" si="12"/>
        <v>0</v>
      </c>
      <c r="I138" s="142">
        <f t="shared" si="14"/>
        <v>0</v>
      </c>
    </row>
    <row r="139" spans="1:18" ht="15" thickBot="1" x14ac:dyDescent="0.35">
      <c r="A139" s="131">
        <v>10273</v>
      </c>
      <c r="B139" s="132" t="s">
        <v>90</v>
      </c>
      <c r="C139" s="133" t="s">
        <v>262</v>
      </c>
      <c r="D139" s="134" t="s">
        <v>263</v>
      </c>
      <c r="E139" s="134" t="s">
        <v>263</v>
      </c>
      <c r="F139" s="142"/>
      <c r="G139" s="142">
        <f t="shared" si="13"/>
        <v>0</v>
      </c>
      <c r="H139" s="142">
        <f t="shared" si="12"/>
        <v>0</v>
      </c>
      <c r="I139" s="142">
        <f t="shared" si="14"/>
        <v>0</v>
      </c>
    </row>
    <row r="140" spans="1:18" ht="15" thickBot="1" x14ac:dyDescent="0.35">
      <c r="A140" s="131">
        <v>10278</v>
      </c>
      <c r="B140" s="132" t="s">
        <v>91</v>
      </c>
      <c r="C140" s="133" t="s">
        <v>350</v>
      </c>
      <c r="D140" s="134">
        <v>1.53</v>
      </c>
      <c r="E140" s="134">
        <v>1.53</v>
      </c>
      <c r="F140" s="142"/>
      <c r="G140" s="142">
        <f t="shared" si="13"/>
        <v>1.53</v>
      </c>
      <c r="H140" s="142">
        <f t="shared" si="12"/>
        <v>0</v>
      </c>
      <c r="I140" s="142">
        <f t="shared" si="14"/>
        <v>0</v>
      </c>
    </row>
    <row r="141" spans="1:18" ht="15" thickBot="1" x14ac:dyDescent="0.35">
      <c r="A141" s="131">
        <v>10279</v>
      </c>
      <c r="B141" s="132" t="s">
        <v>92</v>
      </c>
      <c r="C141" s="135" t="s">
        <v>328</v>
      </c>
      <c r="D141" s="134">
        <v>4.4039999999999999</v>
      </c>
      <c r="E141" s="134">
        <v>4.4039999999999999</v>
      </c>
      <c r="F141" s="142"/>
      <c r="G141" s="142">
        <f t="shared" si="13"/>
        <v>4.4039999999999999</v>
      </c>
      <c r="H141" s="142">
        <f t="shared" si="12"/>
        <v>0</v>
      </c>
      <c r="I141" s="142">
        <f t="shared" si="14"/>
        <v>0</v>
      </c>
    </row>
    <row r="142" spans="1:18" ht="15" thickBot="1" x14ac:dyDescent="0.35">
      <c r="A142" s="131">
        <v>10284</v>
      </c>
      <c r="B142" s="132" t="s">
        <v>93</v>
      </c>
      <c r="C142" s="133" t="s">
        <v>262</v>
      </c>
      <c r="D142" s="134" t="s">
        <v>263</v>
      </c>
      <c r="E142" s="134" t="s">
        <v>263</v>
      </c>
      <c r="F142" s="142"/>
      <c r="G142" s="142">
        <f t="shared" si="13"/>
        <v>0</v>
      </c>
      <c r="H142" s="142">
        <f t="shared" si="12"/>
        <v>0</v>
      </c>
      <c r="I142" s="142">
        <f t="shared" si="14"/>
        <v>0</v>
      </c>
    </row>
    <row r="143" spans="1:18" ht="15" thickBot="1" x14ac:dyDescent="0.35">
      <c r="A143" s="131">
        <v>10285</v>
      </c>
      <c r="B143" s="132" t="s">
        <v>94</v>
      </c>
      <c r="C143" s="135" t="s">
        <v>262</v>
      </c>
      <c r="D143" s="134" t="s">
        <v>263</v>
      </c>
      <c r="E143" s="134" t="s">
        <v>263</v>
      </c>
      <c r="F143" s="142"/>
      <c r="G143" s="142">
        <f t="shared" si="13"/>
        <v>0</v>
      </c>
      <c r="H143" s="142">
        <f t="shared" si="12"/>
        <v>0</v>
      </c>
      <c r="I143" s="142">
        <f t="shared" si="14"/>
        <v>0</v>
      </c>
    </row>
    <row r="144" spans="1:18" ht="15" thickBot="1" x14ac:dyDescent="0.35">
      <c r="A144" s="131">
        <v>10286</v>
      </c>
      <c r="B144" s="132" t="s">
        <v>95</v>
      </c>
      <c r="C144" s="133" t="s">
        <v>351</v>
      </c>
      <c r="D144" s="134">
        <v>27.402999999999999</v>
      </c>
      <c r="E144" s="134">
        <v>24.13</v>
      </c>
      <c r="F144" s="143" t="s">
        <v>283</v>
      </c>
      <c r="G144" s="142">
        <f t="shared" si="13"/>
        <v>24.13</v>
      </c>
      <c r="H144" s="142">
        <f t="shared" si="12"/>
        <v>0</v>
      </c>
      <c r="I144" s="142">
        <f t="shared" si="14"/>
        <v>0</v>
      </c>
    </row>
    <row r="145" spans="1:9" ht="15" thickBot="1" x14ac:dyDescent="0.35">
      <c r="A145" s="131">
        <v>10288</v>
      </c>
      <c r="B145" s="132" t="s">
        <v>96</v>
      </c>
      <c r="C145" s="133" t="s">
        <v>352</v>
      </c>
      <c r="D145" s="134">
        <v>6.6000000000000003E-2</v>
      </c>
      <c r="E145" s="134">
        <v>0</v>
      </c>
      <c r="F145" s="143" t="s">
        <v>265</v>
      </c>
      <c r="G145" s="142">
        <f t="shared" si="13"/>
        <v>0</v>
      </c>
      <c r="H145" s="142">
        <f t="shared" si="12"/>
        <v>0</v>
      </c>
      <c r="I145" s="142">
        <f t="shared" si="14"/>
        <v>0</v>
      </c>
    </row>
    <row r="146" spans="1:9" ht="15" thickBot="1" x14ac:dyDescent="0.35">
      <c r="A146" s="131">
        <v>10291</v>
      </c>
      <c r="B146" s="132" t="s">
        <v>97</v>
      </c>
      <c r="C146" s="135" t="s">
        <v>353</v>
      </c>
      <c r="D146" s="134">
        <v>7.5670000000000002</v>
      </c>
      <c r="E146" s="134">
        <v>0</v>
      </c>
      <c r="F146" s="143" t="s">
        <v>272</v>
      </c>
      <c r="G146" s="142">
        <f t="shared" si="13"/>
        <v>0</v>
      </c>
      <c r="H146" s="142">
        <f t="shared" si="12"/>
        <v>0</v>
      </c>
      <c r="I146" s="142">
        <f t="shared" si="14"/>
        <v>0</v>
      </c>
    </row>
    <row r="147" spans="1:9" ht="15" thickBot="1" x14ac:dyDescent="0.35">
      <c r="A147" s="131">
        <v>10294</v>
      </c>
      <c r="B147" s="132" t="s">
        <v>98</v>
      </c>
      <c r="C147" s="133" t="s">
        <v>262</v>
      </c>
      <c r="D147" s="134" t="s">
        <v>263</v>
      </c>
      <c r="E147" s="134" t="s">
        <v>263</v>
      </c>
      <c r="F147" s="142"/>
      <c r="G147" s="142">
        <f t="shared" si="13"/>
        <v>0</v>
      </c>
      <c r="H147" s="142">
        <f t="shared" si="12"/>
        <v>0</v>
      </c>
      <c r="I147" s="142">
        <f t="shared" si="14"/>
        <v>0</v>
      </c>
    </row>
    <row r="148" spans="1:9" ht="15" thickBot="1" x14ac:dyDescent="0.35">
      <c r="A148" s="131">
        <v>10304</v>
      </c>
      <c r="B148" s="132" t="s">
        <v>99</v>
      </c>
      <c r="C148" s="133" t="s">
        <v>262</v>
      </c>
      <c r="D148" s="134" t="s">
        <v>263</v>
      </c>
      <c r="E148" s="134" t="s">
        <v>263</v>
      </c>
      <c r="F148" s="142"/>
      <c r="G148" s="142">
        <f t="shared" si="13"/>
        <v>0</v>
      </c>
      <c r="H148" s="142">
        <f t="shared" si="12"/>
        <v>0</v>
      </c>
      <c r="I148" s="142">
        <f t="shared" si="14"/>
        <v>0</v>
      </c>
    </row>
    <row r="149" spans="1:9" ht="15" thickBot="1" x14ac:dyDescent="0.35">
      <c r="A149" s="131">
        <v>10306</v>
      </c>
      <c r="B149" s="132" t="s">
        <v>100</v>
      </c>
      <c r="C149" s="135" t="s">
        <v>354</v>
      </c>
      <c r="D149" s="134">
        <v>42.718000000000004</v>
      </c>
      <c r="E149" s="149">
        <f>IF(Calculation!E101&gt;'Attachment A'!D149,0,'Attachment A'!D149-Calculation!E101)</f>
        <v>0</v>
      </c>
      <c r="F149" s="143" t="s">
        <v>355</v>
      </c>
      <c r="G149" s="142">
        <f t="shared" si="13"/>
        <v>0</v>
      </c>
      <c r="H149" s="142">
        <f t="shared" si="12"/>
        <v>0</v>
      </c>
      <c r="I149" s="142">
        <f t="shared" si="14"/>
        <v>0</v>
      </c>
    </row>
    <row r="150" spans="1:9" ht="29.4" thickBot="1" x14ac:dyDescent="0.35">
      <c r="A150" s="131">
        <v>10306</v>
      </c>
      <c r="B150" s="132" t="s">
        <v>100</v>
      </c>
      <c r="C150" s="135" t="s">
        <v>356</v>
      </c>
      <c r="D150" s="134">
        <v>3.581</v>
      </c>
      <c r="E150" s="134">
        <v>3.581</v>
      </c>
      <c r="F150" s="142"/>
      <c r="G150" s="142">
        <f t="shared" si="13"/>
        <v>3.581</v>
      </c>
      <c r="H150" s="142">
        <f t="shared" si="12"/>
        <v>0</v>
      </c>
      <c r="I150" s="142">
        <f t="shared" si="14"/>
        <v>0</v>
      </c>
    </row>
    <row r="151" spans="1:9" ht="15" thickBot="1" x14ac:dyDescent="0.35">
      <c r="A151" s="131">
        <v>10306</v>
      </c>
      <c r="B151" s="132" t="s">
        <v>100</v>
      </c>
      <c r="C151" s="135" t="s">
        <v>357</v>
      </c>
      <c r="D151" s="134">
        <v>40.048999999999999</v>
      </c>
      <c r="E151" s="149">
        <f>IF((Calculation!E101-'Attachment A'!E149)&gt;0,'Attachment A'!D151-(Calculation!E101-'Attachment A'!D149),D151)</f>
        <v>32.42</v>
      </c>
      <c r="F151" s="143" t="s">
        <v>355</v>
      </c>
      <c r="G151" s="142">
        <f t="shared" si="13"/>
        <v>32.42</v>
      </c>
      <c r="H151" s="142">
        <f t="shared" si="12"/>
        <v>0</v>
      </c>
      <c r="I151" s="142">
        <f t="shared" si="14"/>
        <v>0</v>
      </c>
    </row>
    <row r="152" spans="1:9" ht="15" thickBot="1" x14ac:dyDescent="0.35">
      <c r="A152" s="131">
        <v>10306</v>
      </c>
      <c r="B152" s="132" t="s">
        <v>100</v>
      </c>
      <c r="C152" s="135" t="s">
        <v>358</v>
      </c>
      <c r="D152" s="134">
        <v>0.3</v>
      </c>
      <c r="E152" s="134">
        <v>0</v>
      </c>
      <c r="F152" s="143" t="s">
        <v>265</v>
      </c>
      <c r="G152" s="142">
        <f t="shared" si="13"/>
        <v>0</v>
      </c>
      <c r="H152" s="142">
        <f t="shared" si="12"/>
        <v>0</v>
      </c>
      <c r="I152" s="142">
        <f t="shared" si="14"/>
        <v>0</v>
      </c>
    </row>
    <row r="153" spans="1:9" ht="29.4" thickBot="1" x14ac:dyDescent="0.35">
      <c r="A153" s="131">
        <v>10306</v>
      </c>
      <c r="B153" s="132" t="s">
        <v>100</v>
      </c>
      <c r="C153" s="135" t="s">
        <v>359</v>
      </c>
      <c r="D153" s="134">
        <v>0.83</v>
      </c>
      <c r="E153" s="134">
        <v>0</v>
      </c>
      <c r="F153" s="143" t="s">
        <v>321</v>
      </c>
      <c r="G153" s="142">
        <f t="shared" si="13"/>
        <v>0</v>
      </c>
      <c r="H153" s="142">
        <f t="shared" si="12"/>
        <v>0</v>
      </c>
      <c r="I153" s="142">
        <f t="shared" si="14"/>
        <v>0</v>
      </c>
    </row>
    <row r="154" spans="1:9" ht="15" thickBot="1" x14ac:dyDescent="0.35">
      <c r="A154" s="131">
        <v>10307</v>
      </c>
      <c r="B154" s="132" t="s">
        <v>101</v>
      </c>
      <c r="C154" s="135" t="s">
        <v>360</v>
      </c>
      <c r="D154" s="134">
        <v>0</v>
      </c>
      <c r="E154" s="134">
        <v>5</v>
      </c>
      <c r="F154" s="143" t="s">
        <v>416</v>
      </c>
      <c r="G154" s="142">
        <f t="shared" si="13"/>
        <v>0</v>
      </c>
      <c r="H154" s="142">
        <f>E154</f>
        <v>5</v>
      </c>
      <c r="I154" s="142">
        <v>0</v>
      </c>
    </row>
    <row r="155" spans="1:9" ht="15" thickBot="1" x14ac:dyDescent="0.35">
      <c r="A155" s="131">
        <v>10086</v>
      </c>
      <c r="B155" s="132" t="s">
        <v>35</v>
      </c>
      <c r="C155" s="133" t="s">
        <v>262</v>
      </c>
      <c r="D155" s="134" t="s">
        <v>263</v>
      </c>
      <c r="E155" s="134" t="s">
        <v>263</v>
      </c>
      <c r="F155" s="142"/>
      <c r="G155" s="142">
        <f t="shared" si="13"/>
        <v>0</v>
      </c>
      <c r="H155" s="142">
        <f t="shared" si="12"/>
        <v>0</v>
      </c>
      <c r="I155" s="142">
        <f t="shared" si="14"/>
        <v>0</v>
      </c>
    </row>
    <row r="156" spans="1:9" ht="15" thickBot="1" x14ac:dyDescent="0.35">
      <c r="A156" s="131">
        <v>10087</v>
      </c>
      <c r="B156" s="132" t="s">
        <v>36</v>
      </c>
      <c r="C156" s="135" t="s">
        <v>361</v>
      </c>
      <c r="D156" s="134">
        <v>0</v>
      </c>
      <c r="E156" s="134">
        <v>0</v>
      </c>
      <c r="F156" s="143" t="s">
        <v>277</v>
      </c>
      <c r="G156" s="142">
        <f t="shared" si="13"/>
        <v>0</v>
      </c>
      <c r="H156" s="142">
        <f t="shared" si="12"/>
        <v>0</v>
      </c>
      <c r="I156" s="142">
        <f t="shared" si="14"/>
        <v>0</v>
      </c>
    </row>
    <row r="157" spans="1:9" ht="15" thickBot="1" x14ac:dyDescent="0.35">
      <c r="A157" s="131">
        <v>10087</v>
      </c>
      <c r="B157" s="132" t="s">
        <v>36</v>
      </c>
      <c r="C157" s="135" t="s">
        <v>362</v>
      </c>
      <c r="D157" s="134">
        <v>19.178000000000001</v>
      </c>
      <c r="E157" s="134">
        <v>0</v>
      </c>
      <c r="F157" s="143" t="s">
        <v>272</v>
      </c>
      <c r="G157" s="142">
        <f t="shared" si="13"/>
        <v>0</v>
      </c>
      <c r="H157" s="142">
        <f t="shared" si="12"/>
        <v>0</v>
      </c>
      <c r="I157" s="142">
        <f t="shared" si="14"/>
        <v>0</v>
      </c>
    </row>
    <row r="158" spans="1:9" ht="15" thickBot="1" x14ac:dyDescent="0.35">
      <c r="A158" s="131">
        <v>10706</v>
      </c>
      <c r="B158" s="132" t="s">
        <v>136</v>
      </c>
      <c r="C158" s="133" t="s">
        <v>262</v>
      </c>
      <c r="D158" s="134" t="s">
        <v>263</v>
      </c>
      <c r="E158" s="134" t="s">
        <v>263</v>
      </c>
      <c r="F158" s="142"/>
      <c r="G158" s="142">
        <f t="shared" si="13"/>
        <v>0</v>
      </c>
      <c r="H158" s="142">
        <f t="shared" si="12"/>
        <v>0</v>
      </c>
      <c r="I158" s="142">
        <f t="shared" si="14"/>
        <v>0</v>
      </c>
    </row>
    <row r="159" spans="1:9" ht="15" thickBot="1" x14ac:dyDescent="0.35">
      <c r="A159" s="131">
        <v>10331</v>
      </c>
      <c r="B159" s="132" t="s">
        <v>103</v>
      </c>
      <c r="C159" s="133" t="s">
        <v>262</v>
      </c>
      <c r="D159" s="134" t="s">
        <v>263</v>
      </c>
      <c r="E159" s="134" t="s">
        <v>263</v>
      </c>
      <c r="F159" s="142"/>
      <c r="G159" s="142">
        <f t="shared" si="13"/>
        <v>0</v>
      </c>
      <c r="H159" s="142">
        <f t="shared" si="12"/>
        <v>0</v>
      </c>
      <c r="I159" s="142">
        <f t="shared" si="14"/>
        <v>0</v>
      </c>
    </row>
    <row r="160" spans="1:9" ht="15" thickBot="1" x14ac:dyDescent="0.35">
      <c r="A160" s="131">
        <v>10333</v>
      </c>
      <c r="B160" s="132" t="s">
        <v>104</v>
      </c>
      <c r="C160" s="133" t="s">
        <v>262</v>
      </c>
      <c r="D160" s="134" t="s">
        <v>263</v>
      </c>
      <c r="E160" s="134" t="s">
        <v>263</v>
      </c>
      <c r="F160" s="142"/>
      <c r="G160" s="142">
        <f t="shared" si="13"/>
        <v>0</v>
      </c>
      <c r="H160" s="142">
        <f t="shared" ref="H160:H191" si="16">IF(F160="A",E160,0)</f>
        <v>0</v>
      </c>
      <c r="I160" s="142">
        <f t="shared" si="14"/>
        <v>0</v>
      </c>
    </row>
    <row r="161" spans="1:9" ht="15" thickBot="1" x14ac:dyDescent="0.35">
      <c r="A161" s="131">
        <v>10089</v>
      </c>
      <c r="B161" s="132" t="s">
        <v>37</v>
      </c>
      <c r="C161" s="135" t="s">
        <v>363</v>
      </c>
      <c r="D161" s="134">
        <v>0.58199999999999996</v>
      </c>
      <c r="E161" s="134">
        <v>0.58199999999999996</v>
      </c>
      <c r="F161" s="143" t="s">
        <v>307</v>
      </c>
      <c r="G161" s="142">
        <f t="shared" si="13"/>
        <v>0</v>
      </c>
      <c r="H161" s="142">
        <f t="shared" si="16"/>
        <v>0.58199999999999996</v>
      </c>
      <c r="I161" s="142">
        <f t="shared" si="14"/>
        <v>0.58199999999999996</v>
      </c>
    </row>
    <row r="162" spans="1:9" ht="15" thickBot="1" x14ac:dyDescent="0.35">
      <c r="A162" s="131">
        <v>10338</v>
      </c>
      <c r="B162" s="132" t="s">
        <v>105</v>
      </c>
      <c r="C162" s="133" t="s">
        <v>262</v>
      </c>
      <c r="D162" s="134" t="s">
        <v>263</v>
      </c>
      <c r="E162" s="134" t="s">
        <v>263</v>
      </c>
      <c r="F162" s="142"/>
      <c r="G162" s="142">
        <f t="shared" si="13"/>
        <v>0</v>
      </c>
      <c r="H162" s="142">
        <f t="shared" si="16"/>
        <v>0</v>
      </c>
      <c r="I162" s="142">
        <f t="shared" si="14"/>
        <v>0</v>
      </c>
    </row>
    <row r="163" spans="1:9" ht="15" thickBot="1" x14ac:dyDescent="0.35">
      <c r="A163" s="131">
        <v>10091</v>
      </c>
      <c r="B163" s="132" t="s">
        <v>38</v>
      </c>
      <c r="C163" s="133" t="s">
        <v>262</v>
      </c>
      <c r="D163" s="134" t="s">
        <v>263</v>
      </c>
      <c r="E163" s="134" t="s">
        <v>263</v>
      </c>
      <c r="F163" s="142"/>
      <c r="G163" s="142">
        <f t="shared" si="13"/>
        <v>0</v>
      </c>
      <c r="H163" s="142">
        <f t="shared" si="16"/>
        <v>0</v>
      </c>
      <c r="I163" s="142">
        <f t="shared" si="14"/>
        <v>0</v>
      </c>
    </row>
    <row r="164" spans="1:9" ht="15" thickBot="1" x14ac:dyDescent="0.35">
      <c r="A164" s="131">
        <v>10342</v>
      </c>
      <c r="B164" s="132" t="s">
        <v>106</v>
      </c>
      <c r="C164" s="133" t="s">
        <v>262</v>
      </c>
      <c r="D164" s="134" t="s">
        <v>263</v>
      </c>
      <c r="E164" s="134" t="s">
        <v>263</v>
      </c>
      <c r="F164" s="142"/>
      <c r="G164" s="142">
        <f t="shared" si="13"/>
        <v>0</v>
      </c>
      <c r="H164" s="142">
        <f t="shared" si="16"/>
        <v>0</v>
      </c>
      <c r="I164" s="142">
        <f t="shared" si="14"/>
        <v>0</v>
      </c>
    </row>
    <row r="165" spans="1:9" ht="15" thickBot="1" x14ac:dyDescent="0.35">
      <c r="A165" s="131">
        <v>10343</v>
      </c>
      <c r="B165" s="132" t="s">
        <v>107</v>
      </c>
      <c r="C165" s="135" t="s">
        <v>364</v>
      </c>
      <c r="D165" s="134">
        <v>7.9000000000000001E-2</v>
      </c>
      <c r="E165" s="134">
        <v>0</v>
      </c>
      <c r="F165" s="143" t="s">
        <v>265</v>
      </c>
      <c r="G165" s="142">
        <f t="shared" si="13"/>
        <v>0</v>
      </c>
      <c r="H165" s="142">
        <f t="shared" si="16"/>
        <v>0</v>
      </c>
      <c r="I165" s="142">
        <f t="shared" si="14"/>
        <v>0</v>
      </c>
    </row>
    <row r="166" spans="1:9" ht="29.4" thickBot="1" x14ac:dyDescent="0.35">
      <c r="A166" s="131">
        <v>10343</v>
      </c>
      <c r="B166" s="132" t="s">
        <v>107</v>
      </c>
      <c r="C166" s="135" t="s">
        <v>365</v>
      </c>
      <c r="D166" s="134">
        <v>1.6E-2</v>
      </c>
      <c r="E166" s="134">
        <v>0</v>
      </c>
      <c r="F166" s="143" t="s">
        <v>265</v>
      </c>
      <c r="G166" s="142">
        <f t="shared" si="13"/>
        <v>0</v>
      </c>
      <c r="H166" s="142">
        <f t="shared" si="16"/>
        <v>0</v>
      </c>
      <c r="I166" s="142">
        <f t="shared" si="14"/>
        <v>0</v>
      </c>
    </row>
    <row r="167" spans="1:9" ht="29.4" thickBot="1" x14ac:dyDescent="0.35">
      <c r="A167" s="131">
        <v>10343</v>
      </c>
      <c r="B167" s="132" t="s">
        <v>107</v>
      </c>
      <c r="C167" s="135" t="s">
        <v>366</v>
      </c>
      <c r="D167" s="134">
        <v>4.3999999999999997E-2</v>
      </c>
      <c r="E167" s="134">
        <v>0</v>
      </c>
      <c r="F167" s="143" t="s">
        <v>265</v>
      </c>
      <c r="G167" s="142">
        <f t="shared" si="13"/>
        <v>0</v>
      </c>
      <c r="H167" s="142">
        <f t="shared" si="16"/>
        <v>0</v>
      </c>
      <c r="I167" s="142">
        <f t="shared" si="14"/>
        <v>0</v>
      </c>
    </row>
    <row r="168" spans="1:9" ht="29.4" thickBot="1" x14ac:dyDescent="0.35">
      <c r="A168" s="131">
        <v>10349</v>
      </c>
      <c r="B168" s="132" t="s">
        <v>108</v>
      </c>
      <c r="C168" s="135" t="s">
        <v>367</v>
      </c>
      <c r="D168" s="134">
        <v>-42.716999999999999</v>
      </c>
      <c r="E168" s="134">
        <v>-42.716999999999999</v>
      </c>
      <c r="F168" s="144" t="s">
        <v>277</v>
      </c>
      <c r="G168" s="142">
        <f t="shared" si="13"/>
        <v>-42.716999999999999</v>
      </c>
      <c r="H168" s="142">
        <f t="shared" si="16"/>
        <v>0</v>
      </c>
      <c r="I168" s="142">
        <f t="shared" si="14"/>
        <v>0</v>
      </c>
    </row>
    <row r="169" spans="1:9" ht="15" thickBot="1" x14ac:dyDescent="0.35">
      <c r="A169" s="131">
        <v>10349</v>
      </c>
      <c r="B169" s="132" t="s">
        <v>108</v>
      </c>
      <c r="C169" s="135" t="s">
        <v>368</v>
      </c>
      <c r="D169" s="134">
        <v>343.99900000000002</v>
      </c>
      <c r="E169" s="134">
        <v>343.99900000000002</v>
      </c>
      <c r="F169" s="142"/>
      <c r="G169" s="142">
        <f t="shared" si="13"/>
        <v>343.99900000000002</v>
      </c>
      <c r="H169" s="142">
        <f t="shared" si="16"/>
        <v>0</v>
      </c>
      <c r="I169" s="142">
        <f t="shared" si="14"/>
        <v>0</v>
      </c>
    </row>
    <row r="170" spans="1:9" ht="29.4" thickBot="1" x14ac:dyDescent="0.35">
      <c r="A170" s="131">
        <v>10349</v>
      </c>
      <c r="B170" s="132" t="s">
        <v>108</v>
      </c>
      <c r="C170" s="135" t="s">
        <v>369</v>
      </c>
      <c r="D170" s="134">
        <v>-3.589</v>
      </c>
      <c r="E170" s="134">
        <v>-3.589</v>
      </c>
      <c r="F170" s="142"/>
      <c r="G170" s="142">
        <f t="shared" si="13"/>
        <v>-3.589</v>
      </c>
      <c r="H170" s="142">
        <f t="shared" si="16"/>
        <v>0</v>
      </c>
      <c r="I170" s="142">
        <f t="shared" si="14"/>
        <v>0</v>
      </c>
    </row>
    <row r="171" spans="1:9" ht="15" thickBot="1" x14ac:dyDescent="0.35">
      <c r="A171" s="131">
        <v>10349</v>
      </c>
      <c r="B171" s="132" t="s">
        <v>108</v>
      </c>
      <c r="C171" s="135" t="s">
        <v>370</v>
      </c>
      <c r="D171" s="134">
        <v>10.638</v>
      </c>
      <c r="E171" s="134">
        <v>10.638</v>
      </c>
      <c r="F171" s="142"/>
      <c r="G171" s="142">
        <f t="shared" si="13"/>
        <v>10.638</v>
      </c>
      <c r="H171" s="142">
        <f t="shared" si="16"/>
        <v>0</v>
      </c>
      <c r="I171" s="142">
        <f t="shared" si="14"/>
        <v>0</v>
      </c>
    </row>
    <row r="172" spans="1:9" ht="15" thickBot="1" x14ac:dyDescent="0.35">
      <c r="A172" s="131">
        <v>10349</v>
      </c>
      <c r="B172" s="132" t="s">
        <v>108</v>
      </c>
      <c r="C172" s="135" t="s">
        <v>371</v>
      </c>
      <c r="D172" s="134">
        <v>66.460999999999999</v>
      </c>
      <c r="E172" s="134">
        <v>66.460999999999999</v>
      </c>
      <c r="F172" s="142"/>
      <c r="G172" s="142">
        <f t="shared" si="13"/>
        <v>66.460999999999999</v>
      </c>
      <c r="H172" s="142">
        <f t="shared" si="16"/>
        <v>0</v>
      </c>
      <c r="I172" s="142">
        <f t="shared" si="14"/>
        <v>0</v>
      </c>
    </row>
    <row r="173" spans="1:9" ht="15" thickBot="1" x14ac:dyDescent="0.35">
      <c r="A173" s="131">
        <v>10349</v>
      </c>
      <c r="B173" s="132" t="s">
        <v>108</v>
      </c>
      <c r="C173" s="135" t="s">
        <v>372</v>
      </c>
      <c r="D173" s="134">
        <v>0.11700000000000001</v>
      </c>
      <c r="E173" s="134">
        <v>0</v>
      </c>
      <c r="F173" s="143" t="s">
        <v>277</v>
      </c>
      <c r="G173" s="142">
        <f t="shared" si="13"/>
        <v>0</v>
      </c>
      <c r="H173" s="142">
        <f t="shared" si="16"/>
        <v>0</v>
      </c>
      <c r="I173" s="142">
        <f t="shared" si="14"/>
        <v>0</v>
      </c>
    </row>
    <row r="174" spans="1:9" ht="15" thickBot="1" x14ac:dyDescent="0.35">
      <c r="A174" s="131">
        <v>10349</v>
      </c>
      <c r="B174" s="132" t="s">
        <v>108</v>
      </c>
      <c r="C174" s="135" t="s">
        <v>373</v>
      </c>
      <c r="D174" s="134">
        <v>79.593999999999994</v>
      </c>
      <c r="E174" s="134">
        <v>79.593999999999994</v>
      </c>
      <c r="F174" s="142"/>
      <c r="G174" s="142">
        <f t="shared" si="13"/>
        <v>79.593999999999994</v>
      </c>
      <c r="H174" s="142">
        <f t="shared" si="16"/>
        <v>0</v>
      </c>
      <c r="I174" s="142">
        <f t="shared" si="14"/>
        <v>0</v>
      </c>
    </row>
    <row r="175" spans="1:9" ht="15" thickBot="1" x14ac:dyDescent="0.35">
      <c r="A175" s="131">
        <v>10349</v>
      </c>
      <c r="B175" s="132" t="s">
        <v>108</v>
      </c>
      <c r="C175" s="135" t="s">
        <v>374</v>
      </c>
      <c r="D175" s="134">
        <v>35.412999999999997</v>
      </c>
      <c r="E175" s="134">
        <v>35.412999999999997</v>
      </c>
      <c r="F175" s="142"/>
      <c r="G175" s="142">
        <f t="shared" si="13"/>
        <v>35.412999999999997</v>
      </c>
      <c r="H175" s="142">
        <f t="shared" si="16"/>
        <v>0</v>
      </c>
      <c r="I175" s="142">
        <f t="shared" si="14"/>
        <v>0</v>
      </c>
    </row>
    <row r="176" spans="1:9" ht="15" thickBot="1" x14ac:dyDescent="0.35">
      <c r="A176" s="131">
        <v>10349</v>
      </c>
      <c r="B176" s="132" t="s">
        <v>108</v>
      </c>
      <c r="C176" s="135" t="s">
        <v>375</v>
      </c>
      <c r="D176" s="134">
        <v>27.029</v>
      </c>
      <c r="E176" s="134">
        <v>27.029</v>
      </c>
      <c r="F176" s="142"/>
      <c r="G176" s="142">
        <f t="shared" si="13"/>
        <v>27.029</v>
      </c>
      <c r="H176" s="142">
        <f t="shared" si="16"/>
        <v>0</v>
      </c>
      <c r="I176" s="142">
        <f t="shared" si="14"/>
        <v>0</v>
      </c>
    </row>
    <row r="177" spans="1:9" ht="15" thickBot="1" x14ac:dyDescent="0.35">
      <c r="A177" s="131">
        <v>10349</v>
      </c>
      <c r="B177" s="132" t="s">
        <v>108</v>
      </c>
      <c r="C177" s="135" t="s">
        <v>376</v>
      </c>
      <c r="D177" s="134">
        <v>5.5359999999999996</v>
      </c>
      <c r="E177" s="134">
        <v>0</v>
      </c>
      <c r="F177" s="143" t="s">
        <v>277</v>
      </c>
      <c r="G177" s="142">
        <f t="shared" si="13"/>
        <v>0</v>
      </c>
      <c r="H177" s="142">
        <f t="shared" si="16"/>
        <v>0</v>
      </c>
      <c r="I177" s="142">
        <f t="shared" si="14"/>
        <v>0</v>
      </c>
    </row>
    <row r="178" spans="1:9" ht="15" thickBot="1" x14ac:dyDescent="0.35">
      <c r="A178" s="131">
        <v>10349</v>
      </c>
      <c r="B178" s="132" t="s">
        <v>108</v>
      </c>
      <c r="C178" s="135" t="s">
        <v>377</v>
      </c>
      <c r="D178" s="134">
        <v>0</v>
      </c>
      <c r="E178" s="134">
        <v>0</v>
      </c>
      <c r="F178" s="142"/>
      <c r="G178" s="142">
        <f t="shared" si="13"/>
        <v>0</v>
      </c>
      <c r="H178" s="142">
        <f t="shared" si="16"/>
        <v>0</v>
      </c>
      <c r="I178" s="142">
        <f t="shared" si="14"/>
        <v>0</v>
      </c>
    </row>
    <row r="179" spans="1:9" ht="15" thickBot="1" x14ac:dyDescent="0.35">
      <c r="A179" s="131">
        <v>10349</v>
      </c>
      <c r="B179" s="132" t="s">
        <v>108</v>
      </c>
      <c r="C179" s="135" t="s">
        <v>378</v>
      </c>
      <c r="D179" s="134">
        <v>0.54400000000000004</v>
      </c>
      <c r="E179" s="134">
        <v>0</v>
      </c>
      <c r="F179" s="143" t="s">
        <v>277</v>
      </c>
      <c r="G179" s="142">
        <f t="shared" si="13"/>
        <v>0</v>
      </c>
      <c r="H179" s="142">
        <f t="shared" si="16"/>
        <v>0</v>
      </c>
      <c r="I179" s="142">
        <f t="shared" si="14"/>
        <v>0</v>
      </c>
    </row>
    <row r="180" spans="1:9" ht="15" thickBot="1" x14ac:dyDescent="0.35">
      <c r="A180" s="131">
        <v>10349</v>
      </c>
      <c r="B180" s="132" t="s">
        <v>108</v>
      </c>
      <c r="C180" s="135" t="s">
        <v>282</v>
      </c>
      <c r="D180" s="134">
        <v>1.014</v>
      </c>
      <c r="E180" s="134">
        <v>0.93700000000000006</v>
      </c>
      <c r="F180" s="143" t="s">
        <v>283</v>
      </c>
      <c r="G180" s="142">
        <f t="shared" si="13"/>
        <v>0.93700000000000006</v>
      </c>
      <c r="H180" s="142">
        <f t="shared" si="16"/>
        <v>0</v>
      </c>
      <c r="I180" s="142">
        <f t="shared" si="14"/>
        <v>0</v>
      </c>
    </row>
    <row r="181" spans="1:9" ht="15" thickBot="1" x14ac:dyDescent="0.35">
      <c r="A181" s="131">
        <v>10349</v>
      </c>
      <c r="B181" s="132" t="s">
        <v>108</v>
      </c>
      <c r="C181" s="135" t="s">
        <v>379</v>
      </c>
      <c r="D181" s="134">
        <v>63.34</v>
      </c>
      <c r="E181" s="134">
        <v>63.34</v>
      </c>
      <c r="F181" s="142"/>
      <c r="G181" s="142">
        <f t="shared" si="13"/>
        <v>63.34</v>
      </c>
      <c r="H181" s="142">
        <f t="shared" si="16"/>
        <v>0</v>
      </c>
      <c r="I181" s="142">
        <f t="shared" si="14"/>
        <v>0</v>
      </c>
    </row>
    <row r="182" spans="1:9" ht="15" thickBot="1" x14ac:dyDescent="0.35">
      <c r="A182" s="131">
        <v>10349</v>
      </c>
      <c r="B182" s="132" t="s">
        <v>108</v>
      </c>
      <c r="C182" s="135" t="s">
        <v>380</v>
      </c>
      <c r="D182" s="134">
        <v>6.5469999999999997</v>
      </c>
      <c r="E182" s="134">
        <v>6.5469999999999997</v>
      </c>
      <c r="F182" s="142"/>
      <c r="G182" s="142">
        <f t="shared" si="13"/>
        <v>6.5469999999999997</v>
      </c>
      <c r="H182" s="142">
        <f t="shared" si="16"/>
        <v>0</v>
      </c>
      <c r="I182" s="142">
        <f t="shared" si="14"/>
        <v>0</v>
      </c>
    </row>
    <row r="183" spans="1:9" ht="15" thickBot="1" x14ac:dyDescent="0.35">
      <c r="A183" s="131">
        <v>10349</v>
      </c>
      <c r="B183" s="132" t="s">
        <v>108</v>
      </c>
      <c r="C183" s="135" t="s">
        <v>381</v>
      </c>
      <c r="D183" s="134">
        <v>19.568999999999999</v>
      </c>
      <c r="E183" s="134">
        <v>0</v>
      </c>
      <c r="F183" s="143" t="s">
        <v>277</v>
      </c>
      <c r="G183" s="142">
        <f t="shared" si="13"/>
        <v>0</v>
      </c>
      <c r="H183" s="142">
        <f t="shared" si="16"/>
        <v>0</v>
      </c>
      <c r="I183" s="142">
        <f t="shared" si="14"/>
        <v>0</v>
      </c>
    </row>
    <row r="184" spans="1:9" ht="15" thickBot="1" x14ac:dyDescent="0.35">
      <c r="A184" s="131">
        <v>10349</v>
      </c>
      <c r="B184" s="132" t="s">
        <v>108</v>
      </c>
      <c r="C184" s="135" t="s">
        <v>285</v>
      </c>
      <c r="D184" s="134">
        <v>1.0289999999999999</v>
      </c>
      <c r="E184" s="134">
        <v>0.95399999999999996</v>
      </c>
      <c r="F184" s="143" t="s">
        <v>283</v>
      </c>
      <c r="G184" s="142">
        <f t="shared" si="13"/>
        <v>0.95399999999999996</v>
      </c>
      <c r="H184" s="142">
        <f t="shared" si="16"/>
        <v>0</v>
      </c>
      <c r="I184" s="142">
        <f t="shared" si="14"/>
        <v>0</v>
      </c>
    </row>
    <row r="185" spans="1:9" ht="15" thickBot="1" x14ac:dyDescent="0.35">
      <c r="A185" s="131">
        <v>10349</v>
      </c>
      <c r="B185" s="132" t="s">
        <v>108</v>
      </c>
      <c r="C185" s="135" t="s">
        <v>382</v>
      </c>
      <c r="D185" s="134" t="s">
        <v>263</v>
      </c>
      <c r="E185" s="134">
        <v>0</v>
      </c>
      <c r="F185" s="143" t="s">
        <v>277</v>
      </c>
      <c r="G185" s="142">
        <f t="shared" si="13"/>
        <v>0</v>
      </c>
      <c r="H185" s="142">
        <f t="shared" si="16"/>
        <v>0</v>
      </c>
      <c r="I185" s="142">
        <f t="shared" si="14"/>
        <v>0</v>
      </c>
    </row>
    <row r="186" spans="1:9" ht="15" thickBot="1" x14ac:dyDescent="0.35">
      <c r="A186" s="131">
        <v>10349</v>
      </c>
      <c r="B186" s="132" t="s">
        <v>108</v>
      </c>
      <c r="C186" s="135" t="s">
        <v>383</v>
      </c>
      <c r="D186" s="134">
        <v>9.4E-2</v>
      </c>
      <c r="E186" s="134">
        <v>0</v>
      </c>
      <c r="F186" s="143" t="s">
        <v>270</v>
      </c>
      <c r="G186" s="142">
        <f t="shared" si="13"/>
        <v>0</v>
      </c>
      <c r="H186" s="142">
        <f t="shared" si="16"/>
        <v>0</v>
      </c>
      <c r="I186" s="142">
        <f t="shared" si="14"/>
        <v>0</v>
      </c>
    </row>
    <row r="187" spans="1:9" ht="15" thickBot="1" x14ac:dyDescent="0.35">
      <c r="A187" s="131">
        <v>10349</v>
      </c>
      <c r="B187" s="132" t="s">
        <v>108</v>
      </c>
      <c r="C187" s="135" t="s">
        <v>384</v>
      </c>
      <c r="D187" s="134">
        <v>2.9000000000000001E-2</v>
      </c>
      <c r="E187" s="134">
        <v>0</v>
      </c>
      <c r="F187" s="143" t="s">
        <v>270</v>
      </c>
      <c r="G187" s="142">
        <f t="shared" si="13"/>
        <v>0</v>
      </c>
      <c r="H187" s="142">
        <f t="shared" si="16"/>
        <v>0</v>
      </c>
      <c r="I187" s="142">
        <f t="shared" si="14"/>
        <v>0</v>
      </c>
    </row>
    <row r="188" spans="1:9" ht="15" thickBot="1" x14ac:dyDescent="0.35">
      <c r="A188" s="131">
        <v>10352</v>
      </c>
      <c r="B188" s="132" t="s">
        <v>109</v>
      </c>
      <c r="C188" s="135" t="s">
        <v>266</v>
      </c>
      <c r="D188" s="134">
        <v>0</v>
      </c>
      <c r="E188" s="134">
        <v>6.6000000000000003E-2</v>
      </c>
      <c r="F188" s="143" t="s">
        <v>309</v>
      </c>
      <c r="G188" s="142">
        <f t="shared" si="13"/>
        <v>6.6000000000000003E-2</v>
      </c>
      <c r="H188" s="142">
        <f t="shared" si="16"/>
        <v>0</v>
      </c>
      <c r="I188" s="142">
        <f t="shared" si="14"/>
        <v>0</v>
      </c>
    </row>
    <row r="189" spans="1:9" ht="15" thickBot="1" x14ac:dyDescent="0.35">
      <c r="A189" s="131">
        <v>10354</v>
      </c>
      <c r="B189" s="132" t="s">
        <v>110</v>
      </c>
      <c r="C189" s="135" t="s">
        <v>385</v>
      </c>
      <c r="D189" s="134">
        <v>29.478000000000002</v>
      </c>
      <c r="E189" s="134">
        <v>29.478000000000002</v>
      </c>
      <c r="F189" s="142"/>
      <c r="G189" s="142">
        <f t="shared" si="13"/>
        <v>29.478000000000002</v>
      </c>
      <c r="H189" s="142">
        <f t="shared" si="16"/>
        <v>0</v>
      </c>
      <c r="I189" s="142">
        <f t="shared" si="14"/>
        <v>0</v>
      </c>
    </row>
    <row r="190" spans="1:9" ht="15" thickBot="1" x14ac:dyDescent="0.35">
      <c r="A190" s="131">
        <v>10354</v>
      </c>
      <c r="B190" s="132" t="s">
        <v>110</v>
      </c>
      <c r="C190" s="135" t="s">
        <v>266</v>
      </c>
      <c r="D190" s="134">
        <v>1.3129999999999999</v>
      </c>
      <c r="E190" s="134">
        <v>1.3129999999999999</v>
      </c>
      <c r="F190" s="143" t="s">
        <v>267</v>
      </c>
      <c r="G190" s="142">
        <f t="shared" si="13"/>
        <v>1.3129999999999999</v>
      </c>
      <c r="H190" s="142">
        <f t="shared" si="16"/>
        <v>0</v>
      </c>
      <c r="I190" s="142">
        <f t="shared" si="14"/>
        <v>0</v>
      </c>
    </row>
    <row r="191" spans="1:9" ht="15" thickBot="1" x14ac:dyDescent="0.35">
      <c r="A191" s="131">
        <v>10354</v>
      </c>
      <c r="B191" s="132" t="s">
        <v>110</v>
      </c>
      <c r="C191" s="135" t="s">
        <v>386</v>
      </c>
      <c r="D191" s="134">
        <v>3.6999999999999998E-2</v>
      </c>
      <c r="E191" s="134">
        <v>0</v>
      </c>
      <c r="F191" s="143" t="s">
        <v>265</v>
      </c>
      <c r="G191" s="142">
        <f t="shared" si="13"/>
        <v>0</v>
      </c>
      <c r="H191" s="142">
        <f t="shared" si="16"/>
        <v>0</v>
      </c>
      <c r="I191" s="142">
        <f t="shared" si="14"/>
        <v>0</v>
      </c>
    </row>
    <row r="192" spans="1:9" ht="15" thickBot="1" x14ac:dyDescent="0.35">
      <c r="A192" s="131">
        <v>10354</v>
      </c>
      <c r="B192" s="132" t="s">
        <v>110</v>
      </c>
      <c r="C192" s="135" t="s">
        <v>387</v>
      </c>
      <c r="D192" s="134">
        <v>0</v>
      </c>
      <c r="E192" s="134">
        <v>1.3680000000000001</v>
      </c>
      <c r="F192" s="143" t="s">
        <v>388</v>
      </c>
      <c r="G192" s="142">
        <f t="shared" si="13"/>
        <v>1.3680000000000001</v>
      </c>
      <c r="H192" s="142">
        <f t="shared" ref="H192:H223" si="17">IF(F192="A",E192,0)</f>
        <v>0</v>
      </c>
      <c r="I192" s="142">
        <f t="shared" si="14"/>
        <v>0</v>
      </c>
    </row>
    <row r="193" spans="1:9" ht="15" thickBot="1" x14ac:dyDescent="0.35">
      <c r="A193" s="131">
        <v>10094</v>
      </c>
      <c r="B193" s="132" t="s">
        <v>39</v>
      </c>
      <c r="C193" s="135" t="s">
        <v>389</v>
      </c>
      <c r="D193" s="134">
        <v>6.6000000000000003E-2</v>
      </c>
      <c r="E193" s="134">
        <v>0</v>
      </c>
      <c r="F193" s="143" t="s">
        <v>265</v>
      </c>
      <c r="G193" s="142">
        <f t="shared" si="13"/>
        <v>0</v>
      </c>
      <c r="H193" s="142">
        <f t="shared" si="17"/>
        <v>0</v>
      </c>
      <c r="I193" s="142">
        <f t="shared" si="14"/>
        <v>0</v>
      </c>
    </row>
    <row r="194" spans="1:9" ht="15" thickBot="1" x14ac:dyDescent="0.35">
      <c r="A194" s="131">
        <v>10094</v>
      </c>
      <c r="B194" s="132" t="s">
        <v>39</v>
      </c>
      <c r="C194" s="135" t="s">
        <v>390</v>
      </c>
      <c r="D194" s="134">
        <v>4.5999999999999999E-2</v>
      </c>
      <c r="E194" s="134">
        <v>0</v>
      </c>
      <c r="F194" s="143" t="s">
        <v>265</v>
      </c>
      <c r="G194" s="142">
        <f t="shared" si="13"/>
        <v>0</v>
      </c>
      <c r="H194" s="142">
        <f t="shared" si="17"/>
        <v>0</v>
      </c>
      <c r="I194" s="142">
        <f t="shared" si="14"/>
        <v>0</v>
      </c>
    </row>
    <row r="195" spans="1:9" ht="15" thickBot="1" x14ac:dyDescent="0.35">
      <c r="A195" s="131">
        <v>10360</v>
      </c>
      <c r="B195" s="132" t="s">
        <v>111</v>
      </c>
      <c r="C195" s="133" t="s">
        <v>262</v>
      </c>
      <c r="D195" s="134" t="s">
        <v>263</v>
      </c>
      <c r="E195" s="134" t="s">
        <v>263</v>
      </c>
      <c r="F195" s="142"/>
      <c r="G195" s="142">
        <f t="shared" ref="G195:G238" si="18">IF(E195="-",0,E195-H195)</f>
        <v>0</v>
      </c>
      <c r="H195" s="142">
        <f t="shared" si="17"/>
        <v>0</v>
      </c>
      <c r="I195" s="142">
        <f t="shared" ref="I195:I238" si="19">H195</f>
        <v>0</v>
      </c>
    </row>
    <row r="196" spans="1:9" ht="15" thickBot="1" x14ac:dyDescent="0.35">
      <c r="A196" s="131">
        <v>10363</v>
      </c>
      <c r="B196" s="132" t="s">
        <v>112</v>
      </c>
      <c r="C196" s="133" t="s">
        <v>262</v>
      </c>
      <c r="D196" s="134" t="s">
        <v>263</v>
      </c>
      <c r="E196" s="134" t="s">
        <v>263</v>
      </c>
      <c r="F196" s="142"/>
      <c r="G196" s="142">
        <f t="shared" si="18"/>
        <v>0</v>
      </c>
      <c r="H196" s="142">
        <f t="shared" si="17"/>
        <v>0</v>
      </c>
      <c r="I196" s="142">
        <f t="shared" si="19"/>
        <v>0</v>
      </c>
    </row>
    <row r="197" spans="1:9" ht="15" thickBot="1" x14ac:dyDescent="0.35">
      <c r="A197" s="131">
        <v>10379</v>
      </c>
      <c r="B197" s="132" t="s">
        <v>118</v>
      </c>
      <c r="C197" s="133" t="s">
        <v>262</v>
      </c>
      <c r="D197" s="134" t="s">
        <v>263</v>
      </c>
      <c r="E197" s="134" t="s">
        <v>263</v>
      </c>
      <c r="F197" s="142"/>
      <c r="G197" s="142">
        <f t="shared" si="18"/>
        <v>0</v>
      </c>
      <c r="H197" s="142">
        <f t="shared" si="17"/>
        <v>0</v>
      </c>
      <c r="I197" s="142">
        <f t="shared" si="19"/>
        <v>0</v>
      </c>
    </row>
    <row r="198" spans="1:9" ht="15" thickBot="1" x14ac:dyDescent="0.35">
      <c r="A198" s="131">
        <v>10095</v>
      </c>
      <c r="B198" s="132" t="s">
        <v>40</v>
      </c>
      <c r="C198" s="133" t="s">
        <v>262</v>
      </c>
      <c r="D198" s="134" t="s">
        <v>263</v>
      </c>
      <c r="E198" s="134" t="s">
        <v>263</v>
      </c>
      <c r="F198" s="142"/>
      <c r="G198" s="142">
        <f t="shared" si="18"/>
        <v>0</v>
      </c>
      <c r="H198" s="142">
        <f t="shared" si="17"/>
        <v>0</v>
      </c>
      <c r="I198" s="142">
        <f t="shared" si="19"/>
        <v>0</v>
      </c>
    </row>
    <row r="199" spans="1:9" ht="15" thickBot="1" x14ac:dyDescent="0.35">
      <c r="A199" s="131">
        <v>10369</v>
      </c>
      <c r="B199" s="132" t="s">
        <v>113</v>
      </c>
      <c r="C199" s="133" t="s">
        <v>262</v>
      </c>
      <c r="D199" s="134" t="s">
        <v>263</v>
      </c>
      <c r="E199" s="134" t="s">
        <v>263</v>
      </c>
      <c r="F199" s="142"/>
      <c r="G199" s="142">
        <f t="shared" si="18"/>
        <v>0</v>
      </c>
      <c r="H199" s="142">
        <f t="shared" si="17"/>
        <v>0</v>
      </c>
      <c r="I199" s="142">
        <f t="shared" si="19"/>
        <v>0</v>
      </c>
    </row>
    <row r="200" spans="1:9" ht="15" thickBot="1" x14ac:dyDescent="0.35">
      <c r="A200" s="131">
        <v>10370</v>
      </c>
      <c r="B200" s="132" t="s">
        <v>114</v>
      </c>
      <c r="C200" s="135" t="s">
        <v>391</v>
      </c>
      <c r="D200" s="134">
        <v>17.158999999999999</v>
      </c>
      <c r="E200" s="134">
        <v>17.158999999999999</v>
      </c>
      <c r="F200" s="142"/>
      <c r="G200" s="142">
        <f t="shared" si="18"/>
        <v>17.158999999999999</v>
      </c>
      <c r="H200" s="142">
        <f t="shared" si="17"/>
        <v>0</v>
      </c>
      <c r="I200" s="142">
        <f t="shared" si="19"/>
        <v>0</v>
      </c>
    </row>
    <row r="201" spans="1:9" ht="15" thickBot="1" x14ac:dyDescent="0.35">
      <c r="A201" s="131">
        <v>10370</v>
      </c>
      <c r="B201" s="132" t="s">
        <v>114</v>
      </c>
      <c r="C201" s="135" t="s">
        <v>392</v>
      </c>
      <c r="D201" s="134">
        <v>12.853999999999999</v>
      </c>
      <c r="E201" s="134">
        <v>12.853999999999999</v>
      </c>
      <c r="F201" s="142"/>
      <c r="G201" s="142">
        <f t="shared" si="18"/>
        <v>12.853999999999999</v>
      </c>
      <c r="H201" s="142">
        <f t="shared" si="17"/>
        <v>0</v>
      </c>
      <c r="I201" s="142">
        <f t="shared" si="19"/>
        <v>0</v>
      </c>
    </row>
    <row r="202" spans="1:9" ht="15" thickBot="1" x14ac:dyDescent="0.35">
      <c r="A202" s="131">
        <v>10370</v>
      </c>
      <c r="B202" s="132" t="s">
        <v>114</v>
      </c>
      <c r="C202" s="135" t="s">
        <v>393</v>
      </c>
      <c r="D202" s="134">
        <v>10.946999999999999</v>
      </c>
      <c r="E202" s="134">
        <v>15.76</v>
      </c>
      <c r="F202" s="143" t="s">
        <v>388</v>
      </c>
      <c r="G202" s="142">
        <f t="shared" si="18"/>
        <v>15.76</v>
      </c>
      <c r="H202" s="142">
        <f t="shared" si="17"/>
        <v>0</v>
      </c>
      <c r="I202" s="142">
        <f t="shared" si="19"/>
        <v>0</v>
      </c>
    </row>
    <row r="203" spans="1:9" ht="29.4" thickBot="1" x14ac:dyDescent="0.35">
      <c r="A203" s="131">
        <v>10370</v>
      </c>
      <c r="B203" s="132" t="s">
        <v>114</v>
      </c>
      <c r="C203" s="135" t="s">
        <v>394</v>
      </c>
      <c r="D203" s="134">
        <v>0</v>
      </c>
      <c r="E203" s="134">
        <v>2.7109999999999999</v>
      </c>
      <c r="F203" s="143" t="s">
        <v>388</v>
      </c>
      <c r="G203" s="142">
        <f t="shared" si="18"/>
        <v>2.7109999999999999</v>
      </c>
      <c r="H203" s="142">
        <f t="shared" si="17"/>
        <v>0</v>
      </c>
      <c r="I203" s="142">
        <f t="shared" si="19"/>
        <v>0</v>
      </c>
    </row>
    <row r="204" spans="1:9" ht="15" thickBot="1" x14ac:dyDescent="0.35">
      <c r="A204" s="131">
        <v>10370</v>
      </c>
      <c r="B204" s="132" t="s">
        <v>114</v>
      </c>
      <c r="C204" s="135" t="s">
        <v>372</v>
      </c>
      <c r="D204" s="134">
        <v>0</v>
      </c>
      <c r="E204" s="134">
        <v>0</v>
      </c>
      <c r="F204" s="143" t="s">
        <v>277</v>
      </c>
      <c r="G204" s="142">
        <f t="shared" si="18"/>
        <v>0</v>
      </c>
      <c r="H204" s="142">
        <f t="shared" si="17"/>
        <v>0</v>
      </c>
      <c r="I204" s="142">
        <f t="shared" si="19"/>
        <v>0</v>
      </c>
    </row>
    <row r="205" spans="1:9" ht="15" thickBot="1" x14ac:dyDescent="0.35">
      <c r="A205" s="131">
        <v>10370</v>
      </c>
      <c r="B205" s="132" t="s">
        <v>114</v>
      </c>
      <c r="C205" s="135" t="s">
        <v>395</v>
      </c>
      <c r="D205" s="134">
        <v>0</v>
      </c>
      <c r="E205" s="134">
        <v>0</v>
      </c>
      <c r="F205" s="143" t="s">
        <v>265</v>
      </c>
      <c r="G205" s="142">
        <f t="shared" si="18"/>
        <v>0</v>
      </c>
      <c r="H205" s="142">
        <f t="shared" si="17"/>
        <v>0</v>
      </c>
      <c r="I205" s="142">
        <f t="shared" si="19"/>
        <v>0</v>
      </c>
    </row>
    <row r="206" spans="1:9" ht="15" thickBot="1" x14ac:dyDescent="0.35">
      <c r="A206" s="131">
        <v>10370</v>
      </c>
      <c r="B206" s="132" t="s">
        <v>114</v>
      </c>
      <c r="C206" s="135" t="s">
        <v>396</v>
      </c>
      <c r="D206" s="134">
        <v>23.32</v>
      </c>
      <c r="E206" s="134">
        <v>23.32</v>
      </c>
      <c r="F206" s="142"/>
      <c r="G206" s="142">
        <f t="shared" si="18"/>
        <v>23.32</v>
      </c>
      <c r="H206" s="142">
        <f t="shared" si="17"/>
        <v>0</v>
      </c>
      <c r="I206" s="142">
        <f t="shared" si="19"/>
        <v>0</v>
      </c>
    </row>
    <row r="207" spans="1:9" ht="15" thickBot="1" x14ac:dyDescent="0.35">
      <c r="A207" s="131">
        <v>10370</v>
      </c>
      <c r="B207" s="132" t="s">
        <v>114</v>
      </c>
      <c r="C207" s="135" t="s">
        <v>397</v>
      </c>
      <c r="D207" s="134">
        <v>0</v>
      </c>
      <c r="E207" s="134">
        <v>0</v>
      </c>
      <c r="F207" s="143" t="s">
        <v>265</v>
      </c>
      <c r="G207" s="142">
        <f t="shared" si="18"/>
        <v>0</v>
      </c>
      <c r="H207" s="142">
        <f t="shared" si="17"/>
        <v>0</v>
      </c>
      <c r="I207" s="142">
        <f t="shared" si="19"/>
        <v>0</v>
      </c>
    </row>
    <row r="208" spans="1:9" ht="15" thickBot="1" x14ac:dyDescent="0.35">
      <c r="A208" s="131">
        <v>10370</v>
      </c>
      <c r="B208" s="132" t="s">
        <v>114</v>
      </c>
      <c r="C208" s="135" t="s">
        <v>376</v>
      </c>
      <c r="D208" s="134">
        <v>0</v>
      </c>
      <c r="E208" s="134">
        <v>0</v>
      </c>
      <c r="F208" s="143" t="s">
        <v>277</v>
      </c>
      <c r="G208" s="142">
        <f t="shared" si="18"/>
        <v>0</v>
      </c>
      <c r="H208" s="142">
        <f t="shared" si="17"/>
        <v>0</v>
      </c>
      <c r="I208" s="142">
        <f t="shared" si="19"/>
        <v>0</v>
      </c>
    </row>
    <row r="209" spans="1:9" ht="15" thickBot="1" x14ac:dyDescent="0.35">
      <c r="A209" s="131">
        <v>10370</v>
      </c>
      <c r="B209" s="132" t="s">
        <v>114</v>
      </c>
      <c r="C209" s="135" t="s">
        <v>398</v>
      </c>
      <c r="D209" s="134">
        <v>42.575000000000003</v>
      </c>
      <c r="E209" s="134">
        <v>42.575000000000003</v>
      </c>
      <c r="F209" s="142"/>
      <c r="G209" s="142">
        <f t="shared" si="18"/>
        <v>42.575000000000003</v>
      </c>
      <c r="H209" s="142">
        <f t="shared" si="17"/>
        <v>0</v>
      </c>
      <c r="I209" s="142">
        <f t="shared" si="19"/>
        <v>0</v>
      </c>
    </row>
    <row r="210" spans="1:9" ht="15" thickBot="1" x14ac:dyDescent="0.35">
      <c r="A210" s="131">
        <v>10370</v>
      </c>
      <c r="B210" s="132" t="s">
        <v>114</v>
      </c>
      <c r="C210" s="135" t="s">
        <v>399</v>
      </c>
      <c r="D210" s="134">
        <v>61.131999999999998</v>
      </c>
      <c r="E210" s="134">
        <v>61.131999999999998</v>
      </c>
      <c r="F210" s="142"/>
      <c r="G210" s="142">
        <f t="shared" si="18"/>
        <v>61.131999999999998</v>
      </c>
      <c r="H210" s="142">
        <f t="shared" si="17"/>
        <v>0</v>
      </c>
      <c r="I210" s="142">
        <f t="shared" si="19"/>
        <v>0</v>
      </c>
    </row>
    <row r="211" spans="1:9" ht="15" thickBot="1" x14ac:dyDescent="0.35">
      <c r="A211" s="131">
        <v>10370</v>
      </c>
      <c r="B211" s="132" t="s">
        <v>114</v>
      </c>
      <c r="C211" s="135" t="s">
        <v>378</v>
      </c>
      <c r="D211" s="134">
        <v>0</v>
      </c>
      <c r="E211" s="134">
        <v>0</v>
      </c>
      <c r="F211" s="143" t="s">
        <v>277</v>
      </c>
      <c r="G211" s="142">
        <f t="shared" si="18"/>
        <v>0</v>
      </c>
      <c r="H211" s="142">
        <f t="shared" si="17"/>
        <v>0</v>
      </c>
      <c r="I211" s="142">
        <f t="shared" si="19"/>
        <v>0</v>
      </c>
    </row>
    <row r="212" spans="1:9" ht="15" thickBot="1" x14ac:dyDescent="0.35">
      <c r="A212" s="131">
        <v>10370</v>
      </c>
      <c r="B212" s="132" t="s">
        <v>114</v>
      </c>
      <c r="C212" s="135" t="s">
        <v>282</v>
      </c>
      <c r="D212" s="134">
        <v>1.089</v>
      </c>
      <c r="E212" s="134">
        <v>1.006</v>
      </c>
      <c r="F212" s="143" t="s">
        <v>283</v>
      </c>
      <c r="G212" s="142">
        <f t="shared" si="18"/>
        <v>1.006</v>
      </c>
      <c r="H212" s="142">
        <f t="shared" si="17"/>
        <v>0</v>
      </c>
      <c r="I212" s="142">
        <f t="shared" si="19"/>
        <v>0</v>
      </c>
    </row>
    <row r="213" spans="1:9" ht="15" thickBot="1" x14ac:dyDescent="0.35">
      <c r="A213" s="131">
        <v>10370</v>
      </c>
      <c r="B213" s="132" t="s">
        <v>114</v>
      </c>
      <c r="C213" s="135" t="s">
        <v>381</v>
      </c>
      <c r="D213" s="134">
        <v>0</v>
      </c>
      <c r="E213" s="134">
        <v>0</v>
      </c>
      <c r="F213" s="143" t="s">
        <v>277</v>
      </c>
      <c r="G213" s="142">
        <f t="shared" si="18"/>
        <v>0</v>
      </c>
      <c r="H213" s="142">
        <f t="shared" si="17"/>
        <v>0</v>
      </c>
      <c r="I213" s="142">
        <f t="shared" si="19"/>
        <v>0</v>
      </c>
    </row>
    <row r="214" spans="1:9" ht="15" thickBot="1" x14ac:dyDescent="0.35">
      <c r="A214" s="131">
        <v>10370</v>
      </c>
      <c r="B214" s="132" t="s">
        <v>114</v>
      </c>
      <c r="C214" s="135" t="s">
        <v>285</v>
      </c>
      <c r="D214" s="134">
        <v>1.105</v>
      </c>
      <c r="E214" s="134">
        <v>1.0249999999999999</v>
      </c>
      <c r="F214" s="143" t="s">
        <v>283</v>
      </c>
      <c r="G214" s="142">
        <f t="shared" si="18"/>
        <v>1.0249999999999999</v>
      </c>
      <c r="H214" s="142">
        <f t="shared" si="17"/>
        <v>0</v>
      </c>
      <c r="I214" s="142">
        <f t="shared" si="19"/>
        <v>0</v>
      </c>
    </row>
    <row r="215" spans="1:9" ht="15" thickBot="1" x14ac:dyDescent="0.35">
      <c r="A215" s="131">
        <v>10370</v>
      </c>
      <c r="B215" s="132" t="s">
        <v>114</v>
      </c>
      <c r="C215" s="135" t="s">
        <v>400</v>
      </c>
      <c r="D215" s="134">
        <v>3.597</v>
      </c>
      <c r="E215" s="134">
        <v>3.597</v>
      </c>
      <c r="F215" s="142"/>
      <c r="G215" s="142">
        <f t="shared" si="18"/>
        <v>3.597</v>
      </c>
      <c r="H215" s="142">
        <f t="shared" si="17"/>
        <v>0</v>
      </c>
      <c r="I215" s="142">
        <f t="shared" si="19"/>
        <v>0</v>
      </c>
    </row>
    <row r="216" spans="1:9" ht="15" thickBot="1" x14ac:dyDescent="0.35">
      <c r="A216" s="131">
        <v>10370</v>
      </c>
      <c r="B216" s="132" t="s">
        <v>114</v>
      </c>
      <c r="C216" s="135" t="s">
        <v>401</v>
      </c>
      <c r="D216" s="134" t="s">
        <v>263</v>
      </c>
      <c r="E216" s="134">
        <v>0</v>
      </c>
      <c r="F216" s="143" t="s">
        <v>277</v>
      </c>
      <c r="G216" s="142">
        <f t="shared" si="18"/>
        <v>0</v>
      </c>
      <c r="H216" s="142">
        <f t="shared" si="17"/>
        <v>0</v>
      </c>
      <c r="I216" s="142">
        <f t="shared" si="19"/>
        <v>0</v>
      </c>
    </row>
    <row r="217" spans="1:9" ht="15" thickBot="1" x14ac:dyDescent="0.35">
      <c r="A217" s="131">
        <v>10370</v>
      </c>
      <c r="B217" s="132" t="s">
        <v>114</v>
      </c>
      <c r="C217" s="135" t="s">
        <v>402</v>
      </c>
      <c r="D217" s="134">
        <v>34.665999999999997</v>
      </c>
      <c r="E217" s="134">
        <v>0</v>
      </c>
      <c r="F217" s="143" t="s">
        <v>272</v>
      </c>
      <c r="G217" s="142">
        <f t="shared" si="18"/>
        <v>0</v>
      </c>
      <c r="H217" s="142">
        <f t="shared" si="17"/>
        <v>0</v>
      </c>
      <c r="I217" s="142">
        <f t="shared" si="19"/>
        <v>0</v>
      </c>
    </row>
    <row r="218" spans="1:9" ht="15" thickBot="1" x14ac:dyDescent="0.35">
      <c r="A218" s="131">
        <v>10371</v>
      </c>
      <c r="B218" s="132" t="s">
        <v>115</v>
      </c>
      <c r="C218" s="133" t="s">
        <v>262</v>
      </c>
      <c r="D218" s="134" t="s">
        <v>263</v>
      </c>
      <c r="E218" s="134" t="s">
        <v>263</v>
      </c>
      <c r="F218" s="142"/>
      <c r="G218" s="142">
        <f t="shared" si="18"/>
        <v>0</v>
      </c>
      <c r="H218" s="142">
        <f t="shared" si="17"/>
        <v>0</v>
      </c>
      <c r="I218" s="142">
        <f t="shared" si="19"/>
        <v>0</v>
      </c>
    </row>
    <row r="219" spans="1:9" ht="15" thickBot="1" x14ac:dyDescent="0.35">
      <c r="A219" s="131">
        <v>10376</v>
      </c>
      <c r="B219" s="132" t="s">
        <v>116</v>
      </c>
      <c r="C219" s="135" t="s">
        <v>403</v>
      </c>
      <c r="D219" s="134">
        <v>0.60599999999999998</v>
      </c>
      <c r="E219" s="134">
        <v>0</v>
      </c>
      <c r="F219" s="143" t="s">
        <v>404</v>
      </c>
      <c r="G219" s="142">
        <f t="shared" si="18"/>
        <v>0</v>
      </c>
      <c r="H219" s="142">
        <f t="shared" si="17"/>
        <v>0</v>
      </c>
      <c r="I219" s="142">
        <f t="shared" si="19"/>
        <v>0</v>
      </c>
    </row>
    <row r="220" spans="1:9" ht="15" thickBot="1" x14ac:dyDescent="0.35">
      <c r="A220" s="131">
        <v>10376</v>
      </c>
      <c r="B220" s="132" t="s">
        <v>116</v>
      </c>
      <c r="C220" s="135" t="s">
        <v>405</v>
      </c>
      <c r="D220" s="134">
        <v>0.69699999999999995</v>
      </c>
      <c r="E220" s="134">
        <v>0</v>
      </c>
      <c r="F220" s="143" t="s">
        <v>265</v>
      </c>
      <c r="G220" s="142">
        <f t="shared" si="18"/>
        <v>0</v>
      </c>
      <c r="H220" s="142">
        <f t="shared" si="17"/>
        <v>0</v>
      </c>
      <c r="I220" s="142">
        <f t="shared" si="19"/>
        <v>0</v>
      </c>
    </row>
    <row r="221" spans="1:9" ht="15" thickBot="1" x14ac:dyDescent="0.35">
      <c r="A221" s="131">
        <v>10097</v>
      </c>
      <c r="B221" s="132" t="s">
        <v>41</v>
      </c>
      <c r="C221" s="133" t="s">
        <v>262</v>
      </c>
      <c r="D221" s="134" t="s">
        <v>263</v>
      </c>
      <c r="E221" s="134" t="s">
        <v>263</v>
      </c>
      <c r="F221" s="142"/>
      <c r="G221" s="142">
        <f t="shared" si="18"/>
        <v>0</v>
      </c>
      <c r="H221" s="142">
        <f t="shared" si="17"/>
        <v>0</v>
      </c>
      <c r="I221" s="142">
        <f t="shared" si="19"/>
        <v>0</v>
      </c>
    </row>
    <row r="222" spans="1:9" ht="15" thickBot="1" x14ac:dyDescent="0.35">
      <c r="A222" s="131">
        <v>10388</v>
      </c>
      <c r="B222" s="132" t="s">
        <v>119</v>
      </c>
      <c r="C222" s="133" t="s">
        <v>406</v>
      </c>
      <c r="D222" s="134">
        <v>0.23200000000000001</v>
      </c>
      <c r="E222" s="134">
        <v>0</v>
      </c>
      <c r="F222" s="143" t="s">
        <v>265</v>
      </c>
      <c r="G222" s="142">
        <f t="shared" si="18"/>
        <v>0</v>
      </c>
      <c r="H222" s="142">
        <f t="shared" si="17"/>
        <v>0</v>
      </c>
      <c r="I222" s="142">
        <f t="shared" si="19"/>
        <v>0</v>
      </c>
    </row>
    <row r="223" spans="1:9" ht="15" thickBot="1" x14ac:dyDescent="0.35">
      <c r="A223" s="131">
        <v>10482</v>
      </c>
      <c r="B223" s="132" t="s">
        <v>132</v>
      </c>
      <c r="C223" s="133" t="s">
        <v>262</v>
      </c>
      <c r="D223" s="134" t="s">
        <v>263</v>
      </c>
      <c r="E223" s="134" t="s">
        <v>263</v>
      </c>
      <c r="F223" s="142"/>
      <c r="G223" s="142">
        <f t="shared" si="18"/>
        <v>0</v>
      </c>
      <c r="H223" s="142">
        <f t="shared" si="17"/>
        <v>0</v>
      </c>
      <c r="I223" s="142">
        <f t="shared" si="19"/>
        <v>0</v>
      </c>
    </row>
    <row r="224" spans="1:9" ht="15" thickBot="1" x14ac:dyDescent="0.35">
      <c r="A224" s="131">
        <v>10391</v>
      </c>
      <c r="B224" s="132" t="s">
        <v>120</v>
      </c>
      <c r="C224" s="133" t="s">
        <v>262</v>
      </c>
      <c r="D224" s="134" t="s">
        <v>263</v>
      </c>
      <c r="E224" s="134" t="s">
        <v>263</v>
      </c>
      <c r="F224" s="142"/>
      <c r="G224" s="142">
        <f t="shared" si="18"/>
        <v>0</v>
      </c>
      <c r="H224" s="142">
        <f t="shared" ref="H224:H238" si="20">IF(F224="A",E224,0)</f>
        <v>0</v>
      </c>
      <c r="I224" s="142">
        <f t="shared" si="19"/>
        <v>0</v>
      </c>
    </row>
    <row r="225" spans="1:9" ht="15" thickBot="1" x14ac:dyDescent="0.35">
      <c r="A225" s="131">
        <v>10406</v>
      </c>
      <c r="B225" s="132" t="s">
        <v>121</v>
      </c>
      <c r="C225" s="133" t="s">
        <v>262</v>
      </c>
      <c r="D225" s="134" t="s">
        <v>263</v>
      </c>
      <c r="E225" s="134" t="s">
        <v>263</v>
      </c>
      <c r="F225" s="142"/>
      <c r="G225" s="142">
        <f t="shared" si="18"/>
        <v>0</v>
      </c>
      <c r="H225" s="142">
        <f t="shared" si="20"/>
        <v>0</v>
      </c>
      <c r="I225" s="142">
        <f t="shared" si="19"/>
        <v>0</v>
      </c>
    </row>
    <row r="226" spans="1:9" ht="15" thickBot="1" x14ac:dyDescent="0.35">
      <c r="A226" s="131">
        <v>10426</v>
      </c>
      <c r="B226" s="132" t="s">
        <v>124</v>
      </c>
      <c r="C226" s="133" t="s">
        <v>262</v>
      </c>
      <c r="D226" s="134" t="s">
        <v>263</v>
      </c>
      <c r="E226" s="134" t="s">
        <v>263</v>
      </c>
      <c r="F226" s="142"/>
      <c r="G226" s="142">
        <f t="shared" si="18"/>
        <v>0</v>
      </c>
      <c r="H226" s="142">
        <f t="shared" si="20"/>
        <v>0</v>
      </c>
      <c r="I226" s="142">
        <f t="shared" si="19"/>
        <v>0</v>
      </c>
    </row>
    <row r="227" spans="1:9" ht="15" thickBot="1" x14ac:dyDescent="0.35">
      <c r="A227" s="131">
        <v>10409</v>
      </c>
      <c r="B227" s="132" t="s">
        <v>123</v>
      </c>
      <c r="C227" s="133" t="s">
        <v>262</v>
      </c>
      <c r="D227" s="134" t="s">
        <v>263</v>
      </c>
      <c r="E227" s="134" t="s">
        <v>263</v>
      </c>
      <c r="F227" s="142"/>
      <c r="G227" s="142">
        <f t="shared" si="18"/>
        <v>0</v>
      </c>
      <c r="H227" s="142">
        <f t="shared" si="20"/>
        <v>0</v>
      </c>
      <c r="I227" s="142">
        <f t="shared" si="19"/>
        <v>0</v>
      </c>
    </row>
    <row r="228" spans="1:9" ht="15" thickBot="1" x14ac:dyDescent="0.35">
      <c r="A228" s="131">
        <v>10408</v>
      </c>
      <c r="B228" s="132" t="s">
        <v>122</v>
      </c>
      <c r="C228" s="133" t="s">
        <v>262</v>
      </c>
      <c r="D228" s="134" t="s">
        <v>263</v>
      </c>
      <c r="E228" s="134" t="s">
        <v>263</v>
      </c>
      <c r="F228" s="142"/>
      <c r="G228" s="142">
        <f t="shared" si="18"/>
        <v>0</v>
      </c>
      <c r="H228" s="142">
        <f t="shared" si="20"/>
        <v>0</v>
      </c>
      <c r="I228" s="142">
        <f t="shared" si="19"/>
        <v>0</v>
      </c>
    </row>
    <row r="229" spans="1:9" ht="15" thickBot="1" x14ac:dyDescent="0.35">
      <c r="A229" s="131">
        <v>10326</v>
      </c>
      <c r="B229" s="132" t="s">
        <v>102</v>
      </c>
      <c r="C229" s="133" t="s">
        <v>262</v>
      </c>
      <c r="D229" s="134" t="s">
        <v>263</v>
      </c>
      <c r="E229" s="134" t="s">
        <v>263</v>
      </c>
      <c r="F229" s="142"/>
      <c r="G229" s="142">
        <f t="shared" si="18"/>
        <v>0</v>
      </c>
      <c r="H229" s="142">
        <f t="shared" si="20"/>
        <v>0</v>
      </c>
      <c r="I229" s="142">
        <f t="shared" si="19"/>
        <v>0</v>
      </c>
    </row>
    <row r="230" spans="1:9" ht="15" thickBot="1" x14ac:dyDescent="0.35">
      <c r="A230" s="131">
        <v>10434</v>
      </c>
      <c r="B230" s="132" t="s">
        <v>125</v>
      </c>
      <c r="C230" s="133" t="s">
        <v>262</v>
      </c>
      <c r="D230" s="134" t="s">
        <v>263</v>
      </c>
      <c r="E230" s="134" t="s">
        <v>263</v>
      </c>
      <c r="F230" s="142"/>
      <c r="G230" s="142">
        <f t="shared" si="18"/>
        <v>0</v>
      </c>
      <c r="H230" s="142">
        <f t="shared" si="20"/>
        <v>0</v>
      </c>
      <c r="I230" s="142">
        <f t="shared" si="19"/>
        <v>0</v>
      </c>
    </row>
    <row r="231" spans="1:9" ht="15" thickBot="1" x14ac:dyDescent="0.35">
      <c r="A231" s="131">
        <v>10436</v>
      </c>
      <c r="B231" s="132" t="s">
        <v>126</v>
      </c>
      <c r="C231" s="133" t="s">
        <v>262</v>
      </c>
      <c r="D231" s="134" t="s">
        <v>263</v>
      </c>
      <c r="E231" s="134" t="s">
        <v>263</v>
      </c>
      <c r="F231" s="142"/>
      <c r="G231" s="142">
        <f t="shared" si="18"/>
        <v>0</v>
      </c>
      <c r="H231" s="142">
        <f t="shared" si="20"/>
        <v>0</v>
      </c>
      <c r="I231" s="142">
        <f t="shared" si="19"/>
        <v>0</v>
      </c>
    </row>
    <row r="232" spans="1:9" ht="15" thickBot="1" x14ac:dyDescent="0.35">
      <c r="A232" s="131">
        <v>10440</v>
      </c>
      <c r="B232" s="132" t="s">
        <v>127</v>
      </c>
      <c r="C232" s="135" t="s">
        <v>266</v>
      </c>
      <c r="D232" s="134">
        <v>0</v>
      </c>
      <c r="E232" s="134">
        <v>6.6000000000000003E-2</v>
      </c>
      <c r="F232" s="143" t="s">
        <v>309</v>
      </c>
      <c r="G232" s="142">
        <f t="shared" si="18"/>
        <v>6.6000000000000003E-2</v>
      </c>
      <c r="H232" s="142">
        <f t="shared" si="20"/>
        <v>0</v>
      </c>
      <c r="I232" s="142">
        <f t="shared" si="19"/>
        <v>0</v>
      </c>
    </row>
    <row r="233" spans="1:9" ht="15" thickBot="1" x14ac:dyDescent="0.35">
      <c r="A233" s="131">
        <v>10442</v>
      </c>
      <c r="B233" s="132" t="s">
        <v>128</v>
      </c>
      <c r="C233" s="133" t="s">
        <v>262</v>
      </c>
      <c r="D233" s="134" t="s">
        <v>263</v>
      </c>
      <c r="E233" s="134" t="s">
        <v>263</v>
      </c>
      <c r="F233" s="142"/>
      <c r="G233" s="142">
        <f t="shared" si="18"/>
        <v>0</v>
      </c>
      <c r="H233" s="142">
        <f t="shared" si="20"/>
        <v>0</v>
      </c>
      <c r="I233" s="142">
        <f t="shared" si="19"/>
        <v>0</v>
      </c>
    </row>
    <row r="234" spans="1:9" ht="15" thickBot="1" x14ac:dyDescent="0.35">
      <c r="A234" s="131">
        <v>11680</v>
      </c>
      <c r="B234" s="132" t="s">
        <v>137</v>
      </c>
      <c r="C234" s="133" t="s">
        <v>262</v>
      </c>
      <c r="D234" s="134" t="s">
        <v>263</v>
      </c>
      <c r="E234" s="134" t="s">
        <v>263</v>
      </c>
      <c r="F234" s="142"/>
      <c r="G234" s="142">
        <f t="shared" si="18"/>
        <v>0</v>
      </c>
      <c r="H234" s="142">
        <f t="shared" si="20"/>
        <v>0</v>
      </c>
      <c r="I234" s="142">
        <f t="shared" si="19"/>
        <v>0</v>
      </c>
    </row>
    <row r="235" spans="1:9" ht="15" thickBot="1" x14ac:dyDescent="0.35">
      <c r="A235" s="131">
        <v>10446</v>
      </c>
      <c r="B235" s="132" t="s">
        <v>129</v>
      </c>
      <c r="C235" s="133" t="s">
        <v>262</v>
      </c>
      <c r="D235" s="134" t="s">
        <v>263</v>
      </c>
      <c r="E235" s="134" t="s">
        <v>263</v>
      </c>
      <c r="F235" s="142"/>
      <c r="G235" s="142">
        <f t="shared" si="18"/>
        <v>0</v>
      </c>
      <c r="H235" s="142">
        <f t="shared" si="20"/>
        <v>0</v>
      </c>
      <c r="I235" s="142">
        <f t="shared" si="19"/>
        <v>0</v>
      </c>
    </row>
    <row r="236" spans="1:9" ht="15" thickBot="1" x14ac:dyDescent="0.35">
      <c r="A236" s="131">
        <v>10448</v>
      </c>
      <c r="B236" s="132" t="s">
        <v>130</v>
      </c>
      <c r="C236" s="133" t="s">
        <v>262</v>
      </c>
      <c r="D236" s="134" t="s">
        <v>263</v>
      </c>
      <c r="E236" s="134" t="s">
        <v>263</v>
      </c>
      <c r="F236" s="142"/>
      <c r="G236" s="142">
        <f t="shared" si="18"/>
        <v>0</v>
      </c>
      <c r="H236" s="142">
        <f t="shared" si="20"/>
        <v>0</v>
      </c>
      <c r="I236" s="142">
        <f t="shared" si="19"/>
        <v>0</v>
      </c>
    </row>
    <row r="237" spans="1:9" ht="15" thickBot="1" x14ac:dyDescent="0.35">
      <c r="A237" s="131">
        <v>10451</v>
      </c>
      <c r="B237" s="132" t="s">
        <v>131</v>
      </c>
      <c r="C237" s="133" t="s">
        <v>262</v>
      </c>
      <c r="D237" s="134" t="s">
        <v>263</v>
      </c>
      <c r="E237" s="134" t="s">
        <v>263</v>
      </c>
      <c r="F237" s="142"/>
      <c r="G237" s="142">
        <f t="shared" si="18"/>
        <v>0</v>
      </c>
      <c r="H237" s="142">
        <f t="shared" si="20"/>
        <v>0</v>
      </c>
      <c r="I237" s="142">
        <f t="shared" si="19"/>
        <v>0</v>
      </c>
    </row>
    <row r="238" spans="1:9" ht="15" thickBot="1" x14ac:dyDescent="0.35">
      <c r="A238" s="131">
        <v>10502</v>
      </c>
      <c r="B238" s="132" t="s">
        <v>133</v>
      </c>
      <c r="C238" s="133" t="s">
        <v>262</v>
      </c>
      <c r="D238" s="134" t="s">
        <v>263</v>
      </c>
      <c r="E238" s="134" t="s">
        <v>263</v>
      </c>
      <c r="F238" s="142"/>
      <c r="G238" s="142">
        <f t="shared" si="18"/>
        <v>0</v>
      </c>
      <c r="H238" s="142">
        <f t="shared" si="20"/>
        <v>0</v>
      </c>
      <c r="I238" s="142">
        <f t="shared" si="19"/>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649D6-E1A7-4F4C-B906-C253922A6F1A}">
  <dimension ref="A1:E136"/>
  <sheetViews>
    <sheetView workbookViewId="0">
      <pane xSplit="2" ySplit="3" topLeftCell="C4" activePane="bottomRight" state="frozen"/>
      <selection activeCell="CH2" sqref="CH2"/>
      <selection pane="topRight" activeCell="CH2" sqref="CH2"/>
      <selection pane="bottomLeft" activeCell="CH2" sqref="CH2"/>
      <selection pane="bottomRight" activeCell="J21" sqref="J21"/>
    </sheetView>
  </sheetViews>
  <sheetFormatPr defaultColWidth="9.44140625" defaultRowHeight="13.8" x14ac:dyDescent="0.25"/>
  <cols>
    <col min="1" max="1" width="8.5546875" style="1" bestFit="1" customWidth="1"/>
    <col min="2" max="2" width="34.44140625" style="1" customWidth="1"/>
    <col min="3" max="3" width="14.5546875" style="1" customWidth="1"/>
    <col min="4" max="4" width="12.5546875" style="1" customWidth="1"/>
    <col min="5" max="5" width="13.88671875" style="1" customWidth="1"/>
    <col min="6" max="16384" width="9.44140625" style="1"/>
  </cols>
  <sheetData>
    <row r="1" spans="1:5" ht="14.4" thickBot="1" x14ac:dyDescent="0.3">
      <c r="B1" s="15" t="s">
        <v>156</v>
      </c>
      <c r="C1" s="26">
        <f>SUM(Calculation!J7:N139)</f>
        <v>7173.7053356146525</v>
      </c>
    </row>
    <row r="2" spans="1:5" ht="14.4" thickBot="1" x14ac:dyDescent="0.3">
      <c r="A2" s="228" t="s">
        <v>1</v>
      </c>
      <c r="B2" s="229"/>
      <c r="C2" s="66"/>
      <c r="D2" s="65"/>
    </row>
    <row r="3" spans="1:5" ht="42" thickBot="1" x14ac:dyDescent="0.3">
      <c r="A3" s="3" t="s">
        <v>3</v>
      </c>
      <c r="B3" s="4" t="s">
        <v>4</v>
      </c>
      <c r="C3" s="29" t="s">
        <v>157</v>
      </c>
      <c r="D3" s="29" t="s">
        <v>194</v>
      </c>
      <c r="E3" s="91" t="s">
        <v>193</v>
      </c>
    </row>
    <row r="4" spans="1:5" x14ac:dyDescent="0.25">
      <c r="A4" s="5">
        <v>10015</v>
      </c>
      <c r="B4" s="13" t="s">
        <v>6</v>
      </c>
      <c r="C4" s="30">
        <f>SUM(Calculation!J7:N7)</f>
        <v>0.54931529680365287</v>
      </c>
      <c r="D4" s="67">
        <f t="shared" ref="D4:D67" si="0">C4/$C$1</f>
        <v>7.6573440238270792E-5</v>
      </c>
      <c r="E4" s="86">
        <f t="shared" ref="E4:E67" si="1">IF($C$1&lt;7250,$D4*(7250-$C$1),0)</f>
        <v>5.8421449238103308E-3</v>
      </c>
    </row>
    <row r="5" spans="1:5" x14ac:dyDescent="0.25">
      <c r="A5" s="5">
        <v>10024</v>
      </c>
      <c r="B5" s="13" t="s">
        <v>7</v>
      </c>
      <c r="C5" s="30">
        <f>SUM(Calculation!J8:N8)</f>
        <v>207.31173724683379</v>
      </c>
      <c r="D5" s="67">
        <f t="shared" si="0"/>
        <v>2.8898836451730428E-2</v>
      </c>
      <c r="E5" s="86">
        <f t="shared" si="1"/>
        <v>2.2048270282118185</v>
      </c>
    </row>
    <row r="6" spans="1:5" x14ac:dyDescent="0.25">
      <c r="A6" s="5">
        <v>10025</v>
      </c>
      <c r="B6" s="13" t="s">
        <v>8</v>
      </c>
      <c r="C6" s="30">
        <f>SUM(Calculation!J9:N9)</f>
        <v>64.108695243761417</v>
      </c>
      <c r="D6" s="67">
        <f t="shared" si="0"/>
        <v>8.9366223234019267E-3</v>
      </c>
      <c r="E6" s="86">
        <f t="shared" si="1"/>
        <v>0.68181660090255403</v>
      </c>
    </row>
    <row r="7" spans="1:5" x14ac:dyDescent="0.25">
      <c r="A7" s="5">
        <v>10027</v>
      </c>
      <c r="B7" s="13" t="s">
        <v>9</v>
      </c>
      <c r="C7" s="30">
        <f>SUM(Calculation!J10:N10)</f>
        <v>63.407592768213703</v>
      </c>
      <c r="D7" s="67">
        <f t="shared" si="0"/>
        <v>8.838890057752959E-3</v>
      </c>
      <c r="E7" s="86">
        <f t="shared" si="1"/>
        <v>0.67436015049524645</v>
      </c>
    </row>
    <row r="8" spans="1:5" x14ac:dyDescent="0.25">
      <c r="A8" s="5">
        <v>10029</v>
      </c>
      <c r="B8" s="13" t="s">
        <v>10</v>
      </c>
      <c r="C8" s="30">
        <f>SUM(Calculation!J11:N11)</f>
        <v>18.806494006849313</v>
      </c>
      <c r="D8" s="67">
        <f t="shared" si="0"/>
        <v>2.6215871891869321E-3</v>
      </c>
      <c r="E8" s="86">
        <f t="shared" si="1"/>
        <v>0.20001311475594338</v>
      </c>
    </row>
    <row r="9" spans="1:5" x14ac:dyDescent="0.25">
      <c r="A9" s="5">
        <v>10044</v>
      </c>
      <c r="B9" s="13" t="s">
        <v>11</v>
      </c>
      <c r="C9" s="30">
        <f>SUM(Calculation!J12:N12)</f>
        <v>20.865224743150684</v>
      </c>
      <c r="D9" s="67">
        <f t="shared" si="0"/>
        <v>2.9085700857495456E-3</v>
      </c>
      <c r="E9" s="86">
        <f t="shared" si="1"/>
        <v>0.22190837853352285</v>
      </c>
    </row>
    <row r="10" spans="1:5" x14ac:dyDescent="0.25">
      <c r="A10" s="5">
        <v>10046</v>
      </c>
      <c r="B10" s="13" t="s">
        <v>12</v>
      </c>
      <c r="C10" s="30">
        <f>SUM(Calculation!J13:N13)</f>
        <v>86.557924142979445</v>
      </c>
      <c r="D10" s="67">
        <f t="shared" si="0"/>
        <v>1.2065999381554338E-2</v>
      </c>
      <c r="E10" s="86">
        <f t="shared" si="1"/>
        <v>0.92057137328949823</v>
      </c>
    </row>
    <row r="11" spans="1:5" x14ac:dyDescent="0.25">
      <c r="A11" s="5">
        <v>10047</v>
      </c>
      <c r="B11" s="13" t="s">
        <v>13</v>
      </c>
      <c r="C11" s="30">
        <f>SUM(Calculation!J14:N14)</f>
        <v>146.30886819946187</v>
      </c>
      <c r="D11" s="67">
        <f t="shared" si="0"/>
        <v>2.0395160012092402E-2</v>
      </c>
      <c r="E11" s="86">
        <f t="shared" si="1"/>
        <v>1.5560418882080489</v>
      </c>
    </row>
    <row r="12" spans="1:5" x14ac:dyDescent="0.25">
      <c r="A12" s="5">
        <v>10055</v>
      </c>
      <c r="B12" s="13" t="s">
        <v>14</v>
      </c>
      <c r="C12" s="30">
        <f>SUM(Calculation!J15:N15)</f>
        <v>0.41832465753424658</v>
      </c>
      <c r="D12" s="67">
        <f t="shared" si="0"/>
        <v>5.8313610325953536E-5</v>
      </c>
      <c r="E12" s="86">
        <f t="shared" si="1"/>
        <v>4.4490173289165567E-3</v>
      </c>
    </row>
    <row r="13" spans="1:5" x14ac:dyDescent="0.25">
      <c r="A13" s="5">
        <v>10057</v>
      </c>
      <c r="B13" s="13" t="s">
        <v>15</v>
      </c>
      <c r="C13" s="30">
        <f>SUM(Calculation!J16:N16)</f>
        <v>20.239492808219179</v>
      </c>
      <c r="D13" s="67">
        <f t="shared" si="0"/>
        <v>2.8213443208683219E-3</v>
      </c>
      <c r="E13" s="86">
        <f t="shared" si="1"/>
        <v>0.21525351807615467</v>
      </c>
    </row>
    <row r="14" spans="1:5" x14ac:dyDescent="0.25">
      <c r="A14" s="5">
        <v>10059</v>
      </c>
      <c r="B14" s="13" t="s">
        <v>16</v>
      </c>
      <c r="C14" s="30">
        <f>SUM(Calculation!J17:N17)</f>
        <v>7.8091685787671237</v>
      </c>
      <c r="D14" s="67">
        <f t="shared" si="0"/>
        <v>1.0885822895453545E-3</v>
      </c>
      <c r="E14" s="86">
        <f t="shared" si="1"/>
        <v>8.3053020436695962E-2</v>
      </c>
    </row>
    <row r="15" spans="1:5" x14ac:dyDescent="0.25">
      <c r="A15" s="5">
        <v>10061</v>
      </c>
      <c r="B15" s="13" t="s">
        <v>17</v>
      </c>
      <c r="C15" s="30">
        <f>SUM(Calculation!J18:N18)</f>
        <v>9.004446175799087</v>
      </c>
      <c r="D15" s="67">
        <f t="shared" si="0"/>
        <v>1.2552015666291059E-3</v>
      </c>
      <c r="E15" s="86">
        <f t="shared" si="1"/>
        <v>9.5765182261929982E-2</v>
      </c>
    </row>
    <row r="16" spans="1:5" x14ac:dyDescent="0.25">
      <c r="A16" s="5">
        <v>10062</v>
      </c>
      <c r="B16" s="13" t="s">
        <v>18</v>
      </c>
      <c r="C16" s="30">
        <f>SUM(Calculation!J19:N19)</f>
        <v>5.8025142060502279</v>
      </c>
      <c r="D16" s="67">
        <f t="shared" si="0"/>
        <v>8.0885873263333039E-4</v>
      </c>
      <c r="E16" s="86">
        <f t="shared" si="1"/>
        <v>6.1711605541417434E-2</v>
      </c>
    </row>
    <row r="17" spans="1:5" x14ac:dyDescent="0.25">
      <c r="A17" s="5">
        <v>10064</v>
      </c>
      <c r="B17" s="13" t="s">
        <v>19</v>
      </c>
      <c r="C17" s="30">
        <f>SUM(Calculation!J20:N20)</f>
        <v>14.873906249999999</v>
      </c>
      <c r="D17" s="67">
        <f t="shared" si="0"/>
        <v>2.0733924177449622E-3</v>
      </c>
      <c r="E17" s="86">
        <f t="shared" si="1"/>
        <v>0.15818877865097603</v>
      </c>
    </row>
    <row r="18" spans="1:5" x14ac:dyDescent="0.25">
      <c r="A18" s="5">
        <v>10065</v>
      </c>
      <c r="B18" s="13" t="s">
        <v>20</v>
      </c>
      <c r="C18" s="30">
        <f>SUM(Calculation!J21:N21)</f>
        <v>2.9346457477168948</v>
      </c>
      <c r="D18" s="67">
        <f t="shared" si="0"/>
        <v>4.0908367578851084E-4</v>
      </c>
      <c r="E18" s="86">
        <f t="shared" si="1"/>
        <v>3.1210901749808725E-2</v>
      </c>
    </row>
    <row r="19" spans="1:5" x14ac:dyDescent="0.25">
      <c r="A19" s="5">
        <v>10066</v>
      </c>
      <c r="B19" s="13" t="s">
        <v>21</v>
      </c>
      <c r="C19" s="30">
        <f>SUM(Calculation!J22:N22)</f>
        <v>24.913234123198631</v>
      </c>
      <c r="D19" s="67">
        <f t="shared" si="0"/>
        <v>3.4728543977843819E-3</v>
      </c>
      <c r="E19" s="86">
        <f t="shared" si="1"/>
        <v>0.26496026073813739</v>
      </c>
    </row>
    <row r="20" spans="1:5" x14ac:dyDescent="0.25">
      <c r="A20" s="5">
        <v>10067</v>
      </c>
      <c r="B20" s="13" t="s">
        <v>22</v>
      </c>
      <c r="C20" s="30">
        <f>SUM(Calculation!J23:N23)</f>
        <v>15.922356420412786</v>
      </c>
      <c r="D20" s="67">
        <f t="shared" si="0"/>
        <v>2.2195442488227792E-3</v>
      </c>
      <c r="E20" s="86">
        <f t="shared" si="1"/>
        <v>0.16933938355236208</v>
      </c>
    </row>
    <row r="21" spans="1:5" x14ac:dyDescent="0.25">
      <c r="A21" s="5">
        <v>10068</v>
      </c>
      <c r="B21" s="13" t="s">
        <v>23</v>
      </c>
      <c r="C21" s="30">
        <f>SUM(Calculation!J24:N24)</f>
        <v>2.5317785388127856</v>
      </c>
      <c r="D21" s="67">
        <f t="shared" si="0"/>
        <v>3.5292480250666156E-4</v>
      </c>
      <c r="E21" s="86">
        <f t="shared" si="1"/>
        <v>2.6926279360510778E-2</v>
      </c>
    </row>
    <row r="22" spans="1:5" x14ac:dyDescent="0.25">
      <c r="A22" s="5">
        <v>10070</v>
      </c>
      <c r="B22" s="13" t="s">
        <v>24</v>
      </c>
      <c r="C22" s="30">
        <f>SUM(Calculation!J25:N25)</f>
        <v>0.36802685502283106</v>
      </c>
      <c r="D22" s="67">
        <f t="shared" si="0"/>
        <v>5.1302198488098066E-5</v>
      </c>
      <c r="E22" s="86">
        <f t="shared" si="1"/>
        <v>3.9140840158799215E-3</v>
      </c>
    </row>
    <row r="23" spans="1:5" x14ac:dyDescent="0.25">
      <c r="A23" s="5">
        <v>10071</v>
      </c>
      <c r="B23" s="13" t="s">
        <v>25</v>
      </c>
      <c r="C23" s="30">
        <f>SUM(Calculation!J26:N26)</f>
        <v>1.9425074200913242</v>
      </c>
      <c r="D23" s="67">
        <f t="shared" si="0"/>
        <v>2.7078160158705312E-4</v>
      </c>
      <c r="E23" s="86">
        <f t="shared" si="1"/>
        <v>2.0659191414811085E-2</v>
      </c>
    </row>
    <row r="24" spans="1:5" x14ac:dyDescent="0.25">
      <c r="A24" s="5">
        <v>10072</v>
      </c>
      <c r="B24" s="13" t="s">
        <v>26</v>
      </c>
      <c r="C24" s="30">
        <f>SUM(Calculation!J27:N27)</f>
        <v>24.50024791292055</v>
      </c>
      <c r="D24" s="67">
        <f t="shared" si="0"/>
        <v>3.4152849561977913E-3</v>
      </c>
      <c r="E24" s="86">
        <f t="shared" si="1"/>
        <v>0.26056801951343661</v>
      </c>
    </row>
    <row r="25" spans="1:5" x14ac:dyDescent="0.25">
      <c r="A25" s="5">
        <v>10074</v>
      </c>
      <c r="B25" s="13" t="s">
        <v>27</v>
      </c>
      <c r="C25" s="30">
        <f>SUM(Calculation!J28:N28)</f>
        <v>27.465395610076484</v>
      </c>
      <c r="D25" s="67">
        <f t="shared" si="0"/>
        <v>3.8286205419842791E-3</v>
      </c>
      <c r="E25" s="86">
        <f t="shared" si="1"/>
        <v>0.29210331930953765</v>
      </c>
    </row>
    <row r="26" spans="1:5" x14ac:dyDescent="0.25">
      <c r="A26" s="5">
        <v>10076</v>
      </c>
      <c r="B26" s="13" t="s">
        <v>28</v>
      </c>
      <c r="C26" s="30">
        <f>SUM(Calculation!J29:N29)</f>
        <v>5.5145718732504569</v>
      </c>
      <c r="D26" s="67">
        <f t="shared" si="0"/>
        <v>7.6872015440510998E-4</v>
      </c>
      <c r="E26" s="86">
        <f t="shared" si="1"/>
        <v>5.8649246186590343E-2</v>
      </c>
    </row>
    <row r="27" spans="1:5" x14ac:dyDescent="0.25">
      <c r="A27" s="5">
        <v>10078</v>
      </c>
      <c r="B27" s="13" t="s">
        <v>29</v>
      </c>
      <c r="C27" s="30">
        <f>SUM(Calculation!J30:N30)</f>
        <v>3.580340958038128</v>
      </c>
      <c r="D27" s="67">
        <f t="shared" si="0"/>
        <v>4.990922808416914E-4</v>
      </c>
      <c r="E27" s="86">
        <f t="shared" si="1"/>
        <v>3.8078078064134428E-2</v>
      </c>
    </row>
    <row r="28" spans="1:5" x14ac:dyDescent="0.25">
      <c r="A28" s="5">
        <v>10079</v>
      </c>
      <c r="B28" s="13" t="s">
        <v>30</v>
      </c>
      <c r="C28" s="30">
        <f>SUM(Calculation!J31:N31)</f>
        <v>79.251992009132408</v>
      </c>
      <c r="D28" s="67">
        <f t="shared" si="0"/>
        <v>1.1047567233585291E-2</v>
      </c>
      <c r="E28" s="86">
        <f t="shared" si="1"/>
        <v>0.84287043436095133</v>
      </c>
    </row>
    <row r="29" spans="1:5" x14ac:dyDescent="0.25">
      <c r="A29" s="5">
        <v>10080</v>
      </c>
      <c r="B29" s="13" t="s">
        <v>31</v>
      </c>
      <c r="C29" s="30">
        <f>SUM(Calculation!J32:N32)</f>
        <v>6.6740559360730591</v>
      </c>
      <c r="D29" s="67">
        <f t="shared" si="0"/>
        <v>9.3034988528717106E-4</v>
      </c>
      <c r="E29" s="86">
        <f t="shared" si="1"/>
        <v>7.0980732258931228E-2</v>
      </c>
    </row>
    <row r="30" spans="1:5" x14ac:dyDescent="0.25">
      <c r="A30" s="5">
        <v>10081</v>
      </c>
      <c r="B30" s="13" t="s">
        <v>32</v>
      </c>
      <c r="C30" s="30">
        <f>SUM(Calculation!J33:N33)</f>
        <v>10.031223748084248</v>
      </c>
      <c r="D30" s="67">
        <f t="shared" si="0"/>
        <v>1.3983322814059742E-3</v>
      </c>
      <c r="E30" s="86">
        <f t="shared" si="1"/>
        <v>0.10668529210906605</v>
      </c>
    </row>
    <row r="31" spans="1:5" x14ac:dyDescent="0.25">
      <c r="A31" s="5">
        <v>10082</v>
      </c>
      <c r="B31" s="13" t="s">
        <v>33</v>
      </c>
      <c r="C31" s="30">
        <f>SUM(Calculation!J34:N34)</f>
        <v>0.11859477739726026</v>
      </c>
      <c r="D31" s="67">
        <f t="shared" si="0"/>
        <v>1.6531871863830729E-5</v>
      </c>
      <c r="E31" s="86">
        <f t="shared" si="1"/>
        <v>1.2612936155125341E-3</v>
      </c>
    </row>
    <row r="32" spans="1:5" x14ac:dyDescent="0.25">
      <c r="A32" s="5">
        <v>10083</v>
      </c>
      <c r="B32" s="13" t="s">
        <v>34</v>
      </c>
      <c r="C32" s="30">
        <f>SUM(Calculation!J35:N35)</f>
        <v>8.6369518626178063</v>
      </c>
      <c r="D32" s="67">
        <f t="shared" si="0"/>
        <v>1.2039736033955431E-3</v>
      </c>
      <c r="E32" s="86">
        <f t="shared" si="1"/>
        <v>9.1856761999880382E-2</v>
      </c>
    </row>
    <row r="33" spans="1:5" x14ac:dyDescent="0.25">
      <c r="A33" s="5">
        <v>10086</v>
      </c>
      <c r="B33" s="13" t="s">
        <v>35</v>
      </c>
      <c r="C33" s="30">
        <f>SUM(Calculation!J36:N36)</f>
        <v>3.7510205479452048</v>
      </c>
      <c r="D33" s="67">
        <f t="shared" si="0"/>
        <v>5.2288467011919889E-4</v>
      </c>
      <c r="E33" s="86">
        <f t="shared" si="1"/>
        <v>3.9893310418987402E-2</v>
      </c>
    </row>
    <row r="34" spans="1:5" x14ac:dyDescent="0.25">
      <c r="A34" s="5">
        <v>10087</v>
      </c>
      <c r="B34" s="13" t="s">
        <v>36</v>
      </c>
      <c r="C34" s="30">
        <f>SUM(Calculation!J37:N37)</f>
        <v>45.18400627908882</v>
      </c>
      <c r="D34" s="67">
        <f t="shared" si="0"/>
        <v>6.2985589963903072E-3</v>
      </c>
      <c r="E34" s="86">
        <f t="shared" si="1"/>
        <v>0.48054644474090941</v>
      </c>
    </row>
    <row r="35" spans="1:5" x14ac:dyDescent="0.25">
      <c r="A35" s="5">
        <v>10089</v>
      </c>
      <c r="B35" s="13" t="s">
        <v>37</v>
      </c>
      <c r="C35" s="30">
        <f>SUM(Calculation!J38:N38)</f>
        <v>108.30980164807121</v>
      </c>
      <c r="D35" s="67">
        <f t="shared" si="0"/>
        <v>1.5098167067213541E-2</v>
      </c>
      <c r="E35" s="86">
        <f t="shared" si="1"/>
        <v>1.1519095892269628</v>
      </c>
    </row>
    <row r="36" spans="1:5" x14ac:dyDescent="0.25">
      <c r="A36" s="5">
        <v>10091</v>
      </c>
      <c r="B36" s="13" t="s">
        <v>38</v>
      </c>
      <c r="C36" s="30">
        <f>SUM(Calculation!J39:N39)</f>
        <v>9.5306779111602751</v>
      </c>
      <c r="D36" s="67">
        <f t="shared" si="0"/>
        <v>1.3285572051369564E-3</v>
      </c>
      <c r="E36" s="86">
        <f t="shared" si="1"/>
        <v>0.10136182608265931</v>
      </c>
    </row>
    <row r="37" spans="1:5" x14ac:dyDescent="0.25">
      <c r="A37" s="5">
        <v>10094</v>
      </c>
      <c r="B37" s="13" t="s">
        <v>39</v>
      </c>
      <c r="C37" s="30">
        <f>SUM(Calculation!J40:N40)</f>
        <v>2.9917497716894976</v>
      </c>
      <c r="D37" s="67">
        <f t="shared" si="0"/>
        <v>4.1704386111827388E-4</v>
      </c>
      <c r="E37" s="86">
        <f t="shared" si="1"/>
        <v>3.1818221417988166E-2</v>
      </c>
    </row>
    <row r="38" spans="1:5" x14ac:dyDescent="0.25">
      <c r="A38" s="5">
        <v>10095</v>
      </c>
      <c r="B38" s="13" t="s">
        <v>40</v>
      </c>
      <c r="C38" s="30">
        <f>SUM(Calculation!J41:N41)</f>
        <v>3.6587793093607304</v>
      </c>
      <c r="D38" s="67">
        <f t="shared" si="0"/>
        <v>5.1002642821086001E-4</v>
      </c>
      <c r="E38" s="86">
        <f t="shared" si="1"/>
        <v>3.8912295168005075E-2</v>
      </c>
    </row>
    <row r="39" spans="1:5" x14ac:dyDescent="0.25">
      <c r="A39" s="5">
        <v>10097</v>
      </c>
      <c r="B39" s="13" t="s">
        <v>41</v>
      </c>
      <c r="C39" s="30">
        <f>SUM(Calculation!J42:N42)</f>
        <v>2.0429148116438354</v>
      </c>
      <c r="D39" s="67">
        <f t="shared" si="0"/>
        <v>2.8477818868605589E-4</v>
      </c>
      <c r="E39" s="86">
        <f t="shared" si="1"/>
        <v>2.1727056330069789E-2</v>
      </c>
    </row>
    <row r="40" spans="1:5" x14ac:dyDescent="0.25">
      <c r="A40" s="5">
        <v>10101</v>
      </c>
      <c r="B40" s="13" t="s">
        <v>42</v>
      </c>
      <c r="C40" s="30">
        <f>SUM(Calculation!J43:N43)</f>
        <v>78.331641965763481</v>
      </c>
      <c r="D40" s="67">
        <f t="shared" si="0"/>
        <v>1.0919272300867641E-2</v>
      </c>
      <c r="E40" s="86">
        <f t="shared" si="1"/>
        <v>0.83308221552691741</v>
      </c>
    </row>
    <row r="41" spans="1:5" x14ac:dyDescent="0.25">
      <c r="A41" s="5">
        <v>10103</v>
      </c>
      <c r="B41" s="13" t="s">
        <v>43</v>
      </c>
      <c r="C41" s="30">
        <f>SUM(Calculation!J44:N44)</f>
        <v>381.45569680475165</v>
      </c>
      <c r="D41" s="67">
        <f t="shared" si="0"/>
        <v>5.3174151844650311E-2</v>
      </c>
      <c r="E41" s="86">
        <f t="shared" si="1"/>
        <v>4.0569040689631004</v>
      </c>
    </row>
    <row r="42" spans="1:5" x14ac:dyDescent="0.25">
      <c r="A42" s="5">
        <v>10105</v>
      </c>
      <c r="B42" s="13" t="s">
        <v>44</v>
      </c>
      <c r="C42" s="30">
        <f>SUM(Calculation!J45:N45)</f>
        <v>97.808610759132421</v>
      </c>
      <c r="D42" s="67">
        <f t="shared" si="0"/>
        <v>1.3634322317861422E-2</v>
      </c>
      <c r="E42" s="86">
        <f t="shared" si="1"/>
        <v>1.0402260453628898</v>
      </c>
    </row>
    <row r="43" spans="1:5" x14ac:dyDescent="0.25">
      <c r="A43" s="5">
        <v>10106</v>
      </c>
      <c r="B43" s="13" t="s">
        <v>45</v>
      </c>
      <c r="C43" s="30">
        <f>SUM(Calculation!J46:N46)</f>
        <v>24.494464897260276</v>
      </c>
      <c r="D43" s="67">
        <f t="shared" si="0"/>
        <v>3.4144788155229624E-3</v>
      </c>
      <c r="E43" s="86">
        <f t="shared" si="1"/>
        <v>0.26050651528120317</v>
      </c>
    </row>
    <row r="44" spans="1:5" x14ac:dyDescent="0.25">
      <c r="A44" s="5">
        <v>10109</v>
      </c>
      <c r="B44" s="13" t="s">
        <v>46</v>
      </c>
      <c r="C44" s="30">
        <f>SUM(Calculation!J47:N47)</f>
        <v>13.178644788811871</v>
      </c>
      <c r="D44" s="67">
        <f t="shared" si="0"/>
        <v>1.8370764022582629E-3</v>
      </c>
      <c r="E44" s="86">
        <f t="shared" si="1"/>
        <v>0.14015912756053572</v>
      </c>
    </row>
    <row r="45" spans="1:5" x14ac:dyDescent="0.25">
      <c r="A45" s="5">
        <v>10111</v>
      </c>
      <c r="B45" s="13" t="s">
        <v>47</v>
      </c>
      <c r="C45" s="30">
        <f>SUM(Calculation!J48:N48)</f>
        <v>3.244555479452055</v>
      </c>
      <c r="D45" s="67">
        <f t="shared" si="0"/>
        <v>4.5228446495343221E-4</v>
      </c>
      <c r="E45" s="86">
        <f t="shared" si="1"/>
        <v>3.4506891460328558E-2</v>
      </c>
    </row>
    <row r="46" spans="1:5" x14ac:dyDescent="0.25">
      <c r="A46" s="5">
        <v>10112</v>
      </c>
      <c r="B46" s="13" t="s">
        <v>48</v>
      </c>
      <c r="C46" s="30">
        <f>SUM(Calculation!J49:N49)</f>
        <v>58.900583522037898</v>
      </c>
      <c r="D46" s="67">
        <f t="shared" si="0"/>
        <v>8.2106220936646844E-3</v>
      </c>
      <c r="E46" s="86">
        <f t="shared" si="1"/>
        <v>0.62642665703106604</v>
      </c>
    </row>
    <row r="47" spans="1:5" x14ac:dyDescent="0.25">
      <c r="A47" s="5">
        <v>10113</v>
      </c>
      <c r="B47" s="13" t="s">
        <v>49</v>
      </c>
      <c r="C47" s="30">
        <f>SUM(Calculation!J50:N50)</f>
        <v>39.999156122427166</v>
      </c>
      <c r="D47" s="67">
        <f t="shared" si="0"/>
        <v>5.575801381727646E-3</v>
      </c>
      <c r="E47" s="86">
        <f t="shared" si="1"/>
        <v>0.42540389509826737</v>
      </c>
    </row>
    <row r="48" spans="1:5" x14ac:dyDescent="0.25">
      <c r="A48" s="5">
        <v>10116</v>
      </c>
      <c r="B48" s="13" t="s">
        <v>50</v>
      </c>
      <c r="C48" s="30">
        <f>SUM(Calculation!J51:N51)</f>
        <v>0.23700456067968037</v>
      </c>
      <c r="D48" s="67">
        <f t="shared" si="0"/>
        <v>3.303795592258927E-5</v>
      </c>
      <c r="E48" s="86">
        <f t="shared" si="1"/>
        <v>2.5206197590918506E-3</v>
      </c>
    </row>
    <row r="49" spans="1:5" x14ac:dyDescent="0.25">
      <c r="A49" s="5">
        <v>10118</v>
      </c>
      <c r="B49" s="13" t="s">
        <v>51</v>
      </c>
      <c r="C49" s="30">
        <f>SUM(Calculation!J52:N52)</f>
        <v>47.664658270456613</v>
      </c>
      <c r="D49" s="67">
        <f t="shared" si="0"/>
        <v>6.6443568616932382E-3</v>
      </c>
      <c r="E49" s="86">
        <f t="shared" si="1"/>
        <v>0.50692897681936611</v>
      </c>
    </row>
    <row r="50" spans="1:5" x14ac:dyDescent="0.25">
      <c r="A50" s="5">
        <v>10121</v>
      </c>
      <c r="B50" s="13" t="s">
        <v>52</v>
      </c>
      <c r="C50" s="30">
        <f>SUM(Calculation!J53:N53)</f>
        <v>41.087443493150687</v>
      </c>
      <c r="D50" s="67">
        <f t="shared" si="0"/>
        <v>5.7275064378749336E-3</v>
      </c>
      <c r="E50" s="86">
        <f t="shared" si="1"/>
        <v>0.43697818144258499</v>
      </c>
    </row>
    <row r="51" spans="1:5" x14ac:dyDescent="0.25">
      <c r="A51" s="5">
        <v>10123</v>
      </c>
      <c r="B51" s="13" t="s">
        <v>53</v>
      </c>
      <c r="C51" s="30">
        <f>SUM(Calculation!J54:N54)</f>
        <v>443.63869398984815</v>
      </c>
      <c r="D51" s="67">
        <f t="shared" si="0"/>
        <v>6.1842335757416024E-2</v>
      </c>
      <c r="E51" s="86">
        <f t="shared" si="1"/>
        <v>4.7182402514180284</v>
      </c>
    </row>
    <row r="52" spans="1:5" x14ac:dyDescent="0.25">
      <c r="A52" s="5">
        <v>10136</v>
      </c>
      <c r="B52" s="13" t="s">
        <v>54</v>
      </c>
      <c r="C52" s="30">
        <f>SUM(Calculation!J55:N55)</f>
        <v>18.888885435502285</v>
      </c>
      <c r="D52" s="67">
        <f t="shared" si="0"/>
        <v>2.6330723875326082E-3</v>
      </c>
      <c r="E52" s="86">
        <f t="shared" si="1"/>
        <v>0.20088937410912588</v>
      </c>
    </row>
    <row r="53" spans="1:5" x14ac:dyDescent="0.25">
      <c r="A53" s="5">
        <v>10142</v>
      </c>
      <c r="B53" s="13" t="s">
        <v>55</v>
      </c>
      <c r="C53" s="30">
        <f>SUM(Calculation!J56:N56)</f>
        <v>2.8783137557077625</v>
      </c>
      <c r="D53" s="67">
        <f t="shared" si="0"/>
        <v>4.0123111015141029E-4</v>
      </c>
      <c r="E53" s="86">
        <f t="shared" si="1"/>
        <v>3.0611792889962224E-2</v>
      </c>
    </row>
    <row r="54" spans="1:5" x14ac:dyDescent="0.25">
      <c r="A54" s="5">
        <v>10144</v>
      </c>
      <c r="B54" s="13" t="s">
        <v>56</v>
      </c>
      <c r="C54" s="30">
        <f>SUM(Calculation!J57:N57)</f>
        <v>3.375927083333333</v>
      </c>
      <c r="D54" s="67">
        <f t="shared" si="0"/>
        <v>4.7059740056134869E-4</v>
      </c>
      <c r="E54" s="86">
        <f t="shared" si="1"/>
        <v>3.5904070736445019E-2</v>
      </c>
    </row>
    <row r="55" spans="1:5" x14ac:dyDescent="0.25">
      <c r="A55" s="5">
        <v>10156</v>
      </c>
      <c r="B55" s="13" t="s">
        <v>57</v>
      </c>
      <c r="C55" s="30">
        <f>SUM(Calculation!J58:N58)</f>
        <v>32.594862854418949</v>
      </c>
      <c r="D55" s="67">
        <f t="shared" si="0"/>
        <v>4.543657890797124E-3</v>
      </c>
      <c r="E55" s="86">
        <f t="shared" si="1"/>
        <v>0.34665685386020229</v>
      </c>
    </row>
    <row r="56" spans="1:5" x14ac:dyDescent="0.25">
      <c r="A56" s="5">
        <v>10157</v>
      </c>
      <c r="B56" s="13" t="s">
        <v>58</v>
      </c>
      <c r="C56" s="30">
        <f>SUM(Calculation!J59:N59)</f>
        <v>42.887812080981504</v>
      </c>
      <c r="D56" s="67">
        <f t="shared" si="0"/>
        <v>5.9784741740171879E-3</v>
      </c>
      <c r="E56" s="86">
        <f t="shared" si="1"/>
        <v>0.45612568064310871</v>
      </c>
    </row>
    <row r="57" spans="1:5" x14ac:dyDescent="0.25">
      <c r="A57" s="5">
        <v>10158</v>
      </c>
      <c r="B57" s="13" t="s">
        <v>59</v>
      </c>
      <c r="C57" s="30">
        <f>SUM(Calculation!J60:N60)</f>
        <v>3.0807521404109588</v>
      </c>
      <c r="D57" s="67">
        <f t="shared" si="0"/>
        <v>4.2945061112507991E-4</v>
      </c>
      <c r="E57" s="86">
        <f t="shared" si="1"/>
        <v>3.2764790245870333E-2</v>
      </c>
    </row>
    <row r="58" spans="1:5" x14ac:dyDescent="0.25">
      <c r="A58" s="5">
        <v>10170</v>
      </c>
      <c r="B58" s="13" t="s">
        <v>60</v>
      </c>
      <c r="C58" s="30">
        <f>SUM(Calculation!J61:N61)</f>
        <v>250.107274573669</v>
      </c>
      <c r="D58" s="67">
        <f t="shared" si="0"/>
        <v>3.4864447711837818E-2</v>
      </c>
      <c r="E58" s="86">
        <f t="shared" si="1"/>
        <v>2.6599713371551617</v>
      </c>
    </row>
    <row r="59" spans="1:5" x14ac:dyDescent="0.25">
      <c r="A59" s="5">
        <v>10172</v>
      </c>
      <c r="B59" s="13" t="s">
        <v>61</v>
      </c>
      <c r="C59" s="30">
        <f>SUM(Calculation!J62:N62)</f>
        <v>5.115373858447489</v>
      </c>
      <c r="D59" s="67">
        <f t="shared" si="0"/>
        <v>7.130727593523601E-4</v>
      </c>
      <c r="E59" s="86">
        <f t="shared" si="1"/>
        <v>5.440364685712195E-2</v>
      </c>
    </row>
    <row r="60" spans="1:5" x14ac:dyDescent="0.25">
      <c r="A60" s="5">
        <v>10173</v>
      </c>
      <c r="B60" s="13" t="s">
        <v>62</v>
      </c>
      <c r="C60" s="30">
        <f>SUM(Calculation!J63:N63)</f>
        <v>36.791586248858451</v>
      </c>
      <c r="D60" s="67">
        <f t="shared" si="0"/>
        <v>5.1286726353538051E-3</v>
      </c>
      <c r="E60" s="86">
        <f t="shared" si="1"/>
        <v>0.39129035745663404</v>
      </c>
    </row>
    <row r="61" spans="1:5" x14ac:dyDescent="0.25">
      <c r="A61" s="5">
        <v>10174</v>
      </c>
      <c r="B61" s="13" t="s">
        <v>63</v>
      </c>
      <c r="C61" s="30">
        <f>SUM(Calculation!J64:N64)</f>
        <v>0.53270017123287672</v>
      </c>
      <c r="D61" s="67">
        <f t="shared" si="0"/>
        <v>7.4257325372458201E-5</v>
      </c>
      <c r="E61" s="86">
        <f t="shared" si="1"/>
        <v>5.6654377174452453E-3</v>
      </c>
    </row>
    <row r="62" spans="1:5" x14ac:dyDescent="0.25">
      <c r="A62" s="5">
        <v>10177</v>
      </c>
      <c r="B62" s="13" t="s">
        <v>64</v>
      </c>
      <c r="C62" s="30">
        <f>SUM(Calculation!J65:N65)</f>
        <v>9.7893337899543393</v>
      </c>
      <c r="D62" s="67">
        <f t="shared" si="0"/>
        <v>1.3646133109697315E-3</v>
      </c>
      <c r="E62" s="86">
        <f t="shared" si="1"/>
        <v>0.10411271457621345</v>
      </c>
    </row>
    <row r="63" spans="1:5" x14ac:dyDescent="0.25">
      <c r="A63" s="5">
        <v>10179</v>
      </c>
      <c r="B63" s="13" t="s">
        <v>65</v>
      </c>
      <c r="C63" s="30">
        <f>SUM(Calculation!J66:N66)</f>
        <v>174.36130583586191</v>
      </c>
      <c r="D63" s="67">
        <f t="shared" si="0"/>
        <v>2.4305613024029012E-2</v>
      </c>
      <c r="E63" s="86">
        <f t="shared" si="1"/>
        <v>1.8543885883484237</v>
      </c>
    </row>
    <row r="64" spans="1:5" x14ac:dyDescent="0.25">
      <c r="A64" s="5">
        <v>10183</v>
      </c>
      <c r="B64" s="13" t="s">
        <v>66</v>
      </c>
      <c r="C64" s="30">
        <f>SUM(Calculation!J67:N67)</f>
        <v>122.86886849021741</v>
      </c>
      <c r="D64" s="67">
        <f t="shared" si="0"/>
        <v>1.7127671508923196E-2</v>
      </c>
      <c r="E64" s="86">
        <f t="shared" si="1"/>
        <v>1.3067499494757728</v>
      </c>
    </row>
    <row r="65" spans="1:5" x14ac:dyDescent="0.25">
      <c r="A65" s="5">
        <v>10186</v>
      </c>
      <c r="B65" s="13" t="s">
        <v>67</v>
      </c>
      <c r="C65" s="30">
        <f>SUM(Calculation!J68:N68)</f>
        <v>21.239174235149321</v>
      </c>
      <c r="D65" s="67">
        <f t="shared" si="0"/>
        <v>2.9606978878411821E-3</v>
      </c>
      <c r="E65" s="86">
        <f t="shared" si="1"/>
        <v>0.22588545169925009</v>
      </c>
    </row>
    <row r="66" spans="1:5" x14ac:dyDescent="0.25">
      <c r="A66" s="5">
        <v>10190</v>
      </c>
      <c r="B66" s="13" t="s">
        <v>68</v>
      </c>
      <c r="C66" s="30">
        <f>SUM(Calculation!J69:N69)</f>
        <v>178.92875007244996</v>
      </c>
      <c r="D66" s="67">
        <f t="shared" si="0"/>
        <v>2.4942305503424907E-2</v>
      </c>
      <c r="E66" s="86">
        <f t="shared" si="1"/>
        <v>1.9029648273806081</v>
      </c>
    </row>
    <row r="67" spans="1:5" x14ac:dyDescent="0.25">
      <c r="A67" s="5">
        <v>10191</v>
      </c>
      <c r="B67" s="13" t="s">
        <v>69</v>
      </c>
      <c r="C67" s="30">
        <f>SUM(Calculation!J70:N70)</f>
        <v>119.47779302786519</v>
      </c>
      <c r="D67" s="67">
        <f t="shared" si="0"/>
        <v>1.6654962454995814E-2</v>
      </c>
      <c r="E67" s="86">
        <f t="shared" si="1"/>
        <v>1.2706847708544682</v>
      </c>
    </row>
    <row r="68" spans="1:5" x14ac:dyDescent="0.25">
      <c r="A68" s="5">
        <v>10197</v>
      </c>
      <c r="B68" s="13" t="s">
        <v>70</v>
      </c>
      <c r="C68" s="30">
        <f>SUM(Calculation!J71:N71)</f>
        <v>23.329250142694065</v>
      </c>
      <c r="D68" s="67">
        <f t="shared" ref="D68:D131" si="2">C68/$C$1</f>
        <v>3.2520502378141215E-3</v>
      </c>
      <c r="E68" s="86">
        <f t="shared" ref="E68:E131" si="3">IF($C$1&lt;7250,$D68*(7250-$C$1),0)</f>
        <v>0.24811408145831779</v>
      </c>
    </row>
    <row r="69" spans="1:5" x14ac:dyDescent="0.25">
      <c r="A69" s="5">
        <v>10202</v>
      </c>
      <c r="B69" s="13" t="s">
        <v>71</v>
      </c>
      <c r="C69" s="30">
        <f>SUM(Calculation!J72:N72)</f>
        <v>14.03924722451621</v>
      </c>
      <c r="D69" s="67">
        <f t="shared" si="2"/>
        <v>1.95704263943165E-3</v>
      </c>
      <c r="E69" s="86">
        <f t="shared" si="3"/>
        <v>0.14931191136325231</v>
      </c>
    </row>
    <row r="70" spans="1:5" x14ac:dyDescent="0.25">
      <c r="A70" s="5">
        <v>10203</v>
      </c>
      <c r="B70" s="13" t="s">
        <v>72</v>
      </c>
      <c r="C70" s="30">
        <f>SUM(Calculation!J73:N73)</f>
        <v>6.6992448915324205</v>
      </c>
      <c r="D70" s="67">
        <f t="shared" si="2"/>
        <v>9.3386117468099495E-4</v>
      </c>
      <c r="E70" s="86">
        <f t="shared" si="3"/>
        <v>7.1248624904792848E-2</v>
      </c>
    </row>
    <row r="71" spans="1:5" x14ac:dyDescent="0.25">
      <c r="A71" s="5">
        <v>10204</v>
      </c>
      <c r="B71" s="13" t="s">
        <v>73</v>
      </c>
      <c r="C71" s="30">
        <f>SUM(Calculation!J74:N74)</f>
        <v>76.569962085082651</v>
      </c>
      <c r="D71" s="67">
        <f t="shared" si="2"/>
        <v>1.0673697692173474E-2</v>
      </c>
      <c r="E71" s="86">
        <f t="shared" si="3"/>
        <v>0.81434618317503293</v>
      </c>
    </row>
    <row r="72" spans="1:5" x14ac:dyDescent="0.25">
      <c r="A72" s="5">
        <v>10209</v>
      </c>
      <c r="B72" s="13" t="s">
        <v>74</v>
      </c>
      <c r="C72" s="30">
        <f>SUM(Calculation!J75:N75)</f>
        <v>112.6926645512274</v>
      </c>
      <c r="D72" s="67">
        <f t="shared" si="2"/>
        <v>1.5709129282429849E-2</v>
      </c>
      <c r="E72" s="86">
        <f t="shared" si="3"/>
        <v>1.1985227463890196</v>
      </c>
    </row>
    <row r="73" spans="1:5" x14ac:dyDescent="0.25">
      <c r="A73" s="5">
        <v>10230</v>
      </c>
      <c r="B73" s="13" t="s">
        <v>75</v>
      </c>
      <c r="C73" s="30">
        <f>SUM(Calculation!J76:N76)</f>
        <v>10.560841292740641</v>
      </c>
      <c r="D73" s="67">
        <f t="shared" si="2"/>
        <v>1.4721598948747138E-3</v>
      </c>
      <c r="E73" s="86">
        <f t="shared" si="3"/>
        <v>0.1123179451010347</v>
      </c>
    </row>
    <row r="74" spans="1:5" x14ac:dyDescent="0.25">
      <c r="A74" s="5">
        <v>10231</v>
      </c>
      <c r="B74" s="13" t="s">
        <v>76</v>
      </c>
      <c r="C74" s="30">
        <f>SUM(Calculation!J77:N77)</f>
        <v>41.656251274809819</v>
      </c>
      <c r="D74" s="67">
        <f t="shared" si="2"/>
        <v>5.8067970910378429E-3</v>
      </c>
      <c r="E74" s="86">
        <f t="shared" si="3"/>
        <v>0.44302763521454414</v>
      </c>
    </row>
    <row r="75" spans="1:5" x14ac:dyDescent="0.25">
      <c r="A75" s="5">
        <v>10234</v>
      </c>
      <c r="B75" s="13" t="s">
        <v>77</v>
      </c>
      <c r="C75" s="30">
        <f>SUM(Calculation!J78:N78)</f>
        <v>56.243578027721007</v>
      </c>
      <c r="D75" s="67">
        <f t="shared" si="2"/>
        <v>7.8402409070935149E-3</v>
      </c>
      <c r="E75" s="86">
        <f t="shared" si="3"/>
        <v>0.59816854870697189</v>
      </c>
    </row>
    <row r="76" spans="1:5" x14ac:dyDescent="0.25">
      <c r="A76" s="5">
        <v>10235</v>
      </c>
      <c r="B76" s="13" t="s">
        <v>78</v>
      </c>
      <c r="C76" s="30">
        <f>SUM(Calculation!J79:N79)</f>
        <v>30.712754223744295</v>
      </c>
      <c r="D76" s="67">
        <f t="shared" si="2"/>
        <v>4.2812957581722004E-3</v>
      </c>
      <c r="E76" s="86">
        <f t="shared" si="3"/>
        <v>0.32664002300415973</v>
      </c>
    </row>
    <row r="77" spans="1:5" x14ac:dyDescent="0.25">
      <c r="A77" s="5">
        <v>10236</v>
      </c>
      <c r="B77" s="13" t="s">
        <v>79</v>
      </c>
      <c r="C77" s="30">
        <f>SUM(Calculation!J80:N80)</f>
        <v>29.477378710045663</v>
      </c>
      <c r="D77" s="67">
        <f t="shared" si="2"/>
        <v>4.1090869126868034E-3</v>
      </c>
      <c r="E77" s="86">
        <f t="shared" si="3"/>
        <v>0.31350140693366318</v>
      </c>
    </row>
    <row r="78" spans="1:5" x14ac:dyDescent="0.25">
      <c r="A78" s="5">
        <v>10237</v>
      </c>
      <c r="B78" s="13" t="s">
        <v>80</v>
      </c>
      <c r="C78" s="30">
        <f>SUM(Calculation!J81:N81)</f>
        <v>114.16177122676552</v>
      </c>
      <c r="D78" s="67">
        <f t="shared" si="2"/>
        <v>1.5913919778666793E-2</v>
      </c>
      <c r="E78" s="86">
        <f t="shared" si="3"/>
        <v>1.214147168568726</v>
      </c>
    </row>
    <row r="79" spans="1:5" x14ac:dyDescent="0.25">
      <c r="A79" s="5">
        <v>10239</v>
      </c>
      <c r="B79" s="13" t="s">
        <v>81</v>
      </c>
      <c r="C79" s="30">
        <f>SUM(Calculation!J82:N82)</f>
        <v>14.717694805936073</v>
      </c>
      <c r="D79" s="67">
        <f t="shared" si="2"/>
        <v>2.0516168587059818E-3</v>
      </c>
      <c r="E79" s="86">
        <f t="shared" si="3"/>
        <v>0.15652741968229369</v>
      </c>
    </row>
    <row r="80" spans="1:5" x14ac:dyDescent="0.25">
      <c r="A80" s="5">
        <v>10242</v>
      </c>
      <c r="B80" s="13" t="s">
        <v>82</v>
      </c>
      <c r="C80" s="30">
        <f>SUM(Calculation!J83:N83)</f>
        <v>9.535921061643835</v>
      </c>
      <c r="D80" s="67">
        <f t="shared" si="2"/>
        <v>1.3292880896991547E-3</v>
      </c>
      <c r="E80" s="86">
        <f t="shared" si="3"/>
        <v>0.10141758867503665</v>
      </c>
    </row>
    <row r="81" spans="1:5" x14ac:dyDescent="0.25">
      <c r="A81" s="5">
        <v>10244</v>
      </c>
      <c r="B81" s="13" t="s">
        <v>83</v>
      </c>
      <c r="C81" s="30">
        <f>SUM(Calculation!J84:N84)</f>
        <v>92.948745420636754</v>
      </c>
      <c r="D81" s="67">
        <f t="shared" si="2"/>
        <v>1.2956866928891328E-2</v>
      </c>
      <c r="E81" s="86">
        <f t="shared" si="3"/>
        <v>0.98853981382537148</v>
      </c>
    </row>
    <row r="82" spans="1:5" x14ac:dyDescent="0.25">
      <c r="A82" s="5">
        <v>10246</v>
      </c>
      <c r="B82" s="13" t="s">
        <v>84</v>
      </c>
      <c r="C82" s="30">
        <f>SUM(Calculation!J85:N85)</f>
        <v>9.28818453306347</v>
      </c>
      <c r="D82" s="67">
        <f t="shared" si="2"/>
        <v>1.2947541191790039E-3</v>
      </c>
      <c r="E82" s="86">
        <f t="shared" si="3"/>
        <v>9.8782830984308262E-2</v>
      </c>
    </row>
    <row r="83" spans="1:5" x14ac:dyDescent="0.25">
      <c r="A83" s="5">
        <v>10247</v>
      </c>
      <c r="B83" s="13" t="s">
        <v>85</v>
      </c>
      <c r="C83" s="30">
        <f>SUM(Calculation!J86:N86)</f>
        <v>81.059789355704339</v>
      </c>
      <c r="D83" s="67">
        <f t="shared" si="2"/>
        <v>1.1299570523655893E-2</v>
      </c>
      <c r="E83" s="86">
        <f t="shared" si="3"/>
        <v>0.86209694080089116</v>
      </c>
    </row>
    <row r="84" spans="1:5" x14ac:dyDescent="0.25">
      <c r="A84" s="5">
        <v>10256</v>
      </c>
      <c r="B84" s="13" t="s">
        <v>86</v>
      </c>
      <c r="C84" s="30">
        <f>SUM(Calculation!J87:N87)</f>
        <v>49.028378025114158</v>
      </c>
      <c r="D84" s="67">
        <f t="shared" si="2"/>
        <v>6.8344566345243316E-3</v>
      </c>
      <c r="E84" s="86">
        <f t="shared" si="3"/>
        <v>0.52143257518724517</v>
      </c>
    </row>
    <row r="85" spans="1:5" x14ac:dyDescent="0.25">
      <c r="A85" s="5">
        <v>10258</v>
      </c>
      <c r="B85" s="13" t="s">
        <v>87</v>
      </c>
      <c r="C85" s="30">
        <f>SUM(Calculation!J88:N88)</f>
        <v>41.05973848436598</v>
      </c>
      <c r="D85" s="67">
        <f t="shared" si="2"/>
        <v>5.7236444157415236E-3</v>
      </c>
      <c r="E85" s="86">
        <f t="shared" si="3"/>
        <v>0.43668352976006769</v>
      </c>
    </row>
    <row r="86" spans="1:5" x14ac:dyDescent="0.25">
      <c r="A86" s="5">
        <v>10259</v>
      </c>
      <c r="B86" s="13" t="s">
        <v>88</v>
      </c>
      <c r="C86" s="30">
        <f>SUM(Calculation!J89:N89)</f>
        <v>28.45750767694064</v>
      </c>
      <c r="D86" s="67">
        <f t="shared" si="2"/>
        <v>3.9669189554887626E-3</v>
      </c>
      <c r="E86" s="86">
        <f t="shared" si="3"/>
        <v>0.30265475035288825</v>
      </c>
    </row>
    <row r="87" spans="1:5" x14ac:dyDescent="0.25">
      <c r="A87" s="5">
        <v>10260</v>
      </c>
      <c r="B87" s="13" t="s">
        <v>89</v>
      </c>
      <c r="C87" s="30">
        <f>SUM(Calculation!J90:N90)</f>
        <v>26.612566352739726</v>
      </c>
      <c r="D87" s="67">
        <f t="shared" si="2"/>
        <v>3.7097378701378631E-3</v>
      </c>
      <c r="E87" s="86">
        <f t="shared" si="3"/>
        <v>0.28303320575978197</v>
      </c>
    </row>
    <row r="88" spans="1:5" x14ac:dyDescent="0.25">
      <c r="A88" s="5">
        <v>10273</v>
      </c>
      <c r="B88" s="13" t="s">
        <v>90</v>
      </c>
      <c r="C88" s="30">
        <f>SUM(Calculation!J91:N91)</f>
        <v>6.3754842180365303</v>
      </c>
      <c r="D88" s="67">
        <f t="shared" si="2"/>
        <v>8.8872959227705303E-4</v>
      </c>
      <c r="E88" s="86">
        <f t="shared" si="3"/>
        <v>6.7805325972104452E-2</v>
      </c>
    </row>
    <row r="89" spans="1:5" x14ac:dyDescent="0.25">
      <c r="A89" s="5">
        <v>10278</v>
      </c>
      <c r="B89" s="13" t="s">
        <v>91</v>
      </c>
      <c r="C89" s="30">
        <f>SUM(Calculation!J92:N92)</f>
        <v>38.307477898972593</v>
      </c>
      <c r="D89" s="67">
        <f t="shared" si="2"/>
        <v>5.3399848623264306E-3</v>
      </c>
      <c r="E89" s="86">
        <f t="shared" si="3"/>
        <v>0.40741235289403088</v>
      </c>
    </row>
    <row r="90" spans="1:5" x14ac:dyDescent="0.25">
      <c r="A90" s="5">
        <v>10279</v>
      </c>
      <c r="B90" s="13" t="s">
        <v>92</v>
      </c>
      <c r="C90" s="30">
        <f>SUM(Calculation!J93:N93)</f>
        <v>67.644491125255485</v>
      </c>
      <c r="D90" s="67">
        <f t="shared" si="2"/>
        <v>9.4295051107587229E-3</v>
      </c>
      <c r="E90" s="86">
        <f t="shared" si="3"/>
        <v>0.71942092774525535</v>
      </c>
    </row>
    <row r="91" spans="1:5" x14ac:dyDescent="0.25">
      <c r="A91" s="5">
        <v>10284</v>
      </c>
      <c r="B91" s="13" t="s">
        <v>93</v>
      </c>
      <c r="C91" s="30">
        <f>SUM(Calculation!J94:N94)</f>
        <v>10.644749825</v>
      </c>
      <c r="D91" s="67">
        <f t="shared" si="2"/>
        <v>1.4838565743916137E-3</v>
      </c>
      <c r="E91" s="86">
        <f t="shared" si="3"/>
        <v>0.11321033933919954</v>
      </c>
    </row>
    <row r="92" spans="1:5" x14ac:dyDescent="0.25">
      <c r="A92" s="5">
        <v>10285</v>
      </c>
      <c r="B92" s="13" t="s">
        <v>94</v>
      </c>
      <c r="C92" s="30">
        <f>SUM(Calculation!J95:N95)</f>
        <v>7.1059642123287672</v>
      </c>
      <c r="D92" s="67">
        <f t="shared" si="2"/>
        <v>9.9055702456168969E-4</v>
      </c>
      <c r="E92" s="86">
        <f t="shared" si="3"/>
        <v>7.5574215743482498E-2</v>
      </c>
    </row>
    <row r="93" spans="1:5" x14ac:dyDescent="0.25">
      <c r="A93" s="5">
        <v>10286</v>
      </c>
      <c r="B93" s="13" t="s">
        <v>95</v>
      </c>
      <c r="C93" s="30">
        <f>SUM(Calculation!J96:N96)</f>
        <v>47.95304437243243</v>
      </c>
      <c r="D93" s="67">
        <f t="shared" si="2"/>
        <v>6.6845573004461504E-3</v>
      </c>
      <c r="E93" s="86">
        <f t="shared" si="3"/>
        <v>0.50999605580216323</v>
      </c>
    </row>
    <row r="94" spans="1:5" x14ac:dyDescent="0.25">
      <c r="A94" s="5">
        <v>10288</v>
      </c>
      <c r="B94" s="13" t="s">
        <v>96</v>
      </c>
      <c r="C94" s="30">
        <f>SUM(Calculation!J97:N97)</f>
        <v>25.064396577472937</v>
      </c>
      <c r="D94" s="67">
        <f t="shared" si="2"/>
        <v>3.4939261378688041E-3</v>
      </c>
      <c r="E94" s="86">
        <f t="shared" si="3"/>
        <v>0.26656792207589364</v>
      </c>
    </row>
    <row r="95" spans="1:5" x14ac:dyDescent="0.25">
      <c r="A95" s="5">
        <v>10291</v>
      </c>
      <c r="B95" s="13" t="s">
        <v>97</v>
      </c>
      <c r="C95" s="30">
        <f>SUM(Calculation!J98:N98)</f>
        <v>79.838336643835618</v>
      </c>
      <c r="D95" s="67">
        <f t="shared" si="2"/>
        <v>1.1129302488557674E-2</v>
      </c>
      <c r="E95" s="86">
        <f t="shared" si="3"/>
        <v>0.84910639820751999</v>
      </c>
    </row>
    <row r="96" spans="1:5" x14ac:dyDescent="0.25">
      <c r="A96" s="5">
        <v>10294</v>
      </c>
      <c r="B96" s="13" t="s">
        <v>98</v>
      </c>
      <c r="C96" s="30">
        <f>SUM(Calculation!J99:N99)</f>
        <v>36.800209683007076</v>
      </c>
      <c r="D96" s="67">
        <f t="shared" si="2"/>
        <v>5.1298747246152371E-3</v>
      </c>
      <c r="E96" s="86">
        <f t="shared" si="3"/>
        <v>0.39138207045339624</v>
      </c>
    </row>
    <row r="97" spans="1:5" x14ac:dyDescent="0.25">
      <c r="A97" s="5">
        <v>10304</v>
      </c>
      <c r="B97" s="13" t="s">
        <v>99</v>
      </c>
      <c r="C97" s="30">
        <f>SUM(Calculation!J100:N100)</f>
        <v>13.621837100456622</v>
      </c>
      <c r="D97" s="67">
        <f t="shared" si="2"/>
        <v>1.8988565132205121E-3</v>
      </c>
      <c r="E97" s="86">
        <f t="shared" si="3"/>
        <v>0.14487262039209006</v>
      </c>
    </row>
    <row r="98" spans="1:5" x14ac:dyDescent="0.25">
      <c r="A98" s="5">
        <v>10306</v>
      </c>
      <c r="B98" s="13" t="s">
        <v>100</v>
      </c>
      <c r="C98" s="30">
        <f>SUM(Calculation!J101:N101)</f>
        <v>3.1615541499999998E-3</v>
      </c>
      <c r="D98" s="67">
        <f t="shared" si="2"/>
        <v>4.4071424767116025E-7</v>
      </c>
      <c r="E98" s="86">
        <f t="shared" si="3"/>
        <v>3.3624145615912071E-5</v>
      </c>
    </row>
    <row r="99" spans="1:5" x14ac:dyDescent="0.25">
      <c r="A99" s="5">
        <v>10307</v>
      </c>
      <c r="B99" s="13" t="s">
        <v>101</v>
      </c>
      <c r="C99" s="30">
        <f>SUM(Calculation!J102:N102)</f>
        <v>72.907849078552289</v>
      </c>
      <c r="D99" s="67">
        <f t="shared" si="2"/>
        <v>1.0163206553326525E-2</v>
      </c>
      <c r="E99" s="86">
        <f t="shared" si="3"/>
        <v>0.77539843306501111</v>
      </c>
    </row>
    <row r="100" spans="1:5" x14ac:dyDescent="0.25">
      <c r="A100" s="5">
        <v>10326</v>
      </c>
      <c r="B100" s="13" t="s">
        <v>102</v>
      </c>
      <c r="C100" s="30">
        <f>SUM(Calculation!J103:N103)</f>
        <v>22.648668150684934</v>
      </c>
      <c r="D100" s="67">
        <f t="shared" si="2"/>
        <v>3.1571784860249443E-3</v>
      </c>
      <c r="E100" s="86">
        <f t="shared" si="3"/>
        <v>0.24087587299591254</v>
      </c>
    </row>
    <row r="101" spans="1:5" x14ac:dyDescent="0.25">
      <c r="A101" s="5">
        <v>10331</v>
      </c>
      <c r="B101" s="13" t="s">
        <v>103</v>
      </c>
      <c r="C101" s="30">
        <f>SUM(Calculation!J104:N104)</f>
        <v>37.021930878995427</v>
      </c>
      <c r="D101" s="67">
        <f t="shared" si="2"/>
        <v>5.1607822104423441E-3</v>
      </c>
      <c r="E101" s="86">
        <f t="shared" si="3"/>
        <v>0.39374014671157026</v>
      </c>
    </row>
    <row r="102" spans="1:5" x14ac:dyDescent="0.25">
      <c r="A102" s="5">
        <v>10333</v>
      </c>
      <c r="B102" s="13" t="s">
        <v>104</v>
      </c>
      <c r="C102" s="30">
        <f>SUM(Calculation!J105:N105)</f>
        <v>19.777701484008904</v>
      </c>
      <c r="D102" s="67">
        <f t="shared" si="2"/>
        <v>2.7569715452097428E-3</v>
      </c>
      <c r="E102" s="86">
        <f t="shared" si="3"/>
        <v>0.21034221876173012</v>
      </c>
    </row>
    <row r="103" spans="1:5" x14ac:dyDescent="0.25">
      <c r="A103" s="5">
        <v>10338</v>
      </c>
      <c r="B103" s="13" t="s">
        <v>105</v>
      </c>
      <c r="C103" s="30">
        <f>SUM(Calculation!J106:N106)</f>
        <v>2.4733482591324201</v>
      </c>
      <c r="D103" s="67">
        <f t="shared" si="2"/>
        <v>3.4477973981635534E-4</v>
      </c>
      <c r="E103" s="86">
        <f t="shared" si="3"/>
        <v>2.630485453615625E-2</v>
      </c>
    </row>
    <row r="104" spans="1:5" x14ac:dyDescent="0.25">
      <c r="A104" s="5">
        <v>10342</v>
      </c>
      <c r="B104" s="13" t="s">
        <v>106</v>
      </c>
      <c r="C104" s="30">
        <f>SUM(Calculation!J107:N107)</f>
        <v>39.115557070271919</v>
      </c>
      <c r="D104" s="67">
        <f t="shared" si="2"/>
        <v>5.4526294627796346E-3</v>
      </c>
      <c r="E104" s="86">
        <f t="shared" si="3"/>
        <v>0.41600653488042966</v>
      </c>
    </row>
    <row r="105" spans="1:5" x14ac:dyDescent="0.25">
      <c r="A105" s="5">
        <v>10343</v>
      </c>
      <c r="B105" s="13" t="s">
        <v>107</v>
      </c>
      <c r="C105" s="30">
        <f>SUM(Calculation!J108:N108)</f>
        <v>11.906994178082194</v>
      </c>
      <c r="D105" s="67">
        <f t="shared" si="2"/>
        <v>1.6598108816887984E-3</v>
      </c>
      <c r="E105" s="86">
        <f t="shared" si="3"/>
        <v>0.12663471416159452</v>
      </c>
    </row>
    <row r="106" spans="1:5" x14ac:dyDescent="0.25">
      <c r="A106" s="5">
        <v>10349</v>
      </c>
      <c r="B106" s="13" t="s">
        <v>108</v>
      </c>
      <c r="C106" s="30">
        <f>SUM(Calculation!J109:N109)</f>
        <v>564.45677683794997</v>
      </c>
      <c r="D106" s="67">
        <f t="shared" si="2"/>
        <v>7.8684131899820584E-2</v>
      </c>
      <c r="E106" s="86">
        <f t="shared" si="3"/>
        <v>6.0031794357492236</v>
      </c>
    </row>
    <row r="107" spans="1:5" x14ac:dyDescent="0.25">
      <c r="A107" s="5">
        <v>10352</v>
      </c>
      <c r="B107" s="13" t="s">
        <v>109</v>
      </c>
      <c r="C107" s="30">
        <f>SUM(Calculation!J110:N110)</f>
        <v>16.133472406936299</v>
      </c>
      <c r="D107" s="67">
        <f t="shared" si="2"/>
        <v>2.248973389921648E-3</v>
      </c>
      <c r="E107" s="86">
        <f t="shared" si="3"/>
        <v>0.17158466999564931</v>
      </c>
    </row>
    <row r="108" spans="1:5" x14ac:dyDescent="0.25">
      <c r="A108" s="5">
        <v>10354</v>
      </c>
      <c r="B108" s="13" t="s">
        <v>110</v>
      </c>
      <c r="C108" s="30">
        <f>SUM(Calculation!J111:N111)</f>
        <v>779.2648707266568</v>
      </c>
      <c r="D108" s="67">
        <f t="shared" si="2"/>
        <v>0.10862794529040805</v>
      </c>
      <c r="E108" s="86">
        <f t="shared" si="3"/>
        <v>8.2877326288015674</v>
      </c>
    </row>
    <row r="109" spans="1:5" x14ac:dyDescent="0.25">
      <c r="A109" s="5">
        <v>10360</v>
      </c>
      <c r="B109" s="13" t="s">
        <v>111</v>
      </c>
      <c r="C109" s="30">
        <f>SUM(Calculation!J112:N112)</f>
        <v>6.8674615011415527</v>
      </c>
      <c r="D109" s="67">
        <f t="shared" si="2"/>
        <v>9.5731022949148491E-4</v>
      </c>
      <c r="E109" s="86">
        <f t="shared" si="3"/>
        <v>7.30376626717128E-2</v>
      </c>
    </row>
    <row r="110" spans="1:5" x14ac:dyDescent="0.25">
      <c r="A110" s="5">
        <v>10363</v>
      </c>
      <c r="B110" s="13" t="s">
        <v>112</v>
      </c>
      <c r="C110" s="30">
        <f>SUM(Calculation!J113:N113)</f>
        <v>90.725511136765988</v>
      </c>
      <c r="D110" s="67">
        <f t="shared" si="2"/>
        <v>1.2646952570849149E-2</v>
      </c>
      <c r="E110" s="86">
        <f t="shared" si="3"/>
        <v>0.96489500189034305</v>
      </c>
    </row>
    <row r="111" spans="1:5" x14ac:dyDescent="0.25">
      <c r="A111" s="5">
        <v>10369</v>
      </c>
      <c r="B111" s="13" t="s">
        <v>113</v>
      </c>
      <c r="C111" s="30">
        <f>SUM(Calculation!J114:N114)</f>
        <v>16.631153938356164</v>
      </c>
      <c r="D111" s="67">
        <f t="shared" si="2"/>
        <v>2.3183491878024268E-3</v>
      </c>
      <c r="E111" s="86">
        <f t="shared" si="3"/>
        <v>0.17687767321142903</v>
      </c>
    </row>
    <row r="112" spans="1:5" x14ac:dyDescent="0.25">
      <c r="A112" s="5">
        <v>10370</v>
      </c>
      <c r="B112" s="13" t="s">
        <v>114</v>
      </c>
      <c r="C112" s="30">
        <f>SUM(Calculation!J115:N115)</f>
        <v>406.07584732461027</v>
      </c>
      <c r="D112" s="67">
        <f t="shared" si="2"/>
        <v>5.660615098150211E-2</v>
      </c>
      <c r="E112" s="86">
        <f t="shared" si="3"/>
        <v>4.31874729128001</v>
      </c>
    </row>
    <row r="113" spans="1:5" x14ac:dyDescent="0.25">
      <c r="A113" s="5">
        <v>10371</v>
      </c>
      <c r="B113" s="13" t="s">
        <v>115</v>
      </c>
      <c r="C113" s="30">
        <f>SUM(Calculation!J116:N116)</f>
        <v>11.268697831050229</v>
      </c>
      <c r="D113" s="67">
        <f t="shared" si="2"/>
        <v>1.5708336631985054E-3</v>
      </c>
      <c r="E113" s="86">
        <f t="shared" si="3"/>
        <v>0.1198462271389359</v>
      </c>
    </row>
    <row r="114" spans="1:5" x14ac:dyDescent="0.25">
      <c r="A114" s="5">
        <v>10376</v>
      </c>
      <c r="B114" s="13" t="s">
        <v>116</v>
      </c>
      <c r="C114" s="30">
        <f>SUM(Calculation!J117:N117)</f>
        <v>56.673831352555254</v>
      </c>
      <c r="D114" s="67">
        <f t="shared" si="2"/>
        <v>7.9002173494904723E-3</v>
      </c>
      <c r="E114" s="86">
        <f t="shared" si="3"/>
        <v>0.60274443125067489</v>
      </c>
    </row>
    <row r="115" spans="1:5" x14ac:dyDescent="0.25">
      <c r="A115" s="5">
        <v>10378</v>
      </c>
      <c r="B115" s="13" t="s">
        <v>117</v>
      </c>
      <c r="C115" s="30">
        <f>SUM(Calculation!J118:N118)</f>
        <v>2.0279117009132417</v>
      </c>
      <c r="D115" s="67">
        <f t="shared" si="2"/>
        <v>2.8268678542530177E-4</v>
      </c>
      <c r="E115" s="86">
        <f t="shared" si="3"/>
        <v>2.1567493420196131E-2</v>
      </c>
    </row>
    <row r="116" spans="1:5" x14ac:dyDescent="0.25">
      <c r="A116" s="5">
        <v>10379</v>
      </c>
      <c r="B116" s="13" t="s">
        <v>118</v>
      </c>
      <c r="C116" s="30">
        <f>SUM(Calculation!J119:N119)</f>
        <v>4.513827054794521</v>
      </c>
      <c r="D116" s="67">
        <f t="shared" si="2"/>
        <v>6.2921835280648169E-4</v>
      </c>
      <c r="E116" s="86">
        <f t="shared" si="3"/>
        <v>4.8006003052471671E-2</v>
      </c>
    </row>
    <row r="117" spans="1:5" x14ac:dyDescent="0.25">
      <c r="A117" s="5">
        <v>10388</v>
      </c>
      <c r="B117" s="13" t="s">
        <v>119</v>
      </c>
      <c r="C117" s="30">
        <f>SUM(Calculation!J120:N120)</f>
        <v>143.77191547274521</v>
      </c>
      <c r="D117" s="67">
        <f t="shared" si="2"/>
        <v>2.004151393826753E-2</v>
      </c>
      <c r="E117" s="86">
        <f t="shared" si="3"/>
        <v>1.5290605796943844</v>
      </c>
    </row>
    <row r="118" spans="1:5" x14ac:dyDescent="0.25">
      <c r="A118" s="5">
        <v>10391</v>
      </c>
      <c r="B118" s="13" t="s">
        <v>120</v>
      </c>
      <c r="C118" s="30">
        <f>SUM(Calculation!J121:N121)</f>
        <v>33.135431585171688</v>
      </c>
      <c r="D118" s="67">
        <f t="shared" si="2"/>
        <v>4.6190120774360745E-3</v>
      </c>
      <c r="E118" s="86">
        <f t="shared" si="3"/>
        <v>0.35240597623985187</v>
      </c>
    </row>
    <row r="119" spans="1:5" x14ac:dyDescent="0.25">
      <c r="A119" s="5">
        <v>10406</v>
      </c>
      <c r="B119" s="13" t="s">
        <v>121</v>
      </c>
      <c r="C119" s="30">
        <f>SUM(Calculation!J122:N122)</f>
        <v>0.52741680936073054</v>
      </c>
      <c r="D119" s="67">
        <f t="shared" si="2"/>
        <v>7.3520835424102456E-5</v>
      </c>
      <c r="E119" s="86">
        <f t="shared" si="3"/>
        <v>5.6092474640122613E-3</v>
      </c>
    </row>
    <row r="120" spans="1:5" x14ac:dyDescent="0.25">
      <c r="A120" s="5">
        <v>10408</v>
      </c>
      <c r="B120" s="13" t="s">
        <v>122</v>
      </c>
      <c r="C120" s="30">
        <f>SUM(Calculation!J123:N123)</f>
        <v>1.5557515410958904</v>
      </c>
      <c r="D120" s="67">
        <f t="shared" si="2"/>
        <v>2.1686861507569735E-4</v>
      </c>
      <c r="E120" s="86">
        <f t="shared" si="3"/>
        <v>1.6545918202915434E-2</v>
      </c>
    </row>
    <row r="121" spans="1:5" x14ac:dyDescent="0.25">
      <c r="A121" s="5">
        <v>10409</v>
      </c>
      <c r="B121" s="13" t="s">
        <v>123</v>
      </c>
      <c r="C121" s="30">
        <f>SUM(Calculation!J124:N124)</f>
        <v>18.357123287671232</v>
      </c>
      <c r="D121" s="67">
        <f t="shared" si="2"/>
        <v>2.5589458207232554E-3</v>
      </c>
      <c r="E121" s="86">
        <f t="shared" si="3"/>
        <v>0.19523391257236827</v>
      </c>
    </row>
    <row r="122" spans="1:5" x14ac:dyDescent="0.25">
      <c r="A122" s="5">
        <v>10426</v>
      </c>
      <c r="B122" s="13" t="s">
        <v>124</v>
      </c>
      <c r="C122" s="30">
        <f>SUM(Calculation!J125:N125)</f>
        <v>18.062725570776255</v>
      </c>
      <c r="D122" s="67">
        <f t="shared" si="2"/>
        <v>2.5179073750216446E-3</v>
      </c>
      <c r="E122" s="86">
        <f t="shared" si="3"/>
        <v>0.19210289813066758</v>
      </c>
    </row>
    <row r="123" spans="1:5" x14ac:dyDescent="0.25">
      <c r="A123" s="5">
        <v>10434</v>
      </c>
      <c r="B123" s="13" t="s">
        <v>125</v>
      </c>
      <c r="C123" s="30">
        <f>SUM(Calculation!J126:N126)</f>
        <v>27.575512785388128</v>
      </c>
      <c r="D123" s="67">
        <f t="shared" si="2"/>
        <v>3.8439706532810108E-3</v>
      </c>
      <c r="E123" s="86">
        <f t="shared" si="3"/>
        <v>0.29327445089919957</v>
      </c>
    </row>
    <row r="124" spans="1:5" x14ac:dyDescent="0.25">
      <c r="A124" s="5">
        <v>10436</v>
      </c>
      <c r="B124" s="13" t="s">
        <v>126</v>
      </c>
      <c r="C124" s="30">
        <f>SUM(Calculation!J127:N127)</f>
        <v>20.304950691188584</v>
      </c>
      <c r="D124" s="67">
        <f t="shared" si="2"/>
        <v>2.8304690172291317E-3</v>
      </c>
      <c r="E124" s="86">
        <f t="shared" si="3"/>
        <v>0.21594968372262086</v>
      </c>
    </row>
    <row r="125" spans="1:5" x14ac:dyDescent="0.25">
      <c r="A125" s="5">
        <v>10440</v>
      </c>
      <c r="B125" s="13" t="s">
        <v>127</v>
      </c>
      <c r="C125" s="30">
        <f>SUM(Calculation!J128:N128)</f>
        <v>5.1546915239726019</v>
      </c>
      <c r="D125" s="67">
        <f t="shared" si="2"/>
        <v>7.1855356232455858E-4</v>
      </c>
      <c r="E125" s="86">
        <f t="shared" si="3"/>
        <v>5.4821802880448044E-2</v>
      </c>
    </row>
    <row r="126" spans="1:5" x14ac:dyDescent="0.25">
      <c r="A126" s="5">
        <v>10442</v>
      </c>
      <c r="B126" s="13" t="s">
        <v>128</v>
      </c>
      <c r="C126" s="30">
        <f>SUM(Calculation!J129:N129)</f>
        <v>12.520920005871234</v>
      </c>
      <c r="D126" s="67">
        <f t="shared" si="2"/>
        <v>1.7453908991368441E-3</v>
      </c>
      <c r="E126" s="86">
        <f t="shared" si="3"/>
        <v>0.13316401287088536</v>
      </c>
    </row>
    <row r="127" spans="1:5" x14ac:dyDescent="0.25">
      <c r="A127" s="5">
        <v>10446</v>
      </c>
      <c r="B127" s="13" t="s">
        <v>129</v>
      </c>
      <c r="C127" s="30">
        <f>SUM(Calculation!J130:N130)</f>
        <v>80.940684360730572</v>
      </c>
      <c r="D127" s="67">
        <f t="shared" si="2"/>
        <v>1.1282967528494878E-2</v>
      </c>
      <c r="E127" s="86">
        <f t="shared" si="3"/>
        <v>0.86083022085729</v>
      </c>
    </row>
    <row r="128" spans="1:5" x14ac:dyDescent="0.25">
      <c r="A128" s="5">
        <v>10448</v>
      </c>
      <c r="B128" s="13" t="s">
        <v>130</v>
      </c>
      <c r="C128" s="30">
        <f>SUM(Calculation!J131:N131)</f>
        <v>8.5549043093607295</v>
      </c>
      <c r="D128" s="67">
        <f t="shared" si="2"/>
        <v>1.192536340583849E-3</v>
      </c>
      <c r="E128" s="86">
        <f t="shared" si="3"/>
        <v>9.0984159872175174E-2</v>
      </c>
    </row>
    <row r="129" spans="1:5" x14ac:dyDescent="0.25">
      <c r="A129" s="5">
        <v>10451</v>
      </c>
      <c r="B129" s="13" t="s">
        <v>131</v>
      </c>
      <c r="C129" s="30">
        <f>SUM(Calculation!J132:N132)</f>
        <v>25.449861986301375</v>
      </c>
      <c r="D129" s="67">
        <f t="shared" si="2"/>
        <v>3.5476592354515488E-3</v>
      </c>
      <c r="E129" s="86">
        <f t="shared" si="3"/>
        <v>0.27066747072235425</v>
      </c>
    </row>
    <row r="130" spans="1:5" x14ac:dyDescent="0.25">
      <c r="A130" s="5">
        <v>10482</v>
      </c>
      <c r="B130" s="13" t="s">
        <v>132</v>
      </c>
      <c r="C130" s="30">
        <f>SUM(Calculation!J133:N133)</f>
        <v>2.6367754566210038</v>
      </c>
      <c r="D130" s="67">
        <f t="shared" si="2"/>
        <v>3.6756116027381844E-4</v>
      </c>
      <c r="E130" s="86">
        <f t="shared" si="3"/>
        <v>2.8042955364179886E-2</v>
      </c>
    </row>
    <row r="131" spans="1:5" x14ac:dyDescent="0.25">
      <c r="A131" s="5">
        <v>10502</v>
      </c>
      <c r="B131" s="13" t="s">
        <v>133</v>
      </c>
      <c r="C131" s="30">
        <f>SUM(Calculation!J134:N134)</f>
        <v>18.032892694063925</v>
      </c>
      <c r="D131" s="67">
        <f t="shared" si="2"/>
        <v>2.5137487324071754E-3</v>
      </c>
      <c r="E131" s="86">
        <f t="shared" si="3"/>
        <v>0.19178561588809803</v>
      </c>
    </row>
    <row r="132" spans="1:5" x14ac:dyDescent="0.25">
      <c r="A132" s="5">
        <v>13927</v>
      </c>
      <c r="B132" s="13" t="s">
        <v>134</v>
      </c>
      <c r="C132" s="30">
        <f>SUM(Calculation!J135:N135)</f>
        <v>3.6513875570776255</v>
      </c>
      <c r="D132" s="67">
        <f t="shared" ref="D132:D136" si="4">C132/$C$1</f>
        <v>5.0899603290783472E-4</v>
      </c>
      <c r="E132" s="86">
        <f t="shared" ref="E132:E136" si="5">IF($C$1&lt;7250,$D132*(7250-$C$1),0)</f>
        <v>3.8833681504176522E-2</v>
      </c>
    </row>
    <row r="133" spans="1:5" x14ac:dyDescent="0.25">
      <c r="A133" s="5">
        <v>10597</v>
      </c>
      <c r="B133" s="13" t="s">
        <v>135</v>
      </c>
      <c r="C133" s="30">
        <f>SUM(Calculation!J136:N136)</f>
        <v>13.003764828158676</v>
      </c>
      <c r="D133" s="67">
        <f t="shared" si="4"/>
        <v>1.8126984898027591E-3</v>
      </c>
      <c r="E133" s="86">
        <f t="shared" si="5"/>
        <v>0.13829922291132768</v>
      </c>
    </row>
    <row r="134" spans="1:5" x14ac:dyDescent="0.25">
      <c r="A134" s="5">
        <v>10706</v>
      </c>
      <c r="B134" s="13" t="s">
        <v>136</v>
      </c>
      <c r="C134" s="30">
        <f>SUM(Calculation!J137:N137)</f>
        <v>16.770829849518492</v>
      </c>
      <c r="D134" s="67">
        <f t="shared" si="4"/>
        <v>2.3378197270325358E-3</v>
      </c>
      <c r="E134" s="86">
        <f t="shared" si="5"/>
        <v>0.17836317146739192</v>
      </c>
    </row>
    <row r="135" spans="1:5" x14ac:dyDescent="0.25">
      <c r="A135" s="5">
        <v>11680</v>
      </c>
      <c r="B135" s="13" t="s">
        <v>137</v>
      </c>
      <c r="C135" s="30">
        <f>SUM(Calculation!J138:N138)</f>
        <v>6.3940924657534239</v>
      </c>
      <c r="D135" s="67">
        <f t="shared" si="4"/>
        <v>8.9132354433478684E-4</v>
      </c>
      <c r="E135" s="86">
        <f t="shared" si="5"/>
        <v>6.8003230673780932E-2</v>
      </c>
    </row>
    <row r="136" spans="1:5" ht="14.4" thickBot="1" x14ac:dyDescent="0.3">
      <c r="A136" s="6">
        <v>12026</v>
      </c>
      <c r="B136" s="14" t="s">
        <v>138</v>
      </c>
      <c r="C136" s="30">
        <f>SUM(Calculation!J139:N139)</f>
        <v>45.723222640332878</v>
      </c>
      <c r="D136" s="68">
        <f t="shared" si="4"/>
        <v>6.3737246654577365E-3</v>
      </c>
      <c r="E136" s="87">
        <f t="shared" si="5"/>
        <v>0.48628118423570904</v>
      </c>
    </row>
  </sheetData>
  <mergeCells count="1">
    <mergeCell ref="A2:B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3"/>
  <sheetViews>
    <sheetView workbookViewId="0">
      <selection activeCell="C10" sqref="C10"/>
    </sheetView>
  </sheetViews>
  <sheetFormatPr defaultColWidth="8.6640625" defaultRowHeight="13.8" x14ac:dyDescent="0.25"/>
  <cols>
    <col min="1" max="1" width="16.6640625" style="64" customWidth="1"/>
    <col min="2" max="2" width="12.33203125" style="1" customWidth="1"/>
    <col min="3" max="16384" width="8.6640625" style="1"/>
  </cols>
  <sheetData>
    <row r="1" spans="1:2" x14ac:dyDescent="0.25">
      <c r="A1" s="63" t="s">
        <v>140</v>
      </c>
      <c r="B1" s="63" t="s">
        <v>140</v>
      </c>
    </row>
    <row r="2" spans="1:2" x14ac:dyDescent="0.25">
      <c r="A2" s="64" t="s">
        <v>5</v>
      </c>
      <c r="B2" s="1" t="s">
        <v>2</v>
      </c>
    </row>
    <row r="3" spans="1:2" x14ac:dyDescent="0.25">
      <c r="A3" s="64" t="s">
        <v>2</v>
      </c>
      <c r="B3" s="1" t="s">
        <v>5</v>
      </c>
    </row>
  </sheetData>
  <phoneticPr fontId="20"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06B98DDFEEEC34888B965FFFAB6E6A8" ma:contentTypeVersion="8" ma:contentTypeDescription="Create a new document." ma:contentTypeScope="" ma:versionID="89819a567a82e5ea7afef451957487ea">
  <xsd:schema xmlns:xsd="http://www.w3.org/2001/XMLSchema" xmlns:xs="http://www.w3.org/2001/XMLSchema" xmlns:p="http://schemas.microsoft.com/office/2006/metadata/properties" targetNamespace="http://schemas.microsoft.com/office/2006/metadata/properties" ma:root="true" ma:fieldsID="7dcc10a156eb2aa295318eab019ded2b">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70343D8-38E1-47F7-814E-001E992DC6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633B6ED5-A42A-4DA5-8A4E-085F90D95B26}">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schemas.microsoft.com/office/2006/metadata/properties"/>
    <ds:schemaRef ds:uri="http://www.w3.org/XML/1998/namespace"/>
    <ds:schemaRef ds:uri="http://purl.org/dc/elements/1.1/"/>
  </ds:schemaRefs>
</ds:datastoreItem>
</file>

<file path=customXml/itemProps3.xml><?xml version="1.0" encoding="utf-8"?>
<ds:datastoreItem xmlns:ds="http://schemas.openxmlformats.org/officeDocument/2006/customXml" ds:itemID="{ED37BE09-67C8-4F96-BA70-ED473F159BB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Info</vt:lpstr>
      <vt:lpstr>Calculation</vt:lpstr>
      <vt:lpstr>Data</vt:lpstr>
      <vt:lpstr>Attachment A</vt:lpstr>
      <vt:lpstr>Proportional Share Calculation</vt:lpstr>
      <vt:lpstr>Lists</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Burczak,Sarah E (BPA) - PS-6</dc:creator>
  <cp:lastModifiedBy>Burczak,Sarah E (BPA) - PS-6</cp:lastModifiedBy>
  <dcterms:created xsi:type="dcterms:W3CDTF">2022-09-28T14:12:48Z</dcterms:created>
  <dcterms:modified xsi:type="dcterms:W3CDTF">2025-03-03T22:51:31Z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0x010100006B98DDFEEEC34888B965FFFAB6E6A8</vt:lpwstr>
  </property>
</Properties>
</file>