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TCS2612\Desktop\10-22-24\"/>
    </mc:Choice>
  </mc:AlternateContent>
  <xr:revisionPtr revIDLastSave="0" documentId="8_{B5D99CEA-45C6-48D9-A0E6-33E5A04EC334}" xr6:coauthVersionLast="47" xr6:coauthVersionMax="47" xr10:uidLastSave="{00000000-0000-0000-0000-000000000000}"/>
  <bookViews>
    <workbookView xWindow="-38520" yWindow="-3615" windowWidth="38640" windowHeight="21120" tabRatio="584" activeTab="1" xr2:uid="{00000000-000D-0000-FFFF-FFFF00000000}"/>
  </bookViews>
  <sheets>
    <sheet name="Info" sheetId="23" r:id="rId1"/>
    <sheet name="Calculation" sheetId="15" r:id="rId2"/>
    <sheet name="Conservation Data" sheetId="10" state="hidden" r:id="rId3"/>
    <sheet name="Proportional Share Calculation" sheetId="17" state="hidden" r:id="rId4"/>
  </sheets>
  <definedNames>
    <definedName name="_xlnm._FilterDatabase" localSheetId="1" hidden="1">Calculation!$A$3:$U$137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0" i="15" l="1"/>
  <c r="C137" i="15" l="1"/>
  <c r="J85" i="15" l="1"/>
  <c r="I136" i="10" l="1"/>
  <c r="J3" i="10"/>
  <c r="M4" i="15" s="1"/>
  <c r="J4" i="10"/>
  <c r="M5" i="15" s="1"/>
  <c r="J5" i="10"/>
  <c r="M6" i="15" s="1"/>
  <c r="J6" i="10"/>
  <c r="M7" i="15" s="1"/>
  <c r="J7" i="10"/>
  <c r="M8" i="15" s="1"/>
  <c r="J8" i="10"/>
  <c r="M9" i="15" s="1"/>
  <c r="J9" i="10"/>
  <c r="M10" i="15" s="1"/>
  <c r="J10" i="10"/>
  <c r="M11" i="15" s="1"/>
  <c r="J11" i="10"/>
  <c r="M12" i="15" s="1"/>
  <c r="J12" i="10"/>
  <c r="M13" i="15" s="1"/>
  <c r="J13" i="10"/>
  <c r="M14" i="15" s="1"/>
  <c r="J14" i="10"/>
  <c r="M15" i="15" s="1"/>
  <c r="J15" i="10"/>
  <c r="M16" i="15" s="1"/>
  <c r="J16" i="10"/>
  <c r="M17" i="15" s="1"/>
  <c r="J17" i="10"/>
  <c r="M18" i="15" s="1"/>
  <c r="J18" i="10"/>
  <c r="M19" i="15" s="1"/>
  <c r="J19" i="10"/>
  <c r="M20" i="15" s="1"/>
  <c r="J20" i="10"/>
  <c r="M21" i="15" s="1"/>
  <c r="J21" i="10"/>
  <c r="M22" i="15" s="1"/>
  <c r="J22" i="10"/>
  <c r="M23" i="15" s="1"/>
  <c r="J23" i="10"/>
  <c r="M24" i="15" s="1"/>
  <c r="J24" i="10"/>
  <c r="M25" i="15" s="1"/>
  <c r="J25" i="10"/>
  <c r="M26" i="15" s="1"/>
  <c r="J26" i="10"/>
  <c r="M27" i="15" s="1"/>
  <c r="J27" i="10"/>
  <c r="M28" i="15" s="1"/>
  <c r="J28" i="10"/>
  <c r="M29" i="15" s="1"/>
  <c r="J29" i="10"/>
  <c r="M30" i="15" s="1"/>
  <c r="J30" i="10"/>
  <c r="M31" i="15" s="1"/>
  <c r="J31" i="10"/>
  <c r="M32" i="15" s="1"/>
  <c r="J32" i="10"/>
  <c r="M33" i="15" s="1"/>
  <c r="J33" i="10"/>
  <c r="M34" i="15" s="1"/>
  <c r="J34" i="10"/>
  <c r="M35" i="15" s="1"/>
  <c r="J35" i="10"/>
  <c r="M36" i="15" s="1"/>
  <c r="J36" i="10"/>
  <c r="M37" i="15" s="1"/>
  <c r="J37" i="10"/>
  <c r="M38" i="15" s="1"/>
  <c r="J38" i="10"/>
  <c r="M39" i="15" s="1"/>
  <c r="J39" i="10"/>
  <c r="M40" i="15" s="1"/>
  <c r="J40" i="10"/>
  <c r="M41" i="15" s="1"/>
  <c r="J41" i="10"/>
  <c r="M42" i="15" s="1"/>
  <c r="J42" i="10"/>
  <c r="M43" i="15" s="1"/>
  <c r="J43" i="10"/>
  <c r="M44" i="15" s="1"/>
  <c r="J44" i="10"/>
  <c r="M45" i="15" s="1"/>
  <c r="J45" i="10"/>
  <c r="M46" i="15" s="1"/>
  <c r="J46" i="10"/>
  <c r="M47" i="15" s="1"/>
  <c r="J47" i="10"/>
  <c r="M48" i="15" s="1"/>
  <c r="J48" i="10"/>
  <c r="M49" i="15" s="1"/>
  <c r="J49" i="10"/>
  <c r="M50" i="15" s="1"/>
  <c r="J50" i="10"/>
  <c r="M51" i="15" s="1"/>
  <c r="J51" i="10"/>
  <c r="M52" i="15" s="1"/>
  <c r="J52" i="10"/>
  <c r="M53" i="15" s="1"/>
  <c r="J53" i="10"/>
  <c r="M54" i="15" s="1"/>
  <c r="J54" i="10"/>
  <c r="M55" i="15" s="1"/>
  <c r="J55" i="10"/>
  <c r="M56" i="15" s="1"/>
  <c r="J56" i="10"/>
  <c r="M57" i="15" s="1"/>
  <c r="J57" i="10"/>
  <c r="M58" i="15" s="1"/>
  <c r="J58" i="10"/>
  <c r="M59" i="15" s="1"/>
  <c r="J59" i="10"/>
  <c r="M60" i="15" s="1"/>
  <c r="J60" i="10"/>
  <c r="M61" i="15" s="1"/>
  <c r="J61" i="10"/>
  <c r="M62" i="15" s="1"/>
  <c r="J62" i="10"/>
  <c r="M63" i="15" s="1"/>
  <c r="J63" i="10"/>
  <c r="M64" i="15" s="1"/>
  <c r="J64" i="10"/>
  <c r="M65" i="15" s="1"/>
  <c r="J65" i="10"/>
  <c r="M66" i="15" s="1"/>
  <c r="J66" i="10"/>
  <c r="M67" i="15" s="1"/>
  <c r="J67" i="10"/>
  <c r="M68" i="15" s="1"/>
  <c r="J68" i="10"/>
  <c r="M69" i="15" s="1"/>
  <c r="J69" i="10"/>
  <c r="M70" i="15" s="1"/>
  <c r="J70" i="10"/>
  <c r="M71" i="15" s="1"/>
  <c r="J71" i="10"/>
  <c r="M72" i="15" s="1"/>
  <c r="J72" i="10"/>
  <c r="M73" i="15" s="1"/>
  <c r="J73" i="10"/>
  <c r="M74" i="15" s="1"/>
  <c r="J74" i="10"/>
  <c r="M75" i="15" s="1"/>
  <c r="J75" i="10"/>
  <c r="M76" i="15" s="1"/>
  <c r="J76" i="10"/>
  <c r="M77" i="15" s="1"/>
  <c r="J77" i="10"/>
  <c r="M78" i="15" s="1"/>
  <c r="J78" i="10"/>
  <c r="M79" i="15" s="1"/>
  <c r="J79" i="10"/>
  <c r="M80" i="15" s="1"/>
  <c r="J80" i="10"/>
  <c r="M81" i="15" s="1"/>
  <c r="J81" i="10"/>
  <c r="M82" i="15" s="1"/>
  <c r="J82" i="10"/>
  <c r="M83" i="15" s="1"/>
  <c r="J83" i="10"/>
  <c r="M84" i="15" s="1"/>
  <c r="J84" i="10"/>
  <c r="M85" i="15" s="1"/>
  <c r="J85" i="10"/>
  <c r="M86" i="15" s="1"/>
  <c r="J86" i="10"/>
  <c r="M87" i="15" s="1"/>
  <c r="J87" i="10"/>
  <c r="M88" i="15" s="1"/>
  <c r="J88" i="10"/>
  <c r="M89" i="15" s="1"/>
  <c r="J89" i="10"/>
  <c r="M90" i="15" s="1"/>
  <c r="J90" i="10"/>
  <c r="M91" i="15" s="1"/>
  <c r="J91" i="10"/>
  <c r="M92" i="15" s="1"/>
  <c r="J92" i="10"/>
  <c r="M93" i="15" s="1"/>
  <c r="J93" i="10"/>
  <c r="M94" i="15" s="1"/>
  <c r="J94" i="10"/>
  <c r="M95" i="15" s="1"/>
  <c r="J95" i="10"/>
  <c r="M96" i="15" s="1"/>
  <c r="J96" i="10"/>
  <c r="M97" i="15" s="1"/>
  <c r="J97" i="10"/>
  <c r="M98" i="15" s="1"/>
  <c r="J98" i="10"/>
  <c r="M99" i="15" s="1"/>
  <c r="J99" i="10"/>
  <c r="M100" i="15" s="1"/>
  <c r="J100" i="10"/>
  <c r="M101" i="15" s="1"/>
  <c r="J101" i="10"/>
  <c r="M102" i="15" s="1"/>
  <c r="J102" i="10"/>
  <c r="M103" i="15" s="1"/>
  <c r="J103" i="10"/>
  <c r="M104" i="15" s="1"/>
  <c r="J104" i="10"/>
  <c r="M105" i="15" s="1"/>
  <c r="J105" i="10"/>
  <c r="M106" i="15" s="1"/>
  <c r="J106" i="10"/>
  <c r="M107" i="15" s="1"/>
  <c r="J107" i="10"/>
  <c r="M108" i="15" s="1"/>
  <c r="J108" i="10"/>
  <c r="M109" i="15" s="1"/>
  <c r="J109" i="10"/>
  <c r="M110" i="15" s="1"/>
  <c r="J110" i="10"/>
  <c r="M111" i="15" s="1"/>
  <c r="J111" i="10"/>
  <c r="M112" i="15" s="1"/>
  <c r="J112" i="10"/>
  <c r="M113" i="15" s="1"/>
  <c r="J113" i="10"/>
  <c r="M114" i="15" s="1"/>
  <c r="J114" i="10"/>
  <c r="M115" i="15" s="1"/>
  <c r="J115" i="10"/>
  <c r="M116" i="15" s="1"/>
  <c r="J116" i="10"/>
  <c r="M117" i="15" s="1"/>
  <c r="J117" i="10"/>
  <c r="M118" i="15" s="1"/>
  <c r="J118" i="10"/>
  <c r="M119" i="15" s="1"/>
  <c r="J119" i="10"/>
  <c r="M120" i="15" s="1"/>
  <c r="J120" i="10"/>
  <c r="M121" i="15" s="1"/>
  <c r="J121" i="10"/>
  <c r="M122" i="15" s="1"/>
  <c r="J122" i="10"/>
  <c r="M123" i="15" s="1"/>
  <c r="J123" i="10"/>
  <c r="M124" i="15" s="1"/>
  <c r="J124" i="10"/>
  <c r="M125" i="15" s="1"/>
  <c r="J125" i="10"/>
  <c r="M126" i="15" s="1"/>
  <c r="J126" i="10"/>
  <c r="M127" i="15" s="1"/>
  <c r="J127" i="10"/>
  <c r="M128" i="15" s="1"/>
  <c r="J128" i="10"/>
  <c r="M129" i="15" s="1"/>
  <c r="J129" i="10"/>
  <c r="M130" i="15" s="1"/>
  <c r="J130" i="10"/>
  <c r="M131" i="15" s="1"/>
  <c r="J131" i="10"/>
  <c r="M132" i="15" s="1"/>
  <c r="J132" i="10"/>
  <c r="M133" i="15" s="1"/>
  <c r="J133" i="10"/>
  <c r="M134" i="15" s="1"/>
  <c r="J134" i="10"/>
  <c r="M135" i="15" s="1"/>
  <c r="J135" i="10"/>
  <c r="M136" i="15" s="1"/>
  <c r="J136" i="10" l="1"/>
  <c r="N29" i="15"/>
  <c r="N30" i="15"/>
  <c r="N31" i="15"/>
  <c r="N32" i="15"/>
  <c r="N33" i="15"/>
  <c r="N34" i="15"/>
  <c r="N35" i="15"/>
  <c r="N36" i="15"/>
  <c r="N37" i="15"/>
  <c r="N38" i="15"/>
  <c r="N39" i="15"/>
  <c r="N40" i="15"/>
  <c r="N41" i="15"/>
  <c r="N42" i="15"/>
  <c r="N43" i="15"/>
  <c r="N44" i="15"/>
  <c r="N45" i="15"/>
  <c r="N46" i="15"/>
  <c r="N47" i="15"/>
  <c r="N48" i="15"/>
  <c r="N49" i="15"/>
  <c r="N50" i="15"/>
  <c r="N51" i="15"/>
  <c r="N52" i="15"/>
  <c r="N53" i="15"/>
  <c r="N54" i="15"/>
  <c r="N55" i="15"/>
  <c r="N56" i="15"/>
  <c r="N57" i="15"/>
  <c r="N58" i="15"/>
  <c r="N59" i="15"/>
  <c r="N60" i="15"/>
  <c r="N61" i="15"/>
  <c r="N62" i="15"/>
  <c r="N63" i="15"/>
  <c r="N64" i="15"/>
  <c r="N65" i="15"/>
  <c r="N66" i="15"/>
  <c r="N67" i="15"/>
  <c r="N68" i="15"/>
  <c r="N69" i="15"/>
  <c r="N70" i="15"/>
  <c r="N71" i="15"/>
  <c r="N72" i="15"/>
  <c r="N73" i="15"/>
  <c r="N74" i="15"/>
  <c r="N75" i="15"/>
  <c r="N76" i="15"/>
  <c r="N77" i="15"/>
  <c r="N78" i="15"/>
  <c r="N79" i="15"/>
  <c r="N80" i="15"/>
  <c r="N81" i="15"/>
  <c r="N82" i="15"/>
  <c r="N83" i="15"/>
  <c r="N84" i="15"/>
  <c r="N85" i="15"/>
  <c r="N86" i="15"/>
  <c r="N87" i="15"/>
  <c r="N88" i="15"/>
  <c r="N89" i="15"/>
  <c r="N90" i="15"/>
  <c r="N91" i="15"/>
  <c r="N92" i="15"/>
  <c r="N93" i="15"/>
  <c r="N94" i="15"/>
  <c r="N95" i="15"/>
  <c r="N96" i="15"/>
  <c r="N97" i="15"/>
  <c r="N98" i="15"/>
  <c r="N99" i="15"/>
  <c r="N100" i="15"/>
  <c r="N101" i="15"/>
  <c r="N102" i="15"/>
  <c r="N103" i="15"/>
  <c r="N104" i="15"/>
  <c r="N105" i="15"/>
  <c r="N106" i="15"/>
  <c r="N107" i="15"/>
  <c r="N108" i="15"/>
  <c r="N109" i="15"/>
  <c r="N110" i="15"/>
  <c r="N111" i="15"/>
  <c r="N112" i="15"/>
  <c r="N113" i="15"/>
  <c r="N114" i="15"/>
  <c r="N115" i="15"/>
  <c r="N116" i="15"/>
  <c r="N117" i="15"/>
  <c r="N118" i="15"/>
  <c r="N119" i="15"/>
  <c r="N120" i="15"/>
  <c r="N121" i="15"/>
  <c r="N122" i="15"/>
  <c r="N123" i="15"/>
  <c r="N124" i="15"/>
  <c r="N125" i="15"/>
  <c r="N126" i="15"/>
  <c r="N127" i="15"/>
  <c r="N128" i="15"/>
  <c r="N129" i="15"/>
  <c r="N130" i="15"/>
  <c r="N131" i="15"/>
  <c r="N132" i="15"/>
  <c r="N133" i="15"/>
  <c r="N134" i="15"/>
  <c r="N135" i="15"/>
  <c r="N136" i="15"/>
  <c r="N4" i="15"/>
  <c r="N5" i="15"/>
  <c r="N6" i="15"/>
  <c r="N7" i="15"/>
  <c r="N8" i="15"/>
  <c r="N9" i="15"/>
  <c r="N10" i="15"/>
  <c r="N11" i="15"/>
  <c r="N12" i="15"/>
  <c r="N13" i="15"/>
  <c r="N14" i="15"/>
  <c r="N15" i="15"/>
  <c r="N16" i="15"/>
  <c r="N17" i="15"/>
  <c r="N18" i="15"/>
  <c r="N19" i="15"/>
  <c r="N20" i="15"/>
  <c r="N21" i="15"/>
  <c r="N22" i="15"/>
  <c r="N23" i="15"/>
  <c r="N24" i="15"/>
  <c r="N25" i="15"/>
  <c r="N26" i="15"/>
  <c r="N27" i="15"/>
  <c r="N28" i="15"/>
  <c r="D137" i="15" l="1"/>
  <c r="N137" i="15" l="1"/>
  <c r="C136" i="10" l="1"/>
  <c r="D136" i="10"/>
  <c r="E136" i="10"/>
  <c r="F136" i="10"/>
  <c r="G136" i="10"/>
  <c r="H136" i="10"/>
  <c r="I137" i="15" l="1"/>
  <c r="J62" i="15" l="1"/>
  <c r="J126" i="15"/>
  <c r="J70" i="15"/>
  <c r="J28" i="15"/>
  <c r="O28" i="15" s="1"/>
  <c r="J136" i="15"/>
  <c r="O136" i="15" s="1"/>
  <c r="J98" i="15"/>
  <c r="O98" i="15" s="1"/>
  <c r="J38" i="15"/>
  <c r="O38" i="15" s="1"/>
  <c r="J102" i="15"/>
  <c r="O102" i="15" s="1"/>
  <c r="J5" i="15"/>
  <c r="O5" i="15" s="1"/>
  <c r="J131" i="15"/>
  <c r="O131" i="15" s="1"/>
  <c r="J4" i="15"/>
  <c r="O4" i="15" s="1"/>
  <c r="J22" i="15"/>
  <c r="O22" i="15" s="1"/>
  <c r="J53" i="15"/>
  <c r="O53" i="15" s="1"/>
  <c r="J117" i="15"/>
  <c r="O117" i="15" s="1"/>
  <c r="J43" i="15"/>
  <c r="O43" i="15" s="1"/>
  <c r="J61" i="15"/>
  <c r="O61" i="15" s="1"/>
  <c r="J125" i="15"/>
  <c r="O125" i="15" s="1"/>
  <c r="J90" i="15"/>
  <c r="O90" i="15" s="1"/>
  <c r="J51" i="15"/>
  <c r="O51" i="15" s="1"/>
  <c r="J6" i="15"/>
  <c r="O6" i="15" s="1"/>
  <c r="J52" i="15"/>
  <c r="O52" i="15" s="1"/>
  <c r="J119" i="15"/>
  <c r="O119" i="15" s="1"/>
  <c r="J80" i="15"/>
  <c r="O80" i="15" s="1"/>
  <c r="J31" i="15"/>
  <c r="O31" i="15" s="1"/>
  <c r="J123" i="15"/>
  <c r="O123" i="15" s="1"/>
  <c r="J30" i="15"/>
  <c r="O30" i="15" s="1"/>
  <c r="J100" i="15"/>
  <c r="O100" i="15" s="1"/>
  <c r="J46" i="15"/>
  <c r="O46" i="15" s="1"/>
  <c r="J108" i="15"/>
  <c r="O108" i="15" s="1"/>
  <c r="J118" i="15"/>
  <c r="O118" i="15" s="1"/>
  <c r="J69" i="15"/>
  <c r="O69" i="15" s="1"/>
  <c r="J133" i="15"/>
  <c r="O133" i="15" s="1"/>
  <c r="J21" i="15"/>
  <c r="O21" i="15" s="1"/>
  <c r="J83" i="15"/>
  <c r="O83" i="15" s="1"/>
  <c r="J115" i="15"/>
  <c r="O115" i="15" s="1"/>
  <c r="J34" i="15"/>
  <c r="O34" i="15" s="1"/>
  <c r="J57" i="15"/>
  <c r="O57" i="15" s="1"/>
  <c r="J72" i="15"/>
  <c r="J17" i="15"/>
  <c r="O17" i="15" s="1"/>
  <c r="J25" i="15"/>
  <c r="O25" i="15" s="1"/>
  <c r="J111" i="15"/>
  <c r="O111" i="15" s="1"/>
  <c r="J14" i="15"/>
  <c r="O14" i="15" s="1"/>
  <c r="J93" i="15"/>
  <c r="O93" i="15" s="1"/>
  <c r="J29" i="15"/>
  <c r="O29" i="15" s="1"/>
  <c r="J60" i="15"/>
  <c r="O60" i="15" s="1"/>
  <c r="J92" i="15"/>
  <c r="O92" i="15" s="1"/>
  <c r="J124" i="15"/>
  <c r="O124" i="15" s="1"/>
  <c r="J58" i="15"/>
  <c r="O58" i="15" s="1"/>
  <c r="J122" i="15"/>
  <c r="O122" i="15" s="1"/>
  <c r="J96" i="15"/>
  <c r="O96" i="15" s="1"/>
  <c r="J39" i="15"/>
  <c r="O39" i="15" s="1"/>
  <c r="J86" i="15"/>
  <c r="O86" i="15" s="1"/>
  <c r="J37" i="15"/>
  <c r="O37" i="15" s="1"/>
  <c r="J12" i="15"/>
  <c r="O12" i="15" s="1"/>
  <c r="J67" i="15"/>
  <c r="O67" i="15" s="1"/>
  <c r="J99" i="15"/>
  <c r="O99" i="15" s="1"/>
  <c r="O85" i="15"/>
  <c r="J68" i="15"/>
  <c r="O68" i="15" s="1"/>
  <c r="J65" i="15"/>
  <c r="O65" i="15" s="1"/>
  <c r="J110" i="15"/>
  <c r="O110" i="15" s="1"/>
  <c r="J76" i="15"/>
  <c r="O76" i="15" s="1"/>
  <c r="J54" i="15"/>
  <c r="O54" i="15" s="1"/>
  <c r="J23" i="15"/>
  <c r="O23" i="15" s="1"/>
  <c r="J77" i="15"/>
  <c r="O77" i="15" s="1"/>
  <c r="J27" i="15"/>
  <c r="O27" i="15" s="1"/>
  <c r="J84" i="15"/>
  <c r="O84" i="15" s="1"/>
  <c r="J116" i="15"/>
  <c r="O116" i="15" s="1"/>
  <c r="J42" i="15"/>
  <c r="O42" i="15" s="1"/>
  <c r="J106" i="15"/>
  <c r="O106" i="15" s="1"/>
  <c r="J9" i="15"/>
  <c r="O9" i="15" s="1"/>
  <c r="J134" i="15"/>
  <c r="O134" i="15" s="1"/>
  <c r="J79" i="15"/>
  <c r="O79" i="15" s="1"/>
  <c r="J59" i="15"/>
  <c r="O59" i="15" s="1"/>
  <c r="J91" i="15"/>
  <c r="O91" i="15" s="1"/>
  <c r="J50" i="15"/>
  <c r="O50" i="15" s="1"/>
  <c r="J114" i="15"/>
  <c r="O114" i="15" s="1"/>
  <c r="J73" i="15"/>
  <c r="O73" i="15" s="1"/>
  <c r="J24" i="15"/>
  <c r="O24" i="15" s="1"/>
  <c r="J88" i="15"/>
  <c r="O88" i="15" s="1"/>
  <c r="J87" i="15"/>
  <c r="O87" i="15" s="1"/>
  <c r="J33" i="15"/>
  <c r="O33" i="15" s="1"/>
  <c r="J101" i="15"/>
  <c r="O101" i="15" s="1"/>
  <c r="J35" i="15"/>
  <c r="O35" i="15" s="1"/>
  <c r="J66" i="15"/>
  <c r="O66" i="15" s="1"/>
  <c r="J130" i="15"/>
  <c r="O130" i="15" s="1"/>
  <c r="J89" i="15"/>
  <c r="O89" i="15" s="1"/>
  <c r="J40" i="15"/>
  <c r="O40" i="15" s="1"/>
  <c r="J104" i="15"/>
  <c r="O104" i="15" s="1"/>
  <c r="J103" i="15"/>
  <c r="O103" i="15" s="1"/>
  <c r="J7" i="15"/>
  <c r="O7" i="15" s="1"/>
  <c r="J47" i="15"/>
  <c r="O47" i="15" s="1"/>
  <c r="J11" i="15"/>
  <c r="O11" i="15" s="1"/>
  <c r="J94" i="15"/>
  <c r="O94" i="15" s="1"/>
  <c r="J45" i="15"/>
  <c r="O45" i="15" s="1"/>
  <c r="J109" i="15"/>
  <c r="O109" i="15" s="1"/>
  <c r="J13" i="15"/>
  <c r="O13" i="15" s="1"/>
  <c r="J36" i="15"/>
  <c r="O36" i="15" s="1"/>
  <c r="J132" i="15"/>
  <c r="O132" i="15" s="1"/>
  <c r="J10" i="15"/>
  <c r="O10" i="15" s="1"/>
  <c r="J74" i="15"/>
  <c r="O74" i="15" s="1"/>
  <c r="J105" i="15"/>
  <c r="O105" i="15" s="1"/>
  <c r="J97" i="15"/>
  <c r="O97" i="15" s="1"/>
  <c r="J48" i="15"/>
  <c r="O48" i="15" s="1"/>
  <c r="J112" i="15"/>
  <c r="O112" i="15" s="1"/>
  <c r="J127" i="15"/>
  <c r="O127" i="15" s="1"/>
  <c r="J8" i="15"/>
  <c r="O8" i="15" s="1"/>
  <c r="J55" i="15"/>
  <c r="O55" i="15" s="1"/>
  <c r="J78" i="15"/>
  <c r="O78" i="15" s="1"/>
  <c r="J19" i="15"/>
  <c r="O19" i="15" s="1"/>
  <c r="J75" i="15"/>
  <c r="O75" i="15" s="1"/>
  <c r="J107" i="15"/>
  <c r="O107" i="15" s="1"/>
  <c r="J18" i="15"/>
  <c r="O18" i="15" s="1"/>
  <c r="J82" i="15"/>
  <c r="O82" i="15" s="1"/>
  <c r="J113" i="15"/>
  <c r="O113" i="15" s="1"/>
  <c r="J41" i="15"/>
  <c r="O41" i="15" s="1"/>
  <c r="J121" i="15"/>
  <c r="O121" i="15" s="1"/>
  <c r="J56" i="15"/>
  <c r="O56" i="15" s="1"/>
  <c r="J120" i="15"/>
  <c r="O120" i="15" s="1"/>
  <c r="J135" i="15"/>
  <c r="O135" i="15" s="1"/>
  <c r="J15" i="15"/>
  <c r="O15" i="15" s="1"/>
  <c r="J63" i="15"/>
  <c r="O63" i="15" s="1"/>
  <c r="J81" i="15"/>
  <c r="O81" i="15" s="1"/>
  <c r="J32" i="15"/>
  <c r="O32" i="15" s="1"/>
  <c r="J95" i="15"/>
  <c r="O95" i="15" s="1"/>
  <c r="J20" i="15"/>
  <c r="O20" i="15" s="1"/>
  <c r="J44" i="15"/>
  <c r="O44" i="15" s="1"/>
  <c r="J26" i="15"/>
  <c r="O26" i="15" s="1"/>
  <c r="J49" i="15"/>
  <c r="O49" i="15" s="1"/>
  <c r="J129" i="15"/>
  <c r="O129" i="15" s="1"/>
  <c r="J64" i="15"/>
  <c r="O64" i="15" s="1"/>
  <c r="J128" i="15"/>
  <c r="O128" i="15" s="1"/>
  <c r="J16" i="15"/>
  <c r="O16" i="15" s="1"/>
  <c r="J71" i="15"/>
  <c r="O71" i="15" s="1"/>
  <c r="H137" i="15"/>
  <c r="G137" i="15"/>
  <c r="F137" i="15"/>
  <c r="E137" i="15"/>
  <c r="L72" i="15" l="1"/>
  <c r="O72" i="15"/>
  <c r="L70" i="15"/>
  <c r="O70" i="15"/>
  <c r="L126" i="15"/>
  <c r="O126" i="15"/>
  <c r="L62" i="15"/>
  <c r="O62" i="15"/>
  <c r="L81" i="15"/>
  <c r="L26" i="15"/>
  <c r="L135" i="15"/>
  <c r="L107" i="15"/>
  <c r="L48" i="15"/>
  <c r="L109" i="15"/>
  <c r="L40" i="15"/>
  <c r="L88" i="15"/>
  <c r="L134" i="15"/>
  <c r="L23" i="15"/>
  <c r="L67" i="15"/>
  <c r="L124" i="15"/>
  <c r="L17" i="15"/>
  <c r="L69" i="15"/>
  <c r="L80" i="15"/>
  <c r="L102" i="15"/>
  <c r="L113" i="15"/>
  <c r="L44" i="15"/>
  <c r="L120" i="15"/>
  <c r="L75" i="15"/>
  <c r="L97" i="15"/>
  <c r="L45" i="15"/>
  <c r="L89" i="15"/>
  <c r="L24" i="15"/>
  <c r="L9" i="15"/>
  <c r="L54" i="15"/>
  <c r="L12" i="15"/>
  <c r="L92" i="15"/>
  <c r="L118" i="15"/>
  <c r="L119" i="15"/>
  <c r="L43" i="15"/>
  <c r="L38" i="15"/>
  <c r="L20" i="15"/>
  <c r="L19" i="15"/>
  <c r="L94" i="15"/>
  <c r="L73" i="15"/>
  <c r="L76" i="15"/>
  <c r="L60" i="15"/>
  <c r="L108" i="15"/>
  <c r="L52" i="15"/>
  <c r="L98" i="15"/>
  <c r="L16" i="15"/>
  <c r="L95" i="15"/>
  <c r="L121" i="15"/>
  <c r="L78" i="15"/>
  <c r="L74" i="15"/>
  <c r="L11" i="15"/>
  <c r="L66" i="15"/>
  <c r="L114" i="15"/>
  <c r="L42" i="15"/>
  <c r="L110" i="15"/>
  <c r="L86" i="15"/>
  <c r="L29" i="15"/>
  <c r="L34" i="15"/>
  <c r="L46" i="15"/>
  <c r="L6" i="15"/>
  <c r="L53" i="15"/>
  <c r="L136" i="15"/>
  <c r="L56" i="15"/>
  <c r="L105" i="15"/>
  <c r="L130" i="15"/>
  <c r="L106" i="15"/>
  <c r="L37" i="15"/>
  <c r="L57" i="15"/>
  <c r="L117" i="15"/>
  <c r="L128" i="15"/>
  <c r="L32" i="15"/>
  <c r="L41" i="15"/>
  <c r="L55" i="15"/>
  <c r="L10" i="15"/>
  <c r="L47" i="15"/>
  <c r="L35" i="15"/>
  <c r="L50" i="15"/>
  <c r="L116" i="15"/>
  <c r="L65" i="15"/>
  <c r="L39" i="15"/>
  <c r="L93" i="15"/>
  <c r="L115" i="15"/>
  <c r="L100" i="15"/>
  <c r="L51" i="15"/>
  <c r="L22" i="15"/>
  <c r="L28" i="15"/>
  <c r="L30" i="15"/>
  <c r="L90" i="15"/>
  <c r="L4" i="15"/>
  <c r="L71" i="15"/>
  <c r="L8" i="15"/>
  <c r="L7" i="15"/>
  <c r="L91" i="15"/>
  <c r="L68" i="15"/>
  <c r="L14" i="15"/>
  <c r="L129" i="15"/>
  <c r="L63" i="15"/>
  <c r="L82" i="15"/>
  <c r="L127" i="15"/>
  <c r="L36" i="15"/>
  <c r="L103" i="15"/>
  <c r="L33" i="15"/>
  <c r="L59" i="15"/>
  <c r="L27" i="15"/>
  <c r="L85" i="15"/>
  <c r="L122" i="15"/>
  <c r="L111" i="15"/>
  <c r="L21" i="15"/>
  <c r="L123" i="15"/>
  <c r="L125" i="15"/>
  <c r="L131" i="15"/>
  <c r="L64" i="15"/>
  <c r="L132" i="15"/>
  <c r="L101" i="15"/>
  <c r="L84" i="15"/>
  <c r="L96" i="15"/>
  <c r="L83" i="15"/>
  <c r="L49" i="15"/>
  <c r="L15" i="15"/>
  <c r="L18" i="15"/>
  <c r="L112" i="15"/>
  <c r="L13" i="15"/>
  <c r="L104" i="15"/>
  <c r="L87" i="15"/>
  <c r="L79" i="15"/>
  <c r="L77" i="15"/>
  <c r="L99" i="15"/>
  <c r="L58" i="15"/>
  <c r="L25" i="15"/>
  <c r="L133" i="15"/>
  <c r="L31" i="15"/>
  <c r="L61" i="15"/>
  <c r="L5" i="15"/>
  <c r="J137" i="15"/>
  <c r="M137" i="15"/>
  <c r="C24" i="17" l="1"/>
  <c r="C42" i="17"/>
  <c r="C101" i="17"/>
  <c r="C113" i="17"/>
  <c r="C62" i="17"/>
  <c r="C55" i="17"/>
  <c r="C9" i="17"/>
  <c r="C27" i="17"/>
  <c r="C61" i="17"/>
  <c r="C118" i="17"/>
  <c r="C127" i="17"/>
  <c r="C79" i="17"/>
  <c r="C68" i="17"/>
  <c r="C45" i="17"/>
  <c r="C39" i="17"/>
  <c r="C40" i="17"/>
  <c r="C37" i="17"/>
  <c r="C57" i="17"/>
  <c r="C80" i="17"/>
  <c r="C26" i="17"/>
  <c r="C11" i="17"/>
  <c r="C131" i="17"/>
  <c r="C64" i="17"/>
  <c r="C71" i="17"/>
  <c r="C89" i="17"/>
  <c r="C103" i="17"/>
  <c r="C63" i="17"/>
  <c r="C14" i="17"/>
  <c r="C102" i="17"/>
  <c r="C51" i="17"/>
  <c r="C52" i="17"/>
  <c r="C6" i="17"/>
  <c r="C135" i="17"/>
  <c r="C36" i="17"/>
  <c r="C46" i="17"/>
  <c r="C98" i="17"/>
  <c r="C110" i="17"/>
  <c r="C15" i="17"/>
  <c r="C28" i="17"/>
  <c r="C87" i="17"/>
  <c r="C34" i="17"/>
  <c r="C123" i="17"/>
  <c r="C114" i="17"/>
  <c r="C20" i="17"/>
  <c r="C60" i="17"/>
  <c r="C108" i="17"/>
  <c r="C17" i="17"/>
  <c r="C125" i="17"/>
  <c r="C126" i="17"/>
  <c r="C105" i="17"/>
  <c r="C83" i="17"/>
  <c r="C96" i="17"/>
  <c r="C122" i="17"/>
  <c r="C78" i="17"/>
  <c r="C18" i="17"/>
  <c r="C53" i="17"/>
  <c r="C22" i="17"/>
  <c r="C21" i="17"/>
  <c r="C81" i="17"/>
  <c r="C115" i="17"/>
  <c r="C25" i="17"/>
  <c r="C94" i="17"/>
  <c r="C77" i="17"/>
  <c r="C88" i="17"/>
  <c r="C5" i="17"/>
  <c r="C4" i="17"/>
  <c r="C73" i="17"/>
  <c r="C109" i="17"/>
  <c r="C124" i="17"/>
  <c r="C23" i="17"/>
  <c r="C90" i="17"/>
  <c r="C86" i="17"/>
  <c r="C128" i="17"/>
  <c r="C70" i="17"/>
  <c r="C32" i="17"/>
  <c r="C7" i="17"/>
  <c r="C56" i="17"/>
  <c r="C47" i="17"/>
  <c r="C91" i="17"/>
  <c r="C72" i="17"/>
  <c r="C92" i="17"/>
  <c r="C65" i="17"/>
  <c r="C111" i="17"/>
  <c r="C100" i="17"/>
  <c r="C54" i="17"/>
  <c r="C30" i="17"/>
  <c r="C69" i="17"/>
  <c r="C112" i="17"/>
  <c r="C136" i="17"/>
  <c r="C75" i="17"/>
  <c r="C129" i="17"/>
  <c r="C121" i="17"/>
  <c r="C66" i="17"/>
  <c r="C85" i="17"/>
  <c r="C50" i="17"/>
  <c r="C107" i="17"/>
  <c r="C44" i="17"/>
  <c r="C93" i="17"/>
  <c r="C74" i="17"/>
  <c r="C19" i="17"/>
  <c r="C106" i="17"/>
  <c r="C82" i="17"/>
  <c r="C132" i="17"/>
  <c r="C10" i="17"/>
  <c r="C133" i="17"/>
  <c r="C116" i="17"/>
  <c r="C31" i="17"/>
  <c r="C117" i="17"/>
  <c r="C41" i="17"/>
  <c r="C48" i="17"/>
  <c r="C16" i="17"/>
  <c r="C130" i="17"/>
  <c r="C38" i="17"/>
  <c r="C49" i="17"/>
  <c r="C29" i="17"/>
  <c r="C97" i="17"/>
  <c r="C104" i="17"/>
  <c r="C12" i="17"/>
  <c r="C8" i="17"/>
  <c r="C59" i="17"/>
  <c r="C84" i="17"/>
  <c r="C119" i="17"/>
  <c r="C13" i="17"/>
  <c r="C67" i="17"/>
  <c r="C134" i="17"/>
  <c r="C35" i="17"/>
  <c r="C33" i="17"/>
  <c r="C99" i="17"/>
  <c r="C76" i="17"/>
  <c r="C120" i="17"/>
  <c r="C58" i="17"/>
  <c r="C95" i="17"/>
  <c r="C43" i="17"/>
  <c r="L137" i="15" l="1"/>
  <c r="K137" i="15"/>
  <c r="O137" i="15" l="1"/>
  <c r="C1" i="17" s="1"/>
  <c r="D132" i="17" l="1"/>
  <c r="D77" i="17"/>
  <c r="D46" i="17"/>
  <c r="D13" i="17"/>
  <c r="D8" i="17"/>
  <c r="D70" i="17"/>
  <c r="D63" i="17"/>
  <c r="D58" i="17"/>
  <c r="D134" i="17"/>
  <c r="D128" i="17"/>
  <c r="D126" i="17"/>
  <c r="D131" i="17"/>
  <c r="D59" i="17"/>
  <c r="D121" i="17"/>
  <c r="D53" i="17"/>
  <c r="D89" i="17"/>
  <c r="D24" i="17"/>
  <c r="D50" i="17"/>
  <c r="D81" i="17"/>
  <c r="D14" i="17"/>
  <c r="D120" i="17"/>
  <c r="D119" i="17"/>
  <c r="D4" i="17"/>
  <c r="D64" i="17"/>
  <c r="D16" i="17"/>
  <c r="D38" i="17"/>
  <c r="D124" i="17"/>
  <c r="D110" i="17"/>
  <c r="D57" i="17"/>
  <c r="D97" i="17"/>
  <c r="D100" i="17"/>
  <c r="D87" i="17"/>
  <c r="D11" i="17"/>
  <c r="D111" i="17"/>
  <c r="D18" i="17"/>
  <c r="D26" i="17"/>
  <c r="D65" i="17"/>
  <c r="D82" i="17"/>
  <c r="D21" i="17"/>
  <c r="D39" i="17"/>
  <c r="D35" i="17"/>
  <c r="D106" i="17"/>
  <c r="D25" i="17"/>
  <c r="D135" i="17"/>
  <c r="D45" i="17"/>
  <c r="D19" i="17"/>
  <c r="D72" i="17"/>
  <c r="D98" i="17"/>
  <c r="D37" i="17"/>
  <c r="D32" i="17"/>
  <c r="D114" i="17"/>
  <c r="D27" i="17"/>
  <c r="D80" i="17"/>
  <c r="D30" i="17"/>
  <c r="D123" i="17"/>
  <c r="D9" i="17"/>
  <c r="D116" i="17"/>
  <c r="D54" i="17"/>
  <c r="D22" i="17"/>
  <c r="D103" i="17"/>
  <c r="D99" i="17"/>
  <c r="D107" i="17"/>
  <c r="D115" i="17"/>
  <c r="D102" i="17"/>
  <c r="D61" i="17"/>
  <c r="D28" i="17"/>
  <c r="D122" i="17"/>
  <c r="D105" i="17"/>
  <c r="D47" i="17"/>
  <c r="D29" i="17"/>
  <c r="D49" i="17"/>
  <c r="D108" i="17"/>
  <c r="D6" i="17"/>
  <c r="D44" i="17"/>
  <c r="D31" i="17"/>
  <c r="D10" i="17"/>
  <c r="D36" i="17"/>
  <c r="D133" i="17"/>
  <c r="D130" i="17"/>
  <c r="D95" i="17"/>
  <c r="D12" i="17"/>
  <c r="D136" i="17"/>
  <c r="D40" i="17"/>
  <c r="D96" i="17"/>
  <c r="D73" i="17"/>
  <c r="D69" i="17"/>
  <c r="D129" i="17"/>
  <c r="D48" i="17"/>
  <c r="D74" i="17"/>
  <c r="D7" i="17"/>
  <c r="D51" i="17"/>
  <c r="D42" i="17"/>
  <c r="D15" i="17"/>
  <c r="D56" i="17"/>
  <c r="D88" i="17"/>
  <c r="D91" i="17"/>
  <c r="D55" i="17"/>
  <c r="D75" i="17"/>
  <c r="D84" i="17"/>
  <c r="D90" i="17"/>
  <c r="D43" i="17"/>
  <c r="D68" i="17"/>
  <c r="D23" i="17"/>
  <c r="D33" i="17"/>
  <c r="D112" i="17"/>
  <c r="D71" i="17"/>
  <c r="D109" i="17"/>
  <c r="D79" i="17"/>
  <c r="D62" i="17"/>
  <c r="D41" i="17"/>
  <c r="D17" i="17"/>
  <c r="D104" i="17"/>
  <c r="D117" i="17"/>
  <c r="D86" i="17"/>
  <c r="D85" i="17"/>
  <c r="D67" i="17"/>
  <c r="D101" i="17"/>
  <c r="D93" i="17"/>
  <c r="D118" i="17"/>
  <c r="D78" i="17"/>
  <c r="D125" i="17"/>
  <c r="D20" i="17"/>
  <c r="D66" i="17"/>
  <c r="D92" i="17"/>
  <c r="D76" i="17"/>
  <c r="D60" i="17"/>
  <c r="D83" i="17"/>
  <c r="D94" i="17"/>
  <c r="D5" i="17"/>
  <c r="D34" i="17"/>
  <c r="D113" i="17"/>
  <c r="D52" i="17"/>
  <c r="D127" i="17"/>
  <c r="E86" i="17" l="1"/>
  <c r="E18" i="17"/>
  <c r="E121" i="17"/>
  <c r="P121" i="15" s="1"/>
  <c r="E37" i="17"/>
  <c r="P37" i="15" s="1"/>
  <c r="E29" i="17"/>
  <c r="P29" i="15" s="1"/>
  <c r="E107" i="17"/>
  <c r="P107" i="15" s="1"/>
  <c r="E51" i="17"/>
  <c r="P51" i="15" s="1"/>
  <c r="E119" i="17"/>
  <c r="P119" i="15" s="1"/>
  <c r="E62" i="17"/>
  <c r="P62" i="15" s="1"/>
  <c r="E5" i="17"/>
  <c r="P5" i="15" s="1"/>
  <c r="E43" i="17"/>
  <c r="P43" i="15" s="1"/>
  <c r="E57" i="17"/>
  <c r="P57" i="15" s="1"/>
  <c r="E79" i="17"/>
  <c r="P79" i="15" s="1"/>
  <c r="E30" i="17"/>
  <c r="P30" i="15" s="1"/>
  <c r="E76" i="17"/>
  <c r="P76" i="15" s="1"/>
  <c r="E19" i="17"/>
  <c r="P19" i="15" s="1"/>
  <c r="E25" i="17"/>
  <c r="P25" i="15" s="1"/>
  <c r="E94" i="17"/>
  <c r="P94" i="15" s="1"/>
  <c r="E55" i="17"/>
  <c r="P55" i="15" s="1"/>
  <c r="E22" i="17"/>
  <c r="P22" i="15" s="1"/>
  <c r="E44" i="17"/>
  <c r="P44" i="15" s="1"/>
  <c r="E114" i="17"/>
  <c r="P114" i="15" s="1"/>
  <c r="E128" i="17"/>
  <c r="P128" i="15" s="1"/>
  <c r="E15" i="17"/>
  <c r="P15" i="15" s="1"/>
  <c r="E133" i="17"/>
  <c r="P133" i="15" s="1"/>
  <c r="E36" i="17"/>
  <c r="P36" i="15" s="1"/>
  <c r="E106" i="17"/>
  <c r="P106" i="15" s="1"/>
  <c r="E120" i="17"/>
  <c r="P120" i="15" s="1"/>
  <c r="E134" i="17"/>
  <c r="P134" i="15" s="1"/>
  <c r="E101" i="17"/>
  <c r="P101" i="15" s="1"/>
  <c r="E12" i="17"/>
  <c r="P12" i="15" s="1"/>
  <c r="E82" i="17"/>
  <c r="P82" i="15" s="1"/>
  <c r="E56" i="17"/>
  <c r="P56" i="15" s="1"/>
  <c r="E126" i="17"/>
  <c r="P126" i="15" s="1"/>
  <c r="E69" i="17"/>
  <c r="P69" i="15" s="1"/>
  <c r="E115" i="17"/>
  <c r="P115" i="15" s="1"/>
  <c r="E50" i="17"/>
  <c r="P50" i="15" s="1"/>
  <c r="E32" i="17"/>
  <c r="P32" i="15" s="1"/>
  <c r="E93" i="17"/>
  <c r="P93" i="15" s="1"/>
  <c r="E100" i="17"/>
  <c r="P100" i="15" s="1"/>
  <c r="E42" i="17"/>
  <c r="P42" i="15" s="1"/>
  <c r="E113" i="17"/>
  <c r="P113" i="15" s="1"/>
  <c r="E49" i="17"/>
  <c r="P49" i="15" s="1"/>
  <c r="E135" i="17"/>
  <c r="P135" i="15" s="1"/>
  <c r="E71" i="17"/>
  <c r="P71" i="15" s="1"/>
  <c r="E7" i="17"/>
  <c r="P7" i="15" s="1"/>
  <c r="E78" i="17"/>
  <c r="P78" i="15" s="1"/>
  <c r="E14" i="17"/>
  <c r="P14" i="15" s="1"/>
  <c r="E85" i="17"/>
  <c r="P85" i="15" s="1"/>
  <c r="E21" i="17"/>
  <c r="P21" i="15" s="1"/>
  <c r="E92" i="17"/>
  <c r="P92" i="15" s="1"/>
  <c r="E28" i="17"/>
  <c r="P28" i="15" s="1"/>
  <c r="E99" i="17"/>
  <c r="P99" i="15" s="1"/>
  <c r="E35" i="17"/>
  <c r="P35" i="15" s="1"/>
  <c r="E98" i="17"/>
  <c r="P98" i="15" s="1"/>
  <c r="E34" i="17"/>
  <c r="P34" i="15" s="1"/>
  <c r="E105" i="17"/>
  <c r="P105" i="15" s="1"/>
  <c r="E41" i="17"/>
  <c r="P41" i="15" s="1"/>
  <c r="E112" i="17"/>
  <c r="P112" i="15" s="1"/>
  <c r="E48" i="17"/>
  <c r="P48" i="15" s="1"/>
  <c r="E127" i="17"/>
  <c r="P127" i="15" s="1"/>
  <c r="E63" i="17"/>
  <c r="P63" i="15" s="1"/>
  <c r="E70" i="17"/>
  <c r="P70" i="15" s="1"/>
  <c r="E6" i="17"/>
  <c r="P6" i="15" s="1"/>
  <c r="E77" i="17"/>
  <c r="P77" i="15" s="1"/>
  <c r="E13" i="17"/>
  <c r="P13" i="15" s="1"/>
  <c r="E84" i="17"/>
  <c r="P84" i="15" s="1"/>
  <c r="E20" i="17"/>
  <c r="P20" i="15" s="1"/>
  <c r="E91" i="17"/>
  <c r="P91" i="15" s="1"/>
  <c r="E27" i="17"/>
  <c r="P27" i="15" s="1"/>
  <c r="E90" i="17"/>
  <c r="P90" i="15" s="1"/>
  <c r="E26" i="17"/>
  <c r="P26" i="15" s="1"/>
  <c r="E97" i="17"/>
  <c r="P97" i="15" s="1"/>
  <c r="E33" i="17"/>
  <c r="P33" i="15" s="1"/>
  <c r="E104" i="17"/>
  <c r="P104" i="15" s="1"/>
  <c r="E40" i="17"/>
  <c r="P40" i="15" s="1"/>
  <c r="E111" i="17"/>
  <c r="P111" i="15" s="1"/>
  <c r="E47" i="17"/>
  <c r="P47" i="15" s="1"/>
  <c r="E118" i="17"/>
  <c r="P118" i="15" s="1"/>
  <c r="E54" i="17"/>
  <c r="P54" i="15" s="1"/>
  <c r="E125" i="17"/>
  <c r="P125" i="15" s="1"/>
  <c r="E61" i="17"/>
  <c r="P61" i="15" s="1"/>
  <c r="E132" i="17"/>
  <c r="P132" i="15" s="1"/>
  <c r="E68" i="17"/>
  <c r="P68" i="15" s="1"/>
  <c r="E4" i="17"/>
  <c r="P4" i="15" s="1"/>
  <c r="E75" i="17"/>
  <c r="P75" i="15" s="1"/>
  <c r="E11" i="17"/>
  <c r="P11" i="15" s="1"/>
  <c r="E74" i="17"/>
  <c r="P74" i="15" s="1"/>
  <c r="E10" i="17"/>
  <c r="P10" i="15" s="1"/>
  <c r="E81" i="17"/>
  <c r="P81" i="15" s="1"/>
  <c r="E17" i="17"/>
  <c r="P17" i="15" s="1"/>
  <c r="E88" i="17"/>
  <c r="P88" i="15" s="1"/>
  <c r="E24" i="17"/>
  <c r="P24" i="15" s="1"/>
  <c r="E87" i="17"/>
  <c r="P87" i="15" s="1"/>
  <c r="E23" i="17"/>
  <c r="P23" i="15" s="1"/>
  <c r="E108" i="17"/>
  <c r="P108" i="15" s="1"/>
  <c r="E64" i="17"/>
  <c r="P64" i="15" s="1"/>
  <c r="E103" i="17"/>
  <c r="P103" i="15" s="1"/>
  <c r="E39" i="17"/>
  <c r="P39" i="15" s="1"/>
  <c r="E110" i="17"/>
  <c r="P110" i="15" s="1"/>
  <c r="E46" i="17"/>
  <c r="P46" i="15" s="1"/>
  <c r="E117" i="17"/>
  <c r="P117" i="15" s="1"/>
  <c r="E53" i="17"/>
  <c r="P53" i="15" s="1"/>
  <c r="E124" i="17"/>
  <c r="P124" i="15" s="1"/>
  <c r="E60" i="17"/>
  <c r="P60" i="15" s="1"/>
  <c r="E131" i="17"/>
  <c r="P131" i="15" s="1"/>
  <c r="E67" i="17"/>
  <c r="P67" i="15" s="1"/>
  <c r="E130" i="17"/>
  <c r="P130" i="15" s="1"/>
  <c r="E66" i="17"/>
  <c r="P66" i="15" s="1"/>
  <c r="E73" i="17"/>
  <c r="P73" i="15" s="1"/>
  <c r="E9" i="17"/>
  <c r="P9" i="15" s="1"/>
  <c r="E80" i="17"/>
  <c r="P80" i="15" s="1"/>
  <c r="E16" i="17"/>
  <c r="P16" i="15" s="1"/>
  <c r="E83" i="17"/>
  <c r="P83" i="15" s="1"/>
  <c r="E89" i="17"/>
  <c r="P89" i="15" s="1"/>
  <c r="E96" i="17"/>
  <c r="P96" i="15" s="1"/>
  <c r="E95" i="17"/>
  <c r="P95" i="15" s="1"/>
  <c r="E31" i="17"/>
  <c r="P31" i="15" s="1"/>
  <c r="E102" i="17"/>
  <c r="P102" i="15" s="1"/>
  <c r="E38" i="17"/>
  <c r="P38" i="15" s="1"/>
  <c r="E109" i="17"/>
  <c r="P109" i="15" s="1"/>
  <c r="E45" i="17"/>
  <c r="P45" i="15" s="1"/>
  <c r="E116" i="17"/>
  <c r="P116" i="15" s="1"/>
  <c r="E52" i="17"/>
  <c r="P52" i="15" s="1"/>
  <c r="E123" i="17"/>
  <c r="P123" i="15" s="1"/>
  <c r="E59" i="17"/>
  <c r="P59" i="15" s="1"/>
  <c r="E122" i="17"/>
  <c r="P122" i="15" s="1"/>
  <c r="E58" i="17"/>
  <c r="P58" i="15" s="1"/>
  <c r="E129" i="17"/>
  <c r="P129" i="15" s="1"/>
  <c r="E65" i="17"/>
  <c r="P65" i="15" s="1"/>
  <c r="E136" i="17"/>
  <c r="P136" i="15" s="1"/>
  <c r="E72" i="17"/>
  <c r="P72" i="15" s="1"/>
  <c r="E8" i="17"/>
  <c r="P8" i="15" s="1"/>
  <c r="P18" i="15" l="1"/>
  <c r="P86" i="15"/>
  <c r="Q86" i="15" s="1"/>
  <c r="Q53" i="15"/>
  <c r="Q73" i="15" l="1"/>
  <c r="R73" i="15" s="1"/>
  <c r="Q116" i="15"/>
  <c r="Q30" i="15"/>
  <c r="R30" i="15" s="1"/>
  <c r="Q80" i="15"/>
  <c r="R80" i="15" s="1"/>
  <c r="Q52" i="15"/>
  <c r="R52" i="15" s="1"/>
  <c r="Q48" i="15"/>
  <c r="R48" i="15" s="1"/>
  <c r="Q105" i="15"/>
  <c r="R105" i="15" s="1"/>
  <c r="Q11" i="15"/>
  <c r="R11" i="15" s="1"/>
  <c r="Q13" i="15"/>
  <c r="R13" i="15" s="1"/>
  <c r="Q103" i="15"/>
  <c r="R103" i="15" s="1"/>
  <c r="Q28" i="15"/>
  <c r="R28" i="15" s="1"/>
  <c r="Q96" i="15"/>
  <c r="R96" i="15" s="1"/>
  <c r="Q99" i="15"/>
  <c r="R99" i="15" s="1"/>
  <c r="Q9" i="15"/>
  <c r="R9" i="15" s="1"/>
  <c r="Q18" i="15"/>
  <c r="Q10" i="15"/>
  <c r="R10" i="15" s="1"/>
  <c r="Q123" i="15"/>
  <c r="R123" i="15" s="1"/>
  <c r="Q88" i="15"/>
  <c r="R88" i="15" s="1"/>
  <c r="Q124" i="15"/>
  <c r="R124" i="15" s="1"/>
  <c r="Q132" i="15"/>
  <c r="R132" i="15" s="1"/>
  <c r="Q120" i="15"/>
  <c r="R120" i="15" s="1"/>
  <c r="Q92" i="15"/>
  <c r="R92" i="15" s="1"/>
  <c r="Q74" i="15"/>
  <c r="R74" i="15" s="1"/>
  <c r="Q22" i="15"/>
  <c r="R22" i="15" s="1"/>
  <c r="Q12" i="15"/>
  <c r="R12" i="15" s="1"/>
  <c r="Q26" i="15"/>
  <c r="R26" i="15" s="1"/>
  <c r="Q44" i="15"/>
  <c r="R44" i="15" s="1"/>
  <c r="Q83" i="15"/>
  <c r="R83" i="15" s="1"/>
  <c r="Q70" i="15"/>
  <c r="R70" i="15" s="1"/>
  <c r="Q45" i="15"/>
  <c r="R45" i="15" s="1"/>
  <c r="Q54" i="15"/>
  <c r="R54" i="15" s="1"/>
  <c r="Q55" i="15"/>
  <c r="R55" i="15" s="1"/>
  <c r="Q71" i="15"/>
  <c r="R71" i="15" s="1"/>
  <c r="Q85" i="15"/>
  <c r="R85" i="15" s="1"/>
  <c r="Q129" i="15"/>
  <c r="R129" i="15" s="1"/>
  <c r="Q8" i="15"/>
  <c r="R8" i="15" s="1"/>
  <c r="Q108" i="15"/>
  <c r="R108" i="15" s="1"/>
  <c r="Q41" i="15"/>
  <c r="R41" i="15" s="1"/>
  <c r="Q59" i="15"/>
  <c r="R59" i="15" s="1"/>
  <c r="Q126" i="15"/>
  <c r="R126" i="15" s="1"/>
  <c r="Q38" i="15"/>
  <c r="R38" i="15" s="1"/>
  <c r="Q62" i="15"/>
  <c r="R62" i="15" s="1"/>
  <c r="Q49" i="15"/>
  <c r="R49" i="15" s="1"/>
  <c r="Q104" i="15"/>
  <c r="R104" i="15" s="1"/>
  <c r="Q50" i="15"/>
  <c r="R50" i="15" s="1"/>
  <c r="Q81" i="15"/>
  <c r="R81" i="15" s="1"/>
  <c r="Q90" i="15"/>
  <c r="R90" i="15" s="1"/>
  <c r="Q23" i="15"/>
  <c r="Q75" i="15"/>
  <c r="R75" i="15" s="1"/>
  <c r="Q67" i="15"/>
  <c r="R67" i="15" s="1"/>
  <c r="Q109" i="15"/>
  <c r="R109" i="15" s="1"/>
  <c r="Q35" i="15"/>
  <c r="R35" i="15" s="1"/>
  <c r="Q68" i="15"/>
  <c r="R68" i="15" s="1"/>
  <c r="Q47" i="15"/>
  <c r="R47" i="15" s="1"/>
  <c r="Q66" i="15"/>
  <c r="Q125" i="15"/>
  <c r="R125" i="15" s="1"/>
  <c r="Q136" i="15"/>
  <c r="R136" i="15" s="1"/>
  <c r="Q24" i="15"/>
  <c r="R24" i="15" s="1"/>
  <c r="Q97" i="15"/>
  <c r="R97" i="15" s="1"/>
  <c r="Q16" i="15"/>
  <c r="R16" i="15" s="1"/>
  <c r="Q27" i="15"/>
  <c r="R27" i="15" s="1"/>
  <c r="Q101" i="15"/>
  <c r="R101" i="15" s="1"/>
  <c r="Q110" i="15"/>
  <c r="R110" i="15" s="1"/>
  <c r="Q93" i="15"/>
  <c r="R93" i="15" s="1"/>
  <c r="Q78" i="15"/>
  <c r="R78" i="15" s="1"/>
  <c r="Q84" i="15"/>
  <c r="R84" i="15" s="1"/>
  <c r="Q79" i="15"/>
  <c r="R79" i="15" s="1"/>
  <c r="Q43" i="15"/>
  <c r="R43" i="15" s="1"/>
  <c r="Q89" i="15"/>
  <c r="R89" i="15" s="1"/>
  <c r="Q29" i="15"/>
  <c r="R29" i="15" s="1"/>
  <c r="Q77" i="15"/>
  <c r="R77" i="15" s="1"/>
  <c r="Q40" i="15"/>
  <c r="R40" i="15" s="1"/>
  <c r="Q98" i="15"/>
  <c r="R98" i="15" s="1"/>
  <c r="Q118" i="15"/>
  <c r="R118" i="15" s="1"/>
  <c r="Q117" i="15"/>
  <c r="Q72" i="15"/>
  <c r="R72" i="15" s="1"/>
  <c r="Q60" i="15"/>
  <c r="R60" i="15" s="1"/>
  <c r="Q32" i="15"/>
  <c r="R32" i="15" s="1"/>
  <c r="Q69" i="15"/>
  <c r="R69" i="15" s="1"/>
  <c r="Q114" i="15"/>
  <c r="R114" i="15" s="1"/>
  <c r="Q14" i="15"/>
  <c r="R14" i="15" s="1"/>
  <c r="Q19" i="15"/>
  <c r="R19" i="15" s="1"/>
  <c r="Q37" i="15"/>
  <c r="R37" i="15" s="1"/>
  <c r="Q17" i="15"/>
  <c r="Q102" i="15"/>
  <c r="R102" i="15" s="1"/>
  <c r="Q20" i="15"/>
  <c r="R20" i="15" s="1"/>
  <c r="Q95" i="15"/>
  <c r="R95" i="15" s="1"/>
  <c r="Q33" i="15"/>
  <c r="R33" i="15" s="1"/>
  <c r="Q106" i="15"/>
  <c r="Q135" i="15"/>
  <c r="R135" i="15" s="1"/>
  <c r="Q113" i="15"/>
  <c r="R113" i="15" s="1"/>
  <c r="Q76" i="15"/>
  <c r="R76" i="15" s="1"/>
  <c r="Q61" i="15"/>
  <c r="R61" i="15" s="1"/>
  <c r="Q58" i="15"/>
  <c r="R58" i="15" s="1"/>
  <c r="Q56" i="15"/>
  <c r="R56" i="15" s="1"/>
  <c r="Q51" i="15"/>
  <c r="R51" i="15" s="1"/>
  <c r="Q134" i="15"/>
  <c r="R134" i="15" s="1"/>
  <c r="Q100" i="15"/>
  <c r="R100" i="15" s="1"/>
  <c r="Q36" i="15"/>
  <c r="R36" i="15" s="1"/>
  <c r="Q5" i="15"/>
  <c r="R5" i="15" s="1"/>
  <c r="Q133" i="15"/>
  <c r="R133" i="15" s="1"/>
  <c r="Q25" i="15"/>
  <c r="R25" i="15" s="1"/>
  <c r="Q122" i="15"/>
  <c r="R122" i="15" s="1"/>
  <c r="Q128" i="15"/>
  <c r="R128" i="15" s="1"/>
  <c r="Q87" i="15"/>
  <c r="R87" i="15" s="1"/>
  <c r="Q91" i="15"/>
  <c r="R91" i="15" s="1"/>
  <c r="Q112" i="15"/>
  <c r="R112" i="15" s="1"/>
  <c r="Q21" i="15"/>
  <c r="R21" i="15" s="1"/>
  <c r="Q6" i="15"/>
  <c r="R6" i="15" s="1"/>
  <c r="Q119" i="15"/>
  <c r="R119" i="15" s="1"/>
  <c r="Q39" i="15"/>
  <c r="R39" i="15" s="1"/>
  <c r="Q127" i="15"/>
  <c r="R127" i="15" s="1"/>
  <c r="Q64" i="15"/>
  <c r="R64" i="15" s="1"/>
  <c r="Q121" i="15"/>
  <c r="R121" i="15" s="1"/>
  <c r="Q130" i="15"/>
  <c r="R130" i="15" s="1"/>
  <c r="Q7" i="15"/>
  <c r="R7" i="15" s="1"/>
  <c r="Q31" i="15"/>
  <c r="R31" i="15" s="1"/>
  <c r="Q15" i="15"/>
  <c r="R15" i="15" s="1"/>
  <c r="Q107" i="15"/>
  <c r="R107" i="15" s="1"/>
  <c r="Q115" i="15"/>
  <c r="R115" i="15" s="1"/>
  <c r="Q42" i="15"/>
  <c r="R42" i="15" s="1"/>
  <c r="Q94" i="15"/>
  <c r="R94" i="15" s="1"/>
  <c r="Q111" i="15"/>
  <c r="R111" i="15" s="1"/>
  <c r="Q65" i="15"/>
  <c r="R65" i="15" s="1"/>
  <c r="Q4" i="15"/>
  <c r="R4" i="15" s="1"/>
  <c r="Q57" i="15"/>
  <c r="R57" i="15" s="1"/>
  <c r="Q63" i="15"/>
  <c r="R63" i="15" s="1"/>
  <c r="Q82" i="15"/>
  <c r="R82" i="15" s="1"/>
  <c r="Q46" i="15"/>
  <c r="R46" i="15" s="1"/>
  <c r="Q34" i="15"/>
  <c r="R34" i="15" s="1"/>
  <c r="Q131" i="15"/>
  <c r="R131" i="15" s="1"/>
  <c r="R53" i="15"/>
  <c r="R86" i="15"/>
  <c r="R116" i="15"/>
  <c r="R18" i="15" l="1"/>
  <c r="R23" i="15"/>
  <c r="R66" i="15"/>
  <c r="R140" i="15" s="1"/>
  <c r="R106" i="15"/>
  <c r="R17" i="15"/>
  <c r="R117" i="15"/>
  <c r="Q137" i="15"/>
  <c r="P137" i="15"/>
  <c r="R139" i="15" l="1"/>
  <c r="R137" i="15"/>
</calcChain>
</file>

<file path=xl/sharedStrings.xml><?xml version="1.0" encoding="utf-8"?>
<sst xmlns="http://schemas.openxmlformats.org/spreadsheetml/2006/main" count="564" uniqueCount="260">
  <si>
    <t>Conservation Adjustment</t>
  </si>
  <si>
    <t>All data is in average megawatts (aMW)</t>
  </si>
  <si>
    <t>BES</t>
  </si>
  <si>
    <t>Customer</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</si>
  <si>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</si>
  <si>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</si>
  <si>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</si>
  <si>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</si>
  <si>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</si>
  <si>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</si>
  <si>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</si>
  <si>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</si>
  <si>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</si>
  <si>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</si>
  <si>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</si>
  <si>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</si>
  <si>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</si>
  <si>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</si>
  <si>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</si>
  <si>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</si>
  <si>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</si>
  <si>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</si>
  <si>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</si>
  <si>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</si>
  <si>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</si>
  <si>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</si>
  <si>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</si>
  <si>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</si>
  <si>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</si>
  <si>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</si>
  <si>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</si>
  <si>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</si>
  <si>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</si>
  <si>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</si>
  <si>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</si>
  <si>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</si>
  <si>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</si>
  <si>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</si>
  <si>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</si>
  <si>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</si>
  <si>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</si>
  <si>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</si>
  <si>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</si>
  <si>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</si>
  <si>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</si>
  <si>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</si>
  <si>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</si>
  <si>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</si>
  <si>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</si>
  <si>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</si>
  <si>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</si>
  <si>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</si>
  <si>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</si>
  <si>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</si>
  <si>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</si>
  <si>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</si>
  <si>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</si>
  <si>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</si>
  <si>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</si>
  <si>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</si>
  <si>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</si>
  <si>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</si>
  <si>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</si>
  <si>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</si>
  <si>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</si>
  <si>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</si>
  <si>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</si>
  <si>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</si>
  <si>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</si>
  <si>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</si>
  <si>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</si>
  <si>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</si>
  <si>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</si>
  <si>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</si>
  <si>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</si>
  <si>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</si>
  <si>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</si>
  <si>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</si>
  <si>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</si>
  <si>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</si>
  <si>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</si>
  <si>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</si>
  <si>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</si>
  <si>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</si>
  <si>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</si>
  <si>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</si>
  <si>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</si>
  <si>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</si>
  <si>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</si>
  <si>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</si>
  <si>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</si>
  <si>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</si>
  <si>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</si>
  <si>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</si>
  <si>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</si>
  <si>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</si>
  <si>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</si>
  <si>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</si>
  <si>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</si>
  <si>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</si>
  <si>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</si>
  <si>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</si>
  <si>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</si>
  <si>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</si>
  <si>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</si>
  <si>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</si>
  <si>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</si>
  <si>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</si>
  <si>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</si>
  <si>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</si>
  <si>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</si>
  <si>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</si>
  <si>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</si>
  <si>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</si>
  <si>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</si>
  <si>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</si>
  <si>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</si>
  <si>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</si>
  <si>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</si>
  <si>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</si>
  <si>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</si>
  <si>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</si>
  <si>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</si>
  <si>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</si>
  <si>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</si>
  <si>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</si>
  <si>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</si>
  <si>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</si>
  <si>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</si>
  <si>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</si>
  <si>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</si>
  <si>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</si>
  <si>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</si>
  <si>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</si>
  <si>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</si>
  <si>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</si>
  <si>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</si>
  <si>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</si>
  <si>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Self-Funded Conservation</t>
  </si>
  <si>
    <t>BP-12</t>
  </si>
  <si>
    <t>BP-14</t>
  </si>
  <si>
    <t>BP-16</t>
  </si>
  <si>
    <t>BP-18</t>
  </si>
  <si>
    <t>BP-20</t>
  </si>
  <si>
    <t xml:space="preserve">BP-22 </t>
  </si>
  <si>
    <t>Other (SNEERS, CORs, Green Exception)</t>
  </si>
  <si>
    <t>Aggregate</t>
  </si>
  <si>
    <t>Non-Federal Resource</t>
  </si>
  <si>
    <t xml:space="preserve">Existing </t>
  </si>
  <si>
    <t>Removal</t>
  </si>
  <si>
    <t>New Specified</t>
  </si>
  <si>
    <t>Load Growth Adjustment</t>
  </si>
  <si>
    <t>CHWM Calculation</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</si>
  <si>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</si>
  <si>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</si>
  <si>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</si>
  <si>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</si>
  <si>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</si>
  <si>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</si>
  <si>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</si>
  <si>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</si>
  <si>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</si>
  <si>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</si>
  <si>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</si>
  <si>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</si>
  <si>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</si>
  <si>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</si>
  <si>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CHWM Equation:</t>
  </si>
  <si>
    <t xml:space="preserve">Data </t>
  </si>
  <si>
    <t>Category</t>
  </si>
  <si>
    <t xml:space="preserve">Description of Data </t>
  </si>
  <si>
    <t xml:space="preserve">Source Data </t>
  </si>
  <si>
    <t xml:space="preserve">Source Tab </t>
  </si>
  <si>
    <t>N/A</t>
  </si>
  <si>
    <t>New Large Single Loads</t>
  </si>
  <si>
    <t>Non-federal Existing Resources</t>
  </si>
  <si>
    <t>I_ER</t>
  </si>
  <si>
    <t>Non-federal New Specified Resources</t>
  </si>
  <si>
    <t>I_NR</t>
  </si>
  <si>
    <t>Non-federal SNEER, COR and Green Exception Resources</t>
  </si>
  <si>
    <t>I_ER_other</t>
  </si>
  <si>
    <t>BP-24 Billing Determinants Model</t>
  </si>
  <si>
    <t>Headroom Adjustment</t>
  </si>
  <si>
    <t>September 2022 BPA Decision Letter</t>
  </si>
  <si>
    <t>PF-Eligible Load in Index Year</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</si>
  <si>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</si>
  <si>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</si>
  <si>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</si>
  <si>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</si>
  <si>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</si>
  <si>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</si>
  <si>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</si>
  <si>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</si>
  <si>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</si>
  <si>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</si>
  <si>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</si>
  <si>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</si>
  <si>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</si>
  <si>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</si>
  <si>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</si>
  <si>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economic adjustment reflects how loads would be adjusted if a consumer load qualified for the economic adjustment to total retail load. There are currently no loads identified for the adjustment but users are welcome to input their own assumptions. </t>
  </si>
  <si>
    <t xml:space="preserve">The calculation is available on the Proportional Share Calculation tab. </t>
  </si>
  <si>
    <t>Above-CHWM</t>
  </si>
  <si>
    <t>NEEA</t>
  </si>
  <si>
    <t>Conservation Data</t>
  </si>
  <si>
    <t>2024 RHWM Final Outputs</t>
  </si>
  <si>
    <t>RHWM</t>
  </si>
  <si>
    <t>CY 12 - CY 22</t>
  </si>
  <si>
    <t>NEEA  + Self-Funded Aggregate</t>
  </si>
  <si>
    <t xml:space="preserve">Total Retail Load </t>
  </si>
  <si>
    <t xml:space="preserve">The headroom adjustment applies to customers whose PF-eligible load is lower than their base allowance. It reduces their base allowance to their PF-eligible load by subtracting out headroom.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</si>
  <si>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</si>
  <si>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Flathead</t>
  </si>
  <si>
    <t xml:space="preserve">Glacier </t>
  </si>
  <si>
    <t>Resource Removal</t>
  </si>
  <si>
    <t xml:space="preserve">Hidden tab includes the conservation data included in the conservation adjustment in the Calculation tab. </t>
  </si>
  <si>
    <t xml:space="preserve">Small Non-dispatchable New Resource Treated Equivalently to an Existing Resource (SNEER), consumer-owned resource and green exception resource amounts are included in the Regional Dialogue contract Exhibit A. Data is based on the data provided in the BP-24 Initial Proposal. </t>
  </si>
  <si>
    <t>Hidden Conservation Tab</t>
  </si>
  <si>
    <t>Existing resources are based on existing resources included in the Regional Dialogue contract Exhibit A. Data is based on the data provided in the BP-24 Initial Proposal.</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</si>
  <si>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2022. CY 2023 data was not available at time of publishing but will be included in the FY 2026 CHWM calculation. </t>
  </si>
  <si>
    <t>Exceptions</t>
  </si>
  <si>
    <t>Returning Public Utility (Grant)</t>
  </si>
  <si>
    <t>Glacier's existing resource has been removed from the CHWM calculation consistent with the Provider of Choice Policy ROD. For more information on the exception, see Issue 53.</t>
  </si>
  <si>
    <t>PF-Eligible Load in FY 2023 Calculation</t>
  </si>
  <si>
    <t>Base Allowance
(2024 RHWM)</t>
  </si>
  <si>
    <t>Headroom Adjustment
 (100%)</t>
  </si>
  <si>
    <t>Conservation Adjustment
 (50%)</t>
  </si>
  <si>
    <t>New Specified Resource Adjustment
(50%)</t>
  </si>
  <si>
    <t>Load Growth Adjustment
(25%)</t>
  </si>
  <si>
    <t>Proportional Share Adjustment
(Up to 7,250 aMW)</t>
  </si>
  <si>
    <t xml:space="preserve">The index year, FY 2023, is the year used to establish PF-eligible load in the CHWM calculation. </t>
  </si>
  <si>
    <t xml:space="preserve">The base allowance is the amount from which all adjustments are added or subtracted. The base allowance is equal to customers' 2024 Rate-Period High Water Mark (RHWM) values from the bi-annual RHWM process.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</si>
  <si>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</si>
  <si>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 xml:space="preserve">Customers may request a permanent removal of a specified resource, provided consistent with 5(b)9(c) Policy, before the expiration of the Regional Dialogue contracts. The resource would no longer be deducted from a customer's net requirements calculation. For purposes of this model, the approved resource removal amount is added back to a customer's PF-eligible load. 
The data included in this model is limited to what has been made publicly available, but users are welcome to input their own assumptions. This includes resource removals approved for Clark in 2022 and Mission Valley Power in 2023. </t>
  </si>
  <si>
    <t xml:space="preserve">New specified resources, under Regional Dialogue, are resources added after September 30, 2006, and included in Regional Dialogue contract Exhibit A as new resources. Data is based on the data provided in the BP-24 Initial Proposal.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</si>
  <si>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</si>
  <si>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r>
      <t>Grant provided preliminary load and resource amounts that are included in the model. The data is not pulled from the billing determinant model. Bonneville is in the process of vetting t</t>
    </r>
    <r>
      <rPr>
        <sz val="12"/>
        <rFont val="Arial"/>
        <family val="2"/>
      </rPr>
      <t>hese numbers and Grant will be subject to the same net requirements process as</t>
    </r>
    <r>
      <rPr>
        <sz val="12"/>
        <color theme="1"/>
        <rFont val="Arial"/>
        <family val="2"/>
      </rPr>
      <t xml:space="preserve"> other customers. The base load assumption is set equal to the last Block purchase amount Grant made from Bonneville prior to Regional Dialogue. This data has not been updated to reflect actuals. </t>
    </r>
  </si>
  <si>
    <r>
      <t>Flathead's CHWM has been adjusted to account for the Weyerhaeuser NLSL that qualifies for the Offsite Green Exception. This amount is subject to change</t>
    </r>
    <r>
      <rPr>
        <strike/>
        <sz val="12"/>
        <rFont val="Arial"/>
        <family val="2"/>
      </rPr>
      <t>d</t>
    </r>
    <r>
      <rPr>
        <sz val="12"/>
        <rFont val="Arial"/>
        <family val="2"/>
      </rPr>
      <t xml:space="preserve"> based on Flathead's election of how to serve the load under Provider of Choice. If Flathead elects the exception, Bonneville intends to fix the resource amount, which would be reflected in the CHWM calculation. If Flathead elects to sunset the exception, the Weyerhaeuser NLSL would be deducted in its entirety from the CHWM calculation. For more information, see Issue 105 in the Provider of Choice Policy ROD. </t>
    </r>
  </si>
  <si>
    <t>Alder Mutual and Ohop Mutual Light Company</t>
  </si>
  <si>
    <r>
      <t>Tab provides the estimated CHWM calculation includ</t>
    </r>
    <r>
      <rPr>
        <sz val="12"/>
        <rFont val="Arial"/>
        <family val="2"/>
      </rPr>
      <t>ing preliminary</t>
    </r>
    <r>
      <rPr>
        <sz val="12"/>
        <color theme="1"/>
        <rFont val="Arial"/>
        <family val="2"/>
      </rPr>
      <t xml:space="preserve"> determination for PF-eligible load. </t>
    </r>
  </si>
  <si>
    <t xml:space="preserve">Alder Mutual and Ohop Mutual Light Company merged and Alder Mutual’s Regional Dialogue contract was assigned to Ohop Mutual Light Company. Bonneville expects to complete contract actions in April 2024 and thereafter terminate the Alder Regional Dialogue contract. Therefore,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</si>
  <si>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New large single load data is based on actual loads for FY 2023. Data has not been scrubbed or weather normalized. </t>
  </si>
  <si>
    <t xml:space="preserve">Total retail load data is based on actual total retail loads for FY 2023. Data has not been scrubbed or weather normalized. </t>
  </si>
  <si>
    <t>The index year was established in the Provider of Choice Policy.</t>
  </si>
  <si>
    <t xml:space="preserve">The adjustment was determined in the Provider of Choice Policy. Customers will be able to comment on the accuracy of the math during the FY 2026 CHWM Calculation Process. </t>
  </si>
  <si>
    <t xml:space="preserve">The adjustment was determined in the Provider of Choice Policy. Customers will be able to comment on the accuracy of the math during the FY 2026 CHWM Calculation Process. 
Attachment A will identify which non-federal resources will qualify for the adjustment and the resource amounts that will be used in the FY 2026 CHWM calculation. </t>
  </si>
  <si>
    <t>The base allowance was determined in the Provider of Choice Policy. The amounts were determined in the 2024 RHWM process that concluded in August 2022.</t>
  </si>
  <si>
    <t xml:space="preserve">The adjustment was determined in the Provider of Choice Policy. Customers will be able to comment on the accuracy of the math during the FY 2026 CHWM Calculation Process. 
Conservation data will be updated in the FY 2026 CHWM calculation to include (1) any self-funded conservation reported by the September 30, 2025, deadline and approved and (2) NEEA savings through CY 2023. </t>
  </si>
  <si>
    <t xml:space="preserve">The adjustment was determined in the Provider of Choice Policy. 
Customers who believe they qualified for the adjustment were required to notify Bonneville by Oct. 1, 2024. Eligible cusotmers will be required to submit final data in the fall of 2025 for the FY 2026 CHWM calculation. Customers will be able to comment on the accuracy of the math during the FY 2026 CHWM Calculation Process. </t>
  </si>
  <si>
    <t xml:space="preserve">This exception is documented in Attachment A of the CHWM Implementation Policy. </t>
  </si>
  <si>
    <t xml:space="preserve">The election will be made at contract signing. Attachment A will include the resource amounts that would be used in the CHWM calculation if Flathead elects to maintain the Offsite Green Exception. </t>
  </si>
  <si>
    <t xml:space="preserve">Data inputs for the CHWM calculation will be final similar to those described above unless an exception is noted in the Provider of Choice Policy or CHWM Implementation Policy. </t>
  </si>
  <si>
    <t xml:space="preserve">The Provider of Choice Policy and the CHWM Implementation Policy provide any adjustments that Bonneville will make to total retail load amounts including the weather normalization process. Customers will have an opportunity to comment on their loads during the weather normalization process. Customers will be able to comment on the accuracy of the math during the FY 2026 CHWM Calculation Process. </t>
  </si>
  <si>
    <t xml:space="preserve">Attachment A will identify which non-federal resources will be included in the FY 2026 CHWM Calculation and the resource amounts that will be used. </t>
  </si>
  <si>
    <t>Where data will be discussed</t>
  </si>
  <si>
    <t xml:space="preserve">Customers will have a chance to discuss the NLSL data values with their Power AE in parallel to the TRL weather normalization process. Customers will be able to comment on the accuracy of the math during the FY 2026 CHWM Calculation Process. </t>
  </si>
  <si>
    <t xml:space="preserve">Disclaimer: </t>
  </si>
  <si>
    <r>
      <t xml:space="preserve">Bonneville developed an updated CHWM calculation model to reflect the CHWM calculation described in the Provider of Choice Policy. As a reminder, CHWMs are an allocation of Tier 1 costs, not an allocation of the system or physical resources. </t>
    </r>
    <r>
      <rPr>
        <sz val="12"/>
        <rFont val="Arial"/>
        <family val="2"/>
      </rPr>
      <t xml:space="preserve">For questions about this spreadsheet, please email the Provider of Choice team at post2028@bpa.gov and/or reach out to your Power Account Executive. </t>
    </r>
  </si>
  <si>
    <t xml:space="preserve">None of the data included in this model is considered final numbers that will be used for the FY 2026 CHWM calculation. Please note this model is for illustrative purposes only and CHWMs provided are considered estimates based on best data available at time of publishing. The model does not include the rigorous data scrubbing that will be conducted during the FY 2026 CHWM Calculation process to calculate final CHWMs. Updates to the data in the model are meant to provide the best available information to support customers during contract development. </t>
  </si>
  <si>
    <t xml:space="preserve">Attachment A will identify which non-federal resources will be included in the FY 2026 CHWM Calculation. If a customer requested a determination for permanent resource removal by Oct. 1, 2024, and if the resource is granted permanent discontinuance, the resource amount will show as 0 aMW. Customers may request a  resource removal determination later but it may not qualify for removal in the calculation.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</si>
</sst>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0_);_(* \(#,##0.000\);_(* &quot;-&quot;????_);_(@_)"/>
    <numFmt numFmtId="165" formatCode="_(* #,##0.000_);_(* \(#,##0.000\);_(* &quot;-&quot;???_);_(@_)"/>
  </numFmts>
  <fonts count="23"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11"/>
      <color rgb="FF000000"/>
      <name val="Calibri"/>
      <family val="2"/>
    </font>
    <font>
      <sz val="10"/>
      <name val="Calibri"/>
      <family val="2"/>
    </font>
    <font>
      <strike/>
      <sz val="12"/>
      <name val="Arial"/>
      <family val="2"/>
    </font>
  </fonts>
  <fills count="10">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39997558519241921"/>
        <bgColor indexed="64"/>
      </patternFill>
    </fill>
  </fills>
  <borders count="5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194">
    <xf numFmtId="0" fontId="0" fillId="0" borderId="0" xfId="0"/>
    <xf numFmtId="0" fontId="2" fillId="0" borderId="0" xfId="0" applyFont="1"/>
    <xf numFmtId="0" fontId="3" fillId="0" borderId="0" xfId="0" applyFont="1"/>
    <xf numFmtId="2" fontId="2" fillId="0" borderId="11" xfId="0" applyNumberFormat="1" applyFont="1" applyBorder="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24" xfId="0" applyNumberFormat="1" applyFont="1" applyBorder="1"/>
    <xf numFmtId="43" fontId="2" fillId="0" borderId="0" xfId="0" applyNumberFormat="1" applyFont="1"/>
    <xf numFmtId="43" fontId="2" fillId="0" borderId="11" xfId="0" applyNumberFormat="1" applyFont="1" applyBorder="1"/>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2" fontId="2" fillId="0" borderId="1" xfId="0" applyNumberFormat="1"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28" xfId="0" applyNumberFormat="1" applyFont="1" applyBorder="1"/>
    <xf numFmtId="43" fontId="2" fillId="0" borderId="29" xfId="0" applyNumberFormat="1" applyFont="1" applyBorder="1"/>
    <xf numFmtId="43" fontId="2" fillId="0" borderId="20" xfId="0" applyNumberFormat="1" applyFont="1" applyBorder="1"/>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3" fillId="0" borderId="33" xfId="0" applyFont="1" applyBorder="1"/>
    <xf numFmtId="2" fontId="2" fillId="0" borderId="38" xfId="0" applyNumberFormat="1" applyFont="1" applyBorder="1"/>
    <xf numFmtId="0" fontId="3" fillId="0" borderId="35" xfId="0" applyFont="1" applyBorder="1"/>
    <xf numFmtId="2" fontId="2" fillId="0" borderId="6" xfId="0" applyNumberFormat="1" applyFont="1" applyBorder="1"/>
    <xf numFmtId="0" fontId="15" fillId="7" borderId="0" xfId="0" applyFont="1" applyFill="1"/>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2" fontId="8" fillId="0" borderId="22" xfId="2" applyNumberFormat="1" applyFont="1" applyBorder="1" applyAlignment="1">
      <alignment horizontal="right"/>
    </xf>
    <xf numFmtId="0" fontId="16" fillId="0" borderId="34" xfId="0" applyFont="1" applyBorder="1" applyAlignment="1">
      <alignment horizontal="lef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32" xfId="0" applyFont="1" applyBorder="1" applyAlignment="1">
      <alignment horizontal="left" vertical="top" wrapText="1"/>
    </xf>
    <xf numFmtId="0" fontId="2" fillId="8" borderId="0" xfId="0" applyFont="1" applyFill="1"/>
    <xf numFmtId="0" fontId="19" fillId="0" borderId="32" xfId="0" applyFont="1" applyBorder="1" applyAlignment="1">
      <alignment horizontal="left" vertical="top" wrapText="1"/>
    </xf>
    <xf numFmtId="0" fontId="2" fillId="0" borderId="32" xfId="0" applyFont="1" applyBorder="1" applyAlignment="1">
      <alignment vertical="top" wrapText="1"/>
    </xf>
    <xf numFmtId="43" fontId="2" fillId="0" borderId="44" xfId="0" applyNumberFormat="1" applyFont="1" applyBorder="1"/>
    <xf numFmtId="2" fontId="2" fillId="0" borderId="20" xfId="0" applyNumberFormat="1" applyFont="1" applyBorder="1"/>
    <xf numFmtId="2" fontId="2" fillId="0" borderId="22" xfId="0" applyNumberFormat="1" applyFont="1" applyBorder="1"/>
    <xf numFmtId="0" fontId="3" fillId="0" borderId="17" xfId="0" applyFont="1" applyBorder="1" applyAlignment="1">
      <alignment horizontal="center"/>
    </xf>
    <xf numFmtId="0" fontId="3" fillId="0" borderId="21" xfId="0" applyFont="1" applyBorder="1" applyAlignment="1">
      <alignment horizontal="center" wrapText="1"/>
    </xf>
    <xf numFmtId="2" fontId="2" fillId="0" borderId="21" xfId="0" applyNumberFormat="1" applyFont="1" applyBorder="1"/>
    <xf numFmtId="0" fontId="3" fillId="4" borderId="21" xfId="0" applyFont="1" applyFill="1" applyBorder="1" applyAlignment="1">
      <alignment horizontal="center" wrapText="1"/>
    </xf>
    <xf numFmtId="0" fontId="20" fillId="0" borderId="0" xfId="0" applyFont="1" applyAlignment="1">
      <alignment vertical="center"/>
    </xf>
    <xf numFmtId="0" fontId="20" fillId="0" borderId="0" xfId="0" applyFont="1" applyAlignment="1">
      <alignment horizontal="right" vertical="center"/>
    </xf>
    <xf numFmtId="0" fontId="3" fillId="0" borderId="0" xfId="0" applyFont="1" applyAlignment="1">
      <alignment horizontal="center"/>
    </xf>
    <xf numFmtId="0" fontId="3" fillId="0" borderId="0" xfId="0" applyFont="1" applyAlignment="1">
      <alignment horizontal="center" wrapText="1"/>
    </xf>
    <xf numFmtId="2" fontId="2" fillId="0" borderId="0" xfId="0" applyNumberFormat="1" applyFont="1"/>
    <xf numFmtId="0" fontId="2" fillId="0" borderId="11" xfId="0" applyFont="1" applyBorder="1"/>
    <xf numFmtId="0" fontId="3" fillId="0" borderId="8" xfId="0" applyFont="1" applyBorder="1" applyAlignment="1">
      <alignment horizontal="center" wrapText="1"/>
    </xf>
    <xf numFmtId="0" fontId="3" fillId="0" borderId="26" xfId="0" applyFont="1" applyBorder="1" applyAlignment="1">
      <alignment horizontal="center" wrapText="1"/>
    </xf>
    <xf numFmtId="2" fontId="2" fillId="0" borderId="12" xfId="0" applyNumberFormat="1" applyFont="1" applyBorder="1"/>
    <xf numFmtId="2" fontId="2" fillId="0" borderId="25" xfId="0" applyNumberFormat="1" applyFont="1" applyBorder="1"/>
    <xf numFmtId="2" fontId="2" fillId="0" borderId="13" xfId="0" applyNumberFormat="1" applyFont="1" applyBorder="1"/>
    <xf numFmtId="2" fontId="2" fillId="0" borderId="0" xfId="4" applyNumberFormat="1" applyFont="1" applyBorder="1"/>
    <xf numFmtId="2" fontId="2" fillId="0" borderId="10" xfId="4" applyNumberFormat="1" applyFont="1" applyBorder="1"/>
    <xf numFmtId="2" fontId="2" fillId="0" borderId="11" xfId="4" applyNumberFormat="1" applyFont="1" applyBorder="1"/>
    <xf numFmtId="2" fontId="2" fillId="0" borderId="12" xfId="4" applyNumberFormat="1" applyFont="1" applyBorder="1"/>
    <xf numFmtId="2" fontId="2" fillId="0" borderId="13" xfId="4" applyNumberFormat="1" applyFont="1" applyBorder="1"/>
    <xf numFmtId="2" fontId="2" fillId="0" borderId="14" xfId="4" applyNumberFormat="1" applyFont="1" applyBorder="1"/>
    <xf numFmtId="0" fontId="3" fillId="0" borderId="7" xfId="0" applyFont="1" applyBorder="1" applyAlignment="1">
      <alignment horizontal="center" wrapText="1"/>
    </xf>
    <xf numFmtId="2" fontId="2" fillId="0" borderId="24" xfId="4" applyNumberFormat="1" applyFont="1" applyBorder="1"/>
    <xf numFmtId="2" fontId="2" fillId="0" borderId="25" xfId="4" applyNumberFormat="1" applyFont="1" applyBorder="1"/>
    <xf numFmtId="43" fontId="2" fillId="0" borderId="27" xfId="0" applyNumberFormat="1" applyFont="1" applyBorder="1"/>
    <xf numFmtId="43" fontId="2" fillId="0" borderId="46" xfId="0" applyNumberFormat="1" applyFont="1" applyBorder="1"/>
    <xf numFmtId="43" fontId="2" fillId="0" borderId="25" xfId="0" applyNumberFormat="1" applyFont="1" applyBorder="1"/>
    <xf numFmtId="43" fontId="2" fillId="0" borderId="13" xfId="0" applyNumberFormat="1" applyFont="1" applyBorder="1"/>
    <xf numFmtId="43" fontId="2" fillId="0" borderId="42" xfId="0" applyNumberFormat="1" applyFont="1" applyBorder="1"/>
    <xf numFmtId="43" fontId="2" fillId="0" borderId="23" xfId="0" applyNumberFormat="1" applyFont="1" applyBorder="1"/>
    <xf numFmtId="43" fontId="2" fillId="0" borderId="43" xfId="0" applyNumberFormat="1" applyFont="1" applyBorder="1"/>
    <xf numFmtId="43" fontId="2" fillId="0" borderId="14" xfId="0" applyNumberFormat="1" applyFont="1" applyBorder="1"/>
    <xf numFmtId="0" fontId="16" fillId="0" borderId="19" xfId="0" applyFont="1" applyBorder="1" applyAlignment="1">
      <alignment horizontal="left" vertical="top" wrapText="1"/>
    </xf>
    <xf numFmtId="0" fontId="16" fillId="0" borderId="39" xfId="0" applyFont="1" applyBorder="1" applyAlignment="1">
      <alignment horizontal="left" vertical="top"/>
    </xf>
    <xf numFmtId="164" fontId="21" fillId="0" borderId="0" xfId="0" applyNumberFormat="1" applyFont="1"/>
    <xf numFmtId="165" fontId="2" fillId="0" borderId="0" xfId="0" applyNumberFormat="1" applyFont="1"/>
    <xf numFmtId="0" fontId="16" fillId="0" borderId="39" xfId="0" applyFont="1" applyBorder="1" applyAlignment="1">
      <alignment horizontal="left" vertical="top" wrapText="1"/>
    </xf>
    <xf numFmtId="0" fontId="16" fillId="0" borderId="23" xfId="0" applyFont="1" applyBorder="1" applyAlignment="1">
      <alignment horizontal="left" vertical="top" wrapText="1"/>
    </xf>
    <xf numFmtId="0" fontId="16" fillId="0" borderId="24" xfId="0" applyFont="1" applyBorder="1" applyAlignment="1">
      <alignment horizontal="left" vertical="top" wrapText="1"/>
    </xf>
    <xf numFmtId="0" fontId="16" fillId="0" borderId="24" xfId="3" applyFont="1" applyFill="1" applyBorder="1" applyAlignment="1">
      <alignment vertical="top"/>
    </xf>
    <xf numFmtId="0" fontId="16" fillId="0" borderId="34" xfId="0" applyFont="1" applyBorder="1" applyAlignment="1">
      <alignment vertical="top"/>
    </xf>
    <xf numFmtId="0" fontId="16" fillId="0" borderId="32" xfId="0" applyFont="1" applyBorder="1" applyAlignment="1">
      <alignment vertical="top" wrapText="1"/>
    </xf>
    <xf numFmtId="0" fontId="16" fillId="0" borderId="32" xfId="0" applyFont="1" applyBorder="1" applyAlignment="1">
      <alignment vertical="top"/>
    </xf>
    <xf numFmtId="0" fontId="7" fillId="0" borderId="0" xfId="0" applyFont="1" applyAlignment="1">
      <alignment vertical="center"/>
    </xf>
    <xf numFmtId="0" fontId="3" fillId="0" borderId="50"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6" xfId="0" applyFont="1" applyBorder="1" applyAlignment="1">
      <alignment horizontal="center" vertical="center" wrapText="1"/>
    </xf>
    <xf numFmtId="0" fontId="19" fillId="0" borderId="32" xfId="0" applyFont="1" applyBorder="1" applyAlignment="1">
      <alignment vertical="top" wrapText="1"/>
    </xf>
    <xf numFmtId="0" fontId="2" fillId="0" borderId="35" xfId="0" applyFont="1" applyBorder="1" applyAlignment="1">
      <alignment vertical="top" wrapText="1"/>
    </xf>
    <xf numFmtId="0" fontId="2" fillId="0" borderId="16" xfId="0" applyFont="1" applyBorder="1" applyAlignment="1">
      <alignment vertical="top"/>
    </xf>
    <xf numFmtId="0" fontId="16" fillId="0" borderId="16" xfId="0" applyFont="1" applyBorder="1" applyAlignment="1">
      <alignment vertical="top" wrapText="1"/>
    </xf>
    <xf numFmtId="0" fontId="16" fillId="0" borderId="30" xfId="0" applyFont="1" applyBorder="1" applyAlignment="1">
      <alignment horizontal="left" vertical="top" wrapText="1"/>
    </xf>
    <xf numFmtId="0" fontId="17" fillId="2" borderId="29" xfId="0" applyFont="1" applyFill="1" applyBorder="1"/>
    <xf numFmtId="0" fontId="2" fillId="0" borderId="52" xfId="0" applyFont="1" applyBorder="1" applyAlignment="1">
      <alignment horizontal="left" vertical="top"/>
    </xf>
    <xf numFmtId="0" fontId="2" fillId="0" borderId="52" xfId="0" applyFont="1" applyBorder="1" applyAlignment="1">
      <alignment horizontal="left" vertical="top" wrapText="1"/>
    </xf>
    <xf numFmtId="0" fontId="2" fillId="0" borderId="53" xfId="0" applyFont="1" applyBorder="1" applyAlignment="1">
      <alignment horizontal="left" vertical="top" wrapText="1"/>
    </xf>
    <xf numFmtId="0" fontId="2" fillId="0" borderId="28" xfId="0" applyFont="1" applyBorder="1" applyAlignment="1">
      <alignment horizontal="left" vertical="top"/>
    </xf>
    <xf numFmtId="0" fontId="16" fillId="0" borderId="52" xfId="0" applyFont="1" applyBorder="1" applyAlignment="1">
      <alignment vertical="top"/>
    </xf>
    <xf numFmtId="0" fontId="2" fillId="0" borderId="40" xfId="0" applyFont="1" applyBorder="1" applyAlignment="1">
      <alignment vertical="top"/>
    </xf>
    <xf numFmtId="0" fontId="16" fillId="0" borderId="36" xfId="0" applyFont="1" applyBorder="1" applyAlignment="1">
      <alignment vertical="top" wrapText="1"/>
    </xf>
    <xf numFmtId="0" fontId="2" fillId="0" borderId="30" xfId="0" applyFont="1" applyBorder="1" applyAlignment="1">
      <alignment vertical="top"/>
    </xf>
    <xf numFmtId="0" fontId="2" fillId="0" borderId="54" xfId="0" applyFont="1" applyBorder="1" applyAlignment="1">
      <alignment horizontal="left" vertical="top"/>
    </xf>
    <xf numFmtId="39" fontId="2" fillId="0" borderId="10" xfId="0" applyNumberFormat="1" applyFont="1" applyBorder="1"/>
    <xf numFmtId="0" fontId="16" fillId="0" borderId="52" xfId="0" applyFont="1" applyBorder="1" applyAlignment="1">
      <alignment horizontal="left" vertical="top" wrapText="1"/>
    </xf>
    <xf numFmtId="0" fontId="16" fillId="0" borderId="48" xfId="0" applyFont="1" applyBorder="1" applyAlignment="1">
      <alignment horizontal="left" vertical="top" wrapText="1"/>
    </xf>
    <xf numFmtId="0" fontId="16" fillId="0" borderId="54" xfId="0" applyFont="1" applyBorder="1" applyAlignment="1">
      <alignment horizontal="left" vertical="top" wrapText="1"/>
    </xf>
    <xf numFmtId="0" fontId="16" fillId="0" borderId="55" xfId="0" applyFont="1" applyBorder="1" applyAlignment="1">
      <alignment horizontal="left" vertical="top" wrapText="1"/>
    </xf>
    <xf numFmtId="0" fontId="16" fillId="0" borderId="46" xfId="0" applyFont="1" applyBorder="1" applyAlignment="1">
      <alignment horizontal="left" vertical="top"/>
    </xf>
    <xf numFmtId="0" fontId="16" fillId="0" borderId="14" xfId="0" applyFont="1" applyBorder="1" applyAlignment="1">
      <alignment horizontal="left" vertical="top"/>
    </xf>
    <xf numFmtId="0" fontId="15" fillId="8" borderId="10" xfId="0" applyFont="1" applyFill="1" applyBorder="1" applyAlignment="1">
      <alignment horizontal="left"/>
    </xf>
    <xf numFmtId="0" fontId="15" fillId="8" borderId="0" xfId="0" applyFont="1" applyFill="1" applyAlignment="1">
      <alignment horizontal="left"/>
    </xf>
    <xf numFmtId="0" fontId="15" fillId="8" borderId="11" xfId="0" applyFont="1" applyFill="1" applyBorder="1" applyAlignment="1">
      <alignment horizontal="left"/>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0" borderId="40" xfId="0" applyFont="1" applyBorder="1" applyAlignment="1">
      <alignment horizontal="left" vertical="top" wrapText="1"/>
    </xf>
    <xf numFmtId="0" fontId="16" fillId="0" borderId="41"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51" xfId="0" applyFont="1" applyBorder="1" applyAlignment="1">
      <alignment horizontal="left" vertical="top" wrapText="1"/>
    </xf>
    <xf numFmtId="0" fontId="16" fillId="0" borderId="47" xfId="0" applyFont="1" applyBorder="1" applyAlignment="1">
      <alignment horizontal="left" vertical="top" wrapText="1"/>
    </xf>
    <xf numFmtId="0" fontId="16" fillId="9" borderId="1" xfId="0" applyFont="1" applyFill="1" applyBorder="1" applyAlignment="1">
      <alignment horizontal="left" vertical="top" wrapText="1"/>
    </xf>
    <xf numFmtId="0" fontId="16" fillId="9" borderId="2" xfId="0" applyFont="1" applyFill="1" applyBorder="1" applyAlignment="1">
      <alignment horizontal="left" vertical="top" wrapText="1"/>
    </xf>
    <xf numFmtId="0" fontId="16" fillId="9" borderId="3" xfId="0" applyFont="1" applyFill="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0" borderId="18" xfId="0" applyFont="1" applyBorder="1" applyAlignment="1">
      <alignment horizontal="center" vertical="center"/>
    </xf>
    <xf numFmtId="0" fontId="3" fillId="0" borderId="47" xfId="0" applyFont="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3" fillId="0" borderId="45"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5" xfId="0" applyFont="1" applyBorder="1" applyAlignment="1">
      <alignment horizontal="center" vertical="center" wrapText="1"/>
    </xf>
    <xf numFmtId="0" fontId="3" fillId="6" borderId="17" xfId="0" applyFont="1" applyFill="1" applyBorder="1" applyAlignment="1">
      <alignment horizontal="center" vertical="center" wrapText="1"/>
    </xf>
    <xf numFmtId="0" fontId="3" fillId="6" borderId="22" xfId="0" applyFont="1" applyFill="1" applyBorder="1" applyAlignment="1">
      <alignment horizontal="center" vertical="center" wrapText="1"/>
    </xf>
    <xf numFmtId="0" fontId="3" fillId="0" borderId="49" xfId="0" applyFont="1" applyBorder="1" applyAlignment="1">
      <alignment horizontal="center" vertical="center" wrapText="1"/>
    </xf>
    <xf numFmtId="0" fontId="3" fillId="0" borderId="42" xfId="0" applyFont="1" applyBorder="1" applyAlignment="1">
      <alignment horizontal="center" vertical="center" wrapText="1"/>
    </xf>
    <xf numFmtId="0" fontId="3" fillId="5" borderId="45" xfId="0" applyFont="1" applyFill="1" applyBorder="1" applyAlignment="1">
      <alignment horizontal="center" vertical="center" wrapText="1"/>
    </xf>
    <xf numFmtId="0" fontId="3" fillId="5" borderId="43" xfId="0" applyFont="1" applyFill="1" applyBorder="1" applyAlignment="1">
      <alignment horizontal="center" vertical="center" wrapText="1"/>
    </xf>
    <xf numFmtId="0" fontId="3" fillId="5" borderId="49" xfId="0" applyFont="1" applyFill="1" applyBorder="1" applyAlignment="1">
      <alignment horizontal="center" vertical="center" wrapText="1"/>
    </xf>
    <xf numFmtId="0" fontId="3" fillId="5" borderId="42" xfId="0" applyFont="1" applyFill="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3000000}"/>
    <cellStyle name="Percent" xfId="1" builtinId="5"/>
  </cellStyles>
  <dxfs count="0"/>
  <tableStyles count="0" defaultTableStyle="TableStyleMedium2" defaultPivotStyle="PivotStyleLight16"/>
  <colors>
    <mruColors>
      <color rgb="FF003C71"/>
      <color rgb="FFA7C9D5"/>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959100" cy="806603"/>
        </a:xfrm>
        <a:prstGeom prst="rect">
          <a:avLst/>
        </a:prstGeom>
      </xdr:spPr>
    </xdr:pic>
    <xdr:clientData/>
  </xdr:twoCellAnchor>
  <xdr:oneCellAnchor>
    <xdr:from>
      <xdr:col>1</xdr:col>
      <xdr:colOff>95049</xdr:colOff>
      <xdr:row>28</xdr:row>
      <xdr:rowOff>159068</xdr:rowOff>
    </xdr:from>
    <xdr:ext cx="7172861" cy="18787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29</xdr:row>
      <xdr:rowOff>196850</xdr:rowOff>
    </xdr:from>
    <xdr:to>
      <xdr:col>2</xdr:col>
      <xdr:colOff>1536700</xdr:colOff>
      <xdr:row>31</xdr:row>
      <xdr:rowOff>0</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84200" y="8362950"/>
          <a:ext cx="4095750" cy="234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20</xdr:row>
      <xdr:rowOff>9986</xdr:rowOff>
    </xdr:from>
    <xdr:to>
      <xdr:col>4</xdr:col>
      <xdr:colOff>891799</xdr:colOff>
      <xdr:row>21</xdr:row>
      <xdr:rowOff>17239</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126306</xdr:colOff>
      <xdr:row>24</xdr:row>
      <xdr:rowOff>150092</xdr:rowOff>
    </xdr:from>
    <xdr:to>
      <xdr:col>8</xdr:col>
      <xdr:colOff>209780</xdr:colOff>
      <xdr:row>25</xdr:row>
      <xdr:rowOff>157344</xdr:rowOff>
    </xdr:to>
    <mc:AlternateContent xmlns:mc="http://schemas.openxmlformats.org/markup-compatibility/2006" xmlns:a14="http://schemas.microsoft.com/office/drawing/2010/main">
      <mc:Choice Requires="a14">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08389" y="6468342"/>
              <a:ext cx="14931891" cy="187169"/>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08389" y="6468342"/>
              <a:ext cx="14931891" cy="187169"/>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bpa.gov/-/media/Aep/rates-tariff/bp-24/models-and-datasets-initial-proposal/TRMbd_2024.xlsm" TargetMode="External"/><Relationship Id="rId7" Type="http://schemas.openxmlformats.org/officeDocument/2006/relationships/hyperlink" Target="https://www.bpa.gov/-/media/Aep/rates-tariff/bp-24/models-and-datasets-initial-proposal/TRMbd_2024.xlsm" TargetMode="External"/><Relationship Id="rId2" Type="http://schemas.openxmlformats.org/officeDocument/2006/relationships/hyperlink" Target="https://www.bpa.gov/-/media/Aep/rates-tariff/bp-24/models-and-datasets-initial-proposal/TRMbd_2024.xlsm" TargetMode="External"/><Relationship Id="rId1" Type="http://schemas.openxmlformats.org/officeDocument/2006/relationships/hyperlink" Target="mailto:post2028@bpa.gov" TargetMode="External"/><Relationship Id="rId6" Type="http://schemas.openxmlformats.org/officeDocument/2006/relationships/hyperlink" Target="https://www.bpa.gov/-/media/Aep/rates-tariff/rhwm/FY-2024-2025-RHWM-Process/Final-2024-RHWM-Outputs-08312022.xlsx" TargetMode="External"/><Relationship Id="rId5" Type="http://schemas.openxmlformats.org/officeDocument/2006/relationships/hyperlink" Target="https://www.bpa.gov/-/media/Aep/rates-tariff/bp-24/models-and-datasets-initial-proposal/TRMbd_2024.xlsm" TargetMode="External"/><Relationship Id="rId4" Type="http://schemas.openxmlformats.org/officeDocument/2006/relationships/hyperlink" Target="https://www.bpa.gov/-/media/Aep/power/regional-dialogue/clark-river-road-letter.pdf"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4"/>
  <sheetViews>
    <sheetView showGridLines="0" zoomScale="90" zoomScaleNormal="90" workbookViewId="0">
      <selection activeCell="B7" sqref="B7:E7"/>
    </sheetView>
  </sheetViews>
  <sheetFormatPr defaultColWidth="8.5546875" defaultRowHeight="13.8" x14ac:dyDescent="0.25"/>
  <cols>
    <col min="1" max="1" width="8.5546875" style="1"/>
    <col min="2" max="2" width="36.44140625" style="1" customWidth="1"/>
    <col min="3" max="3" width="85.5546875" style="1" customWidth="1"/>
    <col min="4" max="4" width="43.5546875" style="1" customWidth="1"/>
    <col min="5" max="5" width="26.5546875" style="1" customWidth="1"/>
    <col min="6" max="6" width="12.88671875" style="1" customWidth="1"/>
    <col min="7" max="7" width="49.88671875" style="1" customWidth="1"/>
    <col min="8" max="16384" width="8.5546875" style="1"/>
  </cols>
  <sheetData>
    <row r="1" spans="2:7" ht="68.849999999999994" customHeight="1" x14ac:dyDescent="0.25"/>
    <row r="2" spans="2:7" ht="25.35" customHeight="1" x14ac:dyDescent="0.3">
      <c r="B2" s="29" t="s">
        <v>157</v>
      </c>
    </row>
    <row r="3" spans="2:7" x14ac:dyDescent="0.25">
      <c r="B3" s="2" t="s">
        <v>158</v>
      </c>
      <c r="C3" s="30" t="s">
        <v>159</v>
      </c>
    </row>
    <row r="4" spans="2:7" x14ac:dyDescent="0.25">
      <c r="B4" s="2" t="s">
        <v>160</v>
      </c>
      <c r="C4" s="70">
        <v>45572</v>
      </c>
    </row>
    <row r="5" spans="2:7" x14ac:dyDescent="0.25">
      <c r="B5" s="2"/>
      <c r="C5" s="70"/>
    </row>
    <row r="6" spans="2:7" ht="16.2" thickBot="1" x14ac:dyDescent="0.35">
      <c r="B6" s="31" t="s">
        <v>256</v>
      </c>
      <c r="C6" s="70"/>
    </row>
    <row r="7" spans="2:7" ht="55.8" customHeight="1" thickBot="1" x14ac:dyDescent="0.3">
      <c r="B7" s="158" t="s">
        <v>258</v>
      </c>
      <c r="C7" s="159"/>
      <c r="D7" s="159"/>
      <c r="E7" s="160"/>
    </row>
    <row r="8" spans="2:7" x14ac:dyDescent="0.25">
      <c r="B8" s="30"/>
    </row>
    <row r="9" spans="2:7" ht="16.2" thickBot="1" x14ac:dyDescent="0.35">
      <c r="B9" s="31" t="s">
        <v>161</v>
      </c>
    </row>
    <row r="10" spans="2:7" ht="48.6" customHeight="1" thickBot="1" x14ac:dyDescent="0.3">
      <c r="B10" s="161" t="s">
        <v>257</v>
      </c>
      <c r="C10" s="162"/>
      <c r="D10" s="162"/>
      <c r="E10" s="163"/>
      <c r="F10" s="32"/>
      <c r="G10" s="32"/>
    </row>
    <row r="11" spans="2:7" ht="15" x14ac:dyDescent="0.25">
      <c r="B11" s="33"/>
      <c r="C11" s="33"/>
      <c r="D11" s="33"/>
      <c r="E11" s="33"/>
      <c r="F11" s="32"/>
      <c r="G11" s="32"/>
    </row>
    <row r="12" spans="2:7" ht="16.2" thickBot="1" x14ac:dyDescent="0.35">
      <c r="B12" s="31" t="s">
        <v>162</v>
      </c>
      <c r="C12" s="33"/>
      <c r="D12" s="33"/>
      <c r="E12" s="33"/>
      <c r="F12" s="32"/>
      <c r="G12" s="32"/>
    </row>
    <row r="13" spans="2:7" ht="16.2" thickBot="1" x14ac:dyDescent="0.35">
      <c r="B13" s="34" t="s">
        <v>163</v>
      </c>
      <c r="C13" s="164" t="s">
        <v>164</v>
      </c>
      <c r="D13" s="165"/>
      <c r="E13" s="33"/>
      <c r="F13" s="32"/>
      <c r="G13" s="32"/>
    </row>
    <row r="14" spans="2:7" ht="31.35" customHeight="1" x14ac:dyDescent="0.25">
      <c r="B14" s="35" t="s">
        <v>165</v>
      </c>
      <c r="C14" s="166" t="s">
        <v>197</v>
      </c>
      <c r="D14" s="167"/>
      <c r="E14" s="33"/>
      <c r="F14" s="32"/>
      <c r="G14" s="32"/>
    </row>
    <row r="15" spans="2:7" ht="46.5" customHeight="1" x14ac:dyDescent="0.25">
      <c r="B15" s="36" t="s">
        <v>166</v>
      </c>
      <c r="C15" s="150" t="s">
        <v>239</v>
      </c>
      <c r="D15" s="151"/>
      <c r="E15" s="33"/>
      <c r="F15" s="32"/>
      <c r="G15" s="32"/>
    </row>
    <row r="16" spans="2:7" ht="15" x14ac:dyDescent="0.25">
      <c r="B16" s="36" t="s">
        <v>204</v>
      </c>
      <c r="C16" s="150" t="s">
        <v>215</v>
      </c>
      <c r="D16" s="151"/>
      <c r="E16" s="33"/>
      <c r="F16" s="32"/>
      <c r="G16" s="32"/>
    </row>
    <row r="17" spans="1:8" ht="31.5" customHeight="1" thickBot="1" x14ac:dyDescent="0.3">
      <c r="B17" s="37" t="s">
        <v>194</v>
      </c>
      <c r="C17" s="152" t="s">
        <v>195</v>
      </c>
      <c r="D17" s="153"/>
      <c r="E17" s="33"/>
      <c r="F17" s="32"/>
      <c r="G17" s="32"/>
    </row>
    <row r="18" spans="1:8" ht="18" customHeight="1" x14ac:dyDescent="0.25">
      <c r="B18" s="50"/>
      <c r="C18" s="33"/>
      <c r="D18" s="33"/>
      <c r="E18" s="33"/>
      <c r="F18" s="32"/>
      <c r="G18" s="32"/>
    </row>
    <row r="19" spans="1:8" ht="16.2" thickBot="1" x14ac:dyDescent="0.35">
      <c r="B19" s="31" t="s">
        <v>198</v>
      </c>
    </row>
    <row r="20" spans="1:8" x14ac:dyDescent="0.25">
      <c r="B20" s="38"/>
      <c r="C20" s="39"/>
      <c r="D20" s="39"/>
      <c r="E20" s="39"/>
      <c r="F20" s="40"/>
    </row>
    <row r="21" spans="1:8" x14ac:dyDescent="0.25">
      <c r="B21" s="42"/>
      <c r="C21" s="72"/>
      <c r="D21" s="72"/>
      <c r="E21" s="72"/>
      <c r="F21" s="43"/>
    </row>
    <row r="22" spans="1:8" ht="14.4" thickBot="1" x14ac:dyDescent="0.3">
      <c r="B22" s="44"/>
      <c r="C22" s="45"/>
      <c r="D22" s="45"/>
      <c r="E22" s="45"/>
      <c r="F22" s="46"/>
    </row>
    <row r="24" spans="1:8" ht="16.2" thickBot="1" x14ac:dyDescent="0.35">
      <c r="B24" s="58" t="s">
        <v>167</v>
      </c>
    </row>
    <row r="25" spans="1:8" x14ac:dyDescent="0.25">
      <c r="A25" s="53"/>
      <c r="B25" s="38"/>
      <c r="C25" s="39"/>
      <c r="D25" s="39"/>
      <c r="E25" s="39"/>
      <c r="F25" s="40"/>
      <c r="G25" s="41"/>
    </row>
    <row r="26" spans="1:8" ht="26.1" customHeight="1" thickBot="1" x14ac:dyDescent="0.3">
      <c r="B26" s="44"/>
      <c r="C26" s="45"/>
      <c r="D26" s="45"/>
      <c r="E26" s="45"/>
      <c r="F26" s="46"/>
      <c r="G26" s="41"/>
    </row>
    <row r="27" spans="1:8" ht="13.35" customHeight="1" x14ac:dyDescent="0.25">
      <c r="B27" s="41"/>
      <c r="C27" s="41"/>
      <c r="D27" s="41"/>
      <c r="E27" s="41"/>
      <c r="F27" s="41"/>
      <c r="G27" s="41"/>
    </row>
    <row r="28" spans="1:8" ht="26.1" customHeight="1" thickBot="1" x14ac:dyDescent="0.35">
      <c r="B28" s="31" t="s">
        <v>199</v>
      </c>
      <c r="C28" s="41"/>
      <c r="D28" s="41"/>
      <c r="E28" s="41"/>
      <c r="F28" s="41"/>
      <c r="G28" s="41"/>
    </row>
    <row r="29" spans="1:8" ht="26.1" customHeight="1" x14ac:dyDescent="0.25">
      <c r="B29" s="38"/>
      <c r="C29" s="39"/>
      <c r="D29" s="39"/>
      <c r="E29" s="39"/>
      <c r="F29" s="40"/>
      <c r="G29" s="41"/>
      <c r="H29" s="41"/>
    </row>
    <row r="30" spans="1:8" ht="17.100000000000001" customHeight="1" thickBot="1" x14ac:dyDescent="0.3">
      <c r="B30" s="44"/>
      <c r="C30" s="45"/>
      <c r="D30" s="45"/>
      <c r="E30" s="45"/>
      <c r="F30" s="46"/>
      <c r="G30" s="41"/>
      <c r="H30" s="41"/>
    </row>
    <row r="31" spans="1:8" ht="17.100000000000001" customHeight="1" x14ac:dyDescent="0.25">
      <c r="B31" s="41"/>
      <c r="C31" s="41"/>
      <c r="D31" s="41"/>
      <c r="E31" s="41"/>
      <c r="F31" s="41"/>
      <c r="G31" s="41"/>
    </row>
    <row r="32" spans="1:8" x14ac:dyDescent="0.25">
      <c r="B32" s="41"/>
      <c r="C32" s="41"/>
      <c r="D32" s="41"/>
      <c r="E32" s="41"/>
      <c r="F32" s="41"/>
      <c r="G32" s="41"/>
    </row>
    <row r="33" spans="1:10" x14ac:dyDescent="0.25">
      <c r="B33" s="41"/>
      <c r="C33" s="41"/>
      <c r="D33" s="41"/>
      <c r="E33" s="41"/>
      <c r="F33" s="41"/>
      <c r="G33" s="41"/>
    </row>
    <row r="34" spans="1:10" ht="16.2" thickBot="1" x14ac:dyDescent="0.35">
      <c r="B34" s="31" t="s">
        <v>168</v>
      </c>
    </row>
    <row r="35" spans="1:10" ht="16.2" thickBot="1" x14ac:dyDescent="0.35">
      <c r="B35" s="34" t="s">
        <v>169</v>
      </c>
      <c r="C35" s="47" t="s">
        <v>170</v>
      </c>
      <c r="D35" s="48" t="s">
        <v>171</v>
      </c>
      <c r="E35" s="130" t="s">
        <v>172</v>
      </c>
      <c r="F35" s="154" t="s">
        <v>254</v>
      </c>
      <c r="G35" s="155"/>
      <c r="H35" s="41"/>
    </row>
    <row r="36" spans="1:10" ht="32.25" customHeight="1" x14ac:dyDescent="0.25">
      <c r="B36" s="137" t="s">
        <v>188</v>
      </c>
      <c r="C36" s="129" t="s">
        <v>230</v>
      </c>
      <c r="D36" s="138" t="s">
        <v>173</v>
      </c>
      <c r="E36" s="139" t="s">
        <v>173</v>
      </c>
      <c r="F36" s="156" t="s">
        <v>243</v>
      </c>
      <c r="G36" s="157"/>
      <c r="H36" s="41"/>
    </row>
    <row r="37" spans="1:10" ht="111.75" customHeight="1" x14ac:dyDescent="0.25">
      <c r="B37" s="64" t="s">
        <v>209</v>
      </c>
      <c r="C37" s="73" t="s">
        <v>242</v>
      </c>
      <c r="D37" s="65" t="s">
        <v>173</v>
      </c>
      <c r="E37" s="131" t="s">
        <v>173</v>
      </c>
      <c r="F37" s="143" t="s">
        <v>252</v>
      </c>
      <c r="G37" s="144"/>
      <c r="H37" s="41"/>
    </row>
    <row r="38" spans="1:10" ht="141.6" customHeight="1" x14ac:dyDescent="0.25">
      <c r="B38" s="64" t="s">
        <v>191</v>
      </c>
      <c r="C38" s="73" t="s">
        <v>200</v>
      </c>
      <c r="D38" s="65" t="s">
        <v>173</v>
      </c>
      <c r="E38" s="131" t="s">
        <v>173</v>
      </c>
      <c r="F38" s="141" t="s">
        <v>248</v>
      </c>
      <c r="G38" s="142"/>
      <c r="H38" s="41"/>
    </row>
    <row r="39" spans="1:10" ht="66" customHeight="1" x14ac:dyDescent="0.25">
      <c r="B39" s="64" t="s">
        <v>174</v>
      </c>
      <c r="C39" s="73" t="s">
        <v>241</v>
      </c>
      <c r="D39" s="65" t="s">
        <v>173</v>
      </c>
      <c r="E39" s="131" t="s">
        <v>173</v>
      </c>
      <c r="F39" s="141" t="s">
        <v>255</v>
      </c>
      <c r="G39" s="142"/>
      <c r="H39" s="41"/>
    </row>
    <row r="40" spans="1:10" ht="45" x14ac:dyDescent="0.25">
      <c r="A40" s="52"/>
      <c r="B40" s="67" t="s">
        <v>175</v>
      </c>
      <c r="C40" s="71" t="s">
        <v>218</v>
      </c>
      <c r="D40" s="66" t="s">
        <v>181</v>
      </c>
      <c r="E40" s="131" t="s">
        <v>176</v>
      </c>
      <c r="F40" s="141" t="s">
        <v>253</v>
      </c>
      <c r="G40" s="142"/>
      <c r="H40" s="49"/>
      <c r="I40" s="49"/>
      <c r="J40" s="49"/>
    </row>
    <row r="41" spans="1:10" ht="60" x14ac:dyDescent="0.25">
      <c r="A41" s="52"/>
      <c r="B41" s="67" t="s">
        <v>179</v>
      </c>
      <c r="C41" s="71" t="s">
        <v>216</v>
      </c>
      <c r="D41" s="66" t="s">
        <v>181</v>
      </c>
      <c r="E41" s="131" t="s">
        <v>180</v>
      </c>
      <c r="F41" s="141" t="s">
        <v>253</v>
      </c>
      <c r="G41" s="142"/>
      <c r="H41" s="41"/>
    </row>
    <row r="42" spans="1:10" ht="51" customHeight="1" x14ac:dyDescent="0.25">
      <c r="A42" s="52"/>
      <c r="B42" s="67" t="s">
        <v>177</v>
      </c>
      <c r="C42" s="73" t="s">
        <v>234</v>
      </c>
      <c r="D42" s="66" t="s">
        <v>181</v>
      </c>
      <c r="E42" s="131" t="s">
        <v>178</v>
      </c>
      <c r="F42" s="141" t="s">
        <v>253</v>
      </c>
      <c r="G42" s="142"/>
      <c r="H42" s="41"/>
    </row>
    <row r="43" spans="1:10" ht="135" x14ac:dyDescent="0.25">
      <c r="A43" s="52"/>
      <c r="B43" s="67" t="s">
        <v>214</v>
      </c>
      <c r="C43" s="71" t="s">
        <v>233</v>
      </c>
      <c r="D43" s="66" t="s">
        <v>183</v>
      </c>
      <c r="E43" s="131" t="s">
        <v>173</v>
      </c>
      <c r="F43" s="141" t="s">
        <v>259</v>
      </c>
      <c r="G43" s="142"/>
      <c r="H43" s="41"/>
    </row>
    <row r="44" spans="1:10" ht="54" customHeight="1" x14ac:dyDescent="0.25">
      <c r="A44" s="52"/>
      <c r="B44" s="67" t="s">
        <v>187</v>
      </c>
      <c r="C44" s="71" t="s">
        <v>231</v>
      </c>
      <c r="D44" s="66" t="s">
        <v>205</v>
      </c>
      <c r="E44" s="131" t="s">
        <v>206</v>
      </c>
      <c r="F44" s="141" t="s">
        <v>246</v>
      </c>
      <c r="G44" s="142"/>
      <c r="H44" s="41"/>
    </row>
    <row r="45" spans="1:10" ht="50.4" customHeight="1" x14ac:dyDescent="0.25">
      <c r="A45" s="52"/>
      <c r="B45" s="67" t="s">
        <v>182</v>
      </c>
      <c r="C45" s="71" t="s">
        <v>210</v>
      </c>
      <c r="D45" s="68" t="s">
        <v>173</v>
      </c>
      <c r="E45" s="131" t="s">
        <v>173</v>
      </c>
      <c r="F45" s="141" t="s">
        <v>244</v>
      </c>
      <c r="G45" s="142"/>
      <c r="H45" s="41"/>
    </row>
    <row r="46" spans="1:10" ht="255" x14ac:dyDescent="0.25">
      <c r="A46" s="52"/>
      <c r="B46" s="64" t="s">
        <v>0</v>
      </c>
      <c r="C46" s="71" t="s">
        <v>219</v>
      </c>
      <c r="D46" s="71" t="s">
        <v>217</v>
      </c>
      <c r="E46" s="132" t="s">
        <v>173</v>
      </c>
      <c r="F46" s="141" t="s">
        <v>247</v>
      </c>
      <c r="G46" s="142"/>
      <c r="H46" s="41"/>
    </row>
    <row r="47" spans="1:10" ht="110.4" customHeight="1" x14ac:dyDescent="0.25">
      <c r="A47" s="52"/>
      <c r="B47" s="114" t="s">
        <v>189</v>
      </c>
      <c r="C47" s="73" t="s">
        <v>235</v>
      </c>
      <c r="D47" s="66" t="s">
        <v>181</v>
      </c>
      <c r="E47" s="131" t="s">
        <v>178</v>
      </c>
      <c r="F47" s="141" t="s">
        <v>245</v>
      </c>
      <c r="G47" s="142"/>
      <c r="H47" s="41"/>
    </row>
    <row r="48" spans="1:10" ht="60" x14ac:dyDescent="0.25">
      <c r="A48" s="52"/>
      <c r="B48" s="111" t="s">
        <v>151</v>
      </c>
      <c r="C48" s="110" t="s">
        <v>211</v>
      </c>
      <c r="D48" s="69" t="s">
        <v>173</v>
      </c>
      <c r="E48" s="133" t="s">
        <v>173</v>
      </c>
      <c r="F48" s="141" t="s">
        <v>244</v>
      </c>
      <c r="G48" s="142"/>
      <c r="H48" s="41"/>
    </row>
    <row r="49" spans="1:8" ht="120" x14ac:dyDescent="0.25">
      <c r="A49" s="52"/>
      <c r="B49" s="64" t="s">
        <v>192</v>
      </c>
      <c r="C49" s="71" t="s">
        <v>232</v>
      </c>
      <c r="D49" s="74" t="s">
        <v>201</v>
      </c>
      <c r="E49" s="131" t="s">
        <v>173</v>
      </c>
      <c r="F49" s="141" t="s">
        <v>244</v>
      </c>
      <c r="G49" s="142"/>
      <c r="H49" s="41"/>
    </row>
    <row r="50" spans="1:8" ht="15.6" x14ac:dyDescent="0.3">
      <c r="B50" s="147" t="s">
        <v>220</v>
      </c>
      <c r="C50" s="148"/>
      <c r="D50" s="148"/>
      <c r="E50" s="148"/>
      <c r="F50" s="148"/>
      <c r="G50" s="149"/>
      <c r="H50" s="41"/>
    </row>
    <row r="51" spans="1:8" ht="90" x14ac:dyDescent="0.25">
      <c r="B51" s="115" t="s">
        <v>221</v>
      </c>
      <c r="C51" s="116" t="s">
        <v>236</v>
      </c>
      <c r="D51" s="117" t="s">
        <v>173</v>
      </c>
      <c r="E51" s="134" t="s">
        <v>173</v>
      </c>
      <c r="F51" s="143" t="s">
        <v>251</v>
      </c>
      <c r="G51" s="144"/>
      <c r="H51" s="41"/>
    </row>
    <row r="52" spans="1:8" ht="105" x14ac:dyDescent="0.25">
      <c r="B52" s="118" t="s">
        <v>212</v>
      </c>
      <c r="C52" s="125" t="s">
        <v>237</v>
      </c>
      <c r="D52" s="120" t="s">
        <v>173</v>
      </c>
      <c r="E52" s="135" t="s">
        <v>173</v>
      </c>
      <c r="F52" s="141" t="s">
        <v>250</v>
      </c>
      <c r="G52" s="142"/>
      <c r="H52" s="41"/>
    </row>
    <row r="53" spans="1:8" ht="45" x14ac:dyDescent="0.25">
      <c r="B53" s="118" t="s">
        <v>213</v>
      </c>
      <c r="C53" s="119" t="s">
        <v>222</v>
      </c>
      <c r="D53" s="120" t="s">
        <v>173</v>
      </c>
      <c r="E53" s="135" t="s">
        <v>173</v>
      </c>
      <c r="F53" s="141" t="s">
        <v>249</v>
      </c>
      <c r="G53" s="142"/>
    </row>
    <row r="54" spans="1:8" ht="120.6" thickBot="1" x14ac:dyDescent="0.3">
      <c r="B54" s="126" t="s">
        <v>238</v>
      </c>
      <c r="C54" s="128" t="s">
        <v>240</v>
      </c>
      <c r="D54" s="127" t="s">
        <v>173</v>
      </c>
      <c r="E54" s="136" t="s">
        <v>173</v>
      </c>
      <c r="F54" s="145" t="s">
        <v>173</v>
      </c>
      <c r="G54" s="146"/>
    </row>
  </sheetData>
  <mergeCells count="27">
    <mergeCell ref="B7:E7"/>
    <mergeCell ref="B10:E10"/>
    <mergeCell ref="C13:D13"/>
    <mergeCell ref="C14:D14"/>
    <mergeCell ref="C15:D15"/>
    <mergeCell ref="C16:D16"/>
    <mergeCell ref="F46:G46"/>
    <mergeCell ref="F47:G47"/>
    <mergeCell ref="F48:G48"/>
    <mergeCell ref="F49:G49"/>
    <mergeCell ref="C17:D17"/>
    <mergeCell ref="F35:G35"/>
    <mergeCell ref="F41:G41"/>
    <mergeCell ref="F42:G42"/>
    <mergeCell ref="F43:G43"/>
    <mergeCell ref="F44:G44"/>
    <mergeCell ref="F45:G45"/>
    <mergeCell ref="F36:G36"/>
    <mergeCell ref="F37:G37"/>
    <mergeCell ref="F38:G38"/>
    <mergeCell ref="F39:G39"/>
    <mergeCell ref="F40:G40"/>
    <mergeCell ref="F51:G51"/>
    <mergeCell ref="F52:G52"/>
    <mergeCell ref="F53:G53"/>
    <mergeCell ref="F54:G54"/>
    <mergeCell ref="B50:G50"/>
  </mergeCells>
  <hyperlinks>
    <hyperlink ref="C3" r:id="rId1" xr:uid="{00000000-0004-0000-0000-000000000000}"/>
    <hyperlink ref="B14" location="Info!A1" display="Info" xr:uid="{00000000-0004-0000-0000-000001000000}"/>
    <hyperlink ref="B15" location="Calculation!A1" display="Calculation" xr:uid="{00000000-0004-0000-0000-000002000000}"/>
    <hyperlink ref="D40" r:id="rId2" xr:uid="{00000000-0004-0000-0000-000003000000}"/>
    <hyperlink ref="D42" r:id="rId3" xr:uid="{00000000-0004-0000-0000-000004000000}"/>
    <hyperlink ref="D43" r:id="rId4" xr:uid="{00000000-0004-0000-0000-000005000000}"/>
    <hyperlink ref="B17" location="'Proportional Share Calculation'!A1" display="Proportional Share Calculation" xr:uid="{00000000-0004-0000-0000-000006000000}"/>
    <hyperlink ref="D41" r:id="rId5" xr:uid="{00000000-0004-0000-0000-000007000000}"/>
    <hyperlink ref="D44" r:id="rId6" xr:uid="{00000000-0004-0000-0000-000008000000}"/>
    <hyperlink ref="B16" location="'Conservation Data'!A1" display="Conservation Data" xr:uid="{00000000-0004-0000-0000-000009000000}"/>
    <hyperlink ref="D47" r:id="rId7" xr:uid="{00000000-0004-0000-0000-00000A000000}"/>
  </hyperlinks>
  <pageMargins left="0.7" right="0.7" top="0.75" bottom="0.75" header="0.3" footer="0.3"/>
  <pageSetup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140"/>
  <sheetViews>
    <sheetView tabSelected="1" workbookViewId="0">
      <pane xSplit="2" ySplit="3" topLeftCell="C66" activePane="bottomRight" state="frozen"/>
      <selection pane="topRight" activeCell="C1" sqref="C1"/>
      <selection pane="bottomLeft" activeCell="A8" sqref="A8"/>
      <selection pane="bottomRight" activeCell="C67" sqref="C67"/>
    </sheetView>
  </sheetViews>
  <sheetFormatPr defaultColWidth="8.5546875" defaultRowHeight="13.8" x14ac:dyDescent="0.25"/>
  <cols>
    <col min="1" max="1" width="8.5546875" style="1" bestFit="1" customWidth="1"/>
    <col min="2" max="2" width="35.5546875" style="1" bestFit="1" customWidth="1"/>
    <col min="3" max="3" width="13.5546875" style="1" customWidth="1"/>
    <col min="4" max="4" width="14.33203125" style="1" customWidth="1"/>
    <col min="5" max="6" width="13.5546875" style="1" customWidth="1"/>
    <col min="7" max="7" width="20.33203125" style="1" customWidth="1"/>
    <col min="8" max="10" width="13.5546875" style="1" customWidth="1"/>
    <col min="11" max="16" width="17.5546875" style="1" customWidth="1"/>
    <col min="17" max="18" width="16.44140625" style="1" customWidth="1"/>
    <col min="19" max="16384" width="8.5546875" style="1"/>
  </cols>
  <sheetData>
    <row r="1" spans="1:21" s="2" customFormat="1" ht="15" customHeight="1" thickBot="1" x14ac:dyDescent="0.3">
      <c r="A1" s="121"/>
      <c r="B1" s="51"/>
      <c r="C1" s="173" t="s">
        <v>223</v>
      </c>
      <c r="D1" s="174"/>
      <c r="E1" s="174"/>
      <c r="F1" s="174"/>
      <c r="G1" s="174"/>
      <c r="H1" s="174"/>
      <c r="I1" s="174"/>
      <c r="J1" s="174"/>
      <c r="K1" s="168" t="s">
        <v>152</v>
      </c>
      <c r="L1" s="169"/>
      <c r="M1" s="169"/>
      <c r="N1" s="169"/>
      <c r="O1" s="169"/>
      <c r="P1" s="169"/>
      <c r="Q1" s="169"/>
      <c r="R1" s="170"/>
    </row>
    <row r="2" spans="1:21" s="2" customFormat="1" ht="15" customHeight="1" thickBot="1" x14ac:dyDescent="0.3">
      <c r="A2" s="121"/>
      <c r="B2" s="51" t="s">
        <v>156</v>
      </c>
      <c r="C2" s="175" t="s">
        <v>185</v>
      </c>
      <c r="D2" s="177" t="s">
        <v>191</v>
      </c>
      <c r="E2" s="177" t="s">
        <v>186</v>
      </c>
      <c r="F2" s="171" t="s">
        <v>147</v>
      </c>
      <c r="G2" s="171"/>
      <c r="H2" s="171"/>
      <c r="I2" s="172"/>
      <c r="J2" s="179" t="s">
        <v>184</v>
      </c>
      <c r="K2" s="175" t="s">
        <v>224</v>
      </c>
      <c r="L2" s="177" t="s">
        <v>225</v>
      </c>
      <c r="M2" s="177" t="s">
        <v>226</v>
      </c>
      <c r="N2" s="177" t="s">
        <v>227</v>
      </c>
      <c r="O2" s="177" t="s">
        <v>228</v>
      </c>
      <c r="P2" s="181" t="s">
        <v>229</v>
      </c>
      <c r="Q2" s="183" t="s">
        <v>153</v>
      </c>
      <c r="R2" s="185" t="s">
        <v>196</v>
      </c>
    </row>
    <row r="3" spans="1:21" s="2" customFormat="1" ht="64.5" customHeight="1" thickBot="1" x14ac:dyDescent="0.3">
      <c r="A3" s="15" t="s">
        <v>2</v>
      </c>
      <c r="B3" s="26" t="s">
        <v>3</v>
      </c>
      <c r="C3" s="176"/>
      <c r="D3" s="178"/>
      <c r="E3" s="178"/>
      <c r="F3" s="122" t="s">
        <v>148</v>
      </c>
      <c r="G3" s="123" t="s">
        <v>145</v>
      </c>
      <c r="H3" s="123" t="s">
        <v>150</v>
      </c>
      <c r="I3" s="124" t="s">
        <v>149</v>
      </c>
      <c r="J3" s="180"/>
      <c r="K3" s="176"/>
      <c r="L3" s="178"/>
      <c r="M3" s="178"/>
      <c r="N3" s="178"/>
      <c r="O3" s="178"/>
      <c r="P3" s="182"/>
      <c r="Q3" s="184"/>
      <c r="R3" s="186"/>
    </row>
    <row r="4" spans="1:21" ht="14.4" x14ac:dyDescent="0.3">
      <c r="A4" s="6">
        <v>10015</v>
      </c>
      <c r="B4" s="11" t="s">
        <v>4</v>
      </c>
      <c r="C4" s="17">
        <v>0.54931529680365287</v>
      </c>
      <c r="D4" s="22">
        <v>0</v>
      </c>
      <c r="E4" s="8">
        <v>0</v>
      </c>
      <c r="F4" s="9">
        <v>0</v>
      </c>
      <c r="G4" s="8">
        <v>0</v>
      </c>
      <c r="H4" s="9">
        <v>0</v>
      </c>
      <c r="I4" s="102">
        <v>0</v>
      </c>
      <c r="J4" s="24">
        <f t="shared" ref="J4:J67" si="0">IF((C4+D4-SUM(E4:H4)+I4)&gt;0,C4+D4-SUM(E4:H4)+I4,0)</f>
        <v>0.54931529680365287</v>
      </c>
      <c r="K4" s="17">
        <v>0.57299999999999995</v>
      </c>
      <c r="L4" s="8">
        <f t="shared" ref="L4:L67" si="1">IF(K4&gt;J4,J4-K4,0)</f>
        <v>-2.3684703196347079E-2</v>
      </c>
      <c r="M4" s="8">
        <f>'Conservation Data'!J3*0.5</f>
        <v>0</v>
      </c>
      <c r="N4" s="8">
        <f t="shared" ref="N4:N67" si="2">H4*0.5</f>
        <v>0</v>
      </c>
      <c r="O4" s="9">
        <f t="shared" ref="O4:O67" si="3">IF(J4&gt;K4, (J4-K4)*0.25,0)</f>
        <v>0</v>
      </c>
      <c r="P4" s="22">
        <f>'Proportional Share Calculation'!E4</f>
        <v>8.0711673355613085E-3</v>
      </c>
      <c r="Q4" s="107">
        <f t="shared" ref="Q4:Q34" si="4">SUM(K4:P4)</f>
        <v>0.55738646413921422</v>
      </c>
      <c r="R4" s="10">
        <f t="shared" ref="R4:R34" si="5">J4-Q4</f>
        <v>-8.0711673355613467E-3</v>
      </c>
      <c r="T4" s="112"/>
      <c r="U4" s="113"/>
    </row>
    <row r="5" spans="1:21" ht="14.4" x14ac:dyDescent="0.3">
      <c r="A5" s="6">
        <v>10024</v>
      </c>
      <c r="B5" s="11" t="s">
        <v>5</v>
      </c>
      <c r="C5" s="140">
        <v>221.69614098173517</v>
      </c>
      <c r="D5" s="22">
        <v>0</v>
      </c>
      <c r="E5" s="8">
        <v>0</v>
      </c>
      <c r="F5" s="9">
        <v>0.91883561643835621</v>
      </c>
      <c r="G5" s="8">
        <v>0</v>
      </c>
      <c r="H5" s="9">
        <v>0</v>
      </c>
      <c r="I5" s="102">
        <v>0</v>
      </c>
      <c r="J5" s="24">
        <f t="shared" si="0"/>
        <v>220.77730536529683</v>
      </c>
      <c r="K5" s="17">
        <v>200.923</v>
      </c>
      <c r="L5" s="8">
        <f t="shared" si="1"/>
        <v>0</v>
      </c>
      <c r="M5" s="8">
        <f>'Conservation Data'!J4*0.5</f>
        <v>1.4252020014000009</v>
      </c>
      <c r="N5" s="8">
        <f t="shared" si="2"/>
        <v>0</v>
      </c>
      <c r="O5" s="9">
        <f t="shared" si="3"/>
        <v>4.963576341324206</v>
      </c>
      <c r="P5" s="22">
        <f>'Proportional Share Calculation'!E5</f>
        <v>3.0460612755064185</v>
      </c>
      <c r="Q5" s="107">
        <f t="shared" si="4"/>
        <v>210.35783961823063</v>
      </c>
      <c r="R5" s="10">
        <f t="shared" si="5"/>
        <v>10.419465747066198</v>
      </c>
      <c r="T5" s="112"/>
      <c r="U5" s="113"/>
    </row>
    <row r="6" spans="1:21" ht="14.4" x14ac:dyDescent="0.3">
      <c r="A6" s="6">
        <v>10025</v>
      </c>
      <c r="B6" s="11" t="s">
        <v>6</v>
      </c>
      <c r="C6" s="17">
        <v>75.200869977168949</v>
      </c>
      <c r="D6" s="22">
        <v>0</v>
      </c>
      <c r="E6" s="8">
        <v>0</v>
      </c>
      <c r="F6" s="9">
        <v>0</v>
      </c>
      <c r="G6" s="8">
        <v>0</v>
      </c>
      <c r="H6" s="9">
        <v>0</v>
      </c>
      <c r="I6" s="102">
        <v>0</v>
      </c>
      <c r="J6" s="24">
        <f t="shared" si="0"/>
        <v>75.200869977168949</v>
      </c>
      <c r="K6" s="17">
        <v>59.658999999999999</v>
      </c>
      <c r="L6" s="8">
        <f t="shared" si="1"/>
        <v>0</v>
      </c>
      <c r="M6" s="8">
        <f>'Conservation Data'!J5*0.5</f>
        <v>0.56422774946917786</v>
      </c>
      <c r="N6" s="8">
        <f t="shared" si="2"/>
        <v>0</v>
      </c>
      <c r="O6" s="9">
        <f t="shared" si="3"/>
        <v>3.8854674942922376</v>
      </c>
      <c r="P6" s="22">
        <f>'Proportional Share Calculation'!E6</f>
        <v>0.94195812493794884</v>
      </c>
      <c r="Q6" s="107">
        <f t="shared" si="4"/>
        <v>65.050653368699372</v>
      </c>
      <c r="R6" s="10">
        <f t="shared" si="5"/>
        <v>10.150216608469577</v>
      </c>
      <c r="T6" s="112"/>
      <c r="U6" s="113"/>
    </row>
    <row r="7" spans="1:21" ht="14.4" x14ac:dyDescent="0.3">
      <c r="A7" s="6">
        <v>10027</v>
      </c>
      <c r="B7" s="11" t="s">
        <v>7</v>
      </c>
      <c r="C7" s="17">
        <v>69.948345776255707</v>
      </c>
      <c r="D7" s="22">
        <v>0</v>
      </c>
      <c r="E7" s="8">
        <v>0</v>
      </c>
      <c r="F7" s="9">
        <v>0</v>
      </c>
      <c r="G7" s="8">
        <v>0</v>
      </c>
      <c r="H7" s="9">
        <v>0</v>
      </c>
      <c r="I7" s="102">
        <v>0</v>
      </c>
      <c r="J7" s="24">
        <f t="shared" si="0"/>
        <v>69.948345776255707</v>
      </c>
      <c r="K7" s="17">
        <v>61.194000000000003</v>
      </c>
      <c r="L7" s="8">
        <f t="shared" si="1"/>
        <v>0</v>
      </c>
      <c r="M7" s="8">
        <f>'Conservation Data'!J6*0.5</f>
        <v>2.5006324149771688E-2</v>
      </c>
      <c r="N7" s="8">
        <f t="shared" si="2"/>
        <v>0</v>
      </c>
      <c r="O7" s="9">
        <f t="shared" si="3"/>
        <v>2.188586444063926</v>
      </c>
      <c r="P7" s="22">
        <f>'Proportional Share Calculation'!E7</f>
        <v>0.93165672712061387</v>
      </c>
      <c r="Q7" s="107">
        <f t="shared" si="4"/>
        <v>64.339249495334315</v>
      </c>
      <c r="R7" s="10">
        <f t="shared" si="5"/>
        <v>5.609096280921392</v>
      </c>
      <c r="T7" s="112"/>
      <c r="U7" s="113"/>
    </row>
    <row r="8" spans="1:21" ht="14.4" x14ac:dyDescent="0.3">
      <c r="A8" s="6">
        <v>10029</v>
      </c>
      <c r="B8" s="11" t="s">
        <v>8</v>
      </c>
      <c r="C8" s="17">
        <v>22.377976027397256</v>
      </c>
      <c r="D8" s="22">
        <v>0</v>
      </c>
      <c r="E8" s="8">
        <v>0</v>
      </c>
      <c r="F8" s="9">
        <v>0</v>
      </c>
      <c r="G8" s="8">
        <v>0</v>
      </c>
      <c r="H8" s="9">
        <v>0</v>
      </c>
      <c r="I8" s="102">
        <v>0</v>
      </c>
      <c r="J8" s="24">
        <f t="shared" si="0"/>
        <v>22.377976027397256</v>
      </c>
      <c r="K8" s="17">
        <v>17.616</v>
      </c>
      <c r="L8" s="8">
        <f t="shared" si="1"/>
        <v>0</v>
      </c>
      <c r="M8" s="8">
        <f>'Conservation Data'!J7*0.5</f>
        <v>0</v>
      </c>
      <c r="N8" s="8">
        <f t="shared" si="2"/>
        <v>0</v>
      </c>
      <c r="O8" s="9">
        <f t="shared" si="3"/>
        <v>1.1904940068493142</v>
      </c>
      <c r="P8" s="22">
        <f>'Proportional Share Calculation'!E8</f>
        <v>0.2763264759014486</v>
      </c>
      <c r="Q8" s="107">
        <f t="shared" si="4"/>
        <v>19.082820482750762</v>
      </c>
      <c r="R8" s="10">
        <f t="shared" si="5"/>
        <v>3.2951555446464944</v>
      </c>
      <c r="T8" s="112"/>
      <c r="U8" s="113"/>
    </row>
    <row r="9" spans="1:21" ht="14.4" x14ac:dyDescent="0.3">
      <c r="A9" s="6">
        <v>10044</v>
      </c>
      <c r="B9" s="11" t="s">
        <v>9</v>
      </c>
      <c r="C9" s="17">
        <v>22.533898972602739</v>
      </c>
      <c r="D9" s="22">
        <v>0</v>
      </c>
      <c r="E9" s="8">
        <v>0</v>
      </c>
      <c r="F9" s="9">
        <v>0</v>
      </c>
      <c r="G9" s="8">
        <v>0</v>
      </c>
      <c r="H9" s="9">
        <v>0</v>
      </c>
      <c r="I9" s="102">
        <v>0</v>
      </c>
      <c r="J9" s="24">
        <f t="shared" si="0"/>
        <v>22.533898972602739</v>
      </c>
      <c r="K9" s="17">
        <v>20.309000000000001</v>
      </c>
      <c r="L9" s="8">
        <f t="shared" si="1"/>
        <v>0</v>
      </c>
      <c r="M9" s="8">
        <f>'Conservation Data'!J8*0.5</f>
        <v>0</v>
      </c>
      <c r="N9" s="8">
        <f t="shared" si="2"/>
        <v>0</v>
      </c>
      <c r="O9" s="9">
        <f t="shared" si="3"/>
        <v>0.55622474315068438</v>
      </c>
      <c r="P9" s="22">
        <f>'Proportional Share Calculation'!E9</f>
        <v>0.30657569773859517</v>
      </c>
      <c r="Q9" s="107">
        <f t="shared" si="4"/>
        <v>21.171800440889278</v>
      </c>
      <c r="R9" s="10">
        <f t="shared" si="5"/>
        <v>1.3620985317134604</v>
      </c>
      <c r="T9" s="112"/>
      <c r="U9" s="113"/>
    </row>
    <row r="10" spans="1:21" ht="14.4" x14ac:dyDescent="0.3">
      <c r="A10" s="6">
        <v>10046</v>
      </c>
      <c r="B10" s="11" t="s">
        <v>10</v>
      </c>
      <c r="C10" s="17">
        <v>100.08066438356163</v>
      </c>
      <c r="D10" s="22">
        <v>0</v>
      </c>
      <c r="E10" s="8">
        <v>0</v>
      </c>
      <c r="F10" s="9">
        <v>0</v>
      </c>
      <c r="G10" s="8">
        <v>0</v>
      </c>
      <c r="H10" s="9">
        <v>0</v>
      </c>
      <c r="I10" s="102">
        <v>0</v>
      </c>
      <c r="J10" s="24">
        <f t="shared" si="0"/>
        <v>100.08066438356163</v>
      </c>
      <c r="K10" s="17">
        <v>81.850999999999999</v>
      </c>
      <c r="L10" s="8">
        <f t="shared" si="1"/>
        <v>0</v>
      </c>
      <c r="M10" s="8">
        <f>'Conservation Data'!J9*0.5</f>
        <v>0.14950804708904111</v>
      </c>
      <c r="N10" s="8">
        <f t="shared" si="2"/>
        <v>0</v>
      </c>
      <c r="O10" s="9">
        <f t="shared" si="3"/>
        <v>4.5574160958904066</v>
      </c>
      <c r="P10" s="22">
        <f>'Proportional Share Calculation'!E10</f>
        <v>1.2718078197384062</v>
      </c>
      <c r="Q10" s="107">
        <f t="shared" si="4"/>
        <v>87.829731962717858</v>
      </c>
      <c r="R10" s="10">
        <f t="shared" si="5"/>
        <v>12.250932420843768</v>
      </c>
      <c r="T10" s="112"/>
      <c r="U10" s="113"/>
    </row>
    <row r="11" spans="1:21" ht="14.4" x14ac:dyDescent="0.3">
      <c r="A11" s="6">
        <v>10047</v>
      </c>
      <c r="B11" s="11" t="s">
        <v>11</v>
      </c>
      <c r="C11" s="17">
        <v>146.23508721461187</v>
      </c>
      <c r="D11" s="22">
        <v>0</v>
      </c>
      <c r="E11" s="8">
        <v>0</v>
      </c>
      <c r="F11" s="9">
        <v>0</v>
      </c>
      <c r="G11" s="8">
        <v>0</v>
      </c>
      <c r="H11" s="9">
        <v>0</v>
      </c>
      <c r="I11" s="102">
        <v>0</v>
      </c>
      <c r="J11" s="24">
        <f t="shared" si="0"/>
        <v>146.23508721461187</v>
      </c>
      <c r="K11" s="17">
        <v>156.673</v>
      </c>
      <c r="L11" s="8">
        <f t="shared" si="1"/>
        <v>-10.437912785388136</v>
      </c>
      <c r="M11" s="8">
        <f>'Conservation Data'!J10*0.5</f>
        <v>7.3780984849999981E-2</v>
      </c>
      <c r="N11" s="8">
        <f t="shared" si="2"/>
        <v>0</v>
      </c>
      <c r="O11" s="9">
        <f t="shared" si="3"/>
        <v>0</v>
      </c>
      <c r="P11" s="22">
        <f>'Proportional Share Calculation'!E11</f>
        <v>2.1497368902445402</v>
      </c>
      <c r="Q11" s="107">
        <f t="shared" si="4"/>
        <v>148.4586050897064</v>
      </c>
      <c r="R11" s="10">
        <f t="shared" si="5"/>
        <v>-2.2235178750945295</v>
      </c>
      <c r="T11" s="112"/>
      <c r="U11" s="113"/>
    </row>
    <row r="12" spans="1:21" ht="14.4" x14ac:dyDescent="0.3">
      <c r="A12" s="6">
        <v>10055</v>
      </c>
      <c r="B12" s="11" t="s">
        <v>12</v>
      </c>
      <c r="C12" s="17">
        <v>0.47929863013698631</v>
      </c>
      <c r="D12" s="22">
        <v>0</v>
      </c>
      <c r="E12" s="8">
        <v>0</v>
      </c>
      <c r="F12" s="9">
        <v>0</v>
      </c>
      <c r="G12" s="8">
        <v>0</v>
      </c>
      <c r="H12" s="9">
        <v>0</v>
      </c>
      <c r="I12" s="102">
        <v>0</v>
      </c>
      <c r="J12" s="24">
        <f t="shared" si="0"/>
        <v>0.47929863013698631</v>
      </c>
      <c r="K12" s="17">
        <v>0.39800000000000002</v>
      </c>
      <c r="L12" s="8">
        <f t="shared" si="1"/>
        <v>0</v>
      </c>
      <c r="M12" s="8">
        <f>'Conservation Data'!J11*0.5</f>
        <v>0</v>
      </c>
      <c r="N12" s="8">
        <f t="shared" si="2"/>
        <v>0</v>
      </c>
      <c r="O12" s="9">
        <f t="shared" si="3"/>
        <v>2.0324657534246574E-2</v>
      </c>
      <c r="P12" s="22">
        <f>'Proportional Share Calculation'!E12</f>
        <v>6.146503349163294E-3</v>
      </c>
      <c r="Q12" s="107">
        <f t="shared" si="4"/>
        <v>0.42447116088340986</v>
      </c>
      <c r="R12" s="10">
        <f t="shared" si="5"/>
        <v>5.4827469253576455E-2</v>
      </c>
      <c r="T12" s="112"/>
      <c r="U12" s="113"/>
    </row>
    <row r="13" spans="1:21" ht="14.4" x14ac:dyDescent="0.3">
      <c r="A13" s="6">
        <v>10057</v>
      </c>
      <c r="B13" s="11" t="s">
        <v>13</v>
      </c>
      <c r="C13" s="17">
        <v>20.239492808219179</v>
      </c>
      <c r="D13" s="22">
        <v>0</v>
      </c>
      <c r="E13" s="8">
        <v>0</v>
      </c>
      <c r="F13" s="9">
        <v>0.15810502283105024</v>
      </c>
      <c r="G13" s="8">
        <v>0</v>
      </c>
      <c r="H13" s="9">
        <v>0</v>
      </c>
      <c r="I13" s="102">
        <v>0</v>
      </c>
      <c r="J13" s="24">
        <f t="shared" si="0"/>
        <v>20.081387785388127</v>
      </c>
      <c r="K13" s="17">
        <v>21.068999999999999</v>
      </c>
      <c r="L13" s="8">
        <f t="shared" si="1"/>
        <v>-0.98761221461187176</v>
      </c>
      <c r="M13" s="8">
        <f>'Conservation Data'!J12*0.5</f>
        <v>0</v>
      </c>
      <c r="N13" s="8">
        <f t="shared" si="2"/>
        <v>0</v>
      </c>
      <c r="O13" s="9">
        <f t="shared" si="3"/>
        <v>0</v>
      </c>
      <c r="P13" s="22">
        <f>'Proportional Share Calculation'!E13</f>
        <v>0.29505867047445139</v>
      </c>
      <c r="Q13" s="107">
        <f t="shared" si="4"/>
        <v>20.376446455862578</v>
      </c>
      <c r="R13" s="10">
        <f t="shared" si="5"/>
        <v>-0.29505867047445022</v>
      </c>
      <c r="T13" s="112"/>
      <c r="U13" s="113"/>
    </row>
    <row r="14" spans="1:21" ht="14.4" x14ac:dyDescent="0.3">
      <c r="A14" s="6">
        <v>10059</v>
      </c>
      <c r="B14" s="11" t="s">
        <v>14</v>
      </c>
      <c r="C14" s="17">
        <v>8.3196743150684949</v>
      </c>
      <c r="D14" s="22">
        <v>0</v>
      </c>
      <c r="E14" s="8">
        <v>0</v>
      </c>
      <c r="F14" s="9">
        <v>0</v>
      </c>
      <c r="G14" s="8">
        <v>0</v>
      </c>
      <c r="H14" s="9">
        <v>0</v>
      </c>
      <c r="I14" s="102">
        <v>0</v>
      </c>
      <c r="J14" s="24">
        <f t="shared" si="0"/>
        <v>8.3196743150684949</v>
      </c>
      <c r="K14" s="17">
        <v>7.6390000000000002</v>
      </c>
      <c r="L14" s="8">
        <f t="shared" si="1"/>
        <v>0</v>
      </c>
      <c r="M14" s="8">
        <f>'Conservation Data'!J13*0.5</f>
        <v>0</v>
      </c>
      <c r="N14" s="8">
        <f t="shared" si="2"/>
        <v>0</v>
      </c>
      <c r="O14" s="9">
        <f t="shared" si="3"/>
        <v>0.17016857876712366</v>
      </c>
      <c r="P14" s="22">
        <f>'Proportional Share Calculation'!E14</f>
        <v>0.11474121823584686</v>
      </c>
      <c r="Q14" s="107">
        <f t="shared" si="4"/>
        <v>7.9239097970029704</v>
      </c>
      <c r="R14" s="10">
        <f t="shared" si="5"/>
        <v>0.39576451806552448</v>
      </c>
      <c r="T14" s="112"/>
      <c r="U14" s="113"/>
    </row>
    <row r="15" spans="1:21" ht="14.4" x14ac:dyDescent="0.3">
      <c r="A15" s="6">
        <v>10061</v>
      </c>
      <c r="B15" s="11" t="s">
        <v>15</v>
      </c>
      <c r="C15" s="17">
        <v>9.7767847031963466</v>
      </c>
      <c r="D15" s="22">
        <v>0</v>
      </c>
      <c r="E15" s="8">
        <v>0</v>
      </c>
      <c r="F15" s="9">
        <v>0</v>
      </c>
      <c r="G15" s="8">
        <v>0</v>
      </c>
      <c r="H15" s="9">
        <v>0</v>
      </c>
      <c r="I15" s="102">
        <v>0</v>
      </c>
      <c r="J15" s="24">
        <f t="shared" si="0"/>
        <v>9.7767847031963466</v>
      </c>
      <c r="K15" s="17">
        <v>8.7469999999999999</v>
      </c>
      <c r="L15" s="8">
        <f t="shared" si="1"/>
        <v>0</v>
      </c>
      <c r="M15" s="8">
        <f>'Conservation Data'!J14*0.5</f>
        <v>0</v>
      </c>
      <c r="N15" s="8">
        <f t="shared" si="2"/>
        <v>0</v>
      </c>
      <c r="O15" s="9">
        <f t="shared" si="3"/>
        <v>0.25744617579908669</v>
      </c>
      <c r="P15" s="22">
        <f>'Proportional Share Calculation'!E15</f>
        <v>0.13230360099530772</v>
      </c>
      <c r="Q15" s="107">
        <f t="shared" si="4"/>
        <v>9.1367497767943942</v>
      </c>
      <c r="R15" s="10">
        <f t="shared" si="5"/>
        <v>0.64003492640195248</v>
      </c>
      <c r="T15" s="112"/>
      <c r="U15" s="113"/>
    </row>
    <row r="16" spans="1:21" ht="14.4" x14ac:dyDescent="0.3">
      <c r="A16" s="6">
        <v>10062</v>
      </c>
      <c r="B16" s="11" t="s">
        <v>16</v>
      </c>
      <c r="C16" s="17">
        <v>8.9739023972602734</v>
      </c>
      <c r="D16" s="22">
        <v>0</v>
      </c>
      <c r="E16" s="8">
        <v>0</v>
      </c>
      <c r="F16" s="9">
        <v>1.8811643835616438</v>
      </c>
      <c r="G16" s="8">
        <v>0</v>
      </c>
      <c r="H16" s="9">
        <v>0</v>
      </c>
      <c r="I16" s="102">
        <v>0</v>
      </c>
      <c r="J16" s="24">
        <f t="shared" si="0"/>
        <v>7.0927380136986296</v>
      </c>
      <c r="K16" s="17">
        <v>5.32</v>
      </c>
      <c r="L16" s="8">
        <f t="shared" si="1"/>
        <v>0</v>
      </c>
      <c r="M16" s="8">
        <f>'Conservation Data'!J15*0.5</f>
        <v>3.9288606735159798E-2</v>
      </c>
      <c r="N16" s="8">
        <f t="shared" si="2"/>
        <v>0</v>
      </c>
      <c r="O16" s="9">
        <f t="shared" si="3"/>
        <v>0.44318450342465732</v>
      </c>
      <c r="P16" s="22">
        <f>'Proportional Share Calculation'!E16</f>
        <v>8.52565579453263E-2</v>
      </c>
      <c r="Q16" s="107">
        <f t="shared" si="4"/>
        <v>5.8877296681051439</v>
      </c>
      <c r="R16" s="10">
        <f t="shared" si="5"/>
        <v>1.2050083455934857</v>
      </c>
      <c r="T16" s="112"/>
      <c r="U16" s="113"/>
    </row>
    <row r="17" spans="1:21" ht="14.4" x14ac:dyDescent="0.3">
      <c r="A17" s="6">
        <v>10064</v>
      </c>
      <c r="B17" s="11" t="s">
        <v>17</v>
      </c>
      <c r="C17" s="17">
        <v>17.303624999999997</v>
      </c>
      <c r="D17" s="22">
        <v>0</v>
      </c>
      <c r="E17" s="8">
        <v>0</v>
      </c>
      <c r="F17" s="9">
        <v>0</v>
      </c>
      <c r="G17" s="8">
        <v>0</v>
      </c>
      <c r="H17" s="9">
        <v>0</v>
      </c>
      <c r="I17" s="102">
        <v>0</v>
      </c>
      <c r="J17" s="24">
        <f t="shared" si="0"/>
        <v>17.303624999999997</v>
      </c>
      <c r="K17" s="17">
        <v>14.064</v>
      </c>
      <c r="L17" s="8">
        <f t="shared" si="1"/>
        <v>0</v>
      </c>
      <c r="M17" s="8">
        <f>'Conservation Data'!J16*0.5</f>
        <v>0</v>
      </c>
      <c r="N17" s="8">
        <f t="shared" si="2"/>
        <v>0</v>
      </c>
      <c r="O17" s="9">
        <f t="shared" si="3"/>
        <v>0.80990624999999916</v>
      </c>
      <c r="P17" s="22">
        <f>'Proportional Share Calculation'!E17</f>
        <v>0.21854440787603216</v>
      </c>
      <c r="Q17" s="107">
        <f t="shared" si="4"/>
        <v>15.092450657876032</v>
      </c>
      <c r="R17" s="10">
        <f t="shared" si="5"/>
        <v>2.2111743421239645</v>
      </c>
      <c r="T17" s="112"/>
      <c r="U17" s="113"/>
    </row>
    <row r="18" spans="1:21" ht="14.4" x14ac:dyDescent="0.3">
      <c r="A18" s="6">
        <v>10065</v>
      </c>
      <c r="B18" s="11" t="s">
        <v>18</v>
      </c>
      <c r="C18" s="17">
        <v>4.6045829908675788</v>
      </c>
      <c r="D18" s="22">
        <v>0</v>
      </c>
      <c r="E18" s="8">
        <v>0</v>
      </c>
      <c r="F18" s="9">
        <v>0</v>
      </c>
      <c r="G18" s="8">
        <v>0</v>
      </c>
      <c r="H18" s="9">
        <v>0</v>
      </c>
      <c r="I18" s="102">
        <v>0</v>
      </c>
      <c r="J18" s="24">
        <f t="shared" si="0"/>
        <v>4.6045829908675788</v>
      </c>
      <c r="K18" s="17">
        <v>2.3780000000000001</v>
      </c>
      <c r="L18" s="8">
        <f t="shared" si="1"/>
        <v>0</v>
      </c>
      <c r="M18" s="8">
        <f>'Conservation Data'!J17*0.5</f>
        <v>0</v>
      </c>
      <c r="N18" s="8">
        <f t="shared" si="2"/>
        <v>0</v>
      </c>
      <c r="O18" s="9">
        <f t="shared" si="3"/>
        <v>0.55664574771689468</v>
      </c>
      <c r="P18" s="22">
        <f>'Proportional Share Calculation'!E18</f>
        <v>4.3119164964530041E-2</v>
      </c>
      <c r="Q18" s="107">
        <f t="shared" si="4"/>
        <v>2.9777649126814247</v>
      </c>
      <c r="R18" s="10">
        <f t="shared" si="5"/>
        <v>1.6268180781861541</v>
      </c>
      <c r="T18" s="112"/>
      <c r="U18" s="113"/>
    </row>
    <row r="19" spans="1:21" ht="14.4" x14ac:dyDescent="0.3">
      <c r="A19" s="6">
        <v>10066</v>
      </c>
      <c r="B19" s="11" t="s">
        <v>19</v>
      </c>
      <c r="C19" s="17">
        <v>33.565777054794523</v>
      </c>
      <c r="D19" s="22">
        <v>0</v>
      </c>
      <c r="E19" s="8">
        <v>0</v>
      </c>
      <c r="F19" s="9">
        <v>7.1143835616438356</v>
      </c>
      <c r="G19" s="8">
        <v>0</v>
      </c>
      <c r="H19" s="9">
        <v>0</v>
      </c>
      <c r="I19" s="102">
        <v>0</v>
      </c>
      <c r="J19" s="24">
        <f t="shared" si="0"/>
        <v>26.45139349315069</v>
      </c>
      <c r="K19" s="17">
        <v>24.370999999999999</v>
      </c>
      <c r="L19" s="8">
        <f t="shared" si="1"/>
        <v>0</v>
      </c>
      <c r="M19" s="8">
        <f>'Conservation Data'!J18*0.5</f>
        <v>2.2039859500000002E-2</v>
      </c>
      <c r="N19" s="8">
        <f t="shared" si="2"/>
        <v>0</v>
      </c>
      <c r="O19" s="9">
        <f t="shared" si="3"/>
        <v>0.52009837328767272</v>
      </c>
      <c r="P19" s="22">
        <f>'Proportional Share Calculation'!E19</f>
        <v>0.36605226306427208</v>
      </c>
      <c r="Q19" s="107">
        <f t="shared" si="4"/>
        <v>25.279190495851946</v>
      </c>
      <c r="R19" s="10">
        <f t="shared" si="5"/>
        <v>1.1722029972987436</v>
      </c>
      <c r="T19" s="112"/>
      <c r="U19" s="113"/>
    </row>
    <row r="20" spans="1:21" ht="14.4" x14ac:dyDescent="0.3">
      <c r="A20" s="6">
        <v>10067</v>
      </c>
      <c r="B20" s="11" t="s">
        <v>20</v>
      </c>
      <c r="C20" s="17">
        <v>16.222689155251143</v>
      </c>
      <c r="D20" s="22">
        <v>0</v>
      </c>
      <c r="E20" s="8">
        <v>0</v>
      </c>
      <c r="F20" s="9">
        <v>0</v>
      </c>
      <c r="G20" s="8">
        <v>0</v>
      </c>
      <c r="H20" s="9">
        <v>0</v>
      </c>
      <c r="I20" s="102">
        <v>0</v>
      </c>
      <c r="J20" s="24">
        <f t="shared" si="0"/>
        <v>16.222689155251143</v>
      </c>
      <c r="K20" s="17">
        <v>15.817</v>
      </c>
      <c r="L20" s="8">
        <f t="shared" si="1"/>
        <v>0</v>
      </c>
      <c r="M20" s="8">
        <f>'Conservation Data'!J19*0.5</f>
        <v>3.9341316000000006E-3</v>
      </c>
      <c r="N20" s="8">
        <f t="shared" si="2"/>
        <v>0</v>
      </c>
      <c r="O20" s="9">
        <f t="shared" si="3"/>
        <v>0.10142228881278559</v>
      </c>
      <c r="P20" s="22">
        <f>'Proportional Share Calculation'!E20</f>
        <v>0.23394943449305736</v>
      </c>
      <c r="Q20" s="107">
        <f t="shared" si="4"/>
        <v>16.156305854905842</v>
      </c>
      <c r="R20" s="10">
        <f t="shared" si="5"/>
        <v>6.6383300345300711E-2</v>
      </c>
      <c r="T20" s="112"/>
      <c r="U20" s="113"/>
    </row>
    <row r="21" spans="1:21" ht="14.4" x14ac:dyDescent="0.3">
      <c r="A21" s="6">
        <v>10068</v>
      </c>
      <c r="B21" s="11" t="s">
        <v>21</v>
      </c>
      <c r="C21" s="17">
        <v>2.5317785388127856</v>
      </c>
      <c r="D21" s="22">
        <v>0</v>
      </c>
      <c r="E21" s="8">
        <v>0</v>
      </c>
      <c r="F21" s="9">
        <v>0</v>
      </c>
      <c r="G21" s="8">
        <v>0</v>
      </c>
      <c r="H21" s="9">
        <v>0</v>
      </c>
      <c r="I21" s="102">
        <v>0</v>
      </c>
      <c r="J21" s="24">
        <f t="shared" si="0"/>
        <v>2.5317785388127856</v>
      </c>
      <c r="K21" s="17">
        <v>2.77</v>
      </c>
      <c r="L21" s="8">
        <f t="shared" si="1"/>
        <v>-0.23822146118721443</v>
      </c>
      <c r="M21" s="8">
        <f>'Conservation Data'!J20*0.5</f>
        <v>0</v>
      </c>
      <c r="N21" s="8">
        <f t="shared" si="2"/>
        <v>0</v>
      </c>
      <c r="O21" s="9">
        <f t="shared" si="3"/>
        <v>0</v>
      </c>
      <c r="P21" s="22">
        <f>'Proportional Share Calculation'!E21</f>
        <v>3.7199780093953874E-2</v>
      </c>
      <c r="Q21" s="107">
        <f t="shared" si="4"/>
        <v>2.5689783189067397</v>
      </c>
      <c r="R21" s="10">
        <f t="shared" si="5"/>
        <v>-3.7199780093954082E-2</v>
      </c>
      <c r="T21" s="112"/>
      <c r="U21" s="113"/>
    </row>
    <row r="22" spans="1:21" ht="14.4" x14ac:dyDescent="0.3">
      <c r="A22" s="6">
        <v>10070</v>
      </c>
      <c r="B22" s="11" t="s">
        <v>22</v>
      </c>
      <c r="C22" s="17">
        <v>0.39510742009132421</v>
      </c>
      <c r="D22" s="22">
        <v>0</v>
      </c>
      <c r="E22" s="8">
        <v>0</v>
      </c>
      <c r="F22" s="9">
        <v>0</v>
      </c>
      <c r="G22" s="8">
        <v>0</v>
      </c>
      <c r="H22" s="9">
        <v>0</v>
      </c>
      <c r="I22" s="102">
        <v>0</v>
      </c>
      <c r="J22" s="24">
        <f t="shared" si="0"/>
        <v>0.39510742009132421</v>
      </c>
      <c r="K22" s="17">
        <v>0.35899999999999999</v>
      </c>
      <c r="L22" s="8">
        <f t="shared" si="1"/>
        <v>0</v>
      </c>
      <c r="M22" s="8">
        <f>'Conservation Data'!J21*0.5</f>
        <v>0</v>
      </c>
      <c r="N22" s="8">
        <f t="shared" si="2"/>
        <v>0</v>
      </c>
      <c r="O22" s="9">
        <f t="shared" si="3"/>
        <v>9.0268550228310568E-3</v>
      </c>
      <c r="P22" s="22">
        <f>'Proportional Share Calculation'!E22</f>
        <v>5.4074706241639073E-3</v>
      </c>
      <c r="Q22" s="107">
        <f t="shared" si="4"/>
        <v>0.37343432564699497</v>
      </c>
      <c r="R22" s="10">
        <f t="shared" si="5"/>
        <v>2.1673094444329244E-2</v>
      </c>
      <c r="T22" s="112"/>
      <c r="U22" s="113"/>
    </row>
    <row r="23" spans="1:21" ht="14.4" x14ac:dyDescent="0.3">
      <c r="A23" s="6">
        <v>10071</v>
      </c>
      <c r="B23" s="11" t="s">
        <v>23</v>
      </c>
      <c r="C23" s="17">
        <v>2.0280296803652966</v>
      </c>
      <c r="D23" s="22">
        <v>0</v>
      </c>
      <c r="E23" s="8">
        <v>0</v>
      </c>
      <c r="F23" s="9">
        <v>0</v>
      </c>
      <c r="G23" s="8">
        <v>0</v>
      </c>
      <c r="H23" s="9">
        <v>0</v>
      </c>
      <c r="I23" s="102">
        <v>0</v>
      </c>
      <c r="J23" s="24">
        <f t="shared" si="0"/>
        <v>2.0280296803652966</v>
      </c>
      <c r="K23" s="17">
        <v>1.9139999999999999</v>
      </c>
      <c r="L23" s="8">
        <f t="shared" si="1"/>
        <v>0</v>
      </c>
      <c r="M23" s="8">
        <f>'Conservation Data'!J22*0.5</f>
        <v>0</v>
      </c>
      <c r="N23" s="8">
        <f t="shared" si="2"/>
        <v>0</v>
      </c>
      <c r="O23" s="9">
        <f t="shared" si="3"/>
        <v>2.8507420091324176E-2</v>
      </c>
      <c r="P23" s="22">
        <f>'Proportional Share Calculation'!E23</f>
        <v>2.8541536216732395E-2</v>
      </c>
      <c r="Q23" s="107">
        <f t="shared" si="4"/>
        <v>1.9710489563080567</v>
      </c>
      <c r="R23" s="10">
        <f t="shared" si="5"/>
        <v>5.6980724057239973E-2</v>
      </c>
      <c r="T23" s="112"/>
      <c r="U23" s="113"/>
    </row>
    <row r="24" spans="1:21" ht="14.4" x14ac:dyDescent="0.3">
      <c r="A24" s="6">
        <v>10072</v>
      </c>
      <c r="B24" s="11" t="s">
        <v>24</v>
      </c>
      <c r="C24" s="17">
        <v>25.722119178082192</v>
      </c>
      <c r="D24" s="22">
        <v>0</v>
      </c>
      <c r="E24" s="8">
        <v>0</v>
      </c>
      <c r="F24" s="9">
        <v>0</v>
      </c>
      <c r="G24" s="8">
        <v>0</v>
      </c>
      <c r="H24" s="9">
        <v>0</v>
      </c>
      <c r="I24" s="102">
        <v>0</v>
      </c>
      <c r="J24" s="24">
        <f t="shared" si="0"/>
        <v>25.722119178082192</v>
      </c>
      <c r="K24" s="17">
        <v>23.981999999999999</v>
      </c>
      <c r="L24" s="8">
        <f t="shared" si="1"/>
        <v>0</v>
      </c>
      <c r="M24" s="8">
        <f>'Conservation Data'!J23*0.5</f>
        <v>8.3218118399999985E-2</v>
      </c>
      <c r="N24" s="8">
        <f t="shared" si="2"/>
        <v>0</v>
      </c>
      <c r="O24" s="9">
        <f t="shared" si="3"/>
        <v>0.43502979452054813</v>
      </c>
      <c r="P24" s="22">
        <f>'Proportional Share Calculation'!E24</f>
        <v>0.3599856072069309</v>
      </c>
      <c r="Q24" s="107">
        <f t="shared" si="4"/>
        <v>24.86023352012748</v>
      </c>
      <c r="R24" s="10">
        <f t="shared" si="5"/>
        <v>0.86188565795471206</v>
      </c>
      <c r="T24" s="112"/>
      <c r="U24" s="113"/>
    </row>
    <row r="25" spans="1:21" ht="14.4" x14ac:dyDescent="0.3">
      <c r="A25" s="6">
        <v>10074</v>
      </c>
      <c r="B25" s="11" t="s">
        <v>25</v>
      </c>
      <c r="C25" s="17">
        <v>32.523582077625576</v>
      </c>
      <c r="D25" s="22">
        <v>0</v>
      </c>
      <c r="E25" s="8">
        <v>0</v>
      </c>
      <c r="F25" s="9">
        <v>2.9414383561643835</v>
      </c>
      <c r="G25" s="8">
        <v>0</v>
      </c>
      <c r="H25" s="9">
        <v>0</v>
      </c>
      <c r="I25" s="102">
        <v>0</v>
      </c>
      <c r="J25" s="24">
        <f t="shared" si="0"/>
        <v>29.582143721461193</v>
      </c>
      <c r="K25" s="17">
        <v>26.681999999999999</v>
      </c>
      <c r="L25" s="8">
        <f t="shared" si="1"/>
        <v>0</v>
      </c>
      <c r="M25" s="8">
        <f>'Conservation Data'!J24*0.5</f>
        <v>5.8250090670091327E-2</v>
      </c>
      <c r="N25" s="8">
        <f t="shared" si="2"/>
        <v>0</v>
      </c>
      <c r="O25" s="9">
        <f t="shared" si="3"/>
        <v>0.72503593036529868</v>
      </c>
      <c r="P25" s="22">
        <f>'Proportional Share Calculation'!E25</f>
        <v>0.40355133142062416</v>
      </c>
      <c r="Q25" s="107">
        <f t="shared" si="4"/>
        <v>27.868837352456012</v>
      </c>
      <c r="R25" s="10">
        <f t="shared" si="5"/>
        <v>1.7133063690051813</v>
      </c>
      <c r="T25" s="112"/>
      <c r="U25" s="113"/>
    </row>
    <row r="26" spans="1:21" ht="14.4" x14ac:dyDescent="0.3">
      <c r="A26" s="6">
        <v>10076</v>
      </c>
      <c r="B26" s="11" t="s">
        <v>26</v>
      </c>
      <c r="C26" s="17">
        <v>7.5949076484018265</v>
      </c>
      <c r="D26" s="22">
        <v>0</v>
      </c>
      <c r="E26" s="8">
        <v>0</v>
      </c>
      <c r="F26" s="9">
        <v>0</v>
      </c>
      <c r="G26" s="8">
        <v>0</v>
      </c>
      <c r="H26" s="9">
        <v>0</v>
      </c>
      <c r="I26" s="102">
        <v>0</v>
      </c>
      <c r="J26" s="24">
        <f t="shared" si="0"/>
        <v>7.5949076484018265</v>
      </c>
      <c r="K26" s="17">
        <v>4.8170000000000002</v>
      </c>
      <c r="L26" s="8">
        <f t="shared" si="1"/>
        <v>0</v>
      </c>
      <c r="M26" s="8">
        <f>'Conservation Data'!J25*0.5</f>
        <v>3.0949611500000001E-3</v>
      </c>
      <c r="N26" s="8">
        <f t="shared" si="2"/>
        <v>0</v>
      </c>
      <c r="O26" s="9">
        <f t="shared" si="3"/>
        <v>0.69447691210045659</v>
      </c>
      <c r="P26" s="22">
        <f>'Proportional Share Calculation'!E26</f>
        <v>8.1026384358805714E-2</v>
      </c>
      <c r="Q26" s="107">
        <f t="shared" si="4"/>
        <v>5.5955982576092627</v>
      </c>
      <c r="R26" s="10">
        <f t="shared" si="5"/>
        <v>1.9993093907925639</v>
      </c>
      <c r="T26" s="112"/>
      <c r="U26" s="113"/>
    </row>
    <row r="27" spans="1:21" ht="14.4" x14ac:dyDescent="0.3">
      <c r="A27" s="6">
        <v>10078</v>
      </c>
      <c r="B27" s="11" t="s">
        <v>27</v>
      </c>
      <c r="C27" s="17">
        <v>3.5797127853881281</v>
      </c>
      <c r="D27" s="22">
        <v>0</v>
      </c>
      <c r="E27" s="8">
        <v>0</v>
      </c>
      <c r="F27" s="9">
        <v>0</v>
      </c>
      <c r="G27" s="8">
        <v>0</v>
      </c>
      <c r="H27" s="9">
        <v>0</v>
      </c>
      <c r="I27" s="102">
        <v>0</v>
      </c>
      <c r="J27" s="24">
        <f t="shared" si="0"/>
        <v>3.5797127853881281</v>
      </c>
      <c r="K27" s="17">
        <v>3.718</v>
      </c>
      <c r="L27" s="8">
        <f t="shared" si="1"/>
        <v>-0.13828721461187188</v>
      </c>
      <c r="M27" s="8">
        <f>'Conservation Data'!J26*0.5</f>
        <v>6.2817264999999998E-4</v>
      </c>
      <c r="N27" s="8">
        <f t="shared" si="2"/>
        <v>0</v>
      </c>
      <c r="O27" s="9">
        <f t="shared" si="3"/>
        <v>0</v>
      </c>
      <c r="P27" s="22">
        <f>'Proportional Share Calculation'!E27</f>
        <v>5.2606455998655259E-2</v>
      </c>
      <c r="Q27" s="107">
        <f t="shared" si="4"/>
        <v>3.6329474140367832</v>
      </c>
      <c r="R27" s="10">
        <f t="shared" si="5"/>
        <v>-5.3234628648655136E-2</v>
      </c>
      <c r="T27" s="112"/>
      <c r="U27" s="113"/>
    </row>
    <row r="28" spans="1:21" ht="14.4" x14ac:dyDescent="0.3">
      <c r="A28" s="6">
        <v>10079</v>
      </c>
      <c r="B28" s="11" t="s">
        <v>28</v>
      </c>
      <c r="C28" s="17">
        <v>84.200492009132418</v>
      </c>
      <c r="D28" s="22">
        <v>0</v>
      </c>
      <c r="E28" s="8">
        <v>0</v>
      </c>
      <c r="F28" s="9">
        <v>2.9414383561643835</v>
      </c>
      <c r="G28" s="8">
        <v>0</v>
      </c>
      <c r="H28" s="9">
        <v>4.0152968036529684</v>
      </c>
      <c r="I28" s="102">
        <v>0</v>
      </c>
      <c r="J28" s="24">
        <f t="shared" si="0"/>
        <v>77.243756849315062</v>
      </c>
      <c r="K28" s="17">
        <v>88.179000000000002</v>
      </c>
      <c r="L28" s="8">
        <f t="shared" si="1"/>
        <v>-10.93524315068494</v>
      </c>
      <c r="M28" s="8">
        <f>'Conservation Data'!J27*0.5</f>
        <v>0</v>
      </c>
      <c r="N28" s="8">
        <f t="shared" si="2"/>
        <v>2.0076484018264842</v>
      </c>
      <c r="O28" s="9">
        <f t="shared" si="3"/>
        <v>0</v>
      </c>
      <c r="P28" s="22">
        <f>'Proportional Share Calculation'!E28</f>
        <v>1.164452104433171</v>
      </c>
      <c r="Q28" s="107">
        <f t="shared" si="4"/>
        <v>80.415857355574715</v>
      </c>
      <c r="R28" s="10">
        <f t="shared" si="5"/>
        <v>-3.1721005062596532</v>
      </c>
      <c r="T28" s="112"/>
      <c r="U28" s="113"/>
    </row>
    <row r="29" spans="1:21" ht="14.4" x14ac:dyDescent="0.3">
      <c r="A29" s="6">
        <v>10080</v>
      </c>
      <c r="B29" s="11" t="s">
        <v>29</v>
      </c>
      <c r="C29" s="17">
        <v>6.6740559360730591</v>
      </c>
      <c r="D29" s="22">
        <v>0</v>
      </c>
      <c r="E29" s="8">
        <v>0</v>
      </c>
      <c r="F29" s="9">
        <v>0</v>
      </c>
      <c r="G29" s="8">
        <v>0</v>
      </c>
      <c r="H29" s="9">
        <v>0</v>
      </c>
      <c r="I29" s="102">
        <v>0</v>
      </c>
      <c r="J29" s="24">
        <f t="shared" si="0"/>
        <v>6.6740559360730591</v>
      </c>
      <c r="K29" s="17">
        <v>7.4370000000000003</v>
      </c>
      <c r="L29" s="8">
        <f t="shared" si="1"/>
        <v>-0.76294406392694114</v>
      </c>
      <c r="M29" s="8">
        <f>'Conservation Data'!J28*0.5</f>
        <v>0</v>
      </c>
      <c r="N29" s="8">
        <f t="shared" si="2"/>
        <v>0</v>
      </c>
      <c r="O29" s="9">
        <f t="shared" si="3"/>
        <v>0</v>
      </c>
      <c r="P29" s="22">
        <f>'Proportional Share Calculation'!E29</f>
        <v>9.8062847658502914E-2</v>
      </c>
      <c r="Q29" s="107">
        <f t="shared" si="4"/>
        <v>6.7721187837315622</v>
      </c>
      <c r="R29" s="10">
        <f t="shared" si="5"/>
        <v>-9.8062847658503038E-2</v>
      </c>
      <c r="T29" s="112"/>
      <c r="U29" s="113"/>
    </row>
    <row r="30" spans="1:21" ht="14.4" x14ac:dyDescent="0.3">
      <c r="A30" s="6">
        <v>10081</v>
      </c>
      <c r="B30" s="11" t="s">
        <v>30</v>
      </c>
      <c r="C30" s="17">
        <v>12.966174657534246</v>
      </c>
      <c r="D30" s="22">
        <v>0</v>
      </c>
      <c r="E30" s="8">
        <v>0</v>
      </c>
      <c r="F30" s="9">
        <v>2.9414383561643835</v>
      </c>
      <c r="G30" s="8">
        <v>0</v>
      </c>
      <c r="H30" s="9">
        <v>0</v>
      </c>
      <c r="I30" s="102">
        <v>0</v>
      </c>
      <c r="J30" s="24">
        <f t="shared" si="0"/>
        <v>10.024736301369863</v>
      </c>
      <c r="K30" s="17">
        <v>10.455</v>
      </c>
      <c r="L30" s="8">
        <f t="shared" si="1"/>
        <v>-0.43026369863013691</v>
      </c>
      <c r="M30" s="8">
        <f>'Conservation Data'!J29*0.5</f>
        <v>6.0490905500000004E-3</v>
      </c>
      <c r="N30" s="8">
        <f t="shared" si="2"/>
        <v>0</v>
      </c>
      <c r="O30" s="9">
        <f t="shared" si="3"/>
        <v>0</v>
      </c>
      <c r="P30" s="22">
        <f>'Proportional Share Calculation'!E30</f>
        <v>0.14738374823417216</v>
      </c>
      <c r="Q30" s="107">
        <f t="shared" si="4"/>
        <v>10.178169140154036</v>
      </c>
      <c r="R30" s="10">
        <f t="shared" si="5"/>
        <v>-0.15343283878417324</v>
      </c>
      <c r="T30" s="112"/>
      <c r="U30" s="113"/>
    </row>
    <row r="31" spans="1:21" ht="14.4" x14ac:dyDescent="0.3">
      <c r="A31" s="6">
        <v>10082</v>
      </c>
      <c r="B31" s="11" t="s">
        <v>31</v>
      </c>
      <c r="C31" s="17">
        <v>0.12037910958904109</v>
      </c>
      <c r="D31" s="22">
        <v>0</v>
      </c>
      <c r="E31" s="8">
        <v>0</v>
      </c>
      <c r="F31" s="9">
        <v>0</v>
      </c>
      <c r="G31" s="8">
        <v>0</v>
      </c>
      <c r="H31" s="9">
        <v>0</v>
      </c>
      <c r="I31" s="102">
        <v>0</v>
      </c>
      <c r="J31" s="24">
        <f t="shared" si="0"/>
        <v>0.12037910958904109</v>
      </c>
      <c r="K31" s="17">
        <v>0.11799999999999999</v>
      </c>
      <c r="L31" s="8">
        <f t="shared" si="1"/>
        <v>0</v>
      </c>
      <c r="M31" s="8">
        <f>'Conservation Data'!J30*0.5</f>
        <v>0</v>
      </c>
      <c r="N31" s="8">
        <f t="shared" si="2"/>
        <v>0</v>
      </c>
      <c r="O31" s="9">
        <f t="shared" si="3"/>
        <v>5.9477739726027448E-4</v>
      </c>
      <c r="P31" s="22">
        <f>'Proportional Share Calculation'!E31</f>
        <v>1.7425298349903265E-3</v>
      </c>
      <c r="Q31" s="107">
        <f t="shared" si="4"/>
        <v>0.12033730723225058</v>
      </c>
      <c r="R31" s="10">
        <f t="shared" si="5"/>
        <v>4.1802356790507367E-5</v>
      </c>
      <c r="T31" s="112"/>
      <c r="U31" s="113"/>
    </row>
    <row r="32" spans="1:21" ht="14.4" x14ac:dyDescent="0.3">
      <c r="A32" s="6">
        <v>10083</v>
      </c>
      <c r="B32" s="11" t="s">
        <v>32</v>
      </c>
      <c r="C32" s="17">
        <v>9.3896732876712328</v>
      </c>
      <c r="D32" s="22">
        <v>0</v>
      </c>
      <c r="E32" s="8">
        <v>0</v>
      </c>
      <c r="F32" s="9">
        <v>0</v>
      </c>
      <c r="G32" s="8">
        <v>0</v>
      </c>
      <c r="H32" s="9">
        <v>0</v>
      </c>
      <c r="I32" s="102">
        <v>0</v>
      </c>
      <c r="J32" s="24">
        <f t="shared" si="0"/>
        <v>9.3896732876712328</v>
      </c>
      <c r="K32" s="17">
        <v>8.3629999999999995</v>
      </c>
      <c r="L32" s="8">
        <f t="shared" si="1"/>
        <v>0</v>
      </c>
      <c r="M32" s="8">
        <f>'Conservation Data'!J31*0.5</f>
        <v>1.7283540700000002E-2</v>
      </c>
      <c r="N32" s="8">
        <f t="shared" si="2"/>
        <v>0</v>
      </c>
      <c r="O32" s="9">
        <f t="shared" si="3"/>
        <v>0.25666832191780831</v>
      </c>
      <c r="P32" s="22">
        <f>'Proportional Share Calculation'!E32</f>
        <v>0.12690395508372937</v>
      </c>
      <c r="Q32" s="107">
        <f t="shared" si="4"/>
        <v>8.7638558177015362</v>
      </c>
      <c r="R32" s="10">
        <f t="shared" si="5"/>
        <v>0.62581746996969656</v>
      </c>
      <c r="T32" s="112"/>
      <c r="U32" s="113"/>
    </row>
    <row r="33" spans="1:21" ht="14.4" x14ac:dyDescent="0.3">
      <c r="A33" s="6">
        <v>10086</v>
      </c>
      <c r="B33" s="11" t="s">
        <v>33</v>
      </c>
      <c r="C33" s="17">
        <v>3.7510205479452048</v>
      </c>
      <c r="D33" s="22">
        <v>0</v>
      </c>
      <c r="E33" s="8">
        <v>0</v>
      </c>
      <c r="F33" s="9">
        <v>0</v>
      </c>
      <c r="G33" s="8">
        <v>0</v>
      </c>
      <c r="H33" s="9">
        <v>0</v>
      </c>
      <c r="I33" s="102">
        <v>0</v>
      </c>
      <c r="J33" s="24">
        <f t="shared" si="0"/>
        <v>3.7510205479452048</v>
      </c>
      <c r="K33" s="17">
        <v>3.9449999999999998</v>
      </c>
      <c r="L33" s="8">
        <f t="shared" si="1"/>
        <v>-0.19397945205479505</v>
      </c>
      <c r="M33" s="8">
        <f>'Conservation Data'!J32*0.5</f>
        <v>0</v>
      </c>
      <c r="N33" s="8">
        <f t="shared" si="2"/>
        <v>0</v>
      </c>
      <c r="O33" s="9">
        <f t="shared" si="3"/>
        <v>0</v>
      </c>
      <c r="P33" s="22">
        <f>'Proportional Share Calculation'!E33</f>
        <v>5.5114275349255649E-2</v>
      </c>
      <c r="Q33" s="107">
        <f t="shared" si="4"/>
        <v>3.8061348232944603</v>
      </c>
      <c r="R33" s="10">
        <f t="shared" si="5"/>
        <v>-5.5114275349255504E-2</v>
      </c>
      <c r="T33" s="112"/>
      <c r="U33" s="113"/>
    </row>
    <row r="34" spans="1:21" ht="14.4" x14ac:dyDescent="0.3">
      <c r="A34" s="6">
        <v>10087</v>
      </c>
      <c r="B34" s="11" t="s">
        <v>34</v>
      </c>
      <c r="C34" s="17">
        <v>45.184006278538817</v>
      </c>
      <c r="D34" s="22">
        <v>0</v>
      </c>
      <c r="E34" s="8">
        <v>0</v>
      </c>
      <c r="F34" s="9">
        <v>0</v>
      </c>
      <c r="G34" s="8">
        <v>0</v>
      </c>
      <c r="H34" s="9">
        <v>0</v>
      </c>
      <c r="I34" s="102">
        <v>0</v>
      </c>
      <c r="J34" s="24">
        <f t="shared" si="0"/>
        <v>45.184006278538817</v>
      </c>
      <c r="K34" s="17">
        <v>85.48</v>
      </c>
      <c r="L34" s="8">
        <f t="shared" si="1"/>
        <v>-40.295993721461187</v>
      </c>
      <c r="M34" s="8">
        <f>'Conservation Data'!J33*0.5</f>
        <v>5.4999999999999996E-10</v>
      </c>
      <c r="N34" s="8">
        <f t="shared" si="2"/>
        <v>0</v>
      </c>
      <c r="O34" s="9">
        <f t="shared" si="3"/>
        <v>0</v>
      </c>
      <c r="P34" s="22">
        <f>'Proportional Share Calculation'!E34</f>
        <v>0.66389499380704953</v>
      </c>
      <c r="Q34" s="107">
        <f t="shared" si="4"/>
        <v>45.847901272895868</v>
      </c>
      <c r="R34" s="10">
        <f t="shared" si="5"/>
        <v>-0.6638949943570509</v>
      </c>
      <c r="T34" s="112"/>
      <c r="U34" s="113"/>
    </row>
    <row r="35" spans="1:21" ht="14.4" x14ac:dyDescent="0.3">
      <c r="A35" s="6">
        <v>10089</v>
      </c>
      <c r="B35" s="11" t="s">
        <v>35</v>
      </c>
      <c r="C35" s="17">
        <v>117.53799566210046</v>
      </c>
      <c r="D35" s="22">
        <v>0</v>
      </c>
      <c r="E35" s="8">
        <v>0</v>
      </c>
      <c r="F35" s="9">
        <v>0</v>
      </c>
      <c r="G35" s="8">
        <v>0</v>
      </c>
      <c r="H35" s="9">
        <v>0.58230593607305936</v>
      </c>
      <c r="I35" s="102">
        <v>0</v>
      </c>
      <c r="J35" s="24">
        <f t="shared" si="0"/>
        <v>116.9556897260274</v>
      </c>
      <c r="K35" s="17">
        <v>104.21299999999999</v>
      </c>
      <c r="L35" s="8">
        <f t="shared" si="1"/>
        <v>0</v>
      </c>
      <c r="M35" s="8">
        <f>'Conservation Data'!J34*0.5</f>
        <v>0.62005273254611881</v>
      </c>
      <c r="N35" s="8">
        <f t="shared" si="2"/>
        <v>0.29115296803652968</v>
      </c>
      <c r="O35" s="9">
        <f t="shared" si="3"/>
        <v>3.1856724315068519</v>
      </c>
      <c r="P35" s="22">
        <f>'Proportional Share Calculation'!E35</f>
        <v>1.591412355681797</v>
      </c>
      <c r="Q35" s="107">
        <f t="shared" ref="Q35:Q66" si="6">SUM(K35:P35)</f>
        <v>109.90129048777129</v>
      </c>
      <c r="R35" s="10">
        <f t="shared" ref="R35:R66" si="7">J35-Q35</f>
        <v>7.05439923825611</v>
      </c>
      <c r="T35" s="112"/>
      <c r="U35" s="113"/>
    </row>
    <row r="36" spans="1:21" ht="14.4" x14ac:dyDescent="0.3">
      <c r="A36" s="6">
        <v>10091</v>
      </c>
      <c r="B36" s="11" t="s">
        <v>36</v>
      </c>
      <c r="C36" s="17">
        <v>9.8294595890410967</v>
      </c>
      <c r="D36" s="22">
        <v>0</v>
      </c>
      <c r="E36" s="8">
        <v>0</v>
      </c>
      <c r="F36" s="9">
        <v>0</v>
      </c>
      <c r="G36" s="8">
        <v>0</v>
      </c>
      <c r="H36" s="9">
        <v>0</v>
      </c>
      <c r="I36" s="102">
        <v>0</v>
      </c>
      <c r="J36" s="24">
        <f t="shared" si="0"/>
        <v>9.8294595890410967</v>
      </c>
      <c r="K36" s="17">
        <v>9.4220000000000006</v>
      </c>
      <c r="L36" s="8">
        <f t="shared" si="1"/>
        <v>0</v>
      </c>
      <c r="M36" s="8">
        <f>'Conservation Data'!J35*0.5</f>
        <v>6.8130138999999978E-3</v>
      </c>
      <c r="N36" s="8">
        <f t="shared" si="2"/>
        <v>0</v>
      </c>
      <c r="O36" s="9">
        <f t="shared" si="3"/>
        <v>0.10186489726027403</v>
      </c>
      <c r="P36" s="22">
        <f>'Proportional Share Calculation'!E36</f>
        <v>0.14003559829830858</v>
      </c>
      <c r="Q36" s="107">
        <f t="shared" si="6"/>
        <v>9.670713509458583</v>
      </c>
      <c r="R36" s="10">
        <f t="shared" si="7"/>
        <v>0.15874607958251374</v>
      </c>
      <c r="T36" s="112"/>
      <c r="U36" s="113"/>
    </row>
    <row r="37" spans="1:21" ht="14.4" x14ac:dyDescent="0.3">
      <c r="A37" s="6">
        <v>10094</v>
      </c>
      <c r="B37" s="11" t="s">
        <v>37</v>
      </c>
      <c r="C37" s="17">
        <v>2.9917497716894976</v>
      </c>
      <c r="D37" s="22">
        <v>0</v>
      </c>
      <c r="E37" s="8">
        <v>0</v>
      </c>
      <c r="F37" s="9">
        <v>0.11232876712328767</v>
      </c>
      <c r="G37" s="8">
        <v>0</v>
      </c>
      <c r="H37" s="9">
        <v>0</v>
      </c>
      <c r="I37" s="102">
        <v>0</v>
      </c>
      <c r="J37" s="24">
        <f t="shared" si="0"/>
        <v>2.8794210045662099</v>
      </c>
      <c r="K37" s="17">
        <v>3.0369999999999999</v>
      </c>
      <c r="L37" s="8">
        <f t="shared" si="1"/>
        <v>-0.15757899543379006</v>
      </c>
      <c r="M37" s="8">
        <f>'Conservation Data'!J36*0.5</f>
        <v>0</v>
      </c>
      <c r="N37" s="8">
        <f t="shared" si="2"/>
        <v>0</v>
      </c>
      <c r="O37" s="9">
        <f t="shared" si="3"/>
        <v>0</v>
      </c>
      <c r="P37" s="22">
        <f>'Proportional Share Calculation'!E37</f>
        <v>4.2307740003990686E-2</v>
      </c>
      <c r="Q37" s="107">
        <f t="shared" si="6"/>
        <v>2.9217287445702005</v>
      </c>
      <c r="R37" s="10">
        <f t="shared" si="7"/>
        <v>-4.2307740003990624E-2</v>
      </c>
      <c r="T37" s="112"/>
      <c r="U37" s="113"/>
    </row>
    <row r="38" spans="1:21" ht="14.4" x14ac:dyDescent="0.3">
      <c r="A38" s="6">
        <v>10095</v>
      </c>
      <c r="B38" s="11" t="s">
        <v>38</v>
      </c>
      <c r="C38" s="17">
        <v>3.7061172374429225</v>
      </c>
      <c r="D38" s="22">
        <v>0</v>
      </c>
      <c r="E38" s="8">
        <v>0</v>
      </c>
      <c r="F38" s="9">
        <v>0</v>
      </c>
      <c r="G38" s="8">
        <v>0</v>
      </c>
      <c r="H38" s="9">
        <v>0</v>
      </c>
      <c r="I38" s="102">
        <v>0</v>
      </c>
      <c r="J38" s="24">
        <f t="shared" si="0"/>
        <v>3.7061172374429225</v>
      </c>
      <c r="K38" s="17">
        <v>3.6429999999999998</v>
      </c>
      <c r="L38" s="8">
        <f t="shared" si="1"/>
        <v>0</v>
      </c>
      <c r="M38" s="8">
        <f>'Conservation Data'!J37*0.5</f>
        <v>0</v>
      </c>
      <c r="N38" s="8">
        <f t="shared" si="2"/>
        <v>0</v>
      </c>
      <c r="O38" s="9">
        <f t="shared" si="3"/>
        <v>1.5779309360730687E-2</v>
      </c>
      <c r="P38" s="22">
        <f>'Proportional Share Calculation'!E38</f>
        <v>5.3758961786741034E-2</v>
      </c>
      <c r="Q38" s="107">
        <f t="shared" si="6"/>
        <v>3.7125382711474715</v>
      </c>
      <c r="R38" s="10">
        <f t="shared" si="7"/>
        <v>-6.4210337045489396E-3</v>
      </c>
      <c r="T38" s="112"/>
      <c r="U38" s="113"/>
    </row>
    <row r="39" spans="1:21" ht="14.4" x14ac:dyDescent="0.3">
      <c r="A39" s="6">
        <v>10097</v>
      </c>
      <c r="B39" s="11" t="s">
        <v>39</v>
      </c>
      <c r="C39" s="17">
        <v>2.057659246575342</v>
      </c>
      <c r="D39" s="22">
        <v>0</v>
      </c>
      <c r="E39" s="8">
        <v>0</v>
      </c>
      <c r="F39" s="9">
        <v>0</v>
      </c>
      <c r="G39" s="8">
        <v>0</v>
      </c>
      <c r="H39" s="9">
        <v>0</v>
      </c>
      <c r="I39" s="102">
        <v>0</v>
      </c>
      <c r="J39" s="24">
        <f t="shared" si="0"/>
        <v>2.057659246575342</v>
      </c>
      <c r="K39" s="17">
        <v>2.0379999999999998</v>
      </c>
      <c r="L39" s="8">
        <f t="shared" si="1"/>
        <v>0</v>
      </c>
      <c r="M39" s="8">
        <f>'Conservation Data'!J38*0.5</f>
        <v>0</v>
      </c>
      <c r="N39" s="8">
        <f t="shared" si="2"/>
        <v>0</v>
      </c>
      <c r="O39" s="9">
        <f t="shared" si="3"/>
        <v>4.9148116438355594E-3</v>
      </c>
      <c r="P39" s="22">
        <f>'Proportional Share Calculation'!E39</f>
        <v>3.0016836219596166E-2</v>
      </c>
      <c r="Q39" s="107">
        <f t="shared" si="6"/>
        <v>2.0729316478634314</v>
      </c>
      <c r="R39" s="10">
        <f t="shared" si="7"/>
        <v>-1.5272401288089377E-2</v>
      </c>
      <c r="T39" s="112"/>
      <c r="U39" s="113"/>
    </row>
    <row r="40" spans="1:21" ht="14.4" x14ac:dyDescent="0.3">
      <c r="A40" s="6">
        <v>10101</v>
      </c>
      <c r="B40" s="11" t="s">
        <v>40</v>
      </c>
      <c r="C40" s="17">
        <v>80.877095776255715</v>
      </c>
      <c r="D40" s="22">
        <v>0</v>
      </c>
      <c r="E40" s="8">
        <v>0</v>
      </c>
      <c r="F40" s="9">
        <v>0</v>
      </c>
      <c r="G40" s="8">
        <v>0</v>
      </c>
      <c r="H40" s="9">
        <v>0.67317351598173514</v>
      </c>
      <c r="I40" s="102">
        <v>0</v>
      </c>
      <c r="J40" s="24">
        <f t="shared" si="0"/>
        <v>80.203922260273984</v>
      </c>
      <c r="K40" s="17">
        <v>76.028000000000006</v>
      </c>
      <c r="L40" s="8">
        <f t="shared" si="1"/>
        <v>0</v>
      </c>
      <c r="M40" s="8">
        <f>'Conservation Data'!J39*0.5</f>
        <v>1.2063680216995436</v>
      </c>
      <c r="N40" s="8">
        <f t="shared" si="2"/>
        <v>0.33658675799086757</v>
      </c>
      <c r="O40" s="9">
        <f t="shared" si="3"/>
        <v>1.0439805650684946</v>
      </c>
      <c r="P40" s="22">
        <f>'Proportional Share Calculation'!E40</f>
        <v>1.1551003620943818</v>
      </c>
      <c r="Q40" s="107">
        <f t="shared" si="6"/>
        <v>79.770035706853307</v>
      </c>
      <c r="R40" s="10">
        <f t="shared" si="7"/>
        <v>0.4338865534206775</v>
      </c>
      <c r="T40" s="112"/>
      <c r="U40" s="113"/>
    </row>
    <row r="41" spans="1:21" ht="14.4" x14ac:dyDescent="0.3">
      <c r="A41" s="6">
        <v>10103</v>
      </c>
      <c r="B41" s="11" t="s">
        <v>41</v>
      </c>
      <c r="C41" s="17">
        <v>576.96809589041106</v>
      </c>
      <c r="D41" s="22">
        <v>0</v>
      </c>
      <c r="E41" s="8">
        <v>0</v>
      </c>
      <c r="F41" s="9">
        <v>225.94851598173517</v>
      </c>
      <c r="G41" s="8">
        <v>0</v>
      </c>
      <c r="H41" s="9">
        <v>0</v>
      </c>
      <c r="I41" s="102">
        <v>123</v>
      </c>
      <c r="J41" s="24">
        <f t="shared" si="0"/>
        <v>474.01957990867589</v>
      </c>
      <c r="K41" s="17">
        <v>318.49400000000003</v>
      </c>
      <c r="L41" s="8">
        <f t="shared" si="1"/>
        <v>0</v>
      </c>
      <c r="M41" s="8">
        <f>'Conservation Data'!J40*0.5</f>
        <v>24.565972832148859</v>
      </c>
      <c r="N41" s="8">
        <f t="shared" si="2"/>
        <v>0</v>
      </c>
      <c r="O41" s="9">
        <f t="shared" si="3"/>
        <v>38.881394977168966</v>
      </c>
      <c r="P41" s="22">
        <f>'Proportional Share Calculation'!E41</f>
        <v>5.6119185282110529</v>
      </c>
      <c r="Q41" s="107">
        <f t="shared" si="6"/>
        <v>387.5532863375289</v>
      </c>
      <c r="R41" s="10">
        <f t="shared" si="7"/>
        <v>86.466293571146991</v>
      </c>
      <c r="T41" s="112"/>
      <c r="U41" s="113"/>
    </row>
    <row r="42" spans="1:21" ht="14.4" x14ac:dyDescent="0.3">
      <c r="A42" s="6">
        <v>10105</v>
      </c>
      <c r="B42" s="11" t="s">
        <v>42</v>
      </c>
      <c r="C42" s="17">
        <v>112.72044303652969</v>
      </c>
      <c r="D42" s="22">
        <v>0</v>
      </c>
      <c r="E42" s="8">
        <v>0</v>
      </c>
      <c r="F42" s="9">
        <v>0</v>
      </c>
      <c r="G42" s="8">
        <v>0</v>
      </c>
      <c r="H42" s="9">
        <v>0</v>
      </c>
      <c r="I42" s="102">
        <v>0</v>
      </c>
      <c r="J42" s="24">
        <f t="shared" si="0"/>
        <v>112.72044303652969</v>
      </c>
      <c r="K42" s="17">
        <v>92.837999999999994</v>
      </c>
      <c r="L42" s="8">
        <f t="shared" si="1"/>
        <v>0</v>
      </c>
      <c r="M42" s="8">
        <f>'Conservation Data'!J41*0.5</f>
        <v>0</v>
      </c>
      <c r="N42" s="8">
        <f t="shared" si="2"/>
        <v>0</v>
      </c>
      <c r="O42" s="9">
        <f t="shared" si="3"/>
        <v>4.9706107591324233</v>
      </c>
      <c r="P42" s="22">
        <f>'Proportional Share Calculation'!E42</f>
        <v>1.4371157491685753</v>
      </c>
      <c r="Q42" s="107">
        <f t="shared" si="6"/>
        <v>99.24572650830099</v>
      </c>
      <c r="R42" s="10">
        <f t="shared" si="7"/>
        <v>13.474716528228697</v>
      </c>
      <c r="T42" s="112"/>
      <c r="U42" s="113"/>
    </row>
    <row r="43" spans="1:21" ht="14.4" x14ac:dyDescent="0.3">
      <c r="A43" s="6">
        <v>10106</v>
      </c>
      <c r="B43" s="11" t="s">
        <v>43</v>
      </c>
      <c r="C43" s="17">
        <v>26.340859589041099</v>
      </c>
      <c r="D43" s="22">
        <v>0</v>
      </c>
      <c r="E43" s="8">
        <v>0</v>
      </c>
      <c r="F43" s="9">
        <v>0</v>
      </c>
      <c r="G43" s="8">
        <v>0</v>
      </c>
      <c r="H43" s="9">
        <v>0</v>
      </c>
      <c r="I43" s="102">
        <v>0</v>
      </c>
      <c r="J43" s="24">
        <f t="shared" si="0"/>
        <v>26.340859589041099</v>
      </c>
      <c r="K43" s="17">
        <v>23.879000000000001</v>
      </c>
      <c r="L43" s="8">
        <f t="shared" si="1"/>
        <v>0</v>
      </c>
      <c r="M43" s="8">
        <f>'Conservation Data'!J42*0.5</f>
        <v>0</v>
      </c>
      <c r="N43" s="8">
        <f t="shared" si="2"/>
        <v>0</v>
      </c>
      <c r="O43" s="9">
        <f t="shared" si="3"/>
        <v>0.61546489726027431</v>
      </c>
      <c r="P43" s="22">
        <f>'Proportional Share Calculation'!E43</f>
        <v>0.35990063654004822</v>
      </c>
      <c r="Q43" s="107">
        <f t="shared" si="6"/>
        <v>24.854365533800323</v>
      </c>
      <c r="R43" s="10">
        <f t="shared" si="7"/>
        <v>1.4864940552407759</v>
      </c>
      <c r="T43" s="112"/>
      <c r="U43" s="113"/>
    </row>
    <row r="44" spans="1:21" ht="14.4" x14ac:dyDescent="0.3">
      <c r="A44" s="6">
        <v>10109</v>
      </c>
      <c r="B44" s="11" t="s">
        <v>44</v>
      </c>
      <c r="C44" s="17">
        <v>16.289023858447486</v>
      </c>
      <c r="D44" s="22">
        <v>0</v>
      </c>
      <c r="E44" s="8">
        <v>0</v>
      </c>
      <c r="F44" s="9">
        <v>0</v>
      </c>
      <c r="G44" s="8">
        <v>0</v>
      </c>
      <c r="H44" s="9">
        <v>0</v>
      </c>
      <c r="I44" s="102">
        <v>0</v>
      </c>
      <c r="J44" s="24">
        <f t="shared" si="0"/>
        <v>16.289023858447486</v>
      </c>
      <c r="K44" s="17">
        <v>12.118</v>
      </c>
      <c r="L44" s="8">
        <f t="shared" si="1"/>
        <v>0</v>
      </c>
      <c r="M44" s="8">
        <f>'Conservation Data'!J43*0.5</f>
        <v>1.78888242E-2</v>
      </c>
      <c r="N44" s="8">
        <f t="shared" si="2"/>
        <v>0</v>
      </c>
      <c r="O44" s="9">
        <f t="shared" si="3"/>
        <v>1.0427559646118714</v>
      </c>
      <c r="P44" s="22">
        <f>'Proportional Share Calculation'!E44</f>
        <v>0.19363569149694265</v>
      </c>
      <c r="Q44" s="107">
        <f t="shared" si="6"/>
        <v>13.372280480308813</v>
      </c>
      <c r="R44" s="10">
        <f t="shared" si="7"/>
        <v>2.9167433781386727</v>
      </c>
      <c r="T44" s="112"/>
      <c r="U44" s="113"/>
    </row>
    <row r="45" spans="1:21" ht="14.4" x14ac:dyDescent="0.3">
      <c r="A45" s="6">
        <v>10111</v>
      </c>
      <c r="B45" s="11" t="s">
        <v>45</v>
      </c>
      <c r="C45" s="17">
        <v>3.2732219178082196</v>
      </c>
      <c r="D45" s="22">
        <v>0</v>
      </c>
      <c r="E45" s="8">
        <v>0</v>
      </c>
      <c r="F45" s="9">
        <v>0</v>
      </c>
      <c r="G45" s="8">
        <v>0</v>
      </c>
      <c r="H45" s="9">
        <v>0</v>
      </c>
      <c r="I45" s="102">
        <v>0</v>
      </c>
      <c r="J45" s="24">
        <f t="shared" si="0"/>
        <v>3.2732219178082196</v>
      </c>
      <c r="K45" s="17">
        <v>3.2349999999999999</v>
      </c>
      <c r="L45" s="8">
        <f t="shared" si="1"/>
        <v>0</v>
      </c>
      <c r="M45" s="8">
        <f>'Conservation Data'!J44*0.5</f>
        <v>0</v>
      </c>
      <c r="N45" s="8">
        <f t="shared" si="2"/>
        <v>0</v>
      </c>
      <c r="O45" s="9">
        <f t="shared" si="3"/>
        <v>9.5554794520549269E-3</v>
      </c>
      <c r="P45" s="22">
        <f>'Proportional Share Calculation'!E45</f>
        <v>4.767271247778538E-2</v>
      </c>
      <c r="Q45" s="107">
        <f t="shared" si="6"/>
        <v>3.2922281919298406</v>
      </c>
      <c r="R45" s="10">
        <f t="shared" si="7"/>
        <v>-1.9006274121621036E-2</v>
      </c>
      <c r="T45" s="112"/>
      <c r="U45" s="113"/>
    </row>
    <row r="46" spans="1:21" ht="14.4" x14ac:dyDescent="0.3">
      <c r="A46" s="6">
        <v>10112</v>
      </c>
      <c r="B46" s="11" t="s">
        <v>46</v>
      </c>
      <c r="C46" s="17">
        <v>58.987459817351599</v>
      </c>
      <c r="D46" s="22">
        <v>0</v>
      </c>
      <c r="E46" s="8">
        <v>0</v>
      </c>
      <c r="F46" s="9">
        <v>0</v>
      </c>
      <c r="G46" s="8">
        <v>0</v>
      </c>
      <c r="H46" s="9">
        <v>0</v>
      </c>
      <c r="I46" s="102">
        <v>0</v>
      </c>
      <c r="J46" s="24">
        <f t="shared" si="0"/>
        <v>58.987459817351599</v>
      </c>
      <c r="K46" s="17">
        <v>58.25</v>
      </c>
      <c r="L46" s="8">
        <f t="shared" si="1"/>
        <v>0</v>
      </c>
      <c r="M46" s="8">
        <f>'Conservation Data'!J45*0.5</f>
        <v>0.46621856769999998</v>
      </c>
      <c r="N46" s="8">
        <f t="shared" si="2"/>
        <v>0</v>
      </c>
      <c r="O46" s="9">
        <f t="shared" si="3"/>
        <v>0.18436495433789979</v>
      </c>
      <c r="P46" s="22">
        <f>'Proportional Share Calculation'!E46</f>
        <v>0.86543460292258789</v>
      </c>
      <c r="Q46" s="107">
        <f t="shared" si="6"/>
        <v>59.766018124960489</v>
      </c>
      <c r="R46" s="10">
        <f t="shared" si="7"/>
        <v>-0.77855830760888978</v>
      </c>
      <c r="T46" s="112"/>
      <c r="U46" s="113"/>
    </row>
    <row r="47" spans="1:21" ht="14.4" x14ac:dyDescent="0.3">
      <c r="A47" s="6">
        <v>10113</v>
      </c>
      <c r="B47" s="11" t="s">
        <v>47</v>
      </c>
      <c r="C47" s="17">
        <v>45.618917579908683</v>
      </c>
      <c r="D47" s="22">
        <v>0</v>
      </c>
      <c r="E47" s="8">
        <v>0</v>
      </c>
      <c r="F47" s="9">
        <v>0</v>
      </c>
      <c r="G47" s="8">
        <v>0</v>
      </c>
      <c r="H47" s="9">
        <v>0.3057077625570776</v>
      </c>
      <c r="I47" s="102">
        <v>0</v>
      </c>
      <c r="J47" s="24">
        <f t="shared" si="0"/>
        <v>45.313209817351606</v>
      </c>
      <c r="K47" s="17">
        <v>37.692999999999998</v>
      </c>
      <c r="L47" s="8">
        <f t="shared" si="1"/>
        <v>0</v>
      </c>
      <c r="M47" s="8">
        <f>'Conservation Data'!J46*0.5</f>
        <v>1.6926727449999998E-2</v>
      </c>
      <c r="N47" s="8">
        <f t="shared" si="2"/>
        <v>0.1528538812785388</v>
      </c>
      <c r="O47" s="9">
        <f t="shared" si="3"/>
        <v>1.9050524543379019</v>
      </c>
      <c r="P47" s="22">
        <f>'Proportional Share Calculation'!E47</f>
        <v>0.58431439483362002</v>
      </c>
      <c r="Q47" s="107">
        <f t="shared" si="6"/>
        <v>40.352147457900053</v>
      </c>
      <c r="R47" s="10">
        <f t="shared" si="7"/>
        <v>4.961062359451553</v>
      </c>
      <c r="T47" s="112"/>
      <c r="U47" s="113"/>
    </row>
    <row r="48" spans="1:21" ht="14.4" x14ac:dyDescent="0.3">
      <c r="A48" s="6">
        <v>10116</v>
      </c>
      <c r="B48" s="11" t="s">
        <v>48</v>
      </c>
      <c r="C48" s="17">
        <v>0.25387214611872144</v>
      </c>
      <c r="D48" s="22">
        <v>0</v>
      </c>
      <c r="E48" s="8">
        <v>0</v>
      </c>
      <c r="F48" s="9">
        <v>0</v>
      </c>
      <c r="G48" s="8">
        <v>0</v>
      </c>
      <c r="H48" s="9">
        <v>0</v>
      </c>
      <c r="I48" s="102">
        <v>0</v>
      </c>
      <c r="J48" s="24">
        <f t="shared" si="0"/>
        <v>0.25387214611872144</v>
      </c>
      <c r="K48" s="17">
        <v>0.22800000000000001</v>
      </c>
      <c r="L48" s="8">
        <f t="shared" si="1"/>
        <v>0</v>
      </c>
      <c r="M48" s="8">
        <f>'Conservation Data'!J47*0.5</f>
        <v>2.5365241500000003E-3</v>
      </c>
      <c r="N48" s="8">
        <f t="shared" si="2"/>
        <v>0</v>
      </c>
      <c r="O48" s="9">
        <f t="shared" si="3"/>
        <v>6.4680365296803585E-3</v>
      </c>
      <c r="P48" s="22">
        <f>'Proportional Share Calculation'!E48</f>
        <v>3.4823415252909695E-3</v>
      </c>
      <c r="Q48" s="107">
        <f t="shared" si="6"/>
        <v>0.24048690220497135</v>
      </c>
      <c r="R48" s="10">
        <f t="shared" si="7"/>
        <v>1.3385243913750094E-2</v>
      </c>
      <c r="T48" s="112"/>
      <c r="U48" s="113"/>
    </row>
    <row r="49" spans="1:21" ht="14.4" x14ac:dyDescent="0.3">
      <c r="A49" s="6">
        <v>10118</v>
      </c>
      <c r="B49" s="11" t="s">
        <v>49</v>
      </c>
      <c r="C49" s="17">
        <v>52.862122146118715</v>
      </c>
      <c r="D49" s="22">
        <v>0</v>
      </c>
      <c r="E49" s="8">
        <v>0</v>
      </c>
      <c r="F49" s="9">
        <v>2.362785388127854</v>
      </c>
      <c r="G49" s="8">
        <v>0</v>
      </c>
      <c r="H49" s="9">
        <v>0</v>
      </c>
      <c r="I49" s="102">
        <v>0</v>
      </c>
      <c r="J49" s="24">
        <f t="shared" si="0"/>
        <v>50.499336757990861</v>
      </c>
      <c r="K49" s="17">
        <v>45.673999999999999</v>
      </c>
      <c r="L49" s="8">
        <f t="shared" si="1"/>
        <v>0</v>
      </c>
      <c r="M49" s="8">
        <f>'Conservation Data'!J48*0.5</f>
        <v>0.19362773392694066</v>
      </c>
      <c r="N49" s="8">
        <f t="shared" si="2"/>
        <v>0</v>
      </c>
      <c r="O49" s="9">
        <f t="shared" si="3"/>
        <v>1.2063341894977153</v>
      </c>
      <c r="P49" s="22">
        <f>'Proportional Share Calculation'!E49</f>
        <v>0.69166437935116909</v>
      </c>
      <c r="Q49" s="107">
        <f t="shared" si="6"/>
        <v>47.765626302775821</v>
      </c>
      <c r="R49" s="10">
        <f t="shared" si="7"/>
        <v>2.7337104552150393</v>
      </c>
      <c r="T49" s="112"/>
      <c r="U49" s="113"/>
    </row>
    <row r="50" spans="1:21" ht="14.4" x14ac:dyDescent="0.3">
      <c r="A50" s="6">
        <v>10121</v>
      </c>
      <c r="B50" s="11" t="s">
        <v>50</v>
      </c>
      <c r="C50" s="17">
        <v>41.724773972602733</v>
      </c>
      <c r="D50" s="22">
        <v>0</v>
      </c>
      <c r="E50" s="8">
        <v>0</v>
      </c>
      <c r="F50" s="9">
        <v>0</v>
      </c>
      <c r="G50" s="8">
        <v>0</v>
      </c>
      <c r="H50" s="9">
        <v>0</v>
      </c>
      <c r="I50" s="102">
        <v>0</v>
      </c>
      <c r="J50" s="24">
        <f t="shared" si="0"/>
        <v>41.724773972602733</v>
      </c>
      <c r="K50" s="17">
        <v>40.875</v>
      </c>
      <c r="L50" s="8">
        <f t="shared" si="1"/>
        <v>0</v>
      </c>
      <c r="M50" s="8">
        <f>'Conservation Data'!J49*0.5</f>
        <v>0</v>
      </c>
      <c r="N50" s="8">
        <f t="shared" si="2"/>
        <v>0</v>
      </c>
      <c r="O50" s="9">
        <f t="shared" si="3"/>
        <v>0.21244349315068334</v>
      </c>
      <c r="P50" s="22">
        <f>'Proportional Share Calculation'!E50</f>
        <v>0.60370361749123891</v>
      </c>
      <c r="Q50" s="107">
        <f t="shared" si="6"/>
        <v>41.691147110641928</v>
      </c>
      <c r="R50" s="10">
        <f t="shared" si="7"/>
        <v>3.3626861960804888E-2</v>
      </c>
      <c r="T50" s="112"/>
      <c r="U50" s="113"/>
    </row>
    <row r="51" spans="1:21" ht="14.4" x14ac:dyDescent="0.3">
      <c r="A51" s="6">
        <v>10123</v>
      </c>
      <c r="B51" s="11" t="s">
        <v>51</v>
      </c>
      <c r="C51" s="17">
        <v>479.04937248858442</v>
      </c>
      <c r="D51" s="22">
        <v>0</v>
      </c>
      <c r="E51" s="8">
        <v>28.6</v>
      </c>
      <c r="F51" s="9">
        <v>15.719977168949772</v>
      </c>
      <c r="G51" s="8">
        <v>0</v>
      </c>
      <c r="H51" s="9">
        <v>0</v>
      </c>
      <c r="I51" s="102">
        <v>0</v>
      </c>
      <c r="J51" s="24">
        <f t="shared" si="0"/>
        <v>434.72939531963465</v>
      </c>
      <c r="K51" s="17">
        <v>549.19899999999996</v>
      </c>
      <c r="L51" s="8">
        <f t="shared" si="1"/>
        <v>-114.46960468036531</v>
      </c>
      <c r="M51" s="8">
        <f>'Conservation Data'!J50*0.5</f>
        <v>8.9218215012636968</v>
      </c>
      <c r="N51" s="8">
        <f t="shared" si="2"/>
        <v>0</v>
      </c>
      <c r="O51" s="9">
        <f t="shared" si="3"/>
        <v>0</v>
      </c>
      <c r="P51" s="22">
        <f>'Proportional Share Calculation'!E51</f>
        <v>6.5186300662345777</v>
      </c>
      <c r="Q51" s="107">
        <f t="shared" si="6"/>
        <v>450.16984688713291</v>
      </c>
      <c r="R51" s="10">
        <f t="shared" si="7"/>
        <v>-15.440451567498258</v>
      </c>
      <c r="T51" s="112"/>
      <c r="U51" s="113"/>
    </row>
    <row r="52" spans="1:21" ht="14.4" x14ac:dyDescent="0.3">
      <c r="A52" s="6">
        <v>10136</v>
      </c>
      <c r="B52" s="11" t="s">
        <v>52</v>
      </c>
      <c r="C52" s="17">
        <v>19.940254566210047</v>
      </c>
      <c r="D52" s="22">
        <v>0</v>
      </c>
      <c r="E52" s="8">
        <v>0</v>
      </c>
      <c r="F52" s="9">
        <v>0</v>
      </c>
      <c r="G52" s="8">
        <v>0</v>
      </c>
      <c r="H52" s="9">
        <v>0</v>
      </c>
      <c r="I52" s="102">
        <v>0</v>
      </c>
      <c r="J52" s="24">
        <f t="shared" si="0"/>
        <v>19.940254566210047</v>
      </c>
      <c r="K52" s="17">
        <v>18.536999999999999</v>
      </c>
      <c r="L52" s="8">
        <f t="shared" si="1"/>
        <v>0</v>
      </c>
      <c r="M52" s="8">
        <f>'Conservation Data'!J51*0.5</f>
        <v>1.0717939497716896E-3</v>
      </c>
      <c r="N52" s="8">
        <f t="shared" si="2"/>
        <v>0</v>
      </c>
      <c r="O52" s="9">
        <f t="shared" si="3"/>
        <v>0.35081364155251205</v>
      </c>
      <c r="P52" s="22">
        <f>'Proportional Share Calculation'!E52</f>
        <v>0.277537064813761</v>
      </c>
      <c r="Q52" s="107">
        <f t="shared" si="6"/>
        <v>19.166422500316045</v>
      </c>
      <c r="R52" s="10">
        <f t="shared" si="7"/>
        <v>0.77383206589400189</v>
      </c>
      <c r="T52" s="112"/>
      <c r="U52" s="113"/>
    </row>
    <row r="53" spans="1:21" ht="14.4" x14ac:dyDescent="0.3">
      <c r="A53" s="6">
        <v>10142</v>
      </c>
      <c r="B53" s="11" t="s">
        <v>53</v>
      </c>
      <c r="C53" s="17">
        <v>3.4522550228310505</v>
      </c>
      <c r="D53" s="22">
        <v>0</v>
      </c>
      <c r="E53" s="8">
        <v>0</v>
      </c>
      <c r="F53" s="9">
        <v>0</v>
      </c>
      <c r="G53" s="8">
        <v>0</v>
      </c>
      <c r="H53" s="9">
        <v>0</v>
      </c>
      <c r="I53" s="102">
        <v>0</v>
      </c>
      <c r="J53" s="24">
        <f t="shared" si="0"/>
        <v>3.4522550228310505</v>
      </c>
      <c r="K53" s="17">
        <v>2.6869999999999998</v>
      </c>
      <c r="L53" s="8">
        <f t="shared" si="1"/>
        <v>0</v>
      </c>
      <c r="M53" s="8">
        <f>'Conservation Data'!J52*0.5</f>
        <v>0</v>
      </c>
      <c r="N53" s="8">
        <f t="shared" si="2"/>
        <v>0</v>
      </c>
      <c r="O53" s="9">
        <f t="shared" si="3"/>
        <v>0.19131375570776266</v>
      </c>
      <c r="P53" s="22">
        <f>'Proportional Share Calculation'!E53</f>
        <v>4.2291471039935545E-2</v>
      </c>
      <c r="Q53" s="107">
        <f t="shared" si="6"/>
        <v>2.9206052267476981</v>
      </c>
      <c r="R53" s="10">
        <f t="shared" si="7"/>
        <v>0.53164979608335239</v>
      </c>
      <c r="T53" s="112"/>
      <c r="U53" s="113"/>
    </row>
    <row r="54" spans="1:21" ht="14.4" x14ac:dyDescent="0.3">
      <c r="A54" s="6">
        <v>10144</v>
      </c>
      <c r="B54" s="11" t="s">
        <v>54</v>
      </c>
      <c r="C54" s="17">
        <v>3.3997083333333333</v>
      </c>
      <c r="D54" s="22">
        <v>0</v>
      </c>
      <c r="E54" s="8">
        <v>0</v>
      </c>
      <c r="F54" s="9">
        <v>0</v>
      </c>
      <c r="G54" s="8">
        <v>0</v>
      </c>
      <c r="H54" s="9">
        <v>0</v>
      </c>
      <c r="I54" s="102">
        <v>0</v>
      </c>
      <c r="J54" s="24">
        <f t="shared" si="0"/>
        <v>3.3997083333333333</v>
      </c>
      <c r="K54" s="17">
        <v>3.3679999999999999</v>
      </c>
      <c r="L54" s="8">
        <f t="shared" si="1"/>
        <v>0</v>
      </c>
      <c r="M54" s="8">
        <f>'Conservation Data'!J53*0.5</f>
        <v>0</v>
      </c>
      <c r="N54" s="8">
        <f t="shared" si="2"/>
        <v>0</v>
      </c>
      <c r="O54" s="9">
        <f t="shared" si="3"/>
        <v>7.9270833333333623E-3</v>
      </c>
      <c r="P54" s="22">
        <f>'Proportional Share Calculation'!E54</f>
        <v>4.9602974031098493E-2</v>
      </c>
      <c r="Q54" s="107">
        <f t="shared" si="6"/>
        <v>3.4255300573644316</v>
      </c>
      <c r="R54" s="10">
        <f t="shared" si="7"/>
        <v>-2.5821724031098281E-2</v>
      </c>
      <c r="T54" s="112"/>
      <c r="U54" s="113"/>
    </row>
    <row r="55" spans="1:21" ht="14.4" x14ac:dyDescent="0.3">
      <c r="A55" s="6">
        <v>10156</v>
      </c>
      <c r="B55" s="11" t="s">
        <v>55</v>
      </c>
      <c r="C55" s="17">
        <v>33.658279908675802</v>
      </c>
      <c r="D55" s="22">
        <v>0</v>
      </c>
      <c r="E55" s="8">
        <v>0</v>
      </c>
      <c r="F55" s="9">
        <v>0</v>
      </c>
      <c r="G55" s="8">
        <v>0</v>
      </c>
      <c r="H55" s="9">
        <v>0</v>
      </c>
      <c r="I55" s="102">
        <v>0</v>
      </c>
      <c r="J55" s="24">
        <f t="shared" si="0"/>
        <v>33.658279908675802</v>
      </c>
      <c r="K55" s="17">
        <v>32.238</v>
      </c>
      <c r="L55" s="8">
        <f t="shared" si="1"/>
        <v>0</v>
      </c>
      <c r="M55" s="8">
        <f>'Conservation Data'!J54*0.5</f>
        <v>1.7928772500000001E-3</v>
      </c>
      <c r="N55" s="8">
        <f t="shared" si="2"/>
        <v>0</v>
      </c>
      <c r="O55" s="9">
        <f t="shared" si="3"/>
        <v>0.3550699771689505</v>
      </c>
      <c r="P55" s="22">
        <f>'Proportional Share Calculation'!E55</f>
        <v>0.47892092921585178</v>
      </c>
      <c r="Q55" s="107">
        <f t="shared" si="6"/>
        <v>33.073783783634802</v>
      </c>
      <c r="R55" s="10">
        <f t="shared" si="7"/>
        <v>0.58449612504099946</v>
      </c>
      <c r="T55" s="112"/>
      <c r="U55" s="113"/>
    </row>
    <row r="56" spans="1:21" ht="14.4" x14ac:dyDescent="0.3">
      <c r="A56" s="6">
        <v>10157</v>
      </c>
      <c r="B56" s="11" t="s">
        <v>56</v>
      </c>
      <c r="C56" s="17">
        <v>78.283461986301361</v>
      </c>
      <c r="D56" s="22">
        <v>0</v>
      </c>
      <c r="E56" s="8">
        <v>35.656999999999996</v>
      </c>
      <c r="F56" s="9">
        <v>2.5490867579908674</v>
      </c>
      <c r="G56" s="8">
        <v>0</v>
      </c>
      <c r="H56" s="9">
        <v>0</v>
      </c>
      <c r="I56" s="102">
        <v>0</v>
      </c>
      <c r="J56" s="24">
        <f t="shared" si="0"/>
        <v>40.077375228310501</v>
      </c>
      <c r="K56" s="17">
        <v>49.957999999999998</v>
      </c>
      <c r="L56" s="8">
        <f t="shared" si="1"/>
        <v>-9.8806247716894973</v>
      </c>
      <c r="M56" s="8">
        <f>'Conservation Data'!J55*0.5</f>
        <v>0.26135009468013692</v>
      </c>
      <c r="N56" s="8">
        <f t="shared" si="2"/>
        <v>0</v>
      </c>
      <c r="O56" s="9">
        <f t="shared" si="3"/>
        <v>0</v>
      </c>
      <c r="P56" s="22">
        <f>'Proportional Share Calculation'!E56</f>
        <v>0.59270259553954729</v>
      </c>
      <c r="Q56" s="107">
        <f t="shared" si="6"/>
        <v>40.93142791853019</v>
      </c>
      <c r="R56" s="10">
        <f t="shared" si="7"/>
        <v>-0.85405269021968877</v>
      </c>
      <c r="T56" s="112"/>
      <c r="U56" s="113"/>
    </row>
    <row r="57" spans="1:21" ht="14.4" x14ac:dyDescent="0.3">
      <c r="A57" s="6">
        <v>10158</v>
      </c>
      <c r="B57" s="11" t="s">
        <v>57</v>
      </c>
      <c r="C57" s="17">
        <v>3.9500085616438354</v>
      </c>
      <c r="D57" s="22">
        <v>0</v>
      </c>
      <c r="E57" s="8">
        <v>0</v>
      </c>
      <c r="F57" s="9">
        <v>0</v>
      </c>
      <c r="G57" s="8">
        <v>0</v>
      </c>
      <c r="H57" s="9">
        <v>0</v>
      </c>
      <c r="I57" s="102">
        <v>0</v>
      </c>
      <c r="J57" s="24">
        <f t="shared" si="0"/>
        <v>3.9500085616438354</v>
      </c>
      <c r="K57" s="17">
        <v>2.7909999999999999</v>
      </c>
      <c r="L57" s="8">
        <f t="shared" si="1"/>
        <v>0</v>
      </c>
      <c r="M57" s="8">
        <f>'Conservation Data'!J56*0.5</f>
        <v>0</v>
      </c>
      <c r="N57" s="8">
        <f t="shared" si="2"/>
        <v>0</v>
      </c>
      <c r="O57" s="9">
        <f t="shared" si="3"/>
        <v>0.28975214041095887</v>
      </c>
      <c r="P57" s="22">
        <f>'Proportional Share Calculation'!E57</f>
        <v>4.5265926853541361E-2</v>
      </c>
      <c r="Q57" s="107">
        <f t="shared" si="6"/>
        <v>3.1260180672644999</v>
      </c>
      <c r="R57" s="10">
        <f t="shared" si="7"/>
        <v>0.82399049437933547</v>
      </c>
      <c r="T57" s="112"/>
      <c r="U57" s="113"/>
    </row>
    <row r="58" spans="1:21" ht="14.4" x14ac:dyDescent="0.3">
      <c r="A58" s="6">
        <v>10170</v>
      </c>
      <c r="B58" s="11" t="s">
        <v>58</v>
      </c>
      <c r="C58" s="17">
        <v>276.60879200913246</v>
      </c>
      <c r="D58" s="22">
        <v>0</v>
      </c>
      <c r="E58" s="8">
        <v>0</v>
      </c>
      <c r="F58" s="9">
        <v>42.389611872146119</v>
      </c>
      <c r="G58" s="8">
        <v>0</v>
      </c>
      <c r="H58" s="9">
        <v>0</v>
      </c>
      <c r="I58" s="102">
        <v>0</v>
      </c>
      <c r="J58" s="24">
        <f t="shared" si="0"/>
        <v>234.21918013698632</v>
      </c>
      <c r="K58" s="17">
        <v>251.09700000000001</v>
      </c>
      <c r="L58" s="8">
        <f t="shared" si="1"/>
        <v>-16.877819863013684</v>
      </c>
      <c r="M58" s="8">
        <f>'Conservation Data'!J57*0.5</f>
        <v>2.4934825645365297</v>
      </c>
      <c r="N58" s="8">
        <f t="shared" si="2"/>
        <v>0</v>
      </c>
      <c r="O58" s="9">
        <f t="shared" si="3"/>
        <v>0</v>
      </c>
      <c r="P58" s="22">
        <f>'Proportional Share Calculation'!E58</f>
        <v>3.4780526270201038</v>
      </c>
      <c r="Q58" s="107">
        <f t="shared" si="6"/>
        <v>240.19071532854295</v>
      </c>
      <c r="R58" s="10">
        <f t="shared" si="7"/>
        <v>-5.9715351915566259</v>
      </c>
      <c r="T58" s="112"/>
      <c r="U58" s="113"/>
    </row>
    <row r="59" spans="1:21" ht="14.4" x14ac:dyDescent="0.3">
      <c r="A59" s="6">
        <v>10172</v>
      </c>
      <c r="B59" s="11" t="s">
        <v>59</v>
      </c>
      <c r="C59" s="17">
        <v>5.115373858447489</v>
      </c>
      <c r="D59" s="22">
        <v>0</v>
      </c>
      <c r="E59" s="8">
        <v>0</v>
      </c>
      <c r="F59" s="9">
        <v>0</v>
      </c>
      <c r="G59" s="8">
        <v>0</v>
      </c>
      <c r="H59" s="9">
        <v>0</v>
      </c>
      <c r="I59" s="102">
        <v>0</v>
      </c>
      <c r="J59" s="24">
        <f t="shared" si="0"/>
        <v>5.115373858447489</v>
      </c>
      <c r="K59" s="17">
        <v>6.1020000000000003</v>
      </c>
      <c r="L59" s="8">
        <f t="shared" si="1"/>
        <v>-0.98662614155251127</v>
      </c>
      <c r="M59" s="8">
        <f>'Conservation Data'!J58*0.5</f>
        <v>0</v>
      </c>
      <c r="N59" s="8">
        <f t="shared" si="2"/>
        <v>0</v>
      </c>
      <c r="O59" s="9">
        <f t="shared" si="3"/>
        <v>0</v>
      </c>
      <c r="P59" s="22">
        <f>'Proportional Share Calculation'!E59</f>
        <v>7.5160911476024703E-2</v>
      </c>
      <c r="Q59" s="107">
        <f t="shared" si="6"/>
        <v>5.1905347699235138</v>
      </c>
      <c r="R59" s="10">
        <f t="shared" si="7"/>
        <v>-7.5160911476024772E-2</v>
      </c>
      <c r="T59" s="112"/>
      <c r="U59" s="113"/>
    </row>
    <row r="60" spans="1:21" ht="14.4" x14ac:dyDescent="0.3">
      <c r="A60" s="6">
        <v>10173</v>
      </c>
      <c r="B60" s="11" t="s">
        <v>60</v>
      </c>
      <c r="C60" s="17">
        <v>47.73202397260274</v>
      </c>
      <c r="D60" s="22">
        <v>0</v>
      </c>
      <c r="E60" s="8">
        <v>0</v>
      </c>
      <c r="F60" s="9">
        <v>1.127054794520548</v>
      </c>
      <c r="G60" s="8">
        <v>0.96655251141552512</v>
      </c>
      <c r="H60" s="9">
        <v>0</v>
      </c>
      <c r="I60" s="102">
        <v>0</v>
      </c>
      <c r="J60" s="24">
        <f t="shared" si="0"/>
        <v>45.638416666666664</v>
      </c>
      <c r="K60" s="17">
        <v>33.130000000000003</v>
      </c>
      <c r="L60" s="8">
        <f t="shared" si="1"/>
        <v>0</v>
      </c>
      <c r="M60" s="8">
        <f>'Conservation Data'!J59*0.5</f>
        <v>1.7330255707762546E-2</v>
      </c>
      <c r="N60" s="8">
        <f t="shared" si="2"/>
        <v>0</v>
      </c>
      <c r="O60" s="9">
        <f t="shared" si="3"/>
        <v>3.1271041666666655</v>
      </c>
      <c r="P60" s="22">
        <f>'Proportional Share Calculation'!E60</f>
        <v>0.53298539459839456</v>
      </c>
      <c r="Q60" s="107">
        <f t="shared" si="6"/>
        <v>36.807419816972818</v>
      </c>
      <c r="R60" s="10">
        <f t="shared" si="7"/>
        <v>8.8309968496938467</v>
      </c>
      <c r="T60" s="112"/>
      <c r="U60" s="113"/>
    </row>
    <row r="61" spans="1:21" ht="14.4" x14ac:dyDescent="0.3">
      <c r="A61" s="6">
        <v>10174</v>
      </c>
      <c r="B61" s="11" t="s">
        <v>61</v>
      </c>
      <c r="C61" s="17">
        <v>0.60980068493150674</v>
      </c>
      <c r="D61" s="22">
        <v>0</v>
      </c>
      <c r="E61" s="8">
        <v>0</v>
      </c>
      <c r="F61" s="9">
        <v>0</v>
      </c>
      <c r="G61" s="8">
        <v>0</v>
      </c>
      <c r="H61" s="9">
        <v>0</v>
      </c>
      <c r="I61" s="102">
        <v>0</v>
      </c>
      <c r="J61" s="24">
        <f t="shared" si="0"/>
        <v>0.60980068493150674</v>
      </c>
      <c r="K61" s="17">
        <v>0.50700000000000001</v>
      </c>
      <c r="L61" s="8">
        <f t="shared" si="1"/>
        <v>0</v>
      </c>
      <c r="M61" s="8">
        <f>'Conservation Data'!J60*0.5</f>
        <v>0</v>
      </c>
      <c r="N61" s="8">
        <f t="shared" si="2"/>
        <v>0</v>
      </c>
      <c r="O61" s="9">
        <f t="shared" si="3"/>
        <v>2.5700171232876684E-2</v>
      </c>
      <c r="P61" s="22">
        <f>'Proportional Share Calculation'!E61</f>
        <v>7.8270389459762779E-3</v>
      </c>
      <c r="Q61" s="107">
        <f t="shared" si="6"/>
        <v>0.54052721017885297</v>
      </c>
      <c r="R61" s="10">
        <f t="shared" si="7"/>
        <v>6.9273474752653774E-2</v>
      </c>
      <c r="T61" s="112"/>
      <c r="U61" s="113"/>
    </row>
    <row r="62" spans="1:21" ht="14.4" x14ac:dyDescent="0.3">
      <c r="A62" s="6">
        <v>10177</v>
      </c>
      <c r="B62" s="11" t="s">
        <v>62</v>
      </c>
      <c r="C62" s="17">
        <v>9.8553337899543401</v>
      </c>
      <c r="D62" s="22">
        <v>0</v>
      </c>
      <c r="E62" s="8">
        <v>0</v>
      </c>
      <c r="F62" s="9">
        <v>0</v>
      </c>
      <c r="G62" s="8">
        <v>0</v>
      </c>
      <c r="H62" s="9">
        <v>0</v>
      </c>
      <c r="I62" s="102">
        <v>0</v>
      </c>
      <c r="J62" s="24">
        <f t="shared" si="0"/>
        <v>9.8553337899543401</v>
      </c>
      <c r="K62" s="17">
        <v>11.664999999999999</v>
      </c>
      <c r="L62" s="8">
        <f t="shared" si="1"/>
        <v>-1.8096662100456591</v>
      </c>
      <c r="M62" s="8">
        <f>'Conservation Data'!J61*0.5</f>
        <v>0</v>
      </c>
      <c r="N62" s="8">
        <f t="shared" si="2"/>
        <v>0</v>
      </c>
      <c r="O62" s="9">
        <f t="shared" si="3"/>
        <v>0</v>
      </c>
      <c r="P62" s="22">
        <f>'Proportional Share Calculation'!E62</f>
        <v>0.14480581303557855</v>
      </c>
      <c r="Q62" s="107">
        <f t="shared" si="6"/>
        <v>10.000139602989918</v>
      </c>
      <c r="R62" s="10">
        <f t="shared" si="7"/>
        <v>-0.14480581303557827</v>
      </c>
      <c r="T62" s="112"/>
      <c r="U62" s="113"/>
    </row>
    <row r="63" spans="1:21" ht="14.4" x14ac:dyDescent="0.3">
      <c r="A63" s="6">
        <v>10179</v>
      </c>
      <c r="B63" s="11" t="s">
        <v>63</v>
      </c>
      <c r="C63" s="17">
        <v>197.5277054794521</v>
      </c>
      <c r="D63" s="22">
        <v>0</v>
      </c>
      <c r="E63" s="8">
        <v>0</v>
      </c>
      <c r="F63" s="9">
        <v>0</v>
      </c>
      <c r="G63" s="8">
        <v>9.4039999999999999</v>
      </c>
      <c r="H63" s="9">
        <v>3.5765981735159817</v>
      </c>
      <c r="I63" s="102">
        <v>0</v>
      </c>
      <c r="J63" s="24">
        <f t="shared" si="0"/>
        <v>184.54710730593612</v>
      </c>
      <c r="K63" s="17">
        <v>166.822</v>
      </c>
      <c r="L63" s="8">
        <f t="shared" si="1"/>
        <v>0</v>
      </c>
      <c r="M63" s="8">
        <f>'Conservation Data'!J62*0.5</f>
        <v>1.3196294659988588</v>
      </c>
      <c r="N63" s="8">
        <f t="shared" si="2"/>
        <v>1.7882990867579909</v>
      </c>
      <c r="O63" s="9">
        <f t="shared" si="3"/>
        <v>4.4312768264840301</v>
      </c>
      <c r="P63" s="22">
        <f>'Proportional Share Calculation'!E63</f>
        <v>2.5619138473565033</v>
      </c>
      <c r="Q63" s="107">
        <f t="shared" si="6"/>
        <v>176.92311922659741</v>
      </c>
      <c r="R63" s="10">
        <f t="shared" si="7"/>
        <v>7.6239880793387158</v>
      </c>
      <c r="T63" s="112"/>
      <c r="U63" s="113"/>
    </row>
    <row r="64" spans="1:21" ht="14.4" x14ac:dyDescent="0.3">
      <c r="A64" s="6">
        <v>10183</v>
      </c>
      <c r="B64" s="11" t="s">
        <v>64</v>
      </c>
      <c r="C64" s="17">
        <v>134.28629783105023</v>
      </c>
      <c r="D64" s="22">
        <v>0</v>
      </c>
      <c r="E64" s="8">
        <v>0</v>
      </c>
      <c r="F64" s="9">
        <v>0.68926940639269407</v>
      </c>
      <c r="G64" s="8">
        <v>0</v>
      </c>
      <c r="H64" s="9">
        <v>0</v>
      </c>
      <c r="I64" s="102">
        <v>0</v>
      </c>
      <c r="J64" s="24">
        <f t="shared" si="0"/>
        <v>133.59702842465754</v>
      </c>
      <c r="K64" s="17">
        <v>117.351</v>
      </c>
      <c r="L64" s="8">
        <f t="shared" si="1"/>
        <v>0</v>
      </c>
      <c r="M64" s="8">
        <f>'Conservation Data'!J63*0.5</f>
        <v>1.4562940324548519</v>
      </c>
      <c r="N64" s="8">
        <f t="shared" si="2"/>
        <v>0</v>
      </c>
      <c r="O64" s="9">
        <f t="shared" si="3"/>
        <v>4.0615071061643846</v>
      </c>
      <c r="P64" s="22">
        <f>'Proportional Share Calculation'!E64</f>
        <v>1.805328670219196</v>
      </c>
      <c r="Q64" s="107">
        <f t="shared" si="6"/>
        <v>124.67412980883843</v>
      </c>
      <c r="R64" s="10">
        <f t="shared" si="7"/>
        <v>8.9228986158191077</v>
      </c>
      <c r="T64" s="112"/>
      <c r="U64" s="113"/>
    </row>
    <row r="65" spans="1:21" ht="14.4" x14ac:dyDescent="0.3">
      <c r="A65" s="6">
        <v>10186</v>
      </c>
      <c r="B65" s="11" t="s">
        <v>65</v>
      </c>
      <c r="C65" s="17">
        <v>21.237431506849319</v>
      </c>
      <c r="D65" s="22">
        <v>0</v>
      </c>
      <c r="E65" s="8">
        <v>0</v>
      </c>
      <c r="F65" s="9">
        <v>0</v>
      </c>
      <c r="G65" s="8">
        <v>0</v>
      </c>
      <c r="H65" s="9">
        <v>0</v>
      </c>
      <c r="I65" s="102">
        <v>0</v>
      </c>
      <c r="J65" s="24">
        <f t="shared" si="0"/>
        <v>21.237431506849319</v>
      </c>
      <c r="K65" s="17">
        <v>21.317</v>
      </c>
      <c r="L65" s="8">
        <f t="shared" si="1"/>
        <v>-7.9568493150681263E-2</v>
      </c>
      <c r="M65" s="8">
        <f>'Conservation Data'!J64*0.5</f>
        <v>1.7427282999999999E-3</v>
      </c>
      <c r="N65" s="8">
        <f t="shared" si="2"/>
        <v>0</v>
      </c>
      <c r="O65" s="9">
        <f t="shared" si="3"/>
        <v>0</v>
      </c>
      <c r="P65" s="22">
        <f>'Proportional Share Calculation'!E65</f>
        <v>0.31207019050537493</v>
      </c>
      <c r="Q65" s="107">
        <f t="shared" si="6"/>
        <v>21.551244425654694</v>
      </c>
      <c r="R65" s="10">
        <f t="shared" si="7"/>
        <v>-0.31381291880537532</v>
      </c>
      <c r="T65" s="112"/>
      <c r="U65" s="113"/>
    </row>
    <row r="66" spans="1:21" ht="14.4" x14ac:dyDescent="0.3">
      <c r="A66" s="6">
        <v>10190</v>
      </c>
      <c r="B66" s="11" t="s">
        <v>66</v>
      </c>
      <c r="C66" s="17">
        <v>747.54</v>
      </c>
      <c r="D66" s="22">
        <v>0</v>
      </c>
      <c r="E66" s="8">
        <v>233.21</v>
      </c>
      <c r="F66" s="9">
        <v>264.45999999999998</v>
      </c>
      <c r="G66" s="8">
        <v>0</v>
      </c>
      <c r="H66" s="9">
        <v>0</v>
      </c>
      <c r="I66" s="102">
        <v>0</v>
      </c>
      <c r="J66" s="24">
        <f t="shared" si="0"/>
        <v>249.87</v>
      </c>
      <c r="K66" s="17">
        <v>187.059</v>
      </c>
      <c r="L66" s="8">
        <f t="shared" si="1"/>
        <v>0</v>
      </c>
      <c r="M66" s="8">
        <f>'Conservation Data'!J65*0.5</f>
        <v>8.7500724500000002E-3</v>
      </c>
      <c r="N66" s="8">
        <f t="shared" si="2"/>
        <v>0</v>
      </c>
      <c r="O66" s="9">
        <f t="shared" si="3"/>
        <v>15.702750000000002</v>
      </c>
      <c r="P66" s="22">
        <f>'Proportional Share Calculation'!E66</f>
        <v>2.9793356316912729</v>
      </c>
      <c r="Q66" s="107">
        <f t="shared" si="6"/>
        <v>205.74983570414128</v>
      </c>
      <c r="R66" s="10">
        <f t="shared" si="7"/>
        <v>44.120164295858729</v>
      </c>
      <c r="T66" s="112"/>
      <c r="U66" s="113"/>
    </row>
    <row r="67" spans="1:21" ht="14.4" x14ac:dyDescent="0.3">
      <c r="A67" s="6">
        <v>10191</v>
      </c>
      <c r="B67" s="11" t="s">
        <v>67</v>
      </c>
      <c r="C67" s="140">
        <v>119.35821929223745</v>
      </c>
      <c r="D67" s="22">
        <v>0</v>
      </c>
      <c r="E67" s="8">
        <v>0</v>
      </c>
      <c r="F67" s="9">
        <v>0</v>
      </c>
      <c r="G67" s="8">
        <v>0</v>
      </c>
      <c r="H67" s="9">
        <v>0</v>
      </c>
      <c r="I67" s="102">
        <v>0</v>
      </c>
      <c r="J67" s="24">
        <f t="shared" si="0"/>
        <v>119.35821929223745</v>
      </c>
      <c r="K67" s="17">
        <v>131.21700000000001</v>
      </c>
      <c r="L67" s="8">
        <f t="shared" si="1"/>
        <v>-11.858780707762563</v>
      </c>
      <c r="M67" s="8">
        <f>'Conservation Data'!J66*0.5</f>
        <v>0.11957373562773971</v>
      </c>
      <c r="N67" s="8">
        <f t="shared" si="2"/>
        <v>0</v>
      </c>
      <c r="O67" s="9">
        <f t="shared" si="3"/>
        <v>0</v>
      </c>
      <c r="P67" s="22">
        <f>'Proportional Share Calculation'!E67</f>
        <v>1.7555041085195706</v>
      </c>
      <c r="Q67" s="107">
        <f t="shared" ref="Q67:Q98" si="8">SUM(K67:P67)</f>
        <v>121.23329713638476</v>
      </c>
      <c r="R67" s="10">
        <f t="shared" ref="R67:R98" si="9">J67-Q67</f>
        <v>-1.875077844147313</v>
      </c>
      <c r="T67" s="112"/>
      <c r="U67" s="113"/>
    </row>
    <row r="68" spans="1:21" ht="14.4" x14ac:dyDescent="0.3">
      <c r="A68" s="6">
        <v>10197</v>
      </c>
      <c r="B68" s="11" t="s">
        <v>68</v>
      </c>
      <c r="C68" s="17">
        <v>25.058000570776255</v>
      </c>
      <c r="D68" s="22">
        <v>0</v>
      </c>
      <c r="E68" s="8">
        <v>0</v>
      </c>
      <c r="F68" s="9">
        <v>0</v>
      </c>
      <c r="G68" s="8">
        <v>0</v>
      </c>
      <c r="H68" s="9">
        <v>0</v>
      </c>
      <c r="I68" s="102">
        <v>0</v>
      </c>
      <c r="J68" s="24">
        <f t="shared" ref="J68:J131" si="10">IF((C68+D68-SUM(E68:H68)+I68)&gt;0,C68+D68-SUM(E68:H68)+I68,0)</f>
        <v>25.058000570776255</v>
      </c>
      <c r="K68" s="17">
        <v>22.753</v>
      </c>
      <c r="L68" s="8">
        <f t="shared" ref="L68:L131" si="11">IF(K68&gt;J68,J68-K68,0)</f>
        <v>0</v>
      </c>
      <c r="M68" s="8">
        <f>'Conservation Data'!J67*0.5</f>
        <v>0</v>
      </c>
      <c r="N68" s="8">
        <f t="shared" ref="N68:N131" si="12">H68*0.5</f>
        <v>0</v>
      </c>
      <c r="O68" s="9">
        <f t="shared" ref="O68:O131" si="13">IF(J68&gt;K68, (J68-K68)*0.25,0)</f>
        <v>0.57625014269406361</v>
      </c>
      <c r="P68" s="22">
        <f>'Proportional Share Calculation'!E68</f>
        <v>0.34277997137617516</v>
      </c>
      <c r="Q68" s="107">
        <f t="shared" si="8"/>
        <v>23.672030114070239</v>
      </c>
      <c r="R68" s="10">
        <f t="shared" si="9"/>
        <v>1.3859704567060156</v>
      </c>
      <c r="T68" s="112"/>
      <c r="U68" s="113"/>
    </row>
    <row r="69" spans="1:21" ht="14.4" x14ac:dyDescent="0.3">
      <c r="A69" s="6">
        <v>10202</v>
      </c>
      <c r="B69" s="11" t="s">
        <v>69</v>
      </c>
      <c r="C69" s="17">
        <v>16.066184018264838</v>
      </c>
      <c r="D69" s="22">
        <v>0</v>
      </c>
      <c r="E69" s="8">
        <v>0</v>
      </c>
      <c r="F69" s="9">
        <v>0</v>
      </c>
      <c r="G69" s="8">
        <v>0</v>
      </c>
      <c r="H69" s="9">
        <v>0</v>
      </c>
      <c r="I69" s="102">
        <v>0</v>
      </c>
      <c r="J69" s="24">
        <f t="shared" si="10"/>
        <v>16.066184018264838</v>
      </c>
      <c r="K69" s="17">
        <v>13.099</v>
      </c>
      <c r="L69" s="8">
        <f t="shared" si="11"/>
        <v>0</v>
      </c>
      <c r="M69" s="8">
        <f>'Conservation Data'!J68*0.5</f>
        <v>0.19845121995000001</v>
      </c>
      <c r="N69" s="8">
        <f t="shared" si="12"/>
        <v>0</v>
      </c>
      <c r="O69" s="9">
        <f t="shared" si="13"/>
        <v>0.74179600456620953</v>
      </c>
      <c r="P69" s="22">
        <f>'Proportional Share Calculation'!E69</f>
        <v>0.20628064478402391</v>
      </c>
      <c r="Q69" s="107">
        <f t="shared" si="8"/>
        <v>14.245527869300233</v>
      </c>
      <c r="R69" s="10">
        <f t="shared" si="9"/>
        <v>1.8206561489646056</v>
      </c>
      <c r="T69" s="112"/>
      <c r="U69" s="113"/>
    </row>
    <row r="70" spans="1:21" ht="14.4" x14ac:dyDescent="0.3">
      <c r="A70" s="6">
        <v>10203</v>
      </c>
      <c r="B70" s="11" t="s">
        <v>70</v>
      </c>
      <c r="C70" s="17">
        <v>8.1573430365296797</v>
      </c>
      <c r="D70" s="22">
        <v>0</v>
      </c>
      <c r="E70" s="8">
        <v>0</v>
      </c>
      <c r="F70" s="9">
        <v>0</v>
      </c>
      <c r="G70" s="8">
        <v>0</v>
      </c>
      <c r="H70" s="9">
        <v>0</v>
      </c>
      <c r="I70" s="102">
        <v>0</v>
      </c>
      <c r="J70" s="24">
        <f t="shared" si="10"/>
        <v>8.1573430365296797</v>
      </c>
      <c r="K70" s="17">
        <v>6.2130000000000001</v>
      </c>
      <c r="L70" s="8">
        <f t="shared" si="11"/>
        <v>0</v>
      </c>
      <c r="M70" s="8">
        <f>'Conservation Data'!J69*0.5</f>
        <v>1.5913240000000001E-4</v>
      </c>
      <c r="N70" s="8">
        <f t="shared" si="12"/>
        <v>0</v>
      </c>
      <c r="O70" s="9">
        <f t="shared" si="13"/>
        <v>0.48608575913241991</v>
      </c>
      <c r="P70" s="22">
        <f>'Proportional Share Calculation'!E70</f>
        <v>9.8432952543081015E-2</v>
      </c>
      <c r="Q70" s="107">
        <f t="shared" si="8"/>
        <v>6.7976778440755012</v>
      </c>
      <c r="R70" s="10">
        <f t="shared" si="9"/>
        <v>1.3596651924541785</v>
      </c>
      <c r="T70" s="112"/>
      <c r="U70" s="113"/>
    </row>
    <row r="71" spans="1:21" ht="14.4" x14ac:dyDescent="0.3">
      <c r="A71" s="6">
        <v>10204</v>
      </c>
      <c r="B71" s="11" t="s">
        <v>71</v>
      </c>
      <c r="C71" s="17">
        <v>93.783157420091328</v>
      </c>
      <c r="D71" s="22">
        <v>0</v>
      </c>
      <c r="E71" s="8">
        <v>0</v>
      </c>
      <c r="F71" s="9">
        <v>17.322146118721463</v>
      </c>
      <c r="G71" s="8">
        <v>0</v>
      </c>
      <c r="H71" s="9">
        <v>0.51792237442922373</v>
      </c>
      <c r="I71" s="102">
        <v>0</v>
      </c>
      <c r="J71" s="24">
        <f t="shared" si="10"/>
        <v>75.943088926940646</v>
      </c>
      <c r="K71" s="17">
        <v>79.555999999999997</v>
      </c>
      <c r="L71" s="8">
        <f t="shared" si="11"/>
        <v>-3.612911073059351</v>
      </c>
      <c r="M71" s="8">
        <f>'Conservation Data'!J70*0.5</f>
        <v>0.36780466499132419</v>
      </c>
      <c r="N71" s="8">
        <f t="shared" si="12"/>
        <v>0.25896118721461187</v>
      </c>
      <c r="O71" s="9">
        <f t="shared" si="13"/>
        <v>0</v>
      </c>
      <c r="P71" s="22">
        <f>'Proportional Share Calculation'!E71</f>
        <v>1.1250517041454635</v>
      </c>
      <c r="Q71" s="107">
        <f t="shared" si="8"/>
        <v>77.694906483292044</v>
      </c>
      <c r="R71" s="10">
        <f t="shared" si="9"/>
        <v>-1.7518175563513978</v>
      </c>
      <c r="T71" s="112"/>
      <c r="U71" s="113"/>
    </row>
    <row r="72" spans="1:21" ht="14.4" x14ac:dyDescent="0.3">
      <c r="A72" s="6">
        <v>10209</v>
      </c>
      <c r="B72" s="11" t="s">
        <v>72</v>
      </c>
      <c r="C72" s="17">
        <v>134.82520890410959</v>
      </c>
      <c r="D72" s="22">
        <v>0</v>
      </c>
      <c r="E72" s="8">
        <v>0</v>
      </c>
      <c r="F72" s="9">
        <v>0</v>
      </c>
      <c r="G72" s="8">
        <v>0</v>
      </c>
      <c r="H72" s="9">
        <v>0</v>
      </c>
      <c r="I72" s="102">
        <v>0</v>
      </c>
      <c r="J72" s="24">
        <f t="shared" si="10"/>
        <v>134.82520890410959</v>
      </c>
      <c r="K72" s="17">
        <v>104.89</v>
      </c>
      <c r="L72" s="8">
        <f t="shared" si="11"/>
        <v>0</v>
      </c>
      <c r="M72" s="8">
        <f>'Conservation Data'!J71*0.5</f>
        <v>0.31886232519999991</v>
      </c>
      <c r="N72" s="8">
        <f t="shared" si="12"/>
        <v>0</v>
      </c>
      <c r="O72" s="9">
        <f t="shared" si="13"/>
        <v>7.4838022260273966</v>
      </c>
      <c r="P72" s="22">
        <f>'Proportional Share Calculation'!E72</f>
        <v>1.6558092563155902</v>
      </c>
      <c r="Q72" s="107">
        <f t="shared" si="8"/>
        <v>114.34847380754299</v>
      </c>
      <c r="R72" s="10">
        <f t="shared" si="9"/>
        <v>20.4767350965666</v>
      </c>
      <c r="T72" s="112"/>
      <c r="U72" s="113"/>
    </row>
    <row r="73" spans="1:21" ht="14.4" x14ac:dyDescent="0.3">
      <c r="A73" s="6">
        <v>10230</v>
      </c>
      <c r="B73" s="11" t="s">
        <v>73</v>
      </c>
      <c r="C73" s="17">
        <v>14.031010616438358</v>
      </c>
      <c r="D73" s="22">
        <v>0</v>
      </c>
      <c r="E73" s="8">
        <v>0</v>
      </c>
      <c r="F73" s="9">
        <v>0.98036529680365292</v>
      </c>
      <c r="G73" s="8">
        <v>0</v>
      </c>
      <c r="H73" s="9">
        <v>0</v>
      </c>
      <c r="I73" s="102">
        <v>0</v>
      </c>
      <c r="J73" s="24">
        <f t="shared" si="10"/>
        <v>13.050645319634706</v>
      </c>
      <c r="K73" s="17">
        <v>9.702</v>
      </c>
      <c r="L73" s="8">
        <f t="shared" si="11"/>
        <v>0</v>
      </c>
      <c r="M73" s="8">
        <f>'Conservation Data'!J72*0.5</f>
        <v>2.558863863105023E-2</v>
      </c>
      <c r="N73" s="8">
        <f t="shared" si="12"/>
        <v>0</v>
      </c>
      <c r="O73" s="9">
        <f t="shared" si="13"/>
        <v>0.83716132990867642</v>
      </c>
      <c r="P73" s="22">
        <f>'Proportional Share Calculation'!E73</f>
        <v>0.15522936526730119</v>
      </c>
      <c r="Q73" s="107">
        <f t="shared" si="8"/>
        <v>10.719979333807029</v>
      </c>
      <c r="R73" s="10">
        <f t="shared" si="9"/>
        <v>2.330665985827677</v>
      </c>
      <c r="T73" s="112"/>
      <c r="U73" s="113"/>
    </row>
    <row r="74" spans="1:21" ht="14.4" x14ac:dyDescent="0.3">
      <c r="A74" s="6">
        <v>10231</v>
      </c>
      <c r="B74" s="11" t="s">
        <v>74</v>
      </c>
      <c r="C74" s="17">
        <v>61.040001940639272</v>
      </c>
      <c r="D74" s="22">
        <v>0</v>
      </c>
      <c r="E74" s="8">
        <v>0</v>
      </c>
      <c r="F74" s="9">
        <v>4.4187214611872143</v>
      </c>
      <c r="G74" s="8">
        <v>0</v>
      </c>
      <c r="H74" s="9">
        <v>0</v>
      </c>
      <c r="I74" s="102">
        <v>0</v>
      </c>
      <c r="J74" s="24">
        <f t="shared" si="10"/>
        <v>56.621280479452054</v>
      </c>
      <c r="K74" s="17">
        <v>36.658999999999999</v>
      </c>
      <c r="L74" s="8">
        <f t="shared" si="11"/>
        <v>0</v>
      </c>
      <c r="M74" s="8">
        <f>'Conservation Data'!J73*0.5</f>
        <v>6.7507896499999992E-3</v>
      </c>
      <c r="N74" s="8">
        <f t="shared" si="12"/>
        <v>0</v>
      </c>
      <c r="O74" s="9">
        <f t="shared" si="13"/>
        <v>4.9905701198630137</v>
      </c>
      <c r="P74" s="22">
        <f>'Proportional Share Calculation'!E74</f>
        <v>0.61206221381578885</v>
      </c>
      <c r="Q74" s="107">
        <f t="shared" si="8"/>
        <v>42.268383123328803</v>
      </c>
      <c r="R74" s="10">
        <f t="shared" si="9"/>
        <v>14.35289735612325</v>
      </c>
      <c r="T74" s="112"/>
      <c r="U74" s="113"/>
    </row>
    <row r="75" spans="1:21" ht="14.4" x14ac:dyDescent="0.3">
      <c r="A75" s="6">
        <v>10234</v>
      </c>
      <c r="B75" s="11" t="s">
        <v>75</v>
      </c>
      <c r="C75" s="17">
        <v>71.425697374429234</v>
      </c>
      <c r="D75" s="22">
        <v>0</v>
      </c>
      <c r="E75" s="8">
        <v>0</v>
      </c>
      <c r="F75" s="9">
        <v>0</v>
      </c>
      <c r="G75" s="8">
        <v>0</v>
      </c>
      <c r="H75" s="9">
        <v>0</v>
      </c>
      <c r="I75" s="102">
        <v>0</v>
      </c>
      <c r="J75" s="24">
        <f t="shared" si="10"/>
        <v>71.425697374429234</v>
      </c>
      <c r="K75" s="17">
        <v>50.999000000000002</v>
      </c>
      <c r="L75" s="8">
        <f t="shared" si="11"/>
        <v>0</v>
      </c>
      <c r="M75" s="8">
        <f>'Conservation Data'!J74*0.5</f>
        <v>0.1379036841136986</v>
      </c>
      <c r="N75" s="8">
        <f t="shared" si="12"/>
        <v>0</v>
      </c>
      <c r="O75" s="9">
        <f t="shared" si="13"/>
        <v>5.1066743436073079</v>
      </c>
      <c r="P75" s="22">
        <f>'Proportional Share Calculation'!E75</f>
        <v>0.82639484546285202</v>
      </c>
      <c r="Q75" s="107">
        <f t="shared" si="8"/>
        <v>57.069972873183858</v>
      </c>
      <c r="R75" s="10">
        <f t="shared" si="9"/>
        <v>14.355724501245376</v>
      </c>
      <c r="T75" s="112"/>
      <c r="U75" s="113"/>
    </row>
    <row r="76" spans="1:21" ht="14.4" x14ac:dyDescent="0.3">
      <c r="A76" s="6">
        <v>10235</v>
      </c>
      <c r="B76" s="11" t="s">
        <v>76</v>
      </c>
      <c r="C76" s="17">
        <v>30.712754223744295</v>
      </c>
      <c r="D76" s="22">
        <v>0</v>
      </c>
      <c r="E76" s="8">
        <v>0</v>
      </c>
      <c r="F76" s="9">
        <v>0</v>
      </c>
      <c r="G76" s="8">
        <v>0</v>
      </c>
      <c r="H76" s="9">
        <v>0</v>
      </c>
      <c r="I76" s="102">
        <v>0</v>
      </c>
      <c r="J76" s="24">
        <f t="shared" si="10"/>
        <v>30.712754223744295</v>
      </c>
      <c r="K76" s="17">
        <v>33.113</v>
      </c>
      <c r="L76" s="8">
        <f t="shared" si="11"/>
        <v>-2.400245776255705</v>
      </c>
      <c r="M76" s="8">
        <f>'Conservation Data'!J75*0.5</f>
        <v>0</v>
      </c>
      <c r="N76" s="8">
        <f t="shared" si="12"/>
        <v>0</v>
      </c>
      <c r="O76" s="9">
        <f t="shared" si="13"/>
        <v>0</v>
      </c>
      <c r="P76" s="22">
        <f>'Proportional Share Calculation'!E76</f>
        <v>0.45126684095311559</v>
      </c>
      <c r="Q76" s="107">
        <f t="shared" si="8"/>
        <v>31.164021064697412</v>
      </c>
      <c r="R76" s="10">
        <f t="shared" si="9"/>
        <v>-0.45126684095311731</v>
      </c>
      <c r="T76" s="112"/>
      <c r="U76" s="113"/>
    </row>
    <row r="77" spans="1:21" ht="14.4" x14ac:dyDescent="0.3">
      <c r="A77" s="6">
        <v>10236</v>
      </c>
      <c r="B77" s="11" t="s">
        <v>77</v>
      </c>
      <c r="C77" s="17">
        <v>30.600514840182651</v>
      </c>
      <c r="D77" s="22">
        <v>0</v>
      </c>
      <c r="E77" s="8">
        <v>0</v>
      </c>
      <c r="F77" s="9">
        <v>0</v>
      </c>
      <c r="G77" s="8">
        <v>0.13242009132420091</v>
      </c>
      <c r="H77" s="9">
        <v>0</v>
      </c>
      <c r="I77" s="102">
        <v>0</v>
      </c>
      <c r="J77" s="24">
        <f t="shared" si="10"/>
        <v>30.468094748858451</v>
      </c>
      <c r="K77" s="17">
        <v>29.103000000000002</v>
      </c>
      <c r="L77" s="8">
        <f t="shared" si="11"/>
        <v>0</v>
      </c>
      <c r="M77" s="8">
        <f>'Conservation Data'!J76*0.5</f>
        <v>0</v>
      </c>
      <c r="N77" s="8">
        <f t="shared" si="12"/>
        <v>0</v>
      </c>
      <c r="O77" s="9">
        <f t="shared" si="13"/>
        <v>0.34127368721461249</v>
      </c>
      <c r="P77" s="22">
        <f>'Proportional Share Calculation'!E77</f>
        <v>0.43262887705186071</v>
      </c>
      <c r="Q77" s="107">
        <f t="shared" si="8"/>
        <v>29.876902564266477</v>
      </c>
      <c r="R77" s="10">
        <f t="shared" si="9"/>
        <v>0.59119218459197498</v>
      </c>
      <c r="T77" s="112"/>
      <c r="U77" s="113"/>
    </row>
    <row r="78" spans="1:21" ht="14.4" x14ac:dyDescent="0.3">
      <c r="A78" s="6">
        <v>10237</v>
      </c>
      <c r="B78" s="11" t="s">
        <v>78</v>
      </c>
      <c r="C78" s="17">
        <v>115.97618687214613</v>
      </c>
      <c r="D78" s="22">
        <v>0</v>
      </c>
      <c r="E78" s="8">
        <v>0</v>
      </c>
      <c r="F78" s="9">
        <v>1.1896118721461186</v>
      </c>
      <c r="G78" s="8">
        <v>0</v>
      </c>
      <c r="H78" s="9">
        <v>0</v>
      </c>
      <c r="I78" s="102">
        <v>0</v>
      </c>
      <c r="J78" s="24">
        <f t="shared" si="10"/>
        <v>114.78657500000001</v>
      </c>
      <c r="K78" s="17">
        <v>113.732</v>
      </c>
      <c r="L78" s="8">
        <f t="shared" si="11"/>
        <v>0</v>
      </c>
      <c r="M78" s="8">
        <f>'Conservation Data'!J77*0.5</f>
        <v>0.10272450872899544</v>
      </c>
      <c r="N78" s="8">
        <f t="shared" si="12"/>
        <v>0</v>
      </c>
      <c r="O78" s="9">
        <f t="shared" si="13"/>
        <v>0.26364375000000351</v>
      </c>
      <c r="P78" s="22">
        <f>'Proportional Share Calculation'!E78</f>
        <v>1.6764634596729013</v>
      </c>
      <c r="Q78" s="107">
        <f t="shared" si="8"/>
        <v>115.7748317184019</v>
      </c>
      <c r="R78" s="10">
        <f t="shared" si="9"/>
        <v>-0.98825671840188534</v>
      </c>
      <c r="T78" s="112"/>
      <c r="U78" s="113"/>
    </row>
    <row r="79" spans="1:21" ht="14.4" x14ac:dyDescent="0.3">
      <c r="A79" s="6">
        <v>10239</v>
      </c>
      <c r="B79" s="11" t="s">
        <v>79</v>
      </c>
      <c r="C79" s="17">
        <v>16.870779223744293</v>
      </c>
      <c r="D79" s="22">
        <v>0</v>
      </c>
      <c r="E79" s="8">
        <v>0</v>
      </c>
      <c r="F79" s="9">
        <v>0</v>
      </c>
      <c r="G79" s="8">
        <v>0</v>
      </c>
      <c r="H79" s="9">
        <v>0</v>
      </c>
      <c r="I79" s="102">
        <v>0</v>
      </c>
      <c r="J79" s="24">
        <f t="shared" si="10"/>
        <v>16.870779223744293</v>
      </c>
      <c r="K79" s="17">
        <v>14</v>
      </c>
      <c r="L79" s="8">
        <f t="shared" si="11"/>
        <v>0</v>
      </c>
      <c r="M79" s="8">
        <f>'Conservation Data'!J78*0.5</f>
        <v>0</v>
      </c>
      <c r="N79" s="8">
        <f t="shared" si="12"/>
        <v>0</v>
      </c>
      <c r="O79" s="9">
        <f t="shared" si="13"/>
        <v>0.71769480593607327</v>
      </c>
      <c r="P79" s="22">
        <f>'Proportional Share Calculation'!E79</f>
        <v>0.21624917103827065</v>
      </c>
      <c r="Q79" s="107">
        <f t="shared" si="8"/>
        <v>14.933943976974344</v>
      </c>
      <c r="R79" s="10">
        <f t="shared" si="9"/>
        <v>1.9368352467699488</v>
      </c>
      <c r="T79" s="112"/>
      <c r="U79" s="113"/>
    </row>
    <row r="80" spans="1:21" ht="14.4" x14ac:dyDescent="0.3">
      <c r="A80" s="6">
        <v>10242</v>
      </c>
      <c r="B80" s="11" t="s">
        <v>80</v>
      </c>
      <c r="C80" s="17">
        <v>9.5656842465753424</v>
      </c>
      <c r="D80" s="22">
        <v>0</v>
      </c>
      <c r="E80" s="8">
        <v>0</v>
      </c>
      <c r="F80" s="9">
        <v>0</v>
      </c>
      <c r="G80" s="8">
        <v>0</v>
      </c>
      <c r="H80" s="9">
        <v>0</v>
      </c>
      <c r="I80" s="102">
        <v>0</v>
      </c>
      <c r="J80" s="24">
        <f t="shared" si="10"/>
        <v>9.5656842465753424</v>
      </c>
      <c r="K80" s="17">
        <v>9.5259999999999998</v>
      </c>
      <c r="L80" s="8">
        <f t="shared" si="11"/>
        <v>0</v>
      </c>
      <c r="M80" s="8">
        <f>'Conservation Data'!J79*0.5</f>
        <v>0</v>
      </c>
      <c r="N80" s="8">
        <f t="shared" si="12"/>
        <v>0</v>
      </c>
      <c r="O80" s="9">
        <f t="shared" si="13"/>
        <v>9.9210616438356602E-3</v>
      </c>
      <c r="P80" s="22">
        <f>'Proportional Share Calculation'!E80</f>
        <v>0.1401126366498065</v>
      </c>
      <c r="Q80" s="107">
        <f t="shared" si="8"/>
        <v>9.6760336982936419</v>
      </c>
      <c r="R80" s="10">
        <f t="shared" si="9"/>
        <v>-0.11034945171829946</v>
      </c>
      <c r="T80" s="112"/>
      <c r="U80" s="113"/>
    </row>
    <row r="81" spans="1:21" ht="14.4" x14ac:dyDescent="0.3">
      <c r="A81" s="6">
        <v>10244</v>
      </c>
      <c r="B81" s="11" t="s">
        <v>81</v>
      </c>
      <c r="C81" s="17">
        <v>112.00082819634702</v>
      </c>
      <c r="D81" s="22">
        <v>0</v>
      </c>
      <c r="E81" s="8">
        <v>0</v>
      </c>
      <c r="F81" s="9">
        <v>1.0300228310502284</v>
      </c>
      <c r="G81" s="8">
        <v>0.74771689497716898</v>
      </c>
      <c r="H81" s="9">
        <v>2.5729452054794519</v>
      </c>
      <c r="I81" s="102">
        <v>0</v>
      </c>
      <c r="J81" s="24">
        <f t="shared" si="10"/>
        <v>107.65014326484017</v>
      </c>
      <c r="K81" s="17">
        <v>86.037999999999997</v>
      </c>
      <c r="L81" s="8">
        <f t="shared" si="11"/>
        <v>0</v>
      </c>
      <c r="M81" s="8">
        <f>'Conservation Data'!J80*0.5</f>
        <v>3.4288371550000002E-2</v>
      </c>
      <c r="N81" s="8">
        <f t="shared" si="12"/>
        <v>1.286472602739726</v>
      </c>
      <c r="O81" s="9">
        <f t="shared" si="13"/>
        <v>5.4030358162100427</v>
      </c>
      <c r="P81" s="22">
        <f>'Proportional Share Calculation'!E81</f>
        <v>1.3629621978487725</v>
      </c>
      <c r="Q81" s="107">
        <f t="shared" si="8"/>
        <v>94.124758988348546</v>
      </c>
      <c r="R81" s="10">
        <f t="shared" si="9"/>
        <v>13.525384276491621</v>
      </c>
      <c r="T81" s="112"/>
      <c r="U81" s="113"/>
    </row>
    <row r="82" spans="1:21" ht="14.4" x14ac:dyDescent="0.3">
      <c r="A82" s="6">
        <v>10246</v>
      </c>
      <c r="B82" s="11" t="s">
        <v>82</v>
      </c>
      <c r="C82" s="17">
        <v>10.191738127853881</v>
      </c>
      <c r="D82" s="22">
        <v>0</v>
      </c>
      <c r="E82" s="8">
        <v>0</v>
      </c>
      <c r="F82" s="9">
        <v>0.54189497716894974</v>
      </c>
      <c r="G82" s="8">
        <v>0</v>
      </c>
      <c r="H82" s="9">
        <v>0</v>
      </c>
      <c r="I82" s="102">
        <v>0</v>
      </c>
      <c r="J82" s="24">
        <f t="shared" si="10"/>
        <v>9.6498431506849318</v>
      </c>
      <c r="K82" s="17">
        <v>8.9870000000000001</v>
      </c>
      <c r="L82" s="8">
        <f t="shared" si="11"/>
        <v>0</v>
      </c>
      <c r="M82" s="8">
        <f>'Conservation Data'!J81*0.5</f>
        <v>1.0999999999999999E-9</v>
      </c>
      <c r="N82" s="8">
        <f t="shared" si="12"/>
        <v>0</v>
      </c>
      <c r="O82" s="9">
        <f t="shared" si="13"/>
        <v>0.16571078767123293</v>
      </c>
      <c r="P82" s="22">
        <f>'Proportional Share Calculation'!E82</f>
        <v>0.13448207392006256</v>
      </c>
      <c r="Q82" s="107">
        <f t="shared" si="8"/>
        <v>9.2871928626912972</v>
      </c>
      <c r="R82" s="10">
        <f t="shared" si="9"/>
        <v>0.36265028799363463</v>
      </c>
      <c r="T82" s="112"/>
      <c r="U82" s="113"/>
    </row>
    <row r="83" spans="1:21" ht="14.4" x14ac:dyDescent="0.3">
      <c r="A83" s="6">
        <v>10247</v>
      </c>
      <c r="B83" s="11" t="s">
        <v>83</v>
      </c>
      <c r="C83" s="17">
        <v>83.37671015981735</v>
      </c>
      <c r="D83" s="22">
        <v>0</v>
      </c>
      <c r="E83" s="8">
        <v>0</v>
      </c>
      <c r="F83" s="9">
        <v>0.65627853881278542</v>
      </c>
      <c r="G83" s="8">
        <v>0</v>
      </c>
      <c r="H83" s="9">
        <v>1.7284246575342466</v>
      </c>
      <c r="I83" s="102">
        <v>0</v>
      </c>
      <c r="J83" s="24">
        <f t="shared" si="10"/>
        <v>80.992006963470317</v>
      </c>
      <c r="K83" s="17">
        <v>79.929000000000002</v>
      </c>
      <c r="L83" s="8">
        <f t="shared" si="11"/>
        <v>0</v>
      </c>
      <c r="M83" s="8">
        <f>'Conservation Data'!J82*0.5</f>
        <v>0.23061181575000009</v>
      </c>
      <c r="N83" s="8">
        <f t="shared" si="12"/>
        <v>0.86421232876712328</v>
      </c>
      <c r="O83" s="9">
        <f t="shared" si="13"/>
        <v>0.26575174086757869</v>
      </c>
      <c r="P83" s="22">
        <f>'Proportional Share Calculation'!E83</f>
        <v>1.1943992337833365</v>
      </c>
      <c r="Q83" s="107">
        <f t="shared" si="8"/>
        <v>82.483975119168036</v>
      </c>
      <c r="R83" s="10">
        <f t="shared" si="9"/>
        <v>-1.4919681556977196</v>
      </c>
      <c r="T83" s="112"/>
      <c r="U83" s="113"/>
    </row>
    <row r="84" spans="1:21" ht="14.4" x14ac:dyDescent="0.3">
      <c r="A84" s="6">
        <v>10256</v>
      </c>
      <c r="B84" s="11" t="s">
        <v>84</v>
      </c>
      <c r="C84" s="17">
        <v>55.875512100456618</v>
      </c>
      <c r="D84" s="22">
        <v>0</v>
      </c>
      <c r="E84" s="8">
        <v>0</v>
      </c>
      <c r="F84" s="9">
        <v>0</v>
      </c>
      <c r="G84" s="8">
        <v>0.52180365296803655</v>
      </c>
      <c r="H84" s="9">
        <v>0</v>
      </c>
      <c r="I84" s="102">
        <v>0</v>
      </c>
      <c r="J84" s="24">
        <f t="shared" si="10"/>
        <v>55.353708447488579</v>
      </c>
      <c r="K84" s="17">
        <v>46.746000000000002</v>
      </c>
      <c r="L84" s="8">
        <f t="shared" si="11"/>
        <v>0</v>
      </c>
      <c r="M84" s="8">
        <f>'Conservation Data'!J83*0.5</f>
        <v>0</v>
      </c>
      <c r="N84" s="8">
        <f t="shared" si="12"/>
        <v>0</v>
      </c>
      <c r="O84" s="9">
        <f t="shared" si="13"/>
        <v>2.1519271118721441</v>
      </c>
      <c r="P84" s="22">
        <f>'Proportional Share Calculation'!E84</f>
        <v>0.71846415779509687</v>
      </c>
      <c r="Q84" s="107">
        <f t="shared" si="8"/>
        <v>49.616391269667247</v>
      </c>
      <c r="R84" s="10">
        <f t="shared" si="9"/>
        <v>5.7373171778213319</v>
      </c>
      <c r="T84" s="112"/>
      <c r="U84" s="113"/>
    </row>
    <row r="85" spans="1:21" ht="14.4" x14ac:dyDescent="0.3">
      <c r="A85" s="6">
        <v>10258</v>
      </c>
      <c r="B85" s="11" t="s">
        <v>85</v>
      </c>
      <c r="C85" s="17">
        <v>53.682542694063926</v>
      </c>
      <c r="D85" s="22">
        <v>0</v>
      </c>
      <c r="E85" s="8">
        <v>0</v>
      </c>
      <c r="F85" s="9">
        <v>9.7512557077625566</v>
      </c>
      <c r="G85" s="8">
        <v>0</v>
      </c>
      <c r="H85" s="9">
        <v>0</v>
      </c>
      <c r="I85" s="102">
        <v>7.5</v>
      </c>
      <c r="J85" s="24">
        <f>IF((C85+D85-SUM(E85:H85)+I85)&gt;0,C85+D85-SUM(E85:H85)+I85,0)</f>
        <v>51.431286986301373</v>
      </c>
      <c r="K85" s="17">
        <v>37.951999999999998</v>
      </c>
      <c r="L85" s="8">
        <f t="shared" si="11"/>
        <v>0</v>
      </c>
      <c r="M85" s="8">
        <f>'Conservation Data'!J84*0.5</f>
        <v>3.4852810849999999E-2</v>
      </c>
      <c r="N85" s="8">
        <f t="shared" si="12"/>
        <v>0</v>
      </c>
      <c r="O85" s="9">
        <f t="shared" si="13"/>
        <v>3.3698217465753437</v>
      </c>
      <c r="P85" s="22">
        <f>'Proportional Share Calculation'!E85</f>
        <v>0.60765946759105627</v>
      </c>
      <c r="Q85" s="107">
        <f t="shared" si="8"/>
        <v>41.964334025016392</v>
      </c>
      <c r="R85" s="10">
        <f t="shared" si="9"/>
        <v>9.4669529612849814</v>
      </c>
      <c r="T85" s="112"/>
      <c r="U85" s="113"/>
    </row>
    <row r="86" spans="1:21" ht="14.4" x14ac:dyDescent="0.3">
      <c r="A86" s="6">
        <v>10259</v>
      </c>
      <c r="B86" s="11" t="s">
        <v>86</v>
      </c>
      <c r="C86" s="17">
        <v>32.875030707762562</v>
      </c>
      <c r="D86" s="22">
        <v>0</v>
      </c>
      <c r="E86" s="8">
        <v>0</v>
      </c>
      <c r="F86" s="9">
        <v>0</v>
      </c>
      <c r="G86" s="8">
        <v>0</v>
      </c>
      <c r="H86" s="9">
        <v>0</v>
      </c>
      <c r="I86" s="102">
        <v>0</v>
      </c>
      <c r="J86" s="24">
        <f t="shared" si="10"/>
        <v>32.875030707762562</v>
      </c>
      <c r="K86" s="17">
        <v>26.984999999999999</v>
      </c>
      <c r="L86" s="8">
        <f t="shared" si="11"/>
        <v>0</v>
      </c>
      <c r="M86" s="8">
        <f>'Conservation Data'!J85*0.5</f>
        <v>0</v>
      </c>
      <c r="N86" s="8">
        <f t="shared" si="12"/>
        <v>0</v>
      </c>
      <c r="O86" s="9">
        <f t="shared" si="13"/>
        <v>1.4725076769406407</v>
      </c>
      <c r="P86" s="22">
        <f>'Proportional Share Calculation'!E86</f>
        <v>0.41813018452261869</v>
      </c>
      <c r="Q86" s="107">
        <f t="shared" si="8"/>
        <v>28.875637861463257</v>
      </c>
      <c r="R86" s="10">
        <f t="shared" si="9"/>
        <v>3.9993928462993047</v>
      </c>
      <c r="T86" s="112"/>
      <c r="U86" s="113"/>
    </row>
    <row r="87" spans="1:21" ht="14.4" x14ac:dyDescent="0.3">
      <c r="A87" s="6">
        <v>10260</v>
      </c>
      <c r="B87" s="11" t="s">
        <v>87</v>
      </c>
      <c r="C87" s="17">
        <v>27.595265410958909</v>
      </c>
      <c r="D87" s="22">
        <v>0</v>
      </c>
      <c r="E87" s="8">
        <v>0</v>
      </c>
      <c r="F87" s="9">
        <v>0</v>
      </c>
      <c r="G87" s="8">
        <v>0</v>
      </c>
      <c r="H87" s="9">
        <v>0</v>
      </c>
      <c r="I87" s="102">
        <v>0</v>
      </c>
      <c r="J87" s="24">
        <f t="shared" si="10"/>
        <v>27.595265410958909</v>
      </c>
      <c r="K87" s="17">
        <v>26.285</v>
      </c>
      <c r="L87" s="8">
        <f t="shared" si="11"/>
        <v>0</v>
      </c>
      <c r="M87" s="8">
        <f>'Conservation Data'!J86*0.5</f>
        <v>0</v>
      </c>
      <c r="N87" s="8">
        <f t="shared" si="12"/>
        <v>0</v>
      </c>
      <c r="O87" s="9">
        <f t="shared" si="13"/>
        <v>0.32756635273972723</v>
      </c>
      <c r="P87" s="22">
        <f>'Proportional Share Calculation'!E87</f>
        <v>0.39102220074979432</v>
      </c>
      <c r="Q87" s="107">
        <f t="shared" si="8"/>
        <v>27.003588553489521</v>
      </c>
      <c r="R87" s="10">
        <f t="shared" si="9"/>
        <v>0.59167685746938758</v>
      </c>
      <c r="T87" s="112"/>
      <c r="U87" s="113"/>
    </row>
    <row r="88" spans="1:21" ht="14.4" x14ac:dyDescent="0.3">
      <c r="A88" s="6">
        <v>10273</v>
      </c>
      <c r="B88" s="11" t="s">
        <v>88</v>
      </c>
      <c r="C88" s="17">
        <v>7.8589368721461197</v>
      </c>
      <c r="D88" s="22">
        <v>0</v>
      </c>
      <c r="E88" s="8">
        <v>0</v>
      </c>
      <c r="F88" s="9">
        <v>0</v>
      </c>
      <c r="G88" s="8">
        <v>0</v>
      </c>
      <c r="H88" s="9">
        <v>0</v>
      </c>
      <c r="I88" s="102">
        <v>0</v>
      </c>
      <c r="J88" s="24">
        <f t="shared" si="10"/>
        <v>7.8589368721461197</v>
      </c>
      <c r="K88" s="17">
        <v>5.8810000000000002</v>
      </c>
      <c r="L88" s="8">
        <f t="shared" si="11"/>
        <v>0</v>
      </c>
      <c r="M88" s="8">
        <f>'Conservation Data'!J87*0.5</f>
        <v>0</v>
      </c>
      <c r="N88" s="8">
        <f t="shared" si="12"/>
        <v>0</v>
      </c>
      <c r="O88" s="9">
        <f t="shared" si="13"/>
        <v>0.49448421803652987</v>
      </c>
      <c r="P88" s="22">
        <f>'Proportional Share Calculation'!E88</f>
        <v>9.3675891183849655E-2</v>
      </c>
      <c r="Q88" s="107">
        <f t="shared" si="8"/>
        <v>6.4691601092203799</v>
      </c>
      <c r="R88" s="10">
        <f t="shared" si="9"/>
        <v>1.3897767629257398</v>
      </c>
      <c r="T88" s="112"/>
      <c r="U88" s="113"/>
    </row>
    <row r="89" spans="1:21" ht="14.4" x14ac:dyDescent="0.3">
      <c r="A89" s="6">
        <v>10278</v>
      </c>
      <c r="B89" s="11" t="s">
        <v>89</v>
      </c>
      <c r="C89" s="17">
        <v>46.834498858447475</v>
      </c>
      <c r="D89" s="22">
        <v>0</v>
      </c>
      <c r="E89" s="8">
        <v>0</v>
      </c>
      <c r="F89" s="9">
        <v>1.5296803652968036</v>
      </c>
      <c r="G89" s="8">
        <v>0</v>
      </c>
      <c r="H89" s="9">
        <v>0</v>
      </c>
      <c r="I89" s="102">
        <v>0</v>
      </c>
      <c r="J89" s="24">
        <f t="shared" si="10"/>
        <v>45.30481849315067</v>
      </c>
      <c r="K89" s="17">
        <v>35.927999999999997</v>
      </c>
      <c r="L89" s="8">
        <f t="shared" si="11"/>
        <v>0</v>
      </c>
      <c r="M89" s="8">
        <f>'Conservation Data'!J88*0.5</f>
        <v>3.5353184360730587E-2</v>
      </c>
      <c r="N89" s="8">
        <f t="shared" si="12"/>
        <v>0</v>
      </c>
      <c r="O89" s="9">
        <f t="shared" si="13"/>
        <v>2.3442046232876681</v>
      </c>
      <c r="P89" s="22">
        <f>'Proportional Share Calculation'!E89</f>
        <v>0.56285836400571576</v>
      </c>
      <c r="Q89" s="107">
        <f t="shared" si="8"/>
        <v>38.870416171654107</v>
      </c>
      <c r="R89" s="10">
        <f t="shared" si="9"/>
        <v>6.4344023214965631</v>
      </c>
      <c r="T89" s="112"/>
      <c r="U89" s="113"/>
    </row>
    <row r="90" spans="1:21" ht="14.4" x14ac:dyDescent="0.3">
      <c r="A90" s="6">
        <v>10279</v>
      </c>
      <c r="B90" s="11" t="s">
        <v>90</v>
      </c>
      <c r="C90" s="17">
        <v>144.81289178082193</v>
      </c>
      <c r="D90" s="22">
        <v>0</v>
      </c>
      <c r="E90" s="8">
        <f>63.86+0.729</f>
        <v>64.588999999999999</v>
      </c>
      <c r="F90" s="9">
        <v>4.404452054794521</v>
      </c>
      <c r="G90" s="8">
        <v>0</v>
      </c>
      <c r="H90" s="9">
        <v>0</v>
      </c>
      <c r="I90" s="102">
        <v>0</v>
      </c>
      <c r="J90" s="24">
        <f t="shared" si="10"/>
        <v>75.819439726027412</v>
      </c>
      <c r="K90" s="17">
        <v>64.765000000000001</v>
      </c>
      <c r="L90" s="8">
        <f t="shared" si="11"/>
        <v>0</v>
      </c>
      <c r="M90" s="8">
        <f>'Conservation Data'!J89*0.5</f>
        <v>0.11576818005000004</v>
      </c>
      <c r="N90" s="8">
        <f t="shared" si="12"/>
        <v>0</v>
      </c>
      <c r="O90" s="9">
        <f t="shared" si="13"/>
        <v>2.7636099315068527</v>
      </c>
      <c r="P90" s="22">
        <f>'Proportional Share Calculation'!E90</f>
        <v>0.99390841330149038</v>
      </c>
      <c r="Q90" s="107">
        <f t="shared" si="8"/>
        <v>68.638286524858344</v>
      </c>
      <c r="R90" s="10">
        <f t="shared" si="9"/>
        <v>7.1811532011690673</v>
      </c>
      <c r="T90" s="112"/>
      <c r="U90" s="113"/>
    </row>
    <row r="91" spans="1:21" ht="14.4" x14ac:dyDescent="0.3">
      <c r="A91" s="6">
        <v>10284</v>
      </c>
      <c r="B91" s="11" t="s">
        <v>91</v>
      </c>
      <c r="C91" s="17">
        <v>12.104999299999999</v>
      </c>
      <c r="D91" s="22">
        <v>0</v>
      </c>
      <c r="E91" s="8">
        <v>0</v>
      </c>
      <c r="F91" s="9">
        <v>0</v>
      </c>
      <c r="G91" s="8">
        <v>0</v>
      </c>
      <c r="H91" s="9">
        <v>0</v>
      </c>
      <c r="I91" s="102">
        <v>0</v>
      </c>
      <c r="J91" s="24">
        <f t="shared" si="10"/>
        <v>12.104999299999999</v>
      </c>
      <c r="K91" s="17">
        <v>10.706</v>
      </c>
      <c r="L91" s="8">
        <f t="shared" si="11"/>
        <v>0</v>
      </c>
      <c r="M91" s="8">
        <f>'Conservation Data'!J90*0.5</f>
        <v>0</v>
      </c>
      <c r="N91" s="8">
        <f t="shared" si="12"/>
        <v>0</v>
      </c>
      <c r="O91" s="9">
        <f t="shared" si="13"/>
        <v>0.34974982499999996</v>
      </c>
      <c r="P91" s="22">
        <f>'Proportional Share Calculation'!E91</f>
        <v>0.16244369559141003</v>
      </c>
      <c r="Q91" s="107">
        <f t="shared" si="8"/>
        <v>11.218193520591409</v>
      </c>
      <c r="R91" s="10">
        <f t="shared" si="9"/>
        <v>0.88680577940858996</v>
      </c>
      <c r="T91" s="112"/>
      <c r="U91" s="113"/>
    </row>
    <row r="92" spans="1:21" ht="14.4" x14ac:dyDescent="0.3">
      <c r="A92" s="6">
        <v>10285</v>
      </c>
      <c r="B92" s="11" t="s">
        <v>92</v>
      </c>
      <c r="C92" s="17">
        <v>8.836856849315069</v>
      </c>
      <c r="D92" s="22">
        <v>0</v>
      </c>
      <c r="E92" s="8">
        <v>0</v>
      </c>
      <c r="F92" s="9">
        <v>0</v>
      </c>
      <c r="G92" s="8">
        <v>0</v>
      </c>
      <c r="H92" s="9">
        <v>0</v>
      </c>
      <c r="I92" s="102">
        <v>0</v>
      </c>
      <c r="J92" s="24">
        <f t="shared" si="10"/>
        <v>8.836856849315069</v>
      </c>
      <c r="K92" s="17">
        <v>6.5289999999999999</v>
      </c>
      <c r="L92" s="8">
        <f t="shared" si="11"/>
        <v>0</v>
      </c>
      <c r="M92" s="8">
        <f>'Conservation Data'!J91*0.5</f>
        <v>0</v>
      </c>
      <c r="N92" s="8">
        <f t="shared" si="12"/>
        <v>0</v>
      </c>
      <c r="O92" s="9">
        <f t="shared" si="13"/>
        <v>0.57696421232876727</v>
      </c>
      <c r="P92" s="22">
        <f>'Proportional Share Calculation'!E92</f>
        <v>0.10440893703842363</v>
      </c>
      <c r="Q92" s="107">
        <f t="shared" si="8"/>
        <v>7.2103731493671912</v>
      </c>
      <c r="R92" s="10">
        <f t="shared" si="9"/>
        <v>1.6264836999478778</v>
      </c>
      <c r="T92" s="112"/>
      <c r="U92" s="113"/>
    </row>
    <row r="93" spans="1:21" ht="14.4" x14ac:dyDescent="0.3">
      <c r="A93" s="6">
        <v>10286</v>
      </c>
      <c r="B93" s="11" t="s">
        <v>93</v>
      </c>
      <c r="C93" s="17">
        <v>77.533968036529686</v>
      </c>
      <c r="D93" s="22">
        <v>0</v>
      </c>
      <c r="E93" s="8">
        <v>0</v>
      </c>
      <c r="F93" s="9">
        <v>24.130707762557076</v>
      </c>
      <c r="G93" s="8">
        <v>0</v>
      </c>
      <c r="H93" s="9">
        <v>0</v>
      </c>
      <c r="I93" s="102">
        <v>0</v>
      </c>
      <c r="J93" s="24">
        <f t="shared" si="10"/>
        <v>53.403260273972606</v>
      </c>
      <c r="K93" s="17">
        <v>45.911000000000001</v>
      </c>
      <c r="L93" s="8">
        <f t="shared" si="11"/>
        <v>0</v>
      </c>
      <c r="M93" s="8">
        <f>'Conservation Data'!J92*0.5</f>
        <v>0.16880236330000001</v>
      </c>
      <c r="N93" s="8">
        <f t="shared" si="12"/>
        <v>0</v>
      </c>
      <c r="O93" s="9">
        <f t="shared" si="13"/>
        <v>1.8730650684931511</v>
      </c>
      <c r="P93" s="22">
        <f>'Proportional Share Calculation'!E93</f>
        <v>0.70457826227317399</v>
      </c>
      <c r="Q93" s="107">
        <f t="shared" si="8"/>
        <v>48.657445694066325</v>
      </c>
      <c r="R93" s="10">
        <f t="shared" si="9"/>
        <v>4.7458145799062805</v>
      </c>
      <c r="T93" s="112"/>
      <c r="U93" s="113"/>
    </row>
    <row r="94" spans="1:21" ht="14.4" x14ac:dyDescent="0.3">
      <c r="A94" s="6">
        <v>10288</v>
      </c>
      <c r="B94" s="11" t="s">
        <v>94</v>
      </c>
      <c r="C94" s="17">
        <v>25.95902397260274</v>
      </c>
      <c r="D94" s="22">
        <v>0</v>
      </c>
      <c r="E94" s="8">
        <v>0</v>
      </c>
      <c r="F94" s="9">
        <v>6.6210045662100453E-2</v>
      </c>
      <c r="G94" s="8">
        <v>0</v>
      </c>
      <c r="H94" s="9">
        <v>0</v>
      </c>
      <c r="I94" s="102">
        <v>0</v>
      </c>
      <c r="J94" s="24">
        <f t="shared" si="10"/>
        <v>25.89281392694064</v>
      </c>
      <c r="K94" s="17">
        <v>24.734000000000002</v>
      </c>
      <c r="L94" s="8">
        <f t="shared" si="11"/>
        <v>0</v>
      </c>
      <c r="M94" s="8">
        <f>'Conservation Data'!J93*0.5</f>
        <v>2.4140584322251482E-2</v>
      </c>
      <c r="N94" s="8">
        <f t="shared" si="12"/>
        <v>0</v>
      </c>
      <c r="O94" s="9">
        <f t="shared" si="13"/>
        <v>0.28970348173515958</v>
      </c>
      <c r="P94" s="22">
        <f>'Proportional Share Calculation'!E94</f>
        <v>0.36803151492148894</v>
      </c>
      <c r="Q94" s="107">
        <f t="shared" si="8"/>
        <v>25.415875580978902</v>
      </c>
      <c r="R94" s="10">
        <f t="shared" si="9"/>
        <v>0.47693834596173801</v>
      </c>
      <c r="T94" s="112"/>
      <c r="U94" s="113"/>
    </row>
    <row r="95" spans="1:21" ht="14.4" x14ac:dyDescent="0.3">
      <c r="A95" s="6">
        <v>10291</v>
      </c>
      <c r="B95" s="11" t="s">
        <v>95</v>
      </c>
      <c r="C95" s="17">
        <v>81.807346575342493</v>
      </c>
      <c r="D95" s="22">
        <v>0</v>
      </c>
      <c r="E95" s="8">
        <v>0</v>
      </c>
      <c r="F95" s="9">
        <v>0</v>
      </c>
      <c r="G95" s="8">
        <v>0</v>
      </c>
      <c r="H95" s="9">
        <v>0</v>
      </c>
      <c r="I95" s="102">
        <v>0</v>
      </c>
      <c r="J95" s="24">
        <f t="shared" si="10"/>
        <v>81.807346575342493</v>
      </c>
      <c r="K95" s="17">
        <v>79.182000000000002</v>
      </c>
      <c r="L95" s="8">
        <f t="shared" si="11"/>
        <v>0</v>
      </c>
      <c r="M95" s="8">
        <f>'Conservation Data'!J94*0.5</f>
        <v>0</v>
      </c>
      <c r="N95" s="8">
        <f t="shared" si="12"/>
        <v>0</v>
      </c>
      <c r="O95" s="9">
        <f t="shared" si="13"/>
        <v>0.65633664383562262</v>
      </c>
      <c r="P95" s="22">
        <f>'Proportional Share Calculation'!E95</f>
        <v>1.1730759703850073</v>
      </c>
      <c r="Q95" s="107">
        <f t="shared" si="8"/>
        <v>81.011412614220632</v>
      </c>
      <c r="R95" s="10">
        <f t="shared" si="9"/>
        <v>0.79593396112186099</v>
      </c>
      <c r="T95" s="112"/>
      <c r="U95" s="113"/>
    </row>
    <row r="96" spans="1:21" ht="14.4" x14ac:dyDescent="0.3">
      <c r="A96" s="6">
        <v>10294</v>
      </c>
      <c r="B96" s="11" t="s">
        <v>96</v>
      </c>
      <c r="C96" s="140">
        <v>37.994881050228308</v>
      </c>
      <c r="D96" s="22">
        <v>0</v>
      </c>
      <c r="E96" s="8">
        <v>0</v>
      </c>
      <c r="F96" s="9">
        <v>0</v>
      </c>
      <c r="G96" s="8">
        <v>0</v>
      </c>
      <c r="H96" s="9">
        <v>0</v>
      </c>
      <c r="I96" s="102">
        <v>0</v>
      </c>
      <c r="J96" s="24">
        <f t="shared" si="10"/>
        <v>37.994881050228308</v>
      </c>
      <c r="K96" s="17">
        <v>36.326999999999998</v>
      </c>
      <c r="L96" s="8">
        <f t="shared" si="11"/>
        <v>0</v>
      </c>
      <c r="M96" s="8">
        <f>'Conservation Data'!J95*0.5</f>
        <v>5.6239420450000001E-2</v>
      </c>
      <c r="N96" s="8">
        <f t="shared" si="12"/>
        <v>0</v>
      </c>
      <c r="O96" s="9">
        <f t="shared" si="13"/>
        <v>0.41697026255707748</v>
      </c>
      <c r="P96" s="22">
        <f>'Proportional Share Calculation'!E96</f>
        <v>0.54071068485365814</v>
      </c>
      <c r="Q96" s="107">
        <f t="shared" si="8"/>
        <v>37.340920367860733</v>
      </c>
      <c r="R96" s="10">
        <f t="shared" si="9"/>
        <v>0.65396068236757543</v>
      </c>
      <c r="T96" s="112"/>
      <c r="U96" s="113"/>
    </row>
    <row r="97" spans="1:21" ht="14.4" x14ac:dyDescent="0.3">
      <c r="A97" s="6">
        <v>10304</v>
      </c>
      <c r="B97" s="11" t="s">
        <v>97</v>
      </c>
      <c r="C97" s="17">
        <v>13.621837100456622</v>
      </c>
      <c r="D97" s="22">
        <v>0</v>
      </c>
      <c r="E97" s="8">
        <v>0</v>
      </c>
      <c r="F97" s="9">
        <v>0</v>
      </c>
      <c r="G97" s="8">
        <v>0</v>
      </c>
      <c r="H97" s="9">
        <v>0</v>
      </c>
      <c r="I97" s="102">
        <v>0</v>
      </c>
      <c r="J97" s="24">
        <f t="shared" si="10"/>
        <v>13.621837100456622</v>
      </c>
      <c r="K97" s="17">
        <v>14.068</v>
      </c>
      <c r="L97" s="8">
        <f t="shared" si="11"/>
        <v>-0.44616289954337773</v>
      </c>
      <c r="M97" s="8">
        <f>'Conservation Data'!J96*0.5</f>
        <v>0</v>
      </c>
      <c r="N97" s="8">
        <f t="shared" si="12"/>
        <v>0</v>
      </c>
      <c r="O97" s="9">
        <f t="shared" si="13"/>
        <v>0</v>
      </c>
      <c r="P97" s="22">
        <f>'Proportional Share Calculation'!E97</f>
        <v>0.20014757880452955</v>
      </c>
      <c r="Q97" s="107">
        <f t="shared" si="8"/>
        <v>13.821984679261151</v>
      </c>
      <c r="R97" s="10">
        <f t="shared" si="9"/>
        <v>-0.20014757880452905</v>
      </c>
      <c r="T97" s="112"/>
      <c r="U97" s="113"/>
    </row>
    <row r="98" spans="1:21" ht="14.4" x14ac:dyDescent="0.3">
      <c r="A98" s="6">
        <v>10306</v>
      </c>
      <c r="B98" s="11" t="s">
        <v>98</v>
      </c>
      <c r="C98" s="17">
        <v>84.485164383561653</v>
      </c>
      <c r="D98" s="22">
        <v>0</v>
      </c>
      <c r="E98" s="8">
        <v>50.347000000000001</v>
      </c>
      <c r="F98" s="9">
        <v>29.999771689497717</v>
      </c>
      <c r="G98" s="8">
        <v>57.46</v>
      </c>
      <c r="H98" s="9">
        <v>0</v>
      </c>
      <c r="I98" s="102">
        <v>0</v>
      </c>
      <c r="J98" s="24">
        <f t="shared" si="10"/>
        <v>0</v>
      </c>
      <c r="K98" s="17">
        <v>25.768999999999998</v>
      </c>
      <c r="L98" s="8">
        <f t="shared" si="11"/>
        <v>-25.768999999999998</v>
      </c>
      <c r="M98" s="8">
        <f>'Conservation Data'!J97*0.5</f>
        <v>3.1615541499999998E-3</v>
      </c>
      <c r="N98" s="8">
        <f t="shared" si="12"/>
        <v>0</v>
      </c>
      <c r="O98" s="9">
        <f t="shared" si="13"/>
        <v>0</v>
      </c>
      <c r="P98" s="22">
        <f>'Proportional Share Calculation'!E98</f>
        <v>4.6453162206784927E-5</v>
      </c>
      <c r="Q98" s="107">
        <f t="shared" si="8"/>
        <v>3.2080073122067849E-3</v>
      </c>
      <c r="R98" s="10">
        <f t="shared" si="9"/>
        <v>-3.2080073122067849E-3</v>
      </c>
      <c r="T98" s="112"/>
      <c r="U98" s="113"/>
    </row>
    <row r="99" spans="1:21" ht="14.4" x14ac:dyDescent="0.3">
      <c r="A99" s="6">
        <v>10307</v>
      </c>
      <c r="B99" s="11" t="s">
        <v>99</v>
      </c>
      <c r="C99" s="17">
        <v>74.482335616438363</v>
      </c>
      <c r="D99" s="22">
        <v>0</v>
      </c>
      <c r="E99" s="8">
        <v>0</v>
      </c>
      <c r="F99" s="9">
        <v>0</v>
      </c>
      <c r="G99" s="8">
        <v>0</v>
      </c>
      <c r="H99" s="9">
        <v>5</v>
      </c>
      <c r="I99" s="102">
        <v>0</v>
      </c>
      <c r="J99" s="24">
        <f t="shared" si="10"/>
        <v>69.482335616438363</v>
      </c>
      <c r="K99" s="17">
        <v>71.984999999999999</v>
      </c>
      <c r="L99" s="8">
        <f t="shared" si="11"/>
        <v>-2.5026643835616369</v>
      </c>
      <c r="M99" s="8">
        <f>'Conservation Data'!J98*0.5</f>
        <v>0.29851517444269415</v>
      </c>
      <c r="N99" s="8">
        <f t="shared" si="12"/>
        <v>2.5</v>
      </c>
      <c r="O99" s="9">
        <f t="shared" si="13"/>
        <v>0</v>
      </c>
      <c r="P99" s="22">
        <f>'Proportional Share Calculation'!E99</f>
        <v>1.0620327620304137</v>
      </c>
      <c r="Q99" s="107">
        <f t="shared" ref="Q99:Q130" si="14">SUM(K99:P99)</f>
        <v>73.342883552911474</v>
      </c>
      <c r="R99" s="10">
        <f t="shared" ref="R99:R130" si="15">J99-Q99</f>
        <v>-3.860547936473111</v>
      </c>
      <c r="T99" s="112"/>
      <c r="U99" s="113"/>
    </row>
    <row r="100" spans="1:21" ht="14.4" x14ac:dyDescent="0.3">
      <c r="A100" s="6">
        <v>10326</v>
      </c>
      <c r="B100" s="11" t="s">
        <v>100</v>
      </c>
      <c r="C100" s="17">
        <v>22.648668150684934</v>
      </c>
      <c r="D100" s="22">
        <v>0</v>
      </c>
      <c r="E100" s="8">
        <v>0</v>
      </c>
      <c r="F100" s="9">
        <v>0</v>
      </c>
      <c r="G100" s="8">
        <v>0</v>
      </c>
      <c r="H100" s="9">
        <v>0</v>
      </c>
      <c r="I100" s="102">
        <v>0</v>
      </c>
      <c r="J100" s="24">
        <f t="shared" si="10"/>
        <v>22.648668150684934</v>
      </c>
      <c r="K100" s="17">
        <v>30.46</v>
      </c>
      <c r="L100" s="8">
        <f t="shared" si="11"/>
        <v>-7.8113318493150672</v>
      </c>
      <c r="M100" s="8">
        <f>'Conservation Data'!J99*0.5</f>
        <v>0</v>
      </c>
      <c r="N100" s="8">
        <f t="shared" si="12"/>
        <v>0</v>
      </c>
      <c r="O100" s="9">
        <f t="shared" si="13"/>
        <v>0</v>
      </c>
      <c r="P100" s="22">
        <f>'Proportional Share Calculation'!E100</f>
        <v>0.33278008392530961</v>
      </c>
      <c r="Q100" s="107">
        <f t="shared" si="14"/>
        <v>22.981448234610244</v>
      </c>
      <c r="R100" s="10">
        <f t="shared" si="15"/>
        <v>-0.33278008392531078</v>
      </c>
      <c r="T100" s="112"/>
      <c r="U100" s="113"/>
    </row>
    <row r="101" spans="1:21" ht="14.4" x14ac:dyDescent="0.3">
      <c r="A101" s="6">
        <v>10331</v>
      </c>
      <c r="B101" s="11" t="s">
        <v>101</v>
      </c>
      <c r="C101" s="17">
        <v>37.974087899543377</v>
      </c>
      <c r="D101" s="22">
        <v>0</v>
      </c>
      <c r="E101" s="8">
        <v>0</v>
      </c>
      <c r="F101" s="9">
        <v>0</v>
      </c>
      <c r="G101" s="8">
        <v>0</v>
      </c>
      <c r="H101" s="9">
        <v>0</v>
      </c>
      <c r="I101" s="102">
        <v>0</v>
      </c>
      <c r="J101" s="24">
        <f t="shared" si="10"/>
        <v>37.974087899543377</v>
      </c>
      <c r="K101" s="17">
        <v>36.601999999999997</v>
      </c>
      <c r="L101" s="8">
        <f t="shared" si="11"/>
        <v>0</v>
      </c>
      <c r="M101" s="8">
        <f>'Conservation Data'!J100*0.5</f>
        <v>7.6908904109589046E-2</v>
      </c>
      <c r="N101" s="8">
        <f t="shared" si="12"/>
        <v>0</v>
      </c>
      <c r="O101" s="9">
        <f t="shared" si="13"/>
        <v>0.34302197488584518</v>
      </c>
      <c r="P101" s="22">
        <f>'Proportional Share Calculation'!E101</f>
        <v>0.54396846574029245</v>
      </c>
      <c r="Q101" s="107">
        <f t="shared" si="14"/>
        <v>37.565899344735719</v>
      </c>
      <c r="R101" s="10">
        <f t="shared" si="15"/>
        <v>0.40818855480765848</v>
      </c>
      <c r="T101" s="112"/>
      <c r="U101" s="113"/>
    </row>
    <row r="102" spans="1:21" ht="14.4" x14ac:dyDescent="0.3">
      <c r="A102" s="6">
        <v>10333</v>
      </c>
      <c r="B102" s="11" t="s">
        <v>102</v>
      </c>
      <c r="C102" s="17">
        <v>23.559061643835616</v>
      </c>
      <c r="D102" s="22">
        <v>0</v>
      </c>
      <c r="E102" s="8">
        <v>0</v>
      </c>
      <c r="F102" s="9">
        <v>0</v>
      </c>
      <c r="G102" s="8">
        <v>0</v>
      </c>
      <c r="H102" s="9">
        <v>0</v>
      </c>
      <c r="I102" s="102">
        <v>0</v>
      </c>
      <c r="J102" s="24">
        <f t="shared" si="10"/>
        <v>23.559061643835616</v>
      </c>
      <c r="K102" s="17">
        <v>18.515000000000001</v>
      </c>
      <c r="L102" s="8">
        <f t="shared" si="11"/>
        <v>0</v>
      </c>
      <c r="M102" s="8">
        <f>'Conservation Data'!J101*0.5</f>
        <v>1.68607305E-3</v>
      </c>
      <c r="N102" s="8">
        <f t="shared" si="12"/>
        <v>0</v>
      </c>
      <c r="O102" s="9">
        <f t="shared" si="13"/>
        <v>1.2610154109589038</v>
      </c>
      <c r="P102" s="22">
        <f>'Proportional Share Calculation'!E102</f>
        <v>0.29059656470348189</v>
      </c>
      <c r="Q102" s="107">
        <f t="shared" si="14"/>
        <v>20.068298048712386</v>
      </c>
      <c r="R102" s="10">
        <f t="shared" si="15"/>
        <v>3.4907635951232301</v>
      </c>
      <c r="T102" s="112"/>
      <c r="U102" s="113"/>
    </row>
    <row r="103" spans="1:21" ht="14.4" x14ac:dyDescent="0.3">
      <c r="A103" s="6">
        <v>10338</v>
      </c>
      <c r="B103" s="11" t="s">
        <v>103</v>
      </c>
      <c r="C103" s="17">
        <v>2.7743930365296805</v>
      </c>
      <c r="D103" s="22">
        <v>0</v>
      </c>
      <c r="E103" s="8">
        <v>0</v>
      </c>
      <c r="F103" s="9">
        <v>0</v>
      </c>
      <c r="G103" s="8">
        <v>0</v>
      </c>
      <c r="H103" s="9">
        <v>0</v>
      </c>
      <c r="I103" s="102">
        <v>0</v>
      </c>
      <c r="J103" s="24">
        <f t="shared" si="10"/>
        <v>2.7743930365296805</v>
      </c>
      <c r="K103" s="17">
        <v>2.3730000000000002</v>
      </c>
      <c r="L103" s="8">
        <f t="shared" si="11"/>
        <v>0</v>
      </c>
      <c r="M103" s="8">
        <f>'Conservation Data'!J102*0.5</f>
        <v>0</v>
      </c>
      <c r="N103" s="8">
        <f t="shared" si="12"/>
        <v>0</v>
      </c>
      <c r="O103" s="9">
        <f t="shared" si="13"/>
        <v>0.10034825913242007</v>
      </c>
      <c r="P103" s="22">
        <f>'Proportional Share Calculation'!E103</f>
        <v>3.6341255731883459E-2</v>
      </c>
      <c r="Q103" s="107">
        <f t="shared" si="14"/>
        <v>2.5096895148643035</v>
      </c>
      <c r="R103" s="10">
        <f t="shared" si="15"/>
        <v>0.26470352166537703</v>
      </c>
      <c r="T103" s="112"/>
      <c r="U103" s="113"/>
    </row>
    <row r="104" spans="1:21" ht="14.4" x14ac:dyDescent="0.3">
      <c r="A104" s="6">
        <v>10342</v>
      </c>
      <c r="B104" s="11" t="s">
        <v>104</v>
      </c>
      <c r="C104" s="17">
        <v>39.569792123287669</v>
      </c>
      <c r="D104" s="22">
        <v>0</v>
      </c>
      <c r="E104" s="8">
        <v>0</v>
      </c>
      <c r="F104" s="9">
        <v>0</v>
      </c>
      <c r="G104" s="8">
        <v>0</v>
      </c>
      <c r="H104" s="9">
        <v>0</v>
      </c>
      <c r="I104" s="102">
        <v>0</v>
      </c>
      <c r="J104" s="24">
        <f t="shared" si="10"/>
        <v>39.569792123287669</v>
      </c>
      <c r="K104" s="17">
        <v>38.691000000000003</v>
      </c>
      <c r="L104" s="8">
        <f t="shared" si="11"/>
        <v>0</v>
      </c>
      <c r="M104" s="8">
        <f>'Conservation Data'!J103*0.5</f>
        <v>0.20485903945000006</v>
      </c>
      <c r="N104" s="8">
        <f t="shared" si="12"/>
        <v>0</v>
      </c>
      <c r="O104" s="9">
        <f t="shared" si="13"/>
        <v>0.21969803082191675</v>
      </c>
      <c r="P104" s="22">
        <f>'Proportional Share Calculation'!E104</f>
        <v>0.57473041143201498</v>
      </c>
      <c r="Q104" s="107">
        <f t="shared" si="14"/>
        <v>39.690287481703933</v>
      </c>
      <c r="R104" s="10">
        <f t="shared" si="15"/>
        <v>-0.1204953584162638</v>
      </c>
      <c r="T104" s="112"/>
      <c r="U104" s="113"/>
    </row>
    <row r="105" spans="1:21" ht="14.4" x14ac:dyDescent="0.3">
      <c r="A105" s="6">
        <v>10343</v>
      </c>
      <c r="B105" s="11" t="s">
        <v>105</v>
      </c>
      <c r="C105" s="17">
        <v>11.906994178082194</v>
      </c>
      <c r="D105" s="22">
        <v>0</v>
      </c>
      <c r="E105" s="8">
        <v>0</v>
      </c>
      <c r="F105" s="9">
        <v>7.9223744292237441E-2</v>
      </c>
      <c r="G105" s="8">
        <v>0</v>
      </c>
      <c r="H105" s="9">
        <v>0</v>
      </c>
      <c r="I105" s="102">
        <v>0</v>
      </c>
      <c r="J105" s="24">
        <f t="shared" si="10"/>
        <v>11.827770433789956</v>
      </c>
      <c r="K105" s="17">
        <v>31.388999999999999</v>
      </c>
      <c r="L105" s="8">
        <f t="shared" si="11"/>
        <v>-19.561229566210045</v>
      </c>
      <c r="M105" s="8">
        <f>'Conservation Data'!J104*0.5</f>
        <v>0</v>
      </c>
      <c r="N105" s="8">
        <f t="shared" si="12"/>
        <v>0</v>
      </c>
      <c r="O105" s="9">
        <f t="shared" si="13"/>
        <v>0</v>
      </c>
      <c r="P105" s="22">
        <f>'Proportional Share Calculation'!E105</f>
        <v>0.17378710356912902</v>
      </c>
      <c r="Q105" s="107">
        <f t="shared" si="14"/>
        <v>12.001557537359083</v>
      </c>
      <c r="R105" s="10">
        <f t="shared" si="15"/>
        <v>-0.17378710356912741</v>
      </c>
      <c r="T105" s="112"/>
      <c r="U105" s="113"/>
    </row>
    <row r="106" spans="1:21" ht="14.4" x14ac:dyDescent="0.3">
      <c r="A106" s="6">
        <v>10349</v>
      </c>
      <c r="B106" s="11" t="s">
        <v>106</v>
      </c>
      <c r="C106" s="17">
        <v>1112.5275000000001</v>
      </c>
      <c r="D106" s="22">
        <v>0</v>
      </c>
      <c r="E106" s="8">
        <v>0</v>
      </c>
      <c r="F106" s="9">
        <v>614.37397260273974</v>
      </c>
      <c r="G106" s="8">
        <v>0</v>
      </c>
      <c r="H106" s="9">
        <v>0</v>
      </c>
      <c r="I106" s="102">
        <v>0</v>
      </c>
      <c r="J106" s="24">
        <f t="shared" si="10"/>
        <v>498.1535273972604</v>
      </c>
      <c r="K106" s="17">
        <v>523.91099999999994</v>
      </c>
      <c r="L106" s="8">
        <f t="shared" si="11"/>
        <v>-25.75747260273954</v>
      </c>
      <c r="M106" s="8">
        <f>'Conservation Data'!J105*0.5</f>
        <v>41.700401837950018</v>
      </c>
      <c r="N106" s="8">
        <f t="shared" si="12"/>
        <v>0</v>
      </c>
      <c r="O106" s="9">
        <f t="shared" si="13"/>
        <v>0</v>
      </c>
      <c r="P106" s="22">
        <f>'Proportional Share Calculation'!E106</f>
        <v>7.9321501239298469</v>
      </c>
      <c r="Q106" s="107">
        <f t="shared" si="14"/>
        <v>547.78607935914033</v>
      </c>
      <c r="R106" s="10">
        <f t="shared" si="15"/>
        <v>-49.632551961879926</v>
      </c>
      <c r="T106" s="112"/>
      <c r="U106" s="113"/>
    </row>
    <row r="107" spans="1:21" ht="14.4" x14ac:dyDescent="0.3">
      <c r="A107" s="6">
        <v>10352</v>
      </c>
      <c r="B107" s="11" t="s">
        <v>107</v>
      </c>
      <c r="C107" s="17">
        <v>16.877945547945203</v>
      </c>
      <c r="D107" s="22">
        <v>0</v>
      </c>
      <c r="E107" s="8">
        <v>0</v>
      </c>
      <c r="F107" s="9">
        <v>0</v>
      </c>
      <c r="G107" s="8">
        <v>0</v>
      </c>
      <c r="H107" s="9">
        <v>0</v>
      </c>
      <c r="I107" s="102">
        <v>0</v>
      </c>
      <c r="J107" s="24">
        <f t="shared" si="10"/>
        <v>16.877945547945203</v>
      </c>
      <c r="K107" s="17">
        <v>15.907</v>
      </c>
      <c r="L107" s="8">
        <f t="shared" si="11"/>
        <v>0</v>
      </c>
      <c r="M107" s="8">
        <f>'Conservation Data'!J106*0.5</f>
        <v>2.3601994999999999E-4</v>
      </c>
      <c r="N107" s="8">
        <f t="shared" si="12"/>
        <v>0</v>
      </c>
      <c r="O107" s="9">
        <f t="shared" si="13"/>
        <v>0.24273638698630062</v>
      </c>
      <c r="P107" s="22">
        <f>'Proportional Share Calculation'!E107</f>
        <v>0.23729382837061727</v>
      </c>
      <c r="Q107" s="107">
        <f t="shared" si="14"/>
        <v>16.387266235306917</v>
      </c>
      <c r="R107" s="10">
        <f t="shared" si="15"/>
        <v>0.49067931263828513</v>
      </c>
      <c r="T107" s="112"/>
      <c r="U107" s="113"/>
    </row>
    <row r="108" spans="1:21" ht="14.4" x14ac:dyDescent="0.3">
      <c r="A108" s="6">
        <v>10354</v>
      </c>
      <c r="B108" s="11" t="s">
        <v>108</v>
      </c>
      <c r="C108" s="17">
        <v>804.0169910958906</v>
      </c>
      <c r="D108" s="22">
        <v>0</v>
      </c>
      <c r="E108" s="8">
        <v>0</v>
      </c>
      <c r="F108" s="9">
        <v>30.827739726027396</v>
      </c>
      <c r="G108" s="8">
        <v>0</v>
      </c>
      <c r="H108" s="9">
        <v>1.3688356164383562</v>
      </c>
      <c r="I108" s="102">
        <v>0</v>
      </c>
      <c r="J108" s="24">
        <f t="shared" si="10"/>
        <v>771.82041575342487</v>
      </c>
      <c r="K108" s="17">
        <v>799.07</v>
      </c>
      <c r="L108" s="8">
        <f t="shared" si="11"/>
        <v>-27.249584246575182</v>
      </c>
      <c r="M108" s="8">
        <f>'Conservation Data'!J107*0.5</f>
        <v>7.6383296307662096</v>
      </c>
      <c r="N108" s="8">
        <f t="shared" si="12"/>
        <v>0.68441780821917808</v>
      </c>
      <c r="O108" s="9">
        <f t="shared" si="13"/>
        <v>0</v>
      </c>
      <c r="P108" s="22">
        <f>'Proportional Share Calculation'!E108</f>
        <v>11.462753818178733</v>
      </c>
      <c r="Q108" s="107">
        <f t="shared" si="14"/>
        <v>791.605917010589</v>
      </c>
      <c r="R108" s="10">
        <f t="shared" si="15"/>
        <v>-19.785501257164128</v>
      </c>
      <c r="T108" s="112"/>
      <c r="U108" s="113"/>
    </row>
    <row r="109" spans="1:21" ht="14.4" x14ac:dyDescent="0.3">
      <c r="A109" s="6">
        <v>10360</v>
      </c>
      <c r="B109" s="11" t="s">
        <v>109</v>
      </c>
      <c r="C109" s="17">
        <v>7.174846004566211</v>
      </c>
      <c r="D109" s="22">
        <v>0</v>
      </c>
      <c r="E109" s="8">
        <v>0</v>
      </c>
      <c r="F109" s="9">
        <v>0</v>
      </c>
      <c r="G109" s="8">
        <v>0</v>
      </c>
      <c r="H109" s="9">
        <v>0</v>
      </c>
      <c r="I109" s="102">
        <v>0</v>
      </c>
      <c r="J109" s="24">
        <f t="shared" si="10"/>
        <v>7.174846004566211</v>
      </c>
      <c r="K109" s="17">
        <v>6.7649999999999997</v>
      </c>
      <c r="L109" s="8">
        <f t="shared" si="11"/>
        <v>0</v>
      </c>
      <c r="M109" s="8">
        <f>'Conservation Data'!J108*0.5</f>
        <v>0</v>
      </c>
      <c r="N109" s="8">
        <f t="shared" si="12"/>
        <v>0</v>
      </c>
      <c r="O109" s="9">
        <f t="shared" si="13"/>
        <v>0.10246150114155284</v>
      </c>
      <c r="P109" s="22">
        <f>'Proportional Share Calculation'!E109</f>
        <v>0.10090458297586941</v>
      </c>
      <c r="Q109" s="107">
        <f t="shared" si="14"/>
        <v>6.968366084117422</v>
      </c>
      <c r="R109" s="10">
        <f t="shared" si="15"/>
        <v>0.20647992044878904</v>
      </c>
      <c r="T109" s="112"/>
      <c r="U109" s="113"/>
    </row>
    <row r="110" spans="1:21" ht="14.4" x14ac:dyDescent="0.3">
      <c r="A110" s="6">
        <v>10363</v>
      </c>
      <c r="B110" s="11" t="s">
        <v>110</v>
      </c>
      <c r="C110" s="17">
        <v>90.664248173515986</v>
      </c>
      <c r="D110" s="22">
        <v>0</v>
      </c>
      <c r="E110" s="8">
        <v>0</v>
      </c>
      <c r="F110" s="9">
        <v>0</v>
      </c>
      <c r="G110" s="8">
        <v>0</v>
      </c>
      <c r="H110" s="9">
        <v>0</v>
      </c>
      <c r="I110" s="102">
        <v>0</v>
      </c>
      <c r="J110" s="24">
        <f t="shared" si="10"/>
        <v>90.664248173515986</v>
      </c>
      <c r="K110" s="17">
        <v>100.706</v>
      </c>
      <c r="L110" s="8">
        <f t="shared" si="11"/>
        <v>-10.041751826484017</v>
      </c>
      <c r="M110" s="8">
        <f>'Conservation Data'!J109*0.5</f>
        <v>6.1262963250000003E-2</v>
      </c>
      <c r="N110" s="8">
        <f t="shared" si="12"/>
        <v>0</v>
      </c>
      <c r="O110" s="9">
        <f t="shared" si="13"/>
        <v>0</v>
      </c>
      <c r="P110" s="22">
        <f>'Proportional Share Calculation'!E110</f>
        <v>1.3330427647837892</v>
      </c>
      <c r="Q110" s="107">
        <f t="shared" si="14"/>
        <v>92.058553901549772</v>
      </c>
      <c r="R110" s="10">
        <f t="shared" si="15"/>
        <v>-1.3943057280337854</v>
      </c>
      <c r="T110" s="112"/>
      <c r="U110" s="113"/>
    </row>
    <row r="111" spans="1:21" ht="14.4" x14ac:dyDescent="0.3">
      <c r="A111" s="6">
        <v>10369</v>
      </c>
      <c r="B111" s="11" t="s">
        <v>111</v>
      </c>
      <c r="C111" s="17">
        <v>17.228615753424659</v>
      </c>
      <c r="D111" s="22">
        <v>0</v>
      </c>
      <c r="E111" s="8">
        <v>0</v>
      </c>
      <c r="F111" s="9">
        <v>0</v>
      </c>
      <c r="G111" s="8">
        <v>0</v>
      </c>
      <c r="H111" s="9">
        <v>0</v>
      </c>
      <c r="I111" s="102">
        <v>0</v>
      </c>
      <c r="J111" s="24">
        <f t="shared" si="10"/>
        <v>17.228615753424659</v>
      </c>
      <c r="K111" s="17">
        <v>16.431999999999999</v>
      </c>
      <c r="L111" s="8">
        <f t="shared" si="11"/>
        <v>0</v>
      </c>
      <c r="M111" s="8">
        <f>'Conservation Data'!J110*0.5</f>
        <v>0</v>
      </c>
      <c r="N111" s="8">
        <f t="shared" si="12"/>
        <v>0</v>
      </c>
      <c r="O111" s="9">
        <f t="shared" si="13"/>
        <v>0.19915393835616513</v>
      </c>
      <c r="P111" s="22">
        <f>'Proportional Share Calculation'!E111</f>
        <v>0.24436389665648109</v>
      </c>
      <c r="Q111" s="107">
        <f t="shared" si="14"/>
        <v>16.875517835012644</v>
      </c>
      <c r="R111" s="10">
        <f t="shared" si="15"/>
        <v>0.35309791841201488</v>
      </c>
      <c r="T111" s="112"/>
      <c r="U111" s="113"/>
    </row>
    <row r="112" spans="1:21" ht="14.4" x14ac:dyDescent="0.3">
      <c r="A112" s="6">
        <v>10370</v>
      </c>
      <c r="B112" s="11" t="s">
        <v>112</v>
      </c>
      <c r="C112" s="17">
        <v>567.92783105022829</v>
      </c>
      <c r="D112" s="22">
        <v>0</v>
      </c>
      <c r="E112" s="8">
        <v>0</v>
      </c>
      <c r="F112" s="9">
        <v>178.42568493150685</v>
      </c>
      <c r="G112" s="8">
        <v>0</v>
      </c>
      <c r="H112" s="9">
        <v>29.188584474885843</v>
      </c>
      <c r="I112" s="102">
        <v>0</v>
      </c>
      <c r="J112" s="24">
        <f t="shared" si="10"/>
        <v>360.31356164383561</v>
      </c>
      <c r="K112" s="17">
        <v>402.39</v>
      </c>
      <c r="L112" s="8">
        <f t="shared" si="11"/>
        <v>-42.076438356164374</v>
      </c>
      <c r="M112" s="8">
        <f>'Conservation Data'!J111*0.5</f>
        <v>19.600016274381964</v>
      </c>
      <c r="N112" s="8">
        <f t="shared" si="12"/>
        <v>14.594292237442922</v>
      </c>
      <c r="O112" s="9">
        <f t="shared" si="13"/>
        <v>0</v>
      </c>
      <c r="P112" s="22">
        <f>'Proportional Share Calculation'!E112</f>
        <v>5.796559924236675</v>
      </c>
      <c r="Q112" s="107">
        <f t="shared" si="14"/>
        <v>400.3044300798972</v>
      </c>
      <c r="R112" s="10">
        <f t="shared" si="15"/>
        <v>-39.990868436061589</v>
      </c>
      <c r="T112" s="112"/>
      <c r="U112" s="113"/>
    </row>
    <row r="113" spans="1:21" ht="14.4" x14ac:dyDescent="0.3">
      <c r="A113" s="6">
        <v>10371</v>
      </c>
      <c r="B113" s="11" t="s">
        <v>113</v>
      </c>
      <c r="C113" s="17">
        <v>11.978791324200913</v>
      </c>
      <c r="D113" s="22">
        <v>0</v>
      </c>
      <c r="E113" s="8">
        <v>0</v>
      </c>
      <c r="F113" s="9">
        <v>0</v>
      </c>
      <c r="G113" s="8">
        <v>0</v>
      </c>
      <c r="H113" s="9">
        <v>0</v>
      </c>
      <c r="I113" s="102">
        <v>0</v>
      </c>
      <c r="J113" s="24">
        <f t="shared" si="10"/>
        <v>11.978791324200913</v>
      </c>
      <c r="K113" s="17">
        <v>11.032</v>
      </c>
      <c r="L113" s="8">
        <f t="shared" si="11"/>
        <v>0</v>
      </c>
      <c r="M113" s="8">
        <f>'Conservation Data'!J112*0.5</f>
        <v>0</v>
      </c>
      <c r="N113" s="8">
        <f t="shared" si="12"/>
        <v>0</v>
      </c>
      <c r="O113" s="9">
        <f t="shared" si="13"/>
        <v>0.23669783105022812</v>
      </c>
      <c r="P113" s="22">
        <f>'Proportional Share Calculation'!E113</f>
        <v>0.16557257075765153</v>
      </c>
      <c r="Q113" s="107">
        <f t="shared" si="14"/>
        <v>11.434270401807881</v>
      </c>
      <c r="R113" s="10">
        <f t="shared" si="15"/>
        <v>0.54452092239303163</v>
      </c>
      <c r="T113" s="112"/>
      <c r="U113" s="113"/>
    </row>
    <row r="114" spans="1:21" ht="14.4" x14ac:dyDescent="0.3">
      <c r="A114" s="6">
        <v>10376</v>
      </c>
      <c r="B114" s="11" t="s">
        <v>114</v>
      </c>
      <c r="C114" s="17">
        <v>57.990975456621008</v>
      </c>
      <c r="D114" s="22">
        <v>0</v>
      </c>
      <c r="E114" s="8">
        <v>0</v>
      </c>
      <c r="F114" s="9">
        <v>0</v>
      </c>
      <c r="G114" s="8">
        <v>0.69737442922374426</v>
      </c>
      <c r="H114" s="9">
        <v>0</v>
      </c>
      <c r="I114" s="102">
        <v>0</v>
      </c>
      <c r="J114" s="24">
        <f t="shared" si="10"/>
        <v>57.293601027397266</v>
      </c>
      <c r="K114" s="17">
        <v>56.029000000000003</v>
      </c>
      <c r="L114" s="8">
        <f t="shared" si="11"/>
        <v>0</v>
      </c>
      <c r="M114" s="8">
        <f>'Conservation Data'!J113*0.5</f>
        <v>0.15433748840000008</v>
      </c>
      <c r="N114" s="8">
        <f t="shared" si="12"/>
        <v>0</v>
      </c>
      <c r="O114" s="9">
        <f t="shared" si="13"/>
        <v>0.31615025684931553</v>
      </c>
      <c r="P114" s="22">
        <f>'Proportional Share Calculation'!E114</f>
        <v>0.83015496313113113</v>
      </c>
      <c r="Q114" s="107">
        <f t="shared" si="14"/>
        <v>57.329642708380455</v>
      </c>
      <c r="R114" s="10">
        <f t="shared" si="15"/>
        <v>-3.604168098318894E-2</v>
      </c>
      <c r="T114" s="112"/>
      <c r="U114" s="113"/>
    </row>
    <row r="115" spans="1:21" ht="14.4" x14ac:dyDescent="0.3">
      <c r="A115" s="6">
        <v>10378</v>
      </c>
      <c r="B115" s="11" t="s">
        <v>115</v>
      </c>
      <c r="C115" s="17">
        <v>2.0486468036529679</v>
      </c>
      <c r="D115" s="22">
        <v>0</v>
      </c>
      <c r="E115" s="8">
        <v>0</v>
      </c>
      <c r="F115" s="9">
        <v>0</v>
      </c>
      <c r="G115" s="8">
        <v>0</v>
      </c>
      <c r="H115" s="9">
        <v>0</v>
      </c>
      <c r="I115" s="102">
        <v>0</v>
      </c>
      <c r="J115" s="24">
        <f t="shared" si="10"/>
        <v>2.0486468036529679</v>
      </c>
      <c r="K115" s="17">
        <v>2.0209999999999999</v>
      </c>
      <c r="L115" s="8">
        <f t="shared" si="11"/>
        <v>0</v>
      </c>
      <c r="M115" s="8">
        <f>'Conservation Data'!J114*0.5</f>
        <v>0</v>
      </c>
      <c r="N115" s="8">
        <f t="shared" si="12"/>
        <v>0</v>
      </c>
      <c r="O115" s="9">
        <f t="shared" si="13"/>
        <v>6.9117009132420026E-3</v>
      </c>
      <c r="P115" s="22">
        <f>'Proportional Share Calculation'!E115</f>
        <v>2.9796393392015744E-2</v>
      </c>
      <c r="Q115" s="107">
        <f t="shared" si="14"/>
        <v>2.0577080943052573</v>
      </c>
      <c r="R115" s="10">
        <f t="shared" si="15"/>
        <v>-9.0612906522893333E-3</v>
      </c>
      <c r="T115" s="112"/>
      <c r="U115" s="113"/>
    </row>
    <row r="116" spans="1:21" ht="14.4" x14ac:dyDescent="0.3">
      <c r="A116" s="6">
        <v>10379</v>
      </c>
      <c r="B116" s="11" t="s">
        <v>116</v>
      </c>
      <c r="C116" s="17">
        <v>4.513827054794521</v>
      </c>
      <c r="D116" s="22">
        <v>0</v>
      </c>
      <c r="E116" s="8">
        <v>0</v>
      </c>
      <c r="F116" s="9">
        <v>0</v>
      </c>
      <c r="G116" s="8">
        <v>0</v>
      </c>
      <c r="H116" s="9">
        <v>0</v>
      </c>
      <c r="I116" s="102">
        <v>0</v>
      </c>
      <c r="J116" s="24">
        <f t="shared" si="10"/>
        <v>4.513827054794521</v>
      </c>
      <c r="K116" s="17">
        <v>4.8079999999999998</v>
      </c>
      <c r="L116" s="8">
        <f t="shared" si="11"/>
        <v>-0.29417294520547888</v>
      </c>
      <c r="M116" s="8">
        <f>'Conservation Data'!J115*0.5</f>
        <v>0</v>
      </c>
      <c r="N116" s="8">
        <f t="shared" si="12"/>
        <v>0</v>
      </c>
      <c r="O116" s="9">
        <f t="shared" si="13"/>
        <v>0</v>
      </c>
      <c r="P116" s="22">
        <f>'Proportional Share Calculation'!E116</f>
        <v>6.6322299224178774E-2</v>
      </c>
      <c r="Q116" s="107">
        <f t="shared" si="14"/>
        <v>4.5801493540187002</v>
      </c>
      <c r="R116" s="10">
        <f t="shared" si="15"/>
        <v>-6.6322299224179204E-2</v>
      </c>
      <c r="T116" s="112"/>
      <c r="U116" s="113"/>
    </row>
    <row r="117" spans="1:21" ht="14.4" x14ac:dyDescent="0.3">
      <c r="A117" s="6">
        <v>10388</v>
      </c>
      <c r="B117" s="11" t="s">
        <v>117</v>
      </c>
      <c r="C117" s="17">
        <v>786.03760696347024</v>
      </c>
      <c r="D117" s="22">
        <v>0</v>
      </c>
      <c r="E117" s="8">
        <v>571.30999999999995</v>
      </c>
      <c r="F117" s="9">
        <v>0</v>
      </c>
      <c r="G117" s="8">
        <v>0.2321917808219178</v>
      </c>
      <c r="H117" s="9">
        <v>0</v>
      </c>
      <c r="I117" s="102">
        <v>0</v>
      </c>
      <c r="J117" s="24">
        <f t="shared" si="10"/>
        <v>214.49541518264834</v>
      </c>
      <c r="K117" s="17">
        <v>113.223</v>
      </c>
      <c r="L117" s="8">
        <f t="shared" si="11"/>
        <v>0</v>
      </c>
      <c r="M117" s="8">
        <f>'Conservation Data'!J116*0.5</f>
        <v>5.1727637318776312</v>
      </c>
      <c r="N117" s="8">
        <f t="shared" si="12"/>
        <v>0</v>
      </c>
      <c r="O117" s="9">
        <f t="shared" si="13"/>
        <v>25.318103795662086</v>
      </c>
      <c r="P117" s="22">
        <f>'Proportional Share Calculation'!E117</f>
        <v>2.111608178408459</v>
      </c>
      <c r="Q117" s="107">
        <f t="shared" si="14"/>
        <v>145.82547570594818</v>
      </c>
      <c r="R117" s="10">
        <f t="shared" si="15"/>
        <v>68.669939476700165</v>
      </c>
      <c r="T117" s="112"/>
      <c r="U117" s="113"/>
    </row>
    <row r="118" spans="1:21" ht="14.4" x14ac:dyDescent="0.3">
      <c r="A118" s="6">
        <v>10391</v>
      </c>
      <c r="B118" s="11" t="s">
        <v>118</v>
      </c>
      <c r="C118" s="17">
        <v>41.976900799086756</v>
      </c>
      <c r="D118" s="22">
        <v>0</v>
      </c>
      <c r="E118" s="8">
        <v>0</v>
      </c>
      <c r="F118" s="9">
        <v>0</v>
      </c>
      <c r="G118" s="8">
        <v>0</v>
      </c>
      <c r="H118" s="9">
        <v>0</v>
      </c>
      <c r="I118" s="102">
        <v>0</v>
      </c>
      <c r="J118" s="24">
        <f t="shared" si="10"/>
        <v>41.976900799086756</v>
      </c>
      <c r="K118" s="17">
        <v>29.977</v>
      </c>
      <c r="L118" s="8">
        <f t="shared" si="11"/>
        <v>0</v>
      </c>
      <c r="M118" s="8">
        <f>'Conservation Data'!J117*0.5</f>
        <v>0.15845638540000001</v>
      </c>
      <c r="N118" s="8">
        <f t="shared" si="12"/>
        <v>0</v>
      </c>
      <c r="O118" s="9">
        <f t="shared" si="13"/>
        <v>2.999975199771689</v>
      </c>
      <c r="P118" s="22">
        <f>'Proportional Share Calculation'!E118</f>
        <v>0.48686358201955998</v>
      </c>
      <c r="Q118" s="107">
        <f t="shared" si="14"/>
        <v>33.622295167191247</v>
      </c>
      <c r="R118" s="10">
        <f t="shared" si="15"/>
        <v>8.3546056318955095</v>
      </c>
      <c r="T118" s="112"/>
      <c r="U118" s="113"/>
    </row>
    <row r="119" spans="1:21" ht="14.4" x14ac:dyDescent="0.3">
      <c r="A119" s="6">
        <v>10406</v>
      </c>
      <c r="B119" s="11" t="s">
        <v>119</v>
      </c>
      <c r="C119" s="17">
        <v>0.73566723744292228</v>
      </c>
      <c r="D119" s="22">
        <v>0</v>
      </c>
      <c r="E119" s="8">
        <v>0</v>
      </c>
      <c r="F119" s="9">
        <v>0</v>
      </c>
      <c r="G119" s="8">
        <v>0</v>
      </c>
      <c r="H119" s="9">
        <v>0</v>
      </c>
      <c r="I119" s="102">
        <v>0</v>
      </c>
      <c r="J119" s="24">
        <f t="shared" si="10"/>
        <v>0.73566723744292228</v>
      </c>
      <c r="K119" s="17">
        <v>0.45800000000000002</v>
      </c>
      <c r="L119" s="8">
        <f t="shared" si="11"/>
        <v>0</v>
      </c>
      <c r="M119" s="8">
        <f>'Conservation Data'!J118*0.5</f>
        <v>0</v>
      </c>
      <c r="N119" s="8">
        <f t="shared" si="12"/>
        <v>0</v>
      </c>
      <c r="O119" s="9">
        <f t="shared" si="13"/>
        <v>6.9416809360730566E-2</v>
      </c>
      <c r="P119" s="22">
        <f>'Proportional Share Calculation'!E119</f>
        <v>7.7494097628595035E-3</v>
      </c>
      <c r="Q119" s="107">
        <f t="shared" si="14"/>
        <v>0.53516621912359008</v>
      </c>
      <c r="R119" s="10">
        <f t="shared" si="15"/>
        <v>0.2005010183193322</v>
      </c>
      <c r="T119" s="112"/>
      <c r="U119" s="113"/>
    </row>
    <row r="120" spans="1:21" ht="14.4" x14ac:dyDescent="0.3">
      <c r="A120" s="6">
        <v>10408</v>
      </c>
      <c r="B120" s="11" t="s">
        <v>120</v>
      </c>
      <c r="C120" s="17">
        <v>1.6420061643835617</v>
      </c>
      <c r="D120" s="22">
        <v>0</v>
      </c>
      <c r="E120" s="8">
        <v>0</v>
      </c>
      <c r="F120" s="9">
        <v>0</v>
      </c>
      <c r="G120" s="8">
        <v>0</v>
      </c>
      <c r="H120" s="9">
        <v>0</v>
      </c>
      <c r="I120" s="102">
        <v>0</v>
      </c>
      <c r="J120" s="24">
        <f t="shared" si="10"/>
        <v>1.6420061643835617</v>
      </c>
      <c r="K120" s="17">
        <v>1.5269999999999999</v>
      </c>
      <c r="L120" s="8">
        <f t="shared" si="11"/>
        <v>0</v>
      </c>
      <c r="M120" s="8">
        <f>'Conservation Data'!J119*0.5</f>
        <v>0</v>
      </c>
      <c r="N120" s="8">
        <f t="shared" si="12"/>
        <v>0</v>
      </c>
      <c r="O120" s="9">
        <f t="shared" si="13"/>
        <v>2.8751541095890454E-2</v>
      </c>
      <c r="P120" s="22">
        <f>'Proportional Share Calculation'!E120</f>
        <v>2.2858877394835393E-2</v>
      </c>
      <c r="Q120" s="107">
        <f t="shared" si="14"/>
        <v>1.5786104184907259</v>
      </c>
      <c r="R120" s="10">
        <f t="shared" si="15"/>
        <v>6.3395745892835809E-2</v>
      </c>
      <c r="T120" s="112"/>
      <c r="U120" s="113"/>
    </row>
    <row r="121" spans="1:21" ht="14.4" x14ac:dyDescent="0.3">
      <c r="A121" s="6">
        <v>10409</v>
      </c>
      <c r="B121" s="11" t="s">
        <v>121</v>
      </c>
      <c r="C121" s="17">
        <v>18.357123287671232</v>
      </c>
      <c r="D121" s="22">
        <v>0</v>
      </c>
      <c r="E121" s="8">
        <v>0</v>
      </c>
      <c r="F121" s="9">
        <v>0</v>
      </c>
      <c r="G121" s="8">
        <v>0</v>
      </c>
      <c r="H121" s="9">
        <v>0</v>
      </c>
      <c r="I121" s="102">
        <v>0</v>
      </c>
      <c r="J121" s="24">
        <f t="shared" si="10"/>
        <v>18.357123287671232</v>
      </c>
      <c r="K121" s="17">
        <v>20.420999999999999</v>
      </c>
      <c r="L121" s="8">
        <f t="shared" si="11"/>
        <v>-2.0638767123287671</v>
      </c>
      <c r="M121" s="8">
        <f>'Conservation Data'!J120*0.5</f>
        <v>0</v>
      </c>
      <c r="N121" s="8">
        <f t="shared" si="12"/>
        <v>0</v>
      </c>
      <c r="O121" s="9">
        <f t="shared" si="13"/>
        <v>0</v>
      </c>
      <c r="P121" s="22">
        <f>'Proportional Share Calculation'!E121</f>
        <v>0.26972380837827525</v>
      </c>
      <c r="Q121" s="107">
        <f t="shared" si="14"/>
        <v>18.626847096049506</v>
      </c>
      <c r="R121" s="10">
        <f t="shared" si="15"/>
        <v>-0.26972380837827359</v>
      </c>
      <c r="T121" s="112"/>
      <c r="U121" s="113"/>
    </row>
    <row r="122" spans="1:21" ht="14.4" x14ac:dyDescent="0.3">
      <c r="A122" s="6">
        <v>10426</v>
      </c>
      <c r="B122" s="11" t="s">
        <v>122</v>
      </c>
      <c r="C122" s="17">
        <v>18.062725570776255</v>
      </c>
      <c r="D122" s="22">
        <v>0</v>
      </c>
      <c r="E122" s="8">
        <v>0</v>
      </c>
      <c r="F122" s="9">
        <v>0</v>
      </c>
      <c r="G122" s="8">
        <v>0</v>
      </c>
      <c r="H122" s="9">
        <v>0</v>
      </c>
      <c r="I122" s="102">
        <v>0</v>
      </c>
      <c r="J122" s="24">
        <f t="shared" si="10"/>
        <v>18.062725570776255</v>
      </c>
      <c r="K122" s="17">
        <v>36.539000000000001</v>
      </c>
      <c r="L122" s="8">
        <f t="shared" si="11"/>
        <v>-18.476274429223746</v>
      </c>
      <c r="M122" s="8">
        <f>'Conservation Data'!J121*0.5</f>
        <v>0</v>
      </c>
      <c r="N122" s="8">
        <f t="shared" si="12"/>
        <v>0</v>
      </c>
      <c r="O122" s="9">
        <f t="shared" si="13"/>
        <v>0</v>
      </c>
      <c r="P122" s="22">
        <f>'Proportional Share Calculation'!E122</f>
        <v>0.26539818109264751</v>
      </c>
      <c r="Q122" s="107">
        <f t="shared" si="14"/>
        <v>18.328123751868901</v>
      </c>
      <c r="R122" s="10">
        <f t="shared" si="15"/>
        <v>-0.26539818109264601</v>
      </c>
      <c r="T122" s="112"/>
      <c r="U122" s="113"/>
    </row>
    <row r="123" spans="1:21" ht="14.4" x14ac:dyDescent="0.3">
      <c r="A123" s="6">
        <v>10434</v>
      </c>
      <c r="B123" s="11" t="s">
        <v>123</v>
      </c>
      <c r="C123" s="17">
        <v>28.831051141552511</v>
      </c>
      <c r="D123" s="22">
        <v>0</v>
      </c>
      <c r="E123" s="8">
        <v>0</v>
      </c>
      <c r="F123" s="9">
        <v>0</v>
      </c>
      <c r="G123" s="8">
        <v>0</v>
      </c>
      <c r="H123" s="9">
        <v>0</v>
      </c>
      <c r="I123" s="102">
        <v>0</v>
      </c>
      <c r="J123" s="24">
        <f t="shared" si="10"/>
        <v>28.831051141552511</v>
      </c>
      <c r="K123" s="17">
        <v>27.157</v>
      </c>
      <c r="L123" s="8">
        <f t="shared" si="11"/>
        <v>0</v>
      </c>
      <c r="M123" s="8">
        <f>'Conservation Data'!J122*0.5</f>
        <v>0</v>
      </c>
      <c r="N123" s="8">
        <f t="shared" si="12"/>
        <v>0</v>
      </c>
      <c r="O123" s="9">
        <f t="shared" si="13"/>
        <v>0.41851278538812764</v>
      </c>
      <c r="P123" s="22">
        <f>'Proportional Share Calculation'!E123</f>
        <v>0.40517090885661611</v>
      </c>
      <c r="Q123" s="107">
        <f t="shared" si="14"/>
        <v>27.980683694244743</v>
      </c>
      <c r="R123" s="10">
        <f t="shared" si="15"/>
        <v>0.85036744730776803</v>
      </c>
      <c r="T123" s="112"/>
      <c r="U123" s="113"/>
    </row>
    <row r="124" spans="1:21" ht="14.4" x14ac:dyDescent="0.3">
      <c r="A124" s="6">
        <v>10436</v>
      </c>
      <c r="B124" s="11" t="s">
        <v>124</v>
      </c>
      <c r="C124" s="17">
        <v>23.755408789954334</v>
      </c>
      <c r="D124" s="22">
        <v>0</v>
      </c>
      <c r="E124" s="8">
        <v>0</v>
      </c>
      <c r="F124" s="9">
        <v>0</v>
      </c>
      <c r="G124" s="8">
        <v>0</v>
      </c>
      <c r="H124" s="9">
        <v>0</v>
      </c>
      <c r="I124" s="102">
        <v>0</v>
      </c>
      <c r="J124" s="24">
        <f t="shared" si="10"/>
        <v>23.755408789954334</v>
      </c>
      <c r="K124" s="17">
        <v>19.152000000000001</v>
      </c>
      <c r="L124" s="8">
        <f t="shared" si="11"/>
        <v>0</v>
      </c>
      <c r="M124" s="8">
        <f>'Conservation Data'!J123*0.5</f>
        <v>2.0984936999999997E-3</v>
      </c>
      <c r="N124" s="8">
        <f t="shared" si="12"/>
        <v>0</v>
      </c>
      <c r="O124" s="9">
        <f t="shared" si="13"/>
        <v>1.1508521974885833</v>
      </c>
      <c r="P124" s="22">
        <f>'Proportional Share Calculation'!E124</f>
        <v>0.29834351186379432</v>
      </c>
      <c r="Q124" s="107">
        <f t="shared" si="14"/>
        <v>20.603294203052378</v>
      </c>
      <c r="R124" s="10">
        <f t="shared" si="15"/>
        <v>3.1521145869019556</v>
      </c>
      <c r="T124" s="112"/>
      <c r="U124" s="113"/>
    </row>
    <row r="125" spans="1:21" ht="14.4" x14ac:dyDescent="0.3">
      <c r="A125" s="6">
        <v>10440</v>
      </c>
      <c r="B125" s="11" t="s">
        <v>125</v>
      </c>
      <c r="C125" s="17">
        <v>5.6697660958904095</v>
      </c>
      <c r="D125" s="22">
        <v>0</v>
      </c>
      <c r="E125" s="8">
        <v>0</v>
      </c>
      <c r="F125" s="9">
        <v>0</v>
      </c>
      <c r="G125" s="8">
        <v>0</v>
      </c>
      <c r="H125" s="9">
        <v>0</v>
      </c>
      <c r="I125" s="102">
        <v>0</v>
      </c>
      <c r="J125" s="24">
        <f t="shared" si="10"/>
        <v>5.6697660958904095</v>
      </c>
      <c r="K125" s="17">
        <v>5.0049999999999999</v>
      </c>
      <c r="L125" s="8">
        <f t="shared" si="11"/>
        <v>0</v>
      </c>
      <c r="M125" s="8">
        <f>'Conservation Data'!J124*0.5</f>
        <v>0</v>
      </c>
      <c r="N125" s="8">
        <f t="shared" si="12"/>
        <v>0</v>
      </c>
      <c r="O125" s="9">
        <f t="shared" si="13"/>
        <v>0.1661915239726024</v>
      </c>
      <c r="P125" s="22">
        <f>'Proportional Share Calculation'!E125</f>
        <v>7.5981048328857714E-2</v>
      </c>
      <c r="Q125" s="107">
        <f t="shared" si="14"/>
        <v>5.2471725723014604</v>
      </c>
      <c r="R125" s="10">
        <f t="shared" si="15"/>
        <v>0.42259352358894908</v>
      </c>
      <c r="T125" s="112"/>
      <c r="U125" s="113"/>
    </row>
    <row r="126" spans="1:21" ht="14.4" x14ac:dyDescent="0.3">
      <c r="A126" s="6">
        <v>10442</v>
      </c>
      <c r="B126" s="11" t="s">
        <v>126</v>
      </c>
      <c r="C126" s="17">
        <v>12.518423287671235</v>
      </c>
      <c r="D126" s="22">
        <v>0</v>
      </c>
      <c r="E126" s="8">
        <v>0</v>
      </c>
      <c r="F126" s="9">
        <v>0</v>
      </c>
      <c r="G126" s="8">
        <v>0</v>
      </c>
      <c r="H126" s="9">
        <v>0</v>
      </c>
      <c r="I126" s="102">
        <v>0</v>
      </c>
      <c r="J126" s="24">
        <f t="shared" si="10"/>
        <v>12.518423287671235</v>
      </c>
      <c r="K126" s="17">
        <v>13.396000000000001</v>
      </c>
      <c r="L126" s="8">
        <f t="shared" si="11"/>
        <v>-0.87757671232876611</v>
      </c>
      <c r="M126" s="8">
        <f>'Conservation Data'!J125*0.5</f>
        <v>2.4967182000000003E-3</v>
      </c>
      <c r="N126" s="8">
        <f t="shared" si="12"/>
        <v>0</v>
      </c>
      <c r="O126" s="9">
        <f t="shared" si="13"/>
        <v>0</v>
      </c>
      <c r="P126" s="22">
        <f>'Proportional Share Calculation'!E126</f>
        <v>0.18397164825119791</v>
      </c>
      <c r="Q126" s="107">
        <f t="shared" si="14"/>
        <v>12.704891654122433</v>
      </c>
      <c r="R126" s="10">
        <f t="shared" si="15"/>
        <v>-0.18646836645119791</v>
      </c>
      <c r="T126" s="112"/>
      <c r="U126" s="113"/>
    </row>
    <row r="127" spans="1:21" ht="14.4" x14ac:dyDescent="0.3">
      <c r="A127" s="6">
        <v>10446</v>
      </c>
      <c r="B127" s="11" t="s">
        <v>127</v>
      </c>
      <c r="C127" s="17">
        <v>80.940684360730572</v>
      </c>
      <c r="D127" s="22">
        <v>0</v>
      </c>
      <c r="E127" s="8">
        <v>0</v>
      </c>
      <c r="F127" s="9">
        <v>0</v>
      </c>
      <c r="G127" s="8">
        <v>0</v>
      </c>
      <c r="H127" s="9">
        <v>0</v>
      </c>
      <c r="I127" s="102">
        <v>0</v>
      </c>
      <c r="J127" s="24">
        <f t="shared" si="10"/>
        <v>80.940684360730572</v>
      </c>
      <c r="K127" s="17">
        <v>95.771000000000001</v>
      </c>
      <c r="L127" s="8">
        <f t="shared" si="11"/>
        <v>-14.830315639269429</v>
      </c>
      <c r="M127" s="8">
        <f>'Conservation Data'!J126*0.5</f>
        <v>0</v>
      </c>
      <c r="N127" s="8">
        <f t="shared" si="12"/>
        <v>0</v>
      </c>
      <c r="O127" s="9">
        <f t="shared" si="13"/>
        <v>0</v>
      </c>
      <c r="P127" s="22">
        <f>'Proportional Share Calculation'!E127</f>
        <v>1.1892729212742401</v>
      </c>
      <c r="Q127" s="107">
        <f t="shared" si="14"/>
        <v>82.12995728200481</v>
      </c>
      <c r="R127" s="10">
        <f t="shared" si="15"/>
        <v>-1.1892729212742381</v>
      </c>
      <c r="T127" s="112"/>
      <c r="U127" s="113"/>
    </row>
    <row r="128" spans="1:21" ht="14.4" x14ac:dyDescent="0.3">
      <c r="A128" s="6">
        <v>10448</v>
      </c>
      <c r="B128" s="11" t="s">
        <v>128</v>
      </c>
      <c r="C128" s="17">
        <v>8.7766172374429221</v>
      </c>
      <c r="D128" s="22">
        <v>0</v>
      </c>
      <c r="E128" s="8">
        <v>0</v>
      </c>
      <c r="F128" s="9">
        <v>0</v>
      </c>
      <c r="G128" s="8">
        <v>0</v>
      </c>
      <c r="H128" s="9">
        <v>0</v>
      </c>
      <c r="I128" s="102">
        <v>0</v>
      </c>
      <c r="J128" s="24">
        <f t="shared" si="10"/>
        <v>8.7766172374429221</v>
      </c>
      <c r="K128" s="17">
        <v>8.4809999999999999</v>
      </c>
      <c r="L128" s="8">
        <f t="shared" si="11"/>
        <v>0</v>
      </c>
      <c r="M128" s="8">
        <f>'Conservation Data'!J127*0.5</f>
        <v>0</v>
      </c>
      <c r="N128" s="8">
        <f t="shared" si="12"/>
        <v>0</v>
      </c>
      <c r="O128" s="9">
        <f t="shared" si="13"/>
        <v>7.3904309360730558E-2</v>
      </c>
      <c r="P128" s="22">
        <f>'Proportional Share Calculation'!E128</f>
        <v>0.12569841878123686</v>
      </c>
      <c r="Q128" s="107">
        <f t="shared" si="14"/>
        <v>8.6806027281419667</v>
      </c>
      <c r="R128" s="10">
        <f t="shared" si="15"/>
        <v>9.6014509300955453E-2</v>
      </c>
      <c r="T128" s="112"/>
      <c r="U128" s="113"/>
    </row>
    <row r="129" spans="1:21" ht="14.4" x14ac:dyDescent="0.3">
      <c r="A129" s="6">
        <v>10451</v>
      </c>
      <c r="B129" s="11" t="s">
        <v>129</v>
      </c>
      <c r="C129" s="17">
        <v>25.449861986301375</v>
      </c>
      <c r="D129" s="22">
        <v>0</v>
      </c>
      <c r="E129" s="8">
        <v>0</v>
      </c>
      <c r="F129" s="9">
        <v>0</v>
      </c>
      <c r="G129" s="8">
        <v>0</v>
      </c>
      <c r="H129" s="9">
        <v>0</v>
      </c>
      <c r="I129" s="102">
        <v>0</v>
      </c>
      <c r="J129" s="24">
        <f t="shared" si="10"/>
        <v>25.449861986301375</v>
      </c>
      <c r="K129" s="17">
        <v>26.832999999999998</v>
      </c>
      <c r="L129" s="8">
        <f t="shared" si="11"/>
        <v>-1.3831380136986233</v>
      </c>
      <c r="M129" s="8">
        <f>'Conservation Data'!J128*0.5</f>
        <v>0</v>
      </c>
      <c r="N129" s="8">
        <f t="shared" si="12"/>
        <v>0</v>
      </c>
      <c r="O129" s="9">
        <f t="shared" si="13"/>
        <v>0</v>
      </c>
      <c r="P129" s="22">
        <f>'Proportional Share Calculation'!E129</f>
        <v>0.37393842107368225</v>
      </c>
      <c r="Q129" s="107">
        <f t="shared" si="14"/>
        <v>25.823800407375057</v>
      </c>
      <c r="R129" s="10">
        <f t="shared" si="15"/>
        <v>-0.37393842107368158</v>
      </c>
      <c r="T129" s="112"/>
      <c r="U129" s="113"/>
    </row>
    <row r="130" spans="1:21" ht="14.4" x14ac:dyDescent="0.3">
      <c r="A130" s="6">
        <v>10482</v>
      </c>
      <c r="B130" s="11" t="s">
        <v>130</v>
      </c>
      <c r="C130" s="17">
        <v>2.6367754566210038</v>
      </c>
      <c r="D130" s="22">
        <v>0</v>
      </c>
      <c r="E130" s="8">
        <v>0</v>
      </c>
      <c r="F130" s="9">
        <v>0</v>
      </c>
      <c r="G130" s="8">
        <v>0</v>
      </c>
      <c r="H130" s="9">
        <v>0</v>
      </c>
      <c r="I130" s="102">
        <v>0</v>
      </c>
      <c r="J130" s="24">
        <f t="shared" si="10"/>
        <v>2.6367754566210038</v>
      </c>
      <c r="K130" s="17">
        <v>4.1139999999999999</v>
      </c>
      <c r="L130" s="8">
        <f t="shared" si="11"/>
        <v>-1.4772245433789961</v>
      </c>
      <c r="M130" s="8">
        <f>'Conservation Data'!J129*0.5</f>
        <v>0</v>
      </c>
      <c r="N130" s="8">
        <f t="shared" si="12"/>
        <v>0</v>
      </c>
      <c r="O130" s="9">
        <f t="shared" si="13"/>
        <v>0</v>
      </c>
      <c r="P130" s="22">
        <f>'Proportional Share Calculation'!E130</f>
        <v>3.8742514655105587E-2</v>
      </c>
      <c r="Q130" s="107">
        <f t="shared" si="14"/>
        <v>2.6755179712761095</v>
      </c>
      <c r="R130" s="10">
        <f t="shared" si="15"/>
        <v>-3.8742514655105698E-2</v>
      </c>
      <c r="T130" s="112"/>
      <c r="U130" s="113"/>
    </row>
    <row r="131" spans="1:21" ht="14.4" x14ac:dyDescent="0.3">
      <c r="A131" s="6">
        <v>10502</v>
      </c>
      <c r="B131" s="11" t="s">
        <v>131</v>
      </c>
      <c r="C131" s="17">
        <v>18.032892694063925</v>
      </c>
      <c r="D131" s="22">
        <v>0</v>
      </c>
      <c r="E131" s="8">
        <v>0</v>
      </c>
      <c r="F131" s="9">
        <v>0</v>
      </c>
      <c r="G131" s="8">
        <v>0</v>
      </c>
      <c r="H131" s="9">
        <v>0</v>
      </c>
      <c r="I131" s="102">
        <v>0</v>
      </c>
      <c r="J131" s="24">
        <f t="shared" si="10"/>
        <v>18.032892694063925</v>
      </c>
      <c r="K131" s="17">
        <v>18.707000000000001</v>
      </c>
      <c r="L131" s="8">
        <f t="shared" si="11"/>
        <v>-0.67410730593607582</v>
      </c>
      <c r="M131" s="8">
        <f>'Conservation Data'!J130*0.5</f>
        <v>0</v>
      </c>
      <c r="N131" s="8">
        <f t="shared" si="12"/>
        <v>0</v>
      </c>
      <c r="O131" s="9">
        <f t="shared" si="13"/>
        <v>0</v>
      </c>
      <c r="P131" s="22">
        <f>'Proportional Share Calculation'!E131</f>
        <v>0.26495984241639459</v>
      </c>
      <c r="Q131" s="107">
        <f t="shared" ref="Q131:Q136" si="16">SUM(K131:P131)</f>
        <v>18.29785253648032</v>
      </c>
      <c r="R131" s="10">
        <f t="shared" ref="R131:R136" si="17">J131-Q131</f>
        <v>-0.26495984241639547</v>
      </c>
      <c r="T131" s="112"/>
      <c r="U131" s="113"/>
    </row>
    <row r="132" spans="1:21" ht="14.4" x14ac:dyDescent="0.3">
      <c r="A132" s="6">
        <v>13927</v>
      </c>
      <c r="B132" s="11" t="s">
        <v>132</v>
      </c>
      <c r="C132" s="17">
        <v>3.6513875570776255</v>
      </c>
      <c r="D132" s="22">
        <v>0</v>
      </c>
      <c r="E132" s="8">
        <v>0</v>
      </c>
      <c r="F132" s="9">
        <v>0</v>
      </c>
      <c r="G132" s="8">
        <v>0</v>
      </c>
      <c r="H132" s="9">
        <v>0</v>
      </c>
      <c r="I132" s="102">
        <v>0</v>
      </c>
      <c r="J132" s="24">
        <f t="shared" ref="J132:J136" si="18">IF((C132+D132-SUM(E132:H132)+I132)&gt;0,C132+D132-SUM(E132:H132)+I132,0)</f>
        <v>3.6513875570776255</v>
      </c>
      <c r="K132" s="17">
        <v>4.0730000000000004</v>
      </c>
      <c r="L132" s="8">
        <f t="shared" ref="L132:L136" si="19">IF(K132&gt;J132,J132-K132,0)</f>
        <v>-0.42161244292237487</v>
      </c>
      <c r="M132" s="8">
        <f>'Conservation Data'!J131*0.5</f>
        <v>0</v>
      </c>
      <c r="N132" s="8">
        <f t="shared" ref="N132:N136" si="20">H132*0.5</f>
        <v>0</v>
      </c>
      <c r="O132" s="9">
        <f t="shared" ref="O132:O136" si="21">IF(J132&gt;K132, (J132-K132)*0.25,0)</f>
        <v>0</v>
      </c>
      <c r="P132" s="22">
        <f>'Proportional Share Calculation'!E132</f>
        <v>5.3650353725164919E-2</v>
      </c>
      <c r="Q132" s="107">
        <f t="shared" si="16"/>
        <v>3.7050379108027904</v>
      </c>
      <c r="R132" s="10">
        <f t="shared" si="17"/>
        <v>-5.3650353725164912E-2</v>
      </c>
      <c r="T132" s="112"/>
      <c r="U132" s="113"/>
    </row>
    <row r="133" spans="1:21" ht="14.4" x14ac:dyDescent="0.3">
      <c r="A133" s="6">
        <v>10597</v>
      </c>
      <c r="B133" s="11" t="s">
        <v>133</v>
      </c>
      <c r="C133" s="17">
        <v>13.056170319634703</v>
      </c>
      <c r="D133" s="22">
        <v>0</v>
      </c>
      <c r="E133" s="8">
        <v>0</v>
      </c>
      <c r="F133" s="9">
        <v>0</v>
      </c>
      <c r="G133" s="8">
        <v>0</v>
      </c>
      <c r="H133" s="9">
        <v>0</v>
      </c>
      <c r="I133" s="102">
        <v>0</v>
      </c>
      <c r="J133" s="24">
        <f t="shared" si="18"/>
        <v>13.056170319634703</v>
      </c>
      <c r="K133" s="17">
        <v>12.936999999999999</v>
      </c>
      <c r="L133" s="8">
        <f t="shared" si="19"/>
        <v>0</v>
      </c>
      <c r="M133" s="8">
        <f>'Conservation Data'!J132*0.5</f>
        <v>3.6972248250000013E-2</v>
      </c>
      <c r="N133" s="8">
        <f t="shared" si="20"/>
        <v>0</v>
      </c>
      <c r="O133" s="9">
        <f t="shared" si="21"/>
        <v>2.9792579908675787E-2</v>
      </c>
      <c r="P133" s="22">
        <f>'Proportional Share Calculation'!E133</f>
        <v>0.19106615550498787</v>
      </c>
      <c r="Q133" s="107">
        <f t="shared" si="16"/>
        <v>13.194830983663664</v>
      </c>
      <c r="R133" s="10">
        <f t="shared" si="17"/>
        <v>-0.13866066402896138</v>
      </c>
      <c r="T133" s="112"/>
      <c r="U133" s="113"/>
    </row>
    <row r="134" spans="1:21" ht="14.4" x14ac:dyDescent="0.3">
      <c r="A134" s="6">
        <v>10706</v>
      </c>
      <c r="B134" s="11" t="s">
        <v>134</v>
      </c>
      <c r="C134" s="17">
        <v>16.601574315068493</v>
      </c>
      <c r="D134" s="22">
        <v>0</v>
      </c>
      <c r="E134" s="8">
        <v>0</v>
      </c>
      <c r="F134" s="9">
        <v>0</v>
      </c>
      <c r="G134" s="8">
        <v>0</v>
      </c>
      <c r="H134" s="9">
        <v>0</v>
      </c>
      <c r="I134" s="102">
        <v>0</v>
      </c>
      <c r="J134" s="24">
        <f t="shared" si="18"/>
        <v>16.601574315068493</v>
      </c>
      <c r="K134" s="17">
        <v>17.277999999999999</v>
      </c>
      <c r="L134" s="8">
        <f t="shared" si="19"/>
        <v>-0.67642568493150534</v>
      </c>
      <c r="M134" s="8">
        <f>'Conservation Data'!J133*0.5</f>
        <v>0.16925553445000002</v>
      </c>
      <c r="N134" s="8">
        <f t="shared" si="20"/>
        <v>0</v>
      </c>
      <c r="O134" s="9">
        <f t="shared" si="21"/>
        <v>0</v>
      </c>
      <c r="P134" s="22">
        <f>'Proportional Share Calculation'!E134</f>
        <v>0.2464161745710011</v>
      </c>
      <c r="Q134" s="107">
        <f t="shared" si="16"/>
        <v>17.017246024089491</v>
      </c>
      <c r="R134" s="10">
        <f t="shared" si="17"/>
        <v>-0.41567170902099804</v>
      </c>
      <c r="T134" s="112"/>
      <c r="U134" s="113"/>
    </row>
    <row r="135" spans="1:21" ht="14.4" x14ac:dyDescent="0.3">
      <c r="A135" s="6">
        <v>11680</v>
      </c>
      <c r="B135" s="11" t="s">
        <v>135</v>
      </c>
      <c r="C135" s="17">
        <v>6.5893698630136983</v>
      </c>
      <c r="D135" s="22">
        <v>0</v>
      </c>
      <c r="E135" s="8">
        <v>0</v>
      </c>
      <c r="F135" s="9">
        <v>0</v>
      </c>
      <c r="G135" s="8">
        <v>0</v>
      </c>
      <c r="H135" s="9">
        <v>0</v>
      </c>
      <c r="I135" s="102">
        <v>0</v>
      </c>
      <c r="J135" s="24">
        <f t="shared" si="18"/>
        <v>6.5893698630136983</v>
      </c>
      <c r="K135" s="17">
        <v>6.3289999999999997</v>
      </c>
      <c r="L135" s="8">
        <f t="shared" si="19"/>
        <v>0</v>
      </c>
      <c r="M135" s="8">
        <f>'Conservation Data'!J134*0.5</f>
        <v>0</v>
      </c>
      <c r="N135" s="8">
        <f t="shared" si="20"/>
        <v>0</v>
      </c>
      <c r="O135" s="9">
        <f t="shared" si="21"/>
        <v>6.5092465753424644E-2</v>
      </c>
      <c r="P135" s="22">
        <f>'Proportional Share Calculation'!E135</f>
        <v>9.3949304798978436E-2</v>
      </c>
      <c r="Q135" s="107">
        <f t="shared" si="16"/>
        <v>6.4880417705524023</v>
      </c>
      <c r="R135" s="10">
        <f t="shared" si="17"/>
        <v>0.10132809246129604</v>
      </c>
      <c r="T135" s="112"/>
      <c r="U135" s="113"/>
    </row>
    <row r="136" spans="1:21" ht="15" thickBot="1" x14ac:dyDescent="0.35">
      <c r="A136" s="7">
        <v>12026</v>
      </c>
      <c r="B136" s="11" t="s">
        <v>136</v>
      </c>
      <c r="C136" s="17">
        <v>46.685727511415521</v>
      </c>
      <c r="D136" s="103">
        <v>0</v>
      </c>
      <c r="E136" s="104">
        <v>0</v>
      </c>
      <c r="F136" s="105">
        <v>0</v>
      </c>
      <c r="G136" s="104">
        <v>0</v>
      </c>
      <c r="H136" s="105">
        <v>0</v>
      </c>
      <c r="I136" s="106">
        <v>0</v>
      </c>
      <c r="J136" s="24">
        <f t="shared" si="18"/>
        <v>46.685727511415521</v>
      </c>
      <c r="K136" s="17">
        <v>45.173000000000002</v>
      </c>
      <c r="L136" s="8">
        <f t="shared" si="19"/>
        <v>0</v>
      </c>
      <c r="M136" s="8">
        <f>'Conservation Data'!J135*0.5</f>
        <v>0.17204076247899544</v>
      </c>
      <c r="N136" s="8">
        <f t="shared" si="20"/>
        <v>0</v>
      </c>
      <c r="O136" s="9">
        <f t="shared" si="21"/>
        <v>0.37818187785387991</v>
      </c>
      <c r="P136" s="22">
        <f>'Proportional Share Calculation'!E136</f>
        <v>0.6718177760543258</v>
      </c>
      <c r="Q136" s="108">
        <f t="shared" si="16"/>
        <v>46.395040416387204</v>
      </c>
      <c r="R136" s="109">
        <f t="shared" si="17"/>
        <v>0.2906870950283178</v>
      </c>
      <c r="T136" s="112"/>
      <c r="U136" s="113"/>
    </row>
    <row r="137" spans="1:21" ht="14.4" thickBot="1" x14ac:dyDescent="0.3">
      <c r="B137" s="16" t="s">
        <v>137</v>
      </c>
      <c r="C137" s="18">
        <f t="shared" ref="C137:R137" si="22">SUM(C4:C136)</f>
        <v>9959.8461983867601</v>
      </c>
      <c r="D137" s="19">
        <f t="shared" si="22"/>
        <v>0</v>
      </c>
      <c r="E137" s="19">
        <f t="shared" si="22"/>
        <v>983.71299999999997</v>
      </c>
      <c r="F137" s="20">
        <f t="shared" si="22"/>
        <v>1493.9831735159817</v>
      </c>
      <c r="G137" s="19">
        <f t="shared" si="22"/>
        <v>70.162059360730595</v>
      </c>
      <c r="H137" s="20">
        <f t="shared" si="22"/>
        <v>49.529794520547938</v>
      </c>
      <c r="I137" s="23">
        <f t="shared" si="22"/>
        <v>130.5</v>
      </c>
      <c r="J137" s="25">
        <f t="shared" si="22"/>
        <v>7546.279778295434</v>
      </c>
      <c r="K137" s="18">
        <f t="shared" si="22"/>
        <v>7245.2340000000013</v>
      </c>
      <c r="L137" s="19">
        <f t="shared" si="22"/>
        <v>-428.96792933789925</v>
      </c>
      <c r="M137" s="19">
        <f t="shared" si="22"/>
        <v>121.48285630905922</v>
      </c>
      <c r="N137" s="19">
        <f t="shared" si="22"/>
        <v>24.764897260273969</v>
      </c>
      <c r="O137" s="19">
        <f t="shared" si="22"/>
        <v>182.50342690833338</v>
      </c>
      <c r="P137" s="21">
        <f t="shared" si="22"/>
        <v>104.98274886023138</v>
      </c>
      <c r="Q137" s="75">
        <f t="shared" si="22"/>
        <v>7250.0000000000018</v>
      </c>
      <c r="R137" s="21">
        <f t="shared" si="22"/>
        <v>296.27977829543545</v>
      </c>
    </row>
    <row r="138" spans="1:21" ht="14.4" thickBot="1" x14ac:dyDescent="0.3"/>
    <row r="139" spans="1:21" x14ac:dyDescent="0.25">
      <c r="Q139" s="54" t="s">
        <v>190</v>
      </c>
      <c r="R139" s="55">
        <f>SUMIF(R$4:R$136,"&lt;0")</f>
        <v>-155.91773622929162</v>
      </c>
    </row>
    <row r="140" spans="1:21" ht="14.4" thickBot="1" x14ac:dyDescent="0.3">
      <c r="J140" s="9"/>
      <c r="M140" s="9"/>
      <c r="N140" s="9"/>
      <c r="Q140" s="56" t="s">
        <v>202</v>
      </c>
      <c r="R140" s="57">
        <f>SUMIF(R$4:R$136,"&gt;0")</f>
        <v>452.19751452472713</v>
      </c>
    </row>
  </sheetData>
  <mergeCells count="15">
    <mergeCell ref="K1:R1"/>
    <mergeCell ref="F2:I2"/>
    <mergeCell ref="C1:J1"/>
    <mergeCell ref="C2:C3"/>
    <mergeCell ref="D2:D3"/>
    <mergeCell ref="E2:E3"/>
    <mergeCell ref="J2:J3"/>
    <mergeCell ref="P2:P3"/>
    <mergeCell ref="Q2:Q3"/>
    <mergeCell ref="R2:R3"/>
    <mergeCell ref="K2:K3"/>
    <mergeCell ref="L2:L3"/>
    <mergeCell ref="M2:M3"/>
    <mergeCell ref="N2:N3"/>
    <mergeCell ref="O2:O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D16" sqref="D16"/>
    </sheetView>
  </sheetViews>
  <sheetFormatPr defaultColWidth="8.5546875" defaultRowHeight="13.8" x14ac:dyDescent="0.25"/>
  <cols>
    <col min="1" max="1" width="8.5546875" style="1" bestFit="1" customWidth="1"/>
    <col min="2" max="2" width="32.44140625" style="1" bestFit="1" customWidth="1"/>
    <col min="3" max="8" width="9.5546875" style="1" customWidth="1"/>
    <col min="9" max="9" width="16.5546875" style="1" customWidth="1"/>
    <col min="10" max="10" width="21.5546875" style="1" bestFit="1" customWidth="1"/>
    <col min="11" max="11" width="21.5546875" style="1" customWidth="1"/>
    <col min="12" max="16384" width="8.5546875" style="1"/>
  </cols>
  <sheetData>
    <row r="1" spans="1:11" ht="14.85" customHeight="1" thickBot="1" x14ac:dyDescent="0.3">
      <c r="A1" s="190" t="s">
        <v>1</v>
      </c>
      <c r="B1" s="191"/>
      <c r="C1" s="187" t="s">
        <v>138</v>
      </c>
      <c r="D1" s="188"/>
      <c r="E1" s="188"/>
      <c r="F1" s="188"/>
      <c r="G1" s="188"/>
      <c r="H1" s="189"/>
      <c r="I1" s="78" t="s">
        <v>203</v>
      </c>
      <c r="J1" s="78"/>
      <c r="K1" s="84"/>
    </row>
    <row r="2" spans="1:11" ht="47.4" customHeight="1" thickBot="1" x14ac:dyDescent="0.3">
      <c r="A2" s="4" t="s">
        <v>2</v>
      </c>
      <c r="B2" s="5" t="s">
        <v>3</v>
      </c>
      <c r="C2" s="99" t="s">
        <v>139</v>
      </c>
      <c r="D2" s="89" t="s">
        <v>140</v>
      </c>
      <c r="E2" s="88" t="s">
        <v>141</v>
      </c>
      <c r="F2" s="89" t="s">
        <v>142</v>
      </c>
      <c r="G2" s="89" t="s">
        <v>143</v>
      </c>
      <c r="H2" s="88" t="s">
        <v>144</v>
      </c>
      <c r="I2" s="79" t="s">
        <v>207</v>
      </c>
      <c r="J2" s="79" t="s">
        <v>208</v>
      </c>
      <c r="K2" s="85"/>
    </row>
    <row r="3" spans="1:11" ht="14.4" x14ac:dyDescent="0.25">
      <c r="A3" s="6">
        <v>10015</v>
      </c>
      <c r="B3" s="11" t="s">
        <v>4</v>
      </c>
      <c r="C3" s="94">
        <v>0</v>
      </c>
      <c r="D3" s="100">
        <v>0</v>
      </c>
      <c r="E3" s="93">
        <v>0</v>
      </c>
      <c r="F3" s="100">
        <v>0</v>
      </c>
      <c r="G3" s="100">
        <v>0</v>
      </c>
      <c r="H3" s="95">
        <v>0</v>
      </c>
      <c r="I3" s="87"/>
      <c r="J3" s="76">
        <f t="shared" ref="J3:J66" si="0">SUM(C3:I3)</f>
        <v>0</v>
      </c>
      <c r="K3" s="82"/>
    </row>
    <row r="4" spans="1:11" ht="14.4" x14ac:dyDescent="0.25">
      <c r="A4" s="6">
        <v>10024</v>
      </c>
      <c r="B4" s="11" t="s">
        <v>5</v>
      </c>
      <c r="C4" s="94">
        <v>2.2945661888000015</v>
      </c>
      <c r="D4" s="100">
        <v>6.6956949500000029E-2</v>
      </c>
      <c r="E4" s="93">
        <v>0.15217125530000006</v>
      </c>
      <c r="F4" s="100">
        <v>0.3099899632</v>
      </c>
      <c r="G4" s="100">
        <v>2.6719646E-2</v>
      </c>
      <c r="H4" s="95">
        <v>0</v>
      </c>
      <c r="I4" s="87"/>
      <c r="J4" s="76">
        <f t="shared" si="0"/>
        <v>2.8504040028000017</v>
      </c>
      <c r="K4" s="82"/>
    </row>
    <row r="5" spans="1:11" ht="14.4" x14ac:dyDescent="0.25">
      <c r="A5" s="6">
        <v>10025</v>
      </c>
      <c r="B5" s="11" t="s">
        <v>6</v>
      </c>
      <c r="C5" s="94">
        <v>1.4860709500000001E-2</v>
      </c>
      <c r="D5" s="100">
        <v>8.1239010000000028E-3</v>
      </c>
      <c r="E5" s="93">
        <v>3.8697808800000011E-2</v>
      </c>
      <c r="F5" s="100">
        <v>0.48420658529999983</v>
      </c>
      <c r="G5" s="100">
        <v>4.7757244500000004E-2</v>
      </c>
      <c r="H5" s="95">
        <v>0.53480924983835609</v>
      </c>
      <c r="I5" s="87"/>
      <c r="J5" s="76">
        <f t="shared" si="0"/>
        <v>1.1284554989383557</v>
      </c>
      <c r="K5" s="82"/>
    </row>
    <row r="6" spans="1:11" ht="14.4" x14ac:dyDescent="0.25">
      <c r="A6" s="6">
        <v>10027</v>
      </c>
      <c r="B6" s="11" t="s">
        <v>7</v>
      </c>
      <c r="C6" s="94">
        <v>6.2270603999999997E-3</v>
      </c>
      <c r="D6" s="100">
        <v>0</v>
      </c>
      <c r="E6" s="93">
        <v>0</v>
      </c>
      <c r="F6" s="100">
        <v>0</v>
      </c>
      <c r="G6" s="100">
        <v>0</v>
      </c>
      <c r="H6" s="95">
        <v>4.3785587899543378E-2</v>
      </c>
      <c r="I6" s="87"/>
      <c r="J6" s="76">
        <f t="shared" si="0"/>
        <v>5.0012648299543376E-2</v>
      </c>
      <c r="K6" s="82"/>
    </row>
    <row r="7" spans="1:11" x14ac:dyDescent="0.25">
      <c r="A7" s="6">
        <v>10029</v>
      </c>
      <c r="B7" s="11" t="s">
        <v>8</v>
      </c>
      <c r="C7" s="94">
        <v>0</v>
      </c>
      <c r="D7" s="100">
        <v>0</v>
      </c>
      <c r="E7" s="93">
        <v>0</v>
      </c>
      <c r="F7" s="100">
        <v>0</v>
      </c>
      <c r="G7" s="100">
        <v>0</v>
      </c>
      <c r="H7" s="95">
        <v>0</v>
      </c>
      <c r="I7" s="87"/>
      <c r="J7" s="76">
        <f t="shared" si="0"/>
        <v>0</v>
      </c>
      <c r="K7" s="86"/>
    </row>
    <row r="8" spans="1:11" x14ac:dyDescent="0.25">
      <c r="A8" s="6">
        <v>10044</v>
      </c>
      <c r="B8" s="11" t="s">
        <v>9</v>
      </c>
      <c r="C8" s="94">
        <v>0</v>
      </c>
      <c r="D8" s="100">
        <v>0</v>
      </c>
      <c r="E8" s="93">
        <v>0</v>
      </c>
      <c r="F8" s="100">
        <v>0</v>
      </c>
      <c r="G8" s="100">
        <v>0</v>
      </c>
      <c r="H8" s="95">
        <v>0</v>
      </c>
      <c r="I8" s="87"/>
      <c r="J8" s="76">
        <f t="shared" si="0"/>
        <v>0</v>
      </c>
      <c r="K8" s="86"/>
    </row>
    <row r="9" spans="1:11" x14ac:dyDescent="0.25">
      <c r="A9" s="6">
        <v>10046</v>
      </c>
      <c r="B9" s="11" t="s">
        <v>10</v>
      </c>
      <c r="C9" s="94">
        <v>1.1906276255707763E-2</v>
      </c>
      <c r="D9" s="100">
        <v>5.08454200913242E-2</v>
      </c>
      <c r="E9" s="93">
        <v>0</v>
      </c>
      <c r="F9" s="100">
        <v>8.5307462328767125E-2</v>
      </c>
      <c r="G9" s="100">
        <v>0.14510368093607304</v>
      </c>
      <c r="H9" s="95">
        <v>5.8532545662100463E-3</v>
      </c>
      <c r="I9" s="87"/>
      <c r="J9" s="76">
        <f t="shared" si="0"/>
        <v>0.29901609417808223</v>
      </c>
      <c r="K9" s="86"/>
    </row>
    <row r="10" spans="1:11" x14ac:dyDescent="0.25">
      <c r="A10" s="6">
        <v>10047</v>
      </c>
      <c r="B10" s="11" t="s">
        <v>11</v>
      </c>
      <c r="C10" s="94">
        <v>0</v>
      </c>
      <c r="D10" s="100">
        <v>0</v>
      </c>
      <c r="E10" s="93">
        <v>2.1164312999999999E-3</v>
      </c>
      <c r="F10" s="100">
        <v>7.6511820600000002E-2</v>
      </c>
      <c r="G10" s="100">
        <v>6.8933717799999961E-2</v>
      </c>
      <c r="H10" s="95">
        <v>0</v>
      </c>
      <c r="I10" s="87"/>
      <c r="J10" s="76">
        <f t="shared" si="0"/>
        <v>0.14756196969999996</v>
      </c>
      <c r="K10" s="86"/>
    </row>
    <row r="11" spans="1:11" x14ac:dyDescent="0.25">
      <c r="A11" s="6">
        <v>10055</v>
      </c>
      <c r="B11" s="11" t="s">
        <v>12</v>
      </c>
      <c r="C11" s="94">
        <v>0</v>
      </c>
      <c r="D11" s="100">
        <v>0</v>
      </c>
      <c r="E11" s="93">
        <v>0</v>
      </c>
      <c r="F11" s="100">
        <v>0</v>
      </c>
      <c r="G11" s="100">
        <v>0</v>
      </c>
      <c r="H11" s="95">
        <v>0</v>
      </c>
      <c r="I11" s="87"/>
      <c r="J11" s="76">
        <f t="shared" si="0"/>
        <v>0</v>
      </c>
      <c r="K11" s="86"/>
    </row>
    <row r="12" spans="1:11" x14ac:dyDescent="0.25">
      <c r="A12" s="6">
        <v>10057</v>
      </c>
      <c r="B12" s="11" t="s">
        <v>13</v>
      </c>
      <c r="C12" s="94">
        <v>0</v>
      </c>
      <c r="D12" s="100">
        <v>0</v>
      </c>
      <c r="E12" s="93">
        <v>0</v>
      </c>
      <c r="F12" s="100">
        <v>0</v>
      </c>
      <c r="G12" s="100">
        <v>0</v>
      </c>
      <c r="H12" s="95">
        <v>0</v>
      </c>
      <c r="I12" s="87"/>
      <c r="J12" s="76">
        <f t="shared" si="0"/>
        <v>0</v>
      </c>
      <c r="K12" s="86"/>
    </row>
    <row r="13" spans="1:11" x14ac:dyDescent="0.25">
      <c r="A13" s="6">
        <v>10059</v>
      </c>
      <c r="B13" s="11" t="s">
        <v>14</v>
      </c>
      <c r="C13" s="94">
        <v>0</v>
      </c>
      <c r="D13" s="100">
        <v>0</v>
      </c>
      <c r="E13" s="93">
        <v>0</v>
      </c>
      <c r="F13" s="100">
        <v>0</v>
      </c>
      <c r="G13" s="100">
        <v>0</v>
      </c>
      <c r="H13" s="95">
        <v>0</v>
      </c>
      <c r="I13" s="87"/>
      <c r="J13" s="76">
        <f t="shared" si="0"/>
        <v>0</v>
      </c>
      <c r="K13" s="86"/>
    </row>
    <row r="14" spans="1:11" x14ac:dyDescent="0.25">
      <c r="A14" s="6">
        <v>10061</v>
      </c>
      <c r="B14" s="11" t="s">
        <v>15</v>
      </c>
      <c r="C14" s="94">
        <v>0</v>
      </c>
      <c r="D14" s="100">
        <v>0</v>
      </c>
      <c r="E14" s="93">
        <v>0</v>
      </c>
      <c r="F14" s="100">
        <v>0</v>
      </c>
      <c r="G14" s="100">
        <v>0</v>
      </c>
      <c r="H14" s="95">
        <v>0</v>
      </c>
      <c r="I14" s="87"/>
      <c r="J14" s="76">
        <f t="shared" si="0"/>
        <v>0</v>
      </c>
      <c r="K14" s="86"/>
    </row>
    <row r="15" spans="1:11" x14ac:dyDescent="0.25">
      <c r="A15" s="6">
        <v>10062</v>
      </c>
      <c r="B15" s="11" t="s">
        <v>16</v>
      </c>
      <c r="C15" s="94">
        <v>0</v>
      </c>
      <c r="D15" s="100">
        <v>0</v>
      </c>
      <c r="E15" s="93">
        <v>0</v>
      </c>
      <c r="F15" s="100">
        <v>0</v>
      </c>
      <c r="G15" s="100">
        <v>0</v>
      </c>
      <c r="H15" s="95">
        <v>7.8577213470319596E-2</v>
      </c>
      <c r="I15" s="87"/>
      <c r="J15" s="76">
        <f t="shared" si="0"/>
        <v>7.8577213470319596E-2</v>
      </c>
      <c r="K15" s="86"/>
    </row>
    <row r="16" spans="1:11" x14ac:dyDescent="0.25">
      <c r="A16" s="6">
        <v>10064</v>
      </c>
      <c r="B16" s="11" t="s">
        <v>17</v>
      </c>
      <c r="C16" s="94">
        <v>0</v>
      </c>
      <c r="D16" s="100">
        <v>0</v>
      </c>
      <c r="E16" s="93">
        <v>0</v>
      </c>
      <c r="F16" s="100">
        <v>0</v>
      </c>
      <c r="G16" s="100">
        <v>0</v>
      </c>
      <c r="H16" s="95">
        <v>0</v>
      </c>
      <c r="I16" s="87"/>
      <c r="J16" s="76">
        <f t="shared" si="0"/>
        <v>0</v>
      </c>
      <c r="K16" s="86"/>
    </row>
    <row r="17" spans="1:11" x14ac:dyDescent="0.25">
      <c r="A17" s="6">
        <v>10065</v>
      </c>
      <c r="B17" s="11" t="s">
        <v>18</v>
      </c>
      <c r="C17" s="94">
        <v>0</v>
      </c>
      <c r="D17" s="100">
        <v>0</v>
      </c>
      <c r="E17" s="93">
        <v>0</v>
      </c>
      <c r="F17" s="100">
        <v>0</v>
      </c>
      <c r="G17" s="100">
        <v>0</v>
      </c>
      <c r="H17" s="95">
        <v>0</v>
      </c>
      <c r="I17" s="87"/>
      <c r="J17" s="76">
        <f t="shared" si="0"/>
        <v>0</v>
      </c>
      <c r="K17" s="86"/>
    </row>
    <row r="18" spans="1:11" x14ac:dyDescent="0.25">
      <c r="A18" s="6">
        <v>10066</v>
      </c>
      <c r="B18" s="11" t="s">
        <v>19</v>
      </c>
      <c r="C18" s="94">
        <v>0</v>
      </c>
      <c r="D18" s="100">
        <v>0</v>
      </c>
      <c r="E18" s="93">
        <v>0</v>
      </c>
      <c r="F18" s="100">
        <v>0</v>
      </c>
      <c r="G18" s="100">
        <v>4.4079719000000003E-2</v>
      </c>
      <c r="H18" s="95">
        <v>0</v>
      </c>
      <c r="I18" s="87"/>
      <c r="J18" s="76">
        <f t="shared" si="0"/>
        <v>4.4079719000000003E-2</v>
      </c>
      <c r="K18" s="86"/>
    </row>
    <row r="19" spans="1:11" x14ac:dyDescent="0.25">
      <c r="A19" s="6">
        <v>10067</v>
      </c>
      <c r="B19" s="11" t="s">
        <v>20</v>
      </c>
      <c r="C19" s="94">
        <v>0</v>
      </c>
      <c r="D19" s="100">
        <v>7.5803306000000008E-3</v>
      </c>
      <c r="E19" s="93">
        <v>2.8793260000000001E-4</v>
      </c>
      <c r="F19" s="100">
        <v>0</v>
      </c>
      <c r="G19" s="100">
        <v>0</v>
      </c>
      <c r="H19" s="95">
        <v>0</v>
      </c>
      <c r="I19" s="87"/>
      <c r="J19" s="76">
        <f t="shared" si="0"/>
        <v>7.8682632000000013E-3</v>
      </c>
      <c r="K19" s="86"/>
    </row>
    <row r="20" spans="1:11" x14ac:dyDescent="0.25">
      <c r="A20" s="6">
        <v>10068</v>
      </c>
      <c r="B20" s="11" t="s">
        <v>21</v>
      </c>
      <c r="C20" s="94">
        <v>0</v>
      </c>
      <c r="D20" s="100">
        <v>0</v>
      </c>
      <c r="E20" s="93">
        <v>0</v>
      </c>
      <c r="F20" s="100">
        <v>0</v>
      </c>
      <c r="G20" s="100">
        <v>0</v>
      </c>
      <c r="H20" s="95">
        <v>0</v>
      </c>
      <c r="I20" s="87"/>
      <c r="J20" s="76">
        <f t="shared" si="0"/>
        <v>0</v>
      </c>
      <c r="K20" s="86"/>
    </row>
    <row r="21" spans="1:11" x14ac:dyDescent="0.25">
      <c r="A21" s="6">
        <v>10070</v>
      </c>
      <c r="B21" s="11" t="s">
        <v>22</v>
      </c>
      <c r="C21" s="94">
        <v>0</v>
      </c>
      <c r="D21" s="100">
        <v>0</v>
      </c>
      <c r="E21" s="93">
        <v>0</v>
      </c>
      <c r="F21" s="100">
        <v>0</v>
      </c>
      <c r="G21" s="100">
        <v>0</v>
      </c>
      <c r="H21" s="95">
        <v>0</v>
      </c>
      <c r="I21" s="87"/>
      <c r="J21" s="76">
        <f t="shared" si="0"/>
        <v>0</v>
      </c>
      <c r="K21" s="86"/>
    </row>
    <row r="22" spans="1:11" x14ac:dyDescent="0.25">
      <c r="A22" s="6">
        <v>10071</v>
      </c>
      <c r="B22" s="11" t="s">
        <v>23</v>
      </c>
      <c r="C22" s="94">
        <v>0</v>
      </c>
      <c r="D22" s="100">
        <v>0</v>
      </c>
      <c r="E22" s="93">
        <v>0</v>
      </c>
      <c r="F22" s="100">
        <v>0</v>
      </c>
      <c r="G22" s="100">
        <v>0</v>
      </c>
      <c r="H22" s="95">
        <v>0</v>
      </c>
      <c r="I22" s="87"/>
      <c r="J22" s="76">
        <f t="shared" si="0"/>
        <v>0</v>
      </c>
      <c r="K22" s="86"/>
    </row>
    <row r="23" spans="1:11" x14ac:dyDescent="0.25">
      <c r="A23" s="6">
        <v>10072</v>
      </c>
      <c r="B23" s="11" t="s">
        <v>24</v>
      </c>
      <c r="C23" s="94">
        <v>0</v>
      </c>
      <c r="D23" s="100">
        <v>4.9275695999999999E-3</v>
      </c>
      <c r="E23" s="93">
        <v>0.15905735839999999</v>
      </c>
      <c r="F23" s="100">
        <v>0</v>
      </c>
      <c r="G23" s="100">
        <v>2.4513088000000008E-3</v>
      </c>
      <c r="H23" s="95">
        <v>0</v>
      </c>
      <c r="I23" s="87"/>
      <c r="J23" s="76">
        <f t="shared" si="0"/>
        <v>0.16643623679999997</v>
      </c>
      <c r="K23" s="86"/>
    </row>
    <row r="24" spans="1:11" x14ac:dyDescent="0.25">
      <c r="A24" s="6">
        <v>10074</v>
      </c>
      <c r="B24" s="11" t="s">
        <v>25</v>
      </c>
      <c r="C24" s="94">
        <v>0</v>
      </c>
      <c r="D24" s="100">
        <v>1.0387738000000001E-3</v>
      </c>
      <c r="E24" s="93">
        <v>0</v>
      </c>
      <c r="F24" s="100">
        <v>7.72502734E-2</v>
      </c>
      <c r="G24" s="100">
        <v>2.8374494299999997E-2</v>
      </c>
      <c r="H24" s="95">
        <v>9.8366398401826503E-3</v>
      </c>
      <c r="I24" s="87"/>
      <c r="J24" s="76">
        <f t="shared" si="0"/>
        <v>0.11650018134018265</v>
      </c>
      <c r="K24" s="86"/>
    </row>
    <row r="25" spans="1:11" x14ac:dyDescent="0.25">
      <c r="A25" s="6">
        <v>10076</v>
      </c>
      <c r="B25" s="11" t="s">
        <v>26</v>
      </c>
      <c r="C25" s="94">
        <v>0</v>
      </c>
      <c r="D25" s="100">
        <v>0</v>
      </c>
      <c r="E25" s="93">
        <v>0</v>
      </c>
      <c r="F25" s="100">
        <v>6.1899223000000001E-3</v>
      </c>
      <c r="G25" s="100">
        <v>0</v>
      </c>
      <c r="H25" s="95">
        <v>0</v>
      </c>
      <c r="I25" s="87"/>
      <c r="J25" s="76">
        <f t="shared" si="0"/>
        <v>6.1899223000000001E-3</v>
      </c>
      <c r="K25" s="86"/>
    </row>
    <row r="26" spans="1:11" x14ac:dyDescent="0.25">
      <c r="A26" s="6">
        <v>10078</v>
      </c>
      <c r="B26" s="11" t="s">
        <v>27</v>
      </c>
      <c r="C26" s="94">
        <v>7.9098169999999998E-4</v>
      </c>
      <c r="D26" s="100">
        <v>0</v>
      </c>
      <c r="E26" s="93">
        <v>4.6536359999999998E-4</v>
      </c>
      <c r="F26" s="100">
        <v>0</v>
      </c>
      <c r="G26" s="100">
        <v>0</v>
      </c>
      <c r="H26" s="95">
        <v>0</v>
      </c>
      <c r="I26" s="87"/>
      <c r="J26" s="76">
        <f t="shared" si="0"/>
        <v>1.2563453E-3</v>
      </c>
      <c r="K26" s="86"/>
    </row>
    <row r="27" spans="1:11" x14ac:dyDescent="0.25">
      <c r="A27" s="6">
        <v>10079</v>
      </c>
      <c r="B27" s="11" t="s">
        <v>28</v>
      </c>
      <c r="C27" s="94">
        <v>0</v>
      </c>
      <c r="D27" s="100">
        <v>0</v>
      </c>
      <c r="E27" s="93">
        <v>0</v>
      </c>
      <c r="F27" s="100">
        <v>0</v>
      </c>
      <c r="G27" s="100">
        <v>0</v>
      </c>
      <c r="H27" s="95">
        <v>0</v>
      </c>
      <c r="I27" s="87"/>
      <c r="J27" s="76">
        <f t="shared" si="0"/>
        <v>0</v>
      </c>
      <c r="K27" s="86"/>
    </row>
    <row r="28" spans="1:11" x14ac:dyDescent="0.25">
      <c r="A28" s="6">
        <v>10080</v>
      </c>
      <c r="B28" s="11" t="s">
        <v>29</v>
      </c>
      <c r="C28" s="94">
        <v>0</v>
      </c>
      <c r="D28" s="100">
        <v>0</v>
      </c>
      <c r="E28" s="93">
        <v>0</v>
      </c>
      <c r="F28" s="100">
        <v>0</v>
      </c>
      <c r="G28" s="100">
        <v>0</v>
      </c>
      <c r="H28" s="95">
        <v>0</v>
      </c>
      <c r="I28" s="87"/>
      <c r="J28" s="76">
        <f t="shared" si="0"/>
        <v>0</v>
      </c>
      <c r="K28" s="86"/>
    </row>
    <row r="29" spans="1:11" x14ac:dyDescent="0.25">
      <c r="A29" s="6">
        <v>10081</v>
      </c>
      <c r="B29" s="11" t="s">
        <v>30</v>
      </c>
      <c r="C29" s="94">
        <v>0</v>
      </c>
      <c r="D29" s="100">
        <v>8.1409800000000008E-4</v>
      </c>
      <c r="E29" s="93">
        <v>1.846769E-4</v>
      </c>
      <c r="F29" s="100">
        <v>1.4303309000000001E-3</v>
      </c>
      <c r="G29" s="100">
        <v>9.6690752999999997E-3</v>
      </c>
      <c r="H29" s="95">
        <v>0</v>
      </c>
      <c r="I29" s="87"/>
      <c r="J29" s="76">
        <f t="shared" si="0"/>
        <v>1.2098181100000001E-2</v>
      </c>
      <c r="K29" s="86"/>
    </row>
    <row r="30" spans="1:11" x14ac:dyDescent="0.25">
      <c r="A30" s="6">
        <v>10082</v>
      </c>
      <c r="B30" s="11" t="s">
        <v>31</v>
      </c>
      <c r="C30" s="94">
        <v>0</v>
      </c>
      <c r="D30" s="100">
        <v>0</v>
      </c>
      <c r="E30" s="93">
        <v>0</v>
      </c>
      <c r="F30" s="100">
        <v>0</v>
      </c>
      <c r="G30" s="100">
        <v>0</v>
      </c>
      <c r="H30" s="95">
        <v>0</v>
      </c>
      <c r="I30" s="87"/>
      <c r="J30" s="76">
        <f t="shared" si="0"/>
        <v>0</v>
      </c>
      <c r="K30" s="86"/>
    </row>
    <row r="31" spans="1:11" x14ac:dyDescent="0.25">
      <c r="A31" s="6">
        <v>10083</v>
      </c>
      <c r="B31" s="11" t="s">
        <v>32</v>
      </c>
      <c r="C31" s="94">
        <v>2.2580178000000005E-3</v>
      </c>
      <c r="D31" s="100">
        <v>0</v>
      </c>
      <c r="E31" s="93">
        <v>6.5147030000000002E-3</v>
      </c>
      <c r="F31" s="100">
        <v>2.57943606E-2</v>
      </c>
      <c r="G31" s="100">
        <v>0</v>
      </c>
      <c r="H31" s="95">
        <v>0</v>
      </c>
      <c r="I31" s="87"/>
      <c r="J31" s="76">
        <f t="shared" si="0"/>
        <v>3.4567081400000005E-2</v>
      </c>
      <c r="K31" s="86"/>
    </row>
    <row r="32" spans="1:11" x14ac:dyDescent="0.25">
      <c r="A32" s="6">
        <v>10086</v>
      </c>
      <c r="B32" s="11" t="s">
        <v>33</v>
      </c>
      <c r="C32" s="94">
        <v>0</v>
      </c>
      <c r="D32" s="100">
        <v>0</v>
      </c>
      <c r="E32" s="93">
        <v>0</v>
      </c>
      <c r="F32" s="100">
        <v>0</v>
      </c>
      <c r="G32" s="100">
        <v>0</v>
      </c>
      <c r="H32" s="95">
        <v>0</v>
      </c>
      <c r="I32" s="87"/>
      <c r="J32" s="76">
        <f t="shared" si="0"/>
        <v>0</v>
      </c>
      <c r="K32" s="86"/>
    </row>
    <row r="33" spans="1:11" x14ac:dyDescent="0.25">
      <c r="A33" s="6">
        <v>10087</v>
      </c>
      <c r="B33" s="11" t="s">
        <v>34</v>
      </c>
      <c r="C33" s="94">
        <v>0</v>
      </c>
      <c r="D33" s="100">
        <v>1.0999999999999999E-9</v>
      </c>
      <c r="E33" s="93">
        <v>0</v>
      </c>
      <c r="F33" s="100">
        <v>0</v>
      </c>
      <c r="G33" s="100">
        <v>0</v>
      </c>
      <c r="H33" s="95">
        <v>0</v>
      </c>
      <c r="I33" s="87"/>
      <c r="J33" s="76">
        <f t="shared" si="0"/>
        <v>1.0999999999999999E-9</v>
      </c>
      <c r="K33" s="86"/>
    </row>
    <row r="34" spans="1:11" x14ac:dyDescent="0.25">
      <c r="A34" s="6">
        <v>10089</v>
      </c>
      <c r="B34" s="11" t="s">
        <v>35</v>
      </c>
      <c r="C34" s="94">
        <v>2.7741780499999997E-2</v>
      </c>
      <c r="D34" s="100">
        <v>0</v>
      </c>
      <c r="E34" s="93">
        <v>0</v>
      </c>
      <c r="F34" s="100">
        <v>1.2091126903000002</v>
      </c>
      <c r="G34" s="100">
        <v>0</v>
      </c>
      <c r="H34" s="95">
        <v>3.2509942922374401E-3</v>
      </c>
      <c r="I34" s="87"/>
      <c r="J34" s="76">
        <f t="shared" si="0"/>
        <v>1.2401054650922376</v>
      </c>
      <c r="K34" s="86"/>
    </row>
    <row r="35" spans="1:11" x14ac:dyDescent="0.25">
      <c r="A35" s="6">
        <v>10091</v>
      </c>
      <c r="B35" s="11" t="s">
        <v>36</v>
      </c>
      <c r="C35" s="94">
        <v>1.3209488999999996E-2</v>
      </c>
      <c r="D35" s="100">
        <v>0</v>
      </c>
      <c r="E35" s="93">
        <v>0</v>
      </c>
      <c r="F35" s="100">
        <v>0</v>
      </c>
      <c r="G35" s="100">
        <v>4.1653879999999999E-4</v>
      </c>
      <c r="H35" s="95">
        <v>0</v>
      </c>
      <c r="I35" s="87"/>
      <c r="J35" s="76">
        <f t="shared" si="0"/>
        <v>1.3626027799999996E-2</v>
      </c>
      <c r="K35" s="86"/>
    </row>
    <row r="36" spans="1:11" x14ac:dyDescent="0.25">
      <c r="A36" s="6">
        <v>10094</v>
      </c>
      <c r="B36" s="11" t="s">
        <v>37</v>
      </c>
      <c r="C36" s="94">
        <v>0</v>
      </c>
      <c r="D36" s="100">
        <v>0</v>
      </c>
      <c r="E36" s="93">
        <v>0</v>
      </c>
      <c r="F36" s="100">
        <v>0</v>
      </c>
      <c r="G36" s="100">
        <v>0</v>
      </c>
      <c r="H36" s="95">
        <v>0</v>
      </c>
      <c r="I36" s="87"/>
      <c r="J36" s="76">
        <f t="shared" si="0"/>
        <v>0</v>
      </c>
      <c r="K36" s="86"/>
    </row>
    <row r="37" spans="1:11" x14ac:dyDescent="0.25">
      <c r="A37" s="6">
        <v>10095</v>
      </c>
      <c r="B37" s="11" t="s">
        <v>38</v>
      </c>
      <c r="C37" s="94">
        <v>0</v>
      </c>
      <c r="D37" s="100">
        <v>0</v>
      </c>
      <c r="E37" s="93">
        <v>0</v>
      </c>
      <c r="F37" s="100">
        <v>0</v>
      </c>
      <c r="G37" s="100">
        <v>0</v>
      </c>
      <c r="H37" s="95">
        <v>0</v>
      </c>
      <c r="I37" s="87"/>
      <c r="J37" s="76">
        <f t="shared" si="0"/>
        <v>0</v>
      </c>
      <c r="K37" s="86"/>
    </row>
    <row r="38" spans="1:11" x14ac:dyDescent="0.25">
      <c r="A38" s="6">
        <v>10097</v>
      </c>
      <c r="B38" s="11" t="s">
        <v>39</v>
      </c>
      <c r="C38" s="94">
        <v>0</v>
      </c>
      <c r="D38" s="100">
        <v>0</v>
      </c>
      <c r="E38" s="93">
        <v>0</v>
      </c>
      <c r="F38" s="100">
        <v>0</v>
      </c>
      <c r="G38" s="100">
        <v>0</v>
      </c>
      <c r="H38" s="95">
        <v>0</v>
      </c>
      <c r="I38" s="87"/>
      <c r="J38" s="76">
        <f t="shared" si="0"/>
        <v>0</v>
      </c>
      <c r="K38" s="86"/>
    </row>
    <row r="39" spans="1:11" x14ac:dyDescent="0.25">
      <c r="A39" s="6">
        <v>10101</v>
      </c>
      <c r="B39" s="11" t="s">
        <v>40</v>
      </c>
      <c r="C39" s="94">
        <v>0.55343169700000006</v>
      </c>
      <c r="D39" s="100">
        <v>0.71818607049999983</v>
      </c>
      <c r="E39" s="93">
        <v>0.34166674350000015</v>
      </c>
      <c r="F39" s="100">
        <v>0.48973942940000009</v>
      </c>
      <c r="G39" s="100">
        <v>0.12086304520000002</v>
      </c>
      <c r="H39" s="95">
        <v>0.1888490577990867</v>
      </c>
      <c r="I39" s="87"/>
      <c r="J39" s="76">
        <f t="shared" si="0"/>
        <v>2.4127360433990872</v>
      </c>
      <c r="K39" s="86"/>
    </row>
    <row r="40" spans="1:11" x14ac:dyDescent="0.25">
      <c r="A40" s="6">
        <v>10103</v>
      </c>
      <c r="B40" s="11" t="s">
        <v>41</v>
      </c>
      <c r="C40" s="94">
        <v>5.8279829758999915</v>
      </c>
      <c r="D40" s="100">
        <v>5.7230845101000085</v>
      </c>
      <c r="E40" s="93">
        <v>9.949050544200011</v>
      </c>
      <c r="F40" s="100">
        <v>8.920418275899987</v>
      </c>
      <c r="G40" s="100">
        <v>4.6441857687000034</v>
      </c>
      <c r="H40" s="95">
        <v>4.9041235894977131</v>
      </c>
      <c r="I40" s="3">
        <v>9.1631</v>
      </c>
      <c r="J40" s="76">
        <f t="shared" si="0"/>
        <v>49.131945664297717</v>
      </c>
    </row>
    <row r="41" spans="1:11" x14ac:dyDescent="0.25">
      <c r="A41" s="6">
        <v>10105</v>
      </c>
      <c r="B41" s="11" t="s">
        <v>42</v>
      </c>
      <c r="C41" s="94">
        <v>0</v>
      </c>
      <c r="D41" s="100">
        <v>0</v>
      </c>
      <c r="E41" s="93">
        <v>0</v>
      </c>
      <c r="F41" s="100">
        <v>0</v>
      </c>
      <c r="G41" s="100">
        <v>0</v>
      </c>
      <c r="H41" s="95">
        <v>0</v>
      </c>
      <c r="I41" s="87"/>
      <c r="J41" s="76">
        <f t="shared" si="0"/>
        <v>0</v>
      </c>
      <c r="K41" s="86"/>
    </row>
    <row r="42" spans="1:11" ht="14.4" x14ac:dyDescent="0.25">
      <c r="A42" s="6">
        <v>10106</v>
      </c>
      <c r="B42" s="11" t="s">
        <v>43</v>
      </c>
      <c r="C42" s="94">
        <v>0</v>
      </c>
      <c r="D42" s="100">
        <v>0</v>
      </c>
      <c r="E42" s="93">
        <v>0</v>
      </c>
      <c r="F42" s="100">
        <v>0</v>
      </c>
      <c r="G42" s="100">
        <v>0</v>
      </c>
      <c r="H42" s="95">
        <v>0</v>
      </c>
      <c r="I42" s="87"/>
      <c r="J42" s="76">
        <f t="shared" si="0"/>
        <v>0</v>
      </c>
      <c r="K42" s="83"/>
    </row>
    <row r="43" spans="1:11" x14ac:dyDescent="0.25">
      <c r="A43" s="6">
        <v>10109</v>
      </c>
      <c r="B43" s="11" t="s">
        <v>44</v>
      </c>
      <c r="C43" s="94">
        <v>0</v>
      </c>
      <c r="D43" s="100">
        <v>0</v>
      </c>
      <c r="E43" s="93">
        <v>0</v>
      </c>
      <c r="F43" s="100">
        <v>3.5777648400000001E-2</v>
      </c>
      <c r="G43" s="100">
        <v>0</v>
      </c>
      <c r="H43" s="95">
        <v>0</v>
      </c>
      <c r="I43" s="87"/>
      <c r="J43" s="76">
        <f t="shared" si="0"/>
        <v>3.5777648400000001E-2</v>
      </c>
      <c r="K43" s="86"/>
    </row>
    <row r="44" spans="1:11" x14ac:dyDescent="0.25">
      <c r="A44" s="6">
        <v>10111</v>
      </c>
      <c r="B44" s="11" t="s">
        <v>45</v>
      </c>
      <c r="C44" s="94">
        <v>0</v>
      </c>
      <c r="D44" s="100">
        <v>0</v>
      </c>
      <c r="E44" s="93">
        <v>0</v>
      </c>
      <c r="F44" s="100">
        <v>0</v>
      </c>
      <c r="G44" s="100">
        <v>0</v>
      </c>
      <c r="H44" s="95">
        <v>0</v>
      </c>
      <c r="I44" s="87"/>
      <c r="J44" s="76">
        <f t="shared" si="0"/>
        <v>0</v>
      </c>
      <c r="K44" s="86"/>
    </row>
    <row r="45" spans="1:11" x14ac:dyDescent="0.25">
      <c r="A45" s="6">
        <v>10112</v>
      </c>
      <c r="B45" s="11" t="s">
        <v>46</v>
      </c>
      <c r="C45" s="94">
        <v>0.85624372230000001</v>
      </c>
      <c r="D45" s="100">
        <v>3.3999999999999998E-9</v>
      </c>
      <c r="E45" s="93">
        <v>3.7243157800000003E-2</v>
      </c>
      <c r="F45" s="100">
        <v>3.8913028400000001E-2</v>
      </c>
      <c r="G45" s="100">
        <v>3.7222399999999998E-5</v>
      </c>
      <c r="H45" s="95">
        <v>1.0999999999999999E-9</v>
      </c>
      <c r="I45" s="87"/>
      <c r="J45" s="76">
        <f t="shared" si="0"/>
        <v>0.93243713539999995</v>
      </c>
      <c r="K45" s="86"/>
    </row>
    <row r="46" spans="1:11" x14ac:dyDescent="0.25">
      <c r="A46" s="6">
        <v>10113</v>
      </c>
      <c r="B46" s="11" t="s">
        <v>47</v>
      </c>
      <c r="C46" s="94">
        <v>0</v>
      </c>
      <c r="D46" s="100">
        <v>0</v>
      </c>
      <c r="E46" s="93">
        <v>0</v>
      </c>
      <c r="F46" s="100">
        <v>2.1532859999999995E-3</v>
      </c>
      <c r="G46" s="100">
        <v>3.1700168899999999E-2</v>
      </c>
      <c r="H46" s="95">
        <v>0</v>
      </c>
      <c r="I46" s="87"/>
      <c r="J46" s="76">
        <f t="shared" si="0"/>
        <v>3.3853454899999996E-2</v>
      </c>
      <c r="K46" s="86"/>
    </row>
    <row r="47" spans="1:11" x14ac:dyDescent="0.25">
      <c r="A47" s="6">
        <v>10116</v>
      </c>
      <c r="B47" s="11" t="s">
        <v>48</v>
      </c>
      <c r="C47" s="94">
        <v>2.9799509000000002E-3</v>
      </c>
      <c r="D47" s="100">
        <v>0</v>
      </c>
      <c r="E47" s="93">
        <v>1.5446568E-3</v>
      </c>
      <c r="F47" s="100">
        <v>5.4844059999999996E-4</v>
      </c>
      <c r="G47" s="100">
        <v>0</v>
      </c>
      <c r="H47" s="95">
        <v>0</v>
      </c>
      <c r="I47" s="87"/>
      <c r="J47" s="76">
        <f t="shared" si="0"/>
        <v>5.0730483000000007E-3</v>
      </c>
      <c r="K47" s="86"/>
    </row>
    <row r="48" spans="1:11" x14ac:dyDescent="0.25">
      <c r="A48" s="6">
        <v>10118</v>
      </c>
      <c r="B48" s="11" t="s">
        <v>49</v>
      </c>
      <c r="C48" s="94">
        <v>0</v>
      </c>
      <c r="D48" s="100">
        <v>4.9941270616438355E-2</v>
      </c>
      <c r="E48" s="93">
        <v>1.2254106164383561E-2</v>
      </c>
      <c r="F48" s="100">
        <v>0.11033800837899543</v>
      </c>
      <c r="G48" s="100">
        <v>0.21472208269406393</v>
      </c>
      <c r="H48" s="95">
        <v>0</v>
      </c>
      <c r="I48" s="87"/>
      <c r="J48" s="76">
        <f t="shared" si="0"/>
        <v>0.38725546785388132</v>
      </c>
      <c r="K48" s="86"/>
    </row>
    <row r="49" spans="1:11" x14ac:dyDescent="0.25">
      <c r="A49" s="6">
        <v>10121</v>
      </c>
      <c r="B49" s="11" t="s">
        <v>50</v>
      </c>
      <c r="C49" s="94">
        <v>0</v>
      </c>
      <c r="D49" s="100">
        <v>0</v>
      </c>
      <c r="E49" s="93">
        <v>0</v>
      </c>
      <c r="F49" s="100">
        <v>0</v>
      </c>
      <c r="G49" s="100">
        <v>0</v>
      </c>
      <c r="H49" s="95">
        <v>0</v>
      </c>
      <c r="I49" s="87"/>
      <c r="J49" s="76">
        <f t="shared" si="0"/>
        <v>0</v>
      </c>
      <c r="K49" s="86"/>
    </row>
    <row r="50" spans="1:11" x14ac:dyDescent="0.25">
      <c r="A50" s="6">
        <v>10123</v>
      </c>
      <c r="B50" s="11" t="s">
        <v>51</v>
      </c>
      <c r="C50" s="94">
        <v>2.8491280495999987</v>
      </c>
      <c r="D50" s="100">
        <v>1.1964884545999999</v>
      </c>
      <c r="E50" s="93">
        <v>3.6552662246999996</v>
      </c>
      <c r="F50" s="100">
        <v>1.1299759235000004</v>
      </c>
      <c r="G50" s="100">
        <v>9.1333927799999992E-2</v>
      </c>
      <c r="H50" s="95">
        <v>7.2914504223273964</v>
      </c>
      <c r="I50" s="87">
        <v>1.63</v>
      </c>
      <c r="J50" s="76">
        <f t="shared" si="0"/>
        <v>17.843643002527394</v>
      </c>
      <c r="K50" s="86"/>
    </row>
    <row r="51" spans="1:11" x14ac:dyDescent="0.25">
      <c r="A51" s="6">
        <v>10136</v>
      </c>
      <c r="B51" s="11" t="s">
        <v>52</v>
      </c>
      <c r="C51" s="94">
        <v>0</v>
      </c>
      <c r="D51" s="100">
        <v>0</v>
      </c>
      <c r="E51" s="93">
        <v>0</v>
      </c>
      <c r="F51" s="100">
        <v>2.1435878995433792E-3</v>
      </c>
      <c r="G51" s="100">
        <v>0</v>
      </c>
      <c r="H51" s="95">
        <v>0</v>
      </c>
      <c r="I51" s="87"/>
      <c r="J51" s="76">
        <f t="shared" si="0"/>
        <v>2.1435878995433792E-3</v>
      </c>
      <c r="K51" s="86"/>
    </row>
    <row r="52" spans="1:11" x14ac:dyDescent="0.25">
      <c r="A52" s="6">
        <v>10142</v>
      </c>
      <c r="B52" s="11" t="s">
        <v>53</v>
      </c>
      <c r="C52" s="94">
        <v>0</v>
      </c>
      <c r="D52" s="100">
        <v>0</v>
      </c>
      <c r="E52" s="93">
        <v>0</v>
      </c>
      <c r="F52" s="100">
        <v>0</v>
      </c>
      <c r="G52" s="100">
        <v>0</v>
      </c>
      <c r="H52" s="95">
        <v>0</v>
      </c>
      <c r="I52" s="87"/>
      <c r="J52" s="76">
        <f t="shared" si="0"/>
        <v>0</v>
      </c>
      <c r="K52" s="86"/>
    </row>
    <row r="53" spans="1:11" x14ac:dyDescent="0.25">
      <c r="A53" s="6">
        <v>10144</v>
      </c>
      <c r="B53" s="11" t="s">
        <v>54</v>
      </c>
      <c r="C53" s="94">
        <v>0</v>
      </c>
      <c r="D53" s="100">
        <v>0</v>
      </c>
      <c r="E53" s="93">
        <v>0</v>
      </c>
      <c r="F53" s="100">
        <v>0</v>
      </c>
      <c r="G53" s="100">
        <v>0</v>
      </c>
      <c r="H53" s="95">
        <v>0</v>
      </c>
      <c r="I53" s="87"/>
      <c r="J53" s="76">
        <f t="shared" si="0"/>
        <v>0</v>
      </c>
      <c r="K53" s="86"/>
    </row>
    <row r="54" spans="1:11" x14ac:dyDescent="0.25">
      <c r="A54" s="6">
        <v>10156</v>
      </c>
      <c r="B54" s="11" t="s">
        <v>55</v>
      </c>
      <c r="C54" s="94">
        <v>0</v>
      </c>
      <c r="D54" s="100">
        <v>0</v>
      </c>
      <c r="E54" s="93">
        <v>0</v>
      </c>
      <c r="F54" s="100">
        <v>0</v>
      </c>
      <c r="G54" s="100">
        <v>3.5857545000000002E-3</v>
      </c>
      <c r="H54" s="95">
        <v>0</v>
      </c>
      <c r="I54" s="87"/>
      <c r="J54" s="76">
        <f t="shared" si="0"/>
        <v>3.5857545000000002E-3</v>
      </c>
      <c r="K54" s="86"/>
    </row>
    <row r="55" spans="1:11" x14ac:dyDescent="0.25">
      <c r="A55" s="6">
        <v>10157</v>
      </c>
      <c r="B55" s="11" t="s">
        <v>56</v>
      </c>
      <c r="C55" s="94">
        <v>2.0807239799999998E-2</v>
      </c>
      <c r="D55" s="100">
        <v>3.0347548999999996E-3</v>
      </c>
      <c r="E55" s="93">
        <v>0.15865353049999983</v>
      </c>
      <c r="F55" s="100">
        <v>0.13587590189999998</v>
      </c>
      <c r="G55" s="100">
        <v>0.13343310110000006</v>
      </c>
      <c r="H55" s="95">
        <v>7.0895661160273973E-2</v>
      </c>
      <c r="I55" s="87"/>
      <c r="J55" s="76">
        <f t="shared" si="0"/>
        <v>0.52270018936027385</v>
      </c>
      <c r="K55" s="86"/>
    </row>
    <row r="56" spans="1:11" x14ac:dyDescent="0.25">
      <c r="A56" s="6">
        <v>10158</v>
      </c>
      <c r="B56" s="11" t="s">
        <v>57</v>
      </c>
      <c r="C56" s="94">
        <v>0</v>
      </c>
      <c r="D56" s="100">
        <v>0</v>
      </c>
      <c r="E56" s="93">
        <v>0</v>
      </c>
      <c r="F56" s="100">
        <v>0</v>
      </c>
      <c r="G56" s="100">
        <v>0</v>
      </c>
      <c r="H56" s="95">
        <v>0</v>
      </c>
      <c r="I56" s="87"/>
      <c r="J56" s="76">
        <f t="shared" si="0"/>
        <v>0</v>
      </c>
      <c r="K56" s="86"/>
    </row>
    <row r="57" spans="1:11" x14ac:dyDescent="0.25">
      <c r="A57" s="6">
        <v>10170</v>
      </c>
      <c r="B57" s="11" t="s">
        <v>58</v>
      </c>
      <c r="C57" s="94">
        <v>2.2978192241000004</v>
      </c>
      <c r="D57" s="100">
        <v>0.33916630749999999</v>
      </c>
      <c r="E57" s="93">
        <v>0</v>
      </c>
      <c r="F57" s="100">
        <v>0</v>
      </c>
      <c r="G57" s="100">
        <v>0.2164106455</v>
      </c>
      <c r="H57" s="95">
        <v>9.3568951973059408E-2</v>
      </c>
      <c r="I57" s="87">
        <v>2.04</v>
      </c>
      <c r="J57" s="76">
        <f t="shared" si="0"/>
        <v>4.9869651290730594</v>
      </c>
      <c r="K57" s="86"/>
    </row>
    <row r="58" spans="1:11" x14ac:dyDescent="0.25">
      <c r="A58" s="6">
        <v>10172</v>
      </c>
      <c r="B58" s="11" t="s">
        <v>59</v>
      </c>
      <c r="C58" s="94">
        <v>0</v>
      </c>
      <c r="D58" s="100">
        <v>0</v>
      </c>
      <c r="E58" s="93">
        <v>0</v>
      </c>
      <c r="F58" s="100">
        <v>0</v>
      </c>
      <c r="G58" s="100">
        <v>0</v>
      </c>
      <c r="H58" s="95">
        <v>0</v>
      </c>
      <c r="I58" s="87"/>
      <c r="J58" s="76">
        <f t="shared" si="0"/>
        <v>0</v>
      </c>
      <c r="K58" s="86"/>
    </row>
    <row r="59" spans="1:11" x14ac:dyDescent="0.25">
      <c r="A59" s="6">
        <v>10173</v>
      </c>
      <c r="B59" s="11" t="s">
        <v>60</v>
      </c>
      <c r="C59" s="94">
        <v>0</v>
      </c>
      <c r="D59" s="100">
        <v>0</v>
      </c>
      <c r="E59" s="93">
        <v>0</v>
      </c>
      <c r="F59" s="100">
        <v>0</v>
      </c>
      <c r="G59" s="100">
        <v>0</v>
      </c>
      <c r="H59" s="95">
        <v>3.4660511415525092E-2</v>
      </c>
      <c r="I59" s="87"/>
      <c r="J59" s="76">
        <f t="shared" si="0"/>
        <v>3.4660511415525092E-2</v>
      </c>
      <c r="K59" s="86"/>
    </row>
    <row r="60" spans="1:11" x14ac:dyDescent="0.25">
      <c r="A60" s="6">
        <v>10174</v>
      </c>
      <c r="B60" s="11" t="s">
        <v>61</v>
      </c>
      <c r="C60" s="94">
        <v>0</v>
      </c>
      <c r="D60" s="100">
        <v>0</v>
      </c>
      <c r="E60" s="93">
        <v>0</v>
      </c>
      <c r="F60" s="100">
        <v>0</v>
      </c>
      <c r="G60" s="100">
        <v>0</v>
      </c>
      <c r="H60" s="95">
        <v>0</v>
      </c>
      <c r="I60" s="87"/>
      <c r="J60" s="76">
        <f t="shared" si="0"/>
        <v>0</v>
      </c>
      <c r="K60" s="86"/>
    </row>
    <row r="61" spans="1:11" x14ac:dyDescent="0.25">
      <c r="A61" s="6">
        <v>10177</v>
      </c>
      <c r="B61" s="11" t="s">
        <v>62</v>
      </c>
      <c r="C61" s="94">
        <v>0</v>
      </c>
      <c r="D61" s="100">
        <v>0</v>
      </c>
      <c r="E61" s="93">
        <v>0</v>
      </c>
      <c r="F61" s="100">
        <v>0</v>
      </c>
      <c r="G61" s="100">
        <v>0</v>
      </c>
      <c r="H61" s="95">
        <v>0</v>
      </c>
      <c r="I61" s="87"/>
      <c r="J61" s="76">
        <f t="shared" si="0"/>
        <v>0</v>
      </c>
      <c r="K61" s="86"/>
    </row>
    <row r="62" spans="1:11" x14ac:dyDescent="0.25">
      <c r="A62" s="6">
        <v>10179</v>
      </c>
      <c r="B62" s="11" t="s">
        <v>63</v>
      </c>
      <c r="C62" s="94">
        <v>0.5730230596</v>
      </c>
      <c r="D62" s="100">
        <v>0.66722647960000059</v>
      </c>
      <c r="E62" s="93">
        <v>0.8871147279999998</v>
      </c>
      <c r="F62" s="100">
        <v>0.50653397420000013</v>
      </c>
      <c r="G62" s="100">
        <v>0</v>
      </c>
      <c r="H62" s="95">
        <v>5.3606905977168955E-3</v>
      </c>
      <c r="I62" s="87"/>
      <c r="J62" s="76">
        <f t="shared" si="0"/>
        <v>2.6392589319977175</v>
      </c>
      <c r="K62" s="86"/>
    </row>
    <row r="63" spans="1:11" x14ac:dyDescent="0.25">
      <c r="A63" s="6">
        <v>10183</v>
      </c>
      <c r="B63" s="11" t="s">
        <v>64</v>
      </c>
      <c r="C63" s="94">
        <v>0.81438654600000016</v>
      </c>
      <c r="D63" s="100">
        <v>0.79699057190000011</v>
      </c>
      <c r="E63" s="93">
        <v>0.12137739549999996</v>
      </c>
      <c r="F63" s="100">
        <v>-9.5923590899999994E-2</v>
      </c>
      <c r="G63" s="100">
        <v>0.72621936720000013</v>
      </c>
      <c r="H63" s="95">
        <v>0.54953777520970348</v>
      </c>
      <c r="I63" s="87"/>
      <c r="J63" s="76">
        <f t="shared" si="0"/>
        <v>2.9125880649097038</v>
      </c>
      <c r="K63" s="86"/>
    </row>
    <row r="64" spans="1:11" x14ac:dyDescent="0.25">
      <c r="A64" s="6">
        <v>10186</v>
      </c>
      <c r="B64" s="11" t="s">
        <v>65</v>
      </c>
      <c r="C64" s="94">
        <v>0</v>
      </c>
      <c r="D64" s="100">
        <v>0</v>
      </c>
      <c r="E64" s="93">
        <v>0</v>
      </c>
      <c r="F64" s="100">
        <v>3.4854565999999998E-3</v>
      </c>
      <c r="G64" s="100">
        <v>0</v>
      </c>
      <c r="H64" s="95">
        <v>0</v>
      </c>
      <c r="I64" s="87"/>
      <c r="J64" s="76">
        <f t="shared" si="0"/>
        <v>3.4854565999999998E-3</v>
      </c>
      <c r="K64" s="86"/>
    </row>
    <row r="65" spans="1:11" x14ac:dyDescent="0.25">
      <c r="A65" s="6">
        <v>10190</v>
      </c>
      <c r="B65" s="11" t="s">
        <v>66</v>
      </c>
      <c r="C65" s="94">
        <v>1.75001449E-2</v>
      </c>
      <c r="D65" s="100">
        <v>0</v>
      </c>
      <c r="E65" s="93">
        <v>0</v>
      </c>
      <c r="F65" s="100">
        <v>0</v>
      </c>
      <c r="G65" s="100">
        <v>0</v>
      </c>
      <c r="H65" s="95">
        <v>0</v>
      </c>
      <c r="I65" s="87"/>
      <c r="J65" s="76">
        <f t="shared" si="0"/>
        <v>1.75001449E-2</v>
      </c>
      <c r="K65" s="86"/>
    </row>
    <row r="66" spans="1:11" x14ac:dyDescent="0.25">
      <c r="A66" s="6">
        <v>10191</v>
      </c>
      <c r="B66" s="11" t="s">
        <v>67</v>
      </c>
      <c r="C66" s="94">
        <v>0</v>
      </c>
      <c r="D66" s="100">
        <v>5.3162100000000002E-4</v>
      </c>
      <c r="E66" s="93">
        <v>4.1142499999999999E-3</v>
      </c>
      <c r="F66" s="100">
        <v>1.0920444000000001E-3</v>
      </c>
      <c r="G66" s="100">
        <v>0.1579812964</v>
      </c>
      <c r="H66" s="95">
        <v>7.5428259455479429E-2</v>
      </c>
      <c r="I66" s="87"/>
      <c r="J66" s="76">
        <f t="shared" si="0"/>
        <v>0.23914747125547942</v>
      </c>
      <c r="K66" s="86"/>
    </row>
    <row r="67" spans="1:11" x14ac:dyDescent="0.25">
      <c r="A67" s="6">
        <v>10197</v>
      </c>
      <c r="B67" s="11" t="s">
        <v>68</v>
      </c>
      <c r="C67" s="94">
        <v>0</v>
      </c>
      <c r="D67" s="100">
        <v>0</v>
      </c>
      <c r="E67" s="93">
        <v>0</v>
      </c>
      <c r="F67" s="100">
        <v>0</v>
      </c>
      <c r="G67" s="100">
        <v>0</v>
      </c>
      <c r="H67" s="95">
        <v>0</v>
      </c>
      <c r="I67" s="87"/>
      <c r="J67" s="76">
        <f t="shared" ref="J67:J130" si="1">SUM(C67:I67)</f>
        <v>0</v>
      </c>
      <c r="K67" s="86"/>
    </row>
    <row r="68" spans="1:11" x14ac:dyDescent="0.25">
      <c r="A68" s="6">
        <v>10202</v>
      </c>
      <c r="B68" s="11" t="s">
        <v>69</v>
      </c>
      <c r="C68" s="94">
        <v>0</v>
      </c>
      <c r="D68" s="100">
        <v>0</v>
      </c>
      <c r="E68" s="93">
        <v>0</v>
      </c>
      <c r="F68" s="100">
        <v>0.3566781208</v>
      </c>
      <c r="G68" s="100">
        <v>4.0224319099999996E-2</v>
      </c>
      <c r="H68" s="95">
        <v>0</v>
      </c>
      <c r="I68" s="87"/>
      <c r="J68" s="76">
        <f t="shared" si="1"/>
        <v>0.39690243990000001</v>
      </c>
      <c r="K68" s="86"/>
    </row>
    <row r="69" spans="1:11" x14ac:dyDescent="0.25">
      <c r="A69" s="6">
        <v>10203</v>
      </c>
      <c r="B69" s="11" t="s">
        <v>70</v>
      </c>
      <c r="C69" s="94">
        <v>3.1826480000000002E-4</v>
      </c>
      <c r="D69" s="100">
        <v>0</v>
      </c>
      <c r="E69" s="93">
        <v>0</v>
      </c>
      <c r="F69" s="100">
        <v>0</v>
      </c>
      <c r="G69" s="100">
        <v>0</v>
      </c>
      <c r="H69" s="95">
        <v>0</v>
      </c>
      <c r="I69" s="87"/>
      <c r="J69" s="76">
        <f t="shared" si="1"/>
        <v>3.1826480000000002E-4</v>
      </c>
      <c r="K69" s="86"/>
    </row>
    <row r="70" spans="1:11" x14ac:dyDescent="0.25">
      <c r="A70" s="6">
        <v>10204</v>
      </c>
      <c r="B70" s="11" t="s">
        <v>71</v>
      </c>
      <c r="C70" s="94">
        <v>0</v>
      </c>
      <c r="D70" s="100">
        <v>0</v>
      </c>
      <c r="E70" s="93">
        <v>0.44927063249999999</v>
      </c>
      <c r="F70" s="100">
        <v>0.20750693730000003</v>
      </c>
      <c r="G70" s="100">
        <v>1.7457670000000002E-2</v>
      </c>
      <c r="H70" s="95">
        <v>6.1374090182648375E-2</v>
      </c>
      <c r="I70" s="87"/>
      <c r="J70" s="76">
        <f t="shared" si="1"/>
        <v>0.73560932998264839</v>
      </c>
      <c r="K70" s="86"/>
    </row>
    <row r="71" spans="1:11" x14ac:dyDescent="0.25">
      <c r="A71" s="6">
        <v>10209</v>
      </c>
      <c r="B71" s="11" t="s">
        <v>72</v>
      </c>
      <c r="C71" s="94">
        <v>0.10243573749999998</v>
      </c>
      <c r="D71" s="100">
        <v>0.12409806840000001</v>
      </c>
      <c r="E71" s="93">
        <v>0</v>
      </c>
      <c r="F71" s="100">
        <v>2.7499083699999999E-2</v>
      </c>
      <c r="G71" s="100">
        <v>0</v>
      </c>
      <c r="H71" s="95">
        <v>0.38369176079999989</v>
      </c>
      <c r="I71" s="87"/>
      <c r="J71" s="76">
        <f t="shared" si="1"/>
        <v>0.63772465039999982</v>
      </c>
      <c r="K71" s="86"/>
    </row>
    <row r="72" spans="1:11" x14ac:dyDescent="0.25">
      <c r="A72" s="6">
        <v>10230</v>
      </c>
      <c r="B72" s="11" t="s">
        <v>73</v>
      </c>
      <c r="C72" s="94">
        <v>0</v>
      </c>
      <c r="D72" s="100">
        <v>0</v>
      </c>
      <c r="E72" s="93">
        <v>0</v>
      </c>
      <c r="F72" s="100">
        <v>0</v>
      </c>
      <c r="G72" s="100">
        <v>2.7854231600000001E-2</v>
      </c>
      <c r="H72" s="95">
        <v>2.3323045662100462E-2</v>
      </c>
      <c r="I72" s="87"/>
      <c r="J72" s="76">
        <f t="shared" si="1"/>
        <v>5.117727726210046E-2</v>
      </c>
      <c r="K72" s="86"/>
    </row>
    <row r="73" spans="1:11" x14ac:dyDescent="0.25">
      <c r="A73" s="6">
        <v>10231</v>
      </c>
      <c r="B73" s="11" t="s">
        <v>74</v>
      </c>
      <c r="C73" s="94">
        <v>0</v>
      </c>
      <c r="D73" s="100">
        <v>0</v>
      </c>
      <c r="E73" s="93">
        <v>0</v>
      </c>
      <c r="F73" s="100">
        <v>1.3501579299999998E-2</v>
      </c>
      <c r="G73" s="100">
        <v>0</v>
      </c>
      <c r="H73" s="95">
        <v>0</v>
      </c>
      <c r="I73" s="87"/>
      <c r="J73" s="76">
        <f t="shared" si="1"/>
        <v>1.3501579299999998E-2</v>
      </c>
      <c r="K73" s="86"/>
    </row>
    <row r="74" spans="1:11" x14ac:dyDescent="0.25">
      <c r="A74" s="6">
        <v>10234</v>
      </c>
      <c r="B74" s="11" t="s">
        <v>75</v>
      </c>
      <c r="C74" s="94">
        <v>0.12498530800000003</v>
      </c>
      <c r="D74" s="100">
        <v>4.5181635400000031E-2</v>
      </c>
      <c r="E74" s="93">
        <v>3.2475946999999997E-3</v>
      </c>
      <c r="F74" s="100">
        <v>5.1482818000000014E-2</v>
      </c>
      <c r="G74" s="100">
        <v>4.3834101168493095E-2</v>
      </c>
      <c r="H74" s="95">
        <v>7.0759109589041101E-3</v>
      </c>
      <c r="I74" s="87"/>
      <c r="J74" s="76">
        <f t="shared" si="1"/>
        <v>0.27580736822739721</v>
      </c>
      <c r="K74" s="86"/>
    </row>
    <row r="75" spans="1:11" x14ac:dyDescent="0.25">
      <c r="A75" s="6">
        <v>10235</v>
      </c>
      <c r="B75" s="11" t="s">
        <v>76</v>
      </c>
      <c r="C75" s="94">
        <v>0</v>
      </c>
      <c r="D75" s="100">
        <v>0</v>
      </c>
      <c r="E75" s="93">
        <v>0</v>
      </c>
      <c r="F75" s="100">
        <v>0</v>
      </c>
      <c r="G75" s="100">
        <v>0</v>
      </c>
      <c r="H75" s="95">
        <v>0</v>
      </c>
      <c r="I75" s="87"/>
      <c r="J75" s="76">
        <f t="shared" si="1"/>
        <v>0</v>
      </c>
      <c r="K75" s="86"/>
    </row>
    <row r="76" spans="1:11" x14ac:dyDescent="0.25">
      <c r="A76" s="6">
        <v>10236</v>
      </c>
      <c r="B76" s="11" t="s">
        <v>77</v>
      </c>
      <c r="C76" s="94">
        <v>0</v>
      </c>
      <c r="D76" s="100">
        <v>0</v>
      </c>
      <c r="E76" s="93">
        <v>0</v>
      </c>
      <c r="F76" s="100">
        <v>0</v>
      </c>
      <c r="G76" s="100">
        <v>0</v>
      </c>
      <c r="H76" s="95">
        <v>0</v>
      </c>
      <c r="I76" s="87"/>
      <c r="J76" s="76">
        <f t="shared" si="1"/>
        <v>0</v>
      </c>
      <c r="K76" s="86"/>
    </row>
    <row r="77" spans="1:11" x14ac:dyDescent="0.25">
      <c r="A77" s="6">
        <v>10237</v>
      </c>
      <c r="B77" s="11" t="s">
        <v>78</v>
      </c>
      <c r="C77" s="94">
        <v>0</v>
      </c>
      <c r="D77" s="100">
        <v>0</v>
      </c>
      <c r="E77" s="93">
        <v>0</v>
      </c>
      <c r="F77" s="100">
        <v>7.3293923300000008E-2</v>
      </c>
      <c r="G77" s="100">
        <v>9.1021958200000003E-2</v>
      </c>
      <c r="H77" s="95">
        <v>4.1133135957990882E-2</v>
      </c>
      <c r="I77" s="87"/>
      <c r="J77" s="76">
        <f t="shared" si="1"/>
        <v>0.20544901745799088</v>
      </c>
      <c r="K77" s="86"/>
    </row>
    <row r="78" spans="1:11" x14ac:dyDescent="0.25">
      <c r="A78" s="6">
        <v>10239</v>
      </c>
      <c r="B78" s="11" t="s">
        <v>79</v>
      </c>
      <c r="C78" s="94">
        <v>0</v>
      </c>
      <c r="D78" s="100">
        <v>0</v>
      </c>
      <c r="E78" s="93">
        <v>0</v>
      </c>
      <c r="F78" s="100">
        <v>0</v>
      </c>
      <c r="G78" s="100">
        <v>0</v>
      </c>
      <c r="H78" s="95">
        <v>0</v>
      </c>
      <c r="I78" s="87"/>
      <c r="J78" s="76">
        <f t="shared" si="1"/>
        <v>0</v>
      </c>
      <c r="K78" s="86"/>
    </row>
    <row r="79" spans="1:11" x14ac:dyDescent="0.25">
      <c r="A79" s="6">
        <v>10242</v>
      </c>
      <c r="B79" s="11" t="s">
        <v>80</v>
      </c>
      <c r="C79" s="94">
        <v>0</v>
      </c>
      <c r="D79" s="100">
        <v>0</v>
      </c>
      <c r="E79" s="93">
        <v>0</v>
      </c>
      <c r="F79" s="100">
        <v>0</v>
      </c>
      <c r="G79" s="100">
        <v>0</v>
      </c>
      <c r="H79" s="95">
        <v>0</v>
      </c>
      <c r="I79" s="87"/>
      <c r="J79" s="76">
        <f t="shared" si="1"/>
        <v>0</v>
      </c>
      <c r="K79" s="86"/>
    </row>
    <row r="80" spans="1:11" x14ac:dyDescent="0.25">
      <c r="A80" s="6">
        <v>10244</v>
      </c>
      <c r="B80" s="11" t="s">
        <v>81</v>
      </c>
      <c r="C80" s="94">
        <v>0</v>
      </c>
      <c r="D80" s="100">
        <v>0</v>
      </c>
      <c r="E80" s="93">
        <v>0</v>
      </c>
      <c r="F80" s="100">
        <v>6.8576743100000004E-2</v>
      </c>
      <c r="G80" s="100">
        <v>0</v>
      </c>
      <c r="H80" s="95">
        <v>0</v>
      </c>
      <c r="I80" s="87"/>
      <c r="J80" s="76">
        <f t="shared" si="1"/>
        <v>6.8576743100000004E-2</v>
      </c>
      <c r="K80" s="86"/>
    </row>
    <row r="81" spans="1:11" x14ac:dyDescent="0.25">
      <c r="A81" s="6">
        <v>10246</v>
      </c>
      <c r="B81" s="11" t="s">
        <v>82</v>
      </c>
      <c r="C81" s="94">
        <v>0</v>
      </c>
      <c r="D81" s="100">
        <v>2.1999999999999998E-9</v>
      </c>
      <c r="E81" s="93">
        <v>0</v>
      </c>
      <c r="F81" s="100">
        <v>0</v>
      </c>
      <c r="G81" s="100">
        <v>0</v>
      </c>
      <c r="H81" s="95">
        <v>0</v>
      </c>
      <c r="I81" s="87"/>
      <c r="J81" s="76">
        <f t="shared" si="1"/>
        <v>2.1999999999999998E-9</v>
      </c>
      <c r="K81" s="86"/>
    </row>
    <row r="82" spans="1:11" x14ac:dyDescent="0.25">
      <c r="A82" s="6">
        <v>10247</v>
      </c>
      <c r="B82" s="11" t="s">
        <v>83</v>
      </c>
      <c r="C82" s="94">
        <v>0.20199763610000016</v>
      </c>
      <c r="D82" s="100">
        <v>3.9819745599999998E-2</v>
      </c>
      <c r="E82" s="93">
        <v>0.11785290299999997</v>
      </c>
      <c r="F82" s="100">
        <v>0.10155334680000005</v>
      </c>
      <c r="G82" s="100">
        <v>0</v>
      </c>
      <c r="H82" s="95">
        <v>0</v>
      </c>
      <c r="I82" s="87"/>
      <c r="J82" s="76">
        <f t="shared" si="1"/>
        <v>0.46122363150000018</v>
      </c>
      <c r="K82" s="86"/>
    </row>
    <row r="83" spans="1:11" x14ac:dyDescent="0.25">
      <c r="A83" s="6">
        <v>10256</v>
      </c>
      <c r="B83" s="11" t="s">
        <v>84</v>
      </c>
      <c r="C83" s="94">
        <v>0</v>
      </c>
      <c r="D83" s="100">
        <v>0</v>
      </c>
      <c r="E83" s="93">
        <v>0</v>
      </c>
      <c r="F83" s="100">
        <v>0</v>
      </c>
      <c r="G83" s="100">
        <v>0</v>
      </c>
      <c r="H83" s="95">
        <v>0</v>
      </c>
      <c r="I83" s="87"/>
      <c r="J83" s="76">
        <f t="shared" si="1"/>
        <v>0</v>
      </c>
      <c r="K83" s="86"/>
    </row>
    <row r="84" spans="1:11" x14ac:dyDescent="0.25">
      <c r="A84" s="6">
        <v>10258</v>
      </c>
      <c r="B84" s="11" t="s">
        <v>85</v>
      </c>
      <c r="C84" s="94">
        <v>9.5554489999999988E-3</v>
      </c>
      <c r="D84" s="100">
        <v>0</v>
      </c>
      <c r="E84" s="93">
        <v>0</v>
      </c>
      <c r="F84" s="100">
        <v>0</v>
      </c>
      <c r="G84" s="100">
        <v>6.0150172699999997E-2</v>
      </c>
      <c r="H84" s="95">
        <v>0</v>
      </c>
      <c r="I84" s="87"/>
      <c r="J84" s="76">
        <f t="shared" si="1"/>
        <v>6.9705621699999998E-2</v>
      </c>
      <c r="K84" s="86"/>
    </row>
    <row r="85" spans="1:11" x14ac:dyDescent="0.25">
      <c r="A85" s="6">
        <v>10259</v>
      </c>
      <c r="B85" s="11" t="s">
        <v>86</v>
      </c>
      <c r="C85" s="94">
        <v>0</v>
      </c>
      <c r="D85" s="100">
        <v>0</v>
      </c>
      <c r="E85" s="93">
        <v>0</v>
      </c>
      <c r="F85" s="100">
        <v>0</v>
      </c>
      <c r="G85" s="100">
        <v>0</v>
      </c>
      <c r="H85" s="95">
        <v>0</v>
      </c>
      <c r="I85" s="87"/>
      <c r="J85" s="76">
        <f t="shared" si="1"/>
        <v>0</v>
      </c>
      <c r="K85" s="86"/>
    </row>
    <row r="86" spans="1:11" x14ac:dyDescent="0.25">
      <c r="A86" s="6">
        <v>10260</v>
      </c>
      <c r="B86" s="11" t="s">
        <v>87</v>
      </c>
      <c r="C86" s="94">
        <v>0</v>
      </c>
      <c r="D86" s="100">
        <v>0</v>
      </c>
      <c r="E86" s="93">
        <v>0</v>
      </c>
      <c r="F86" s="100">
        <v>0</v>
      </c>
      <c r="G86" s="100">
        <v>0</v>
      </c>
      <c r="H86" s="95">
        <v>0</v>
      </c>
      <c r="I86" s="87"/>
      <c r="J86" s="76">
        <f t="shared" si="1"/>
        <v>0</v>
      </c>
      <c r="K86" s="86"/>
    </row>
    <row r="87" spans="1:11" x14ac:dyDescent="0.25">
      <c r="A87" s="6">
        <v>10273</v>
      </c>
      <c r="B87" s="11" t="s">
        <v>88</v>
      </c>
      <c r="C87" s="94">
        <v>0</v>
      </c>
      <c r="D87" s="100">
        <v>0</v>
      </c>
      <c r="E87" s="93">
        <v>0</v>
      </c>
      <c r="F87" s="100">
        <v>0</v>
      </c>
      <c r="G87" s="100">
        <v>0</v>
      </c>
      <c r="H87" s="95">
        <v>0</v>
      </c>
      <c r="I87" s="87"/>
      <c r="J87" s="76">
        <f t="shared" si="1"/>
        <v>0</v>
      </c>
      <c r="K87" s="86"/>
    </row>
    <row r="88" spans="1:11" x14ac:dyDescent="0.25">
      <c r="A88" s="6">
        <v>10278</v>
      </c>
      <c r="B88" s="11" t="s">
        <v>89</v>
      </c>
      <c r="C88" s="94">
        <v>6.7880205479452047E-2</v>
      </c>
      <c r="D88" s="100">
        <v>0</v>
      </c>
      <c r="E88" s="93">
        <v>0</v>
      </c>
      <c r="F88" s="100">
        <v>1.1781221461187215E-3</v>
      </c>
      <c r="G88" s="100">
        <v>1.6480410958904109E-3</v>
      </c>
      <c r="H88" s="95">
        <v>0</v>
      </c>
      <c r="I88" s="87"/>
      <c r="J88" s="76">
        <f t="shared" si="1"/>
        <v>7.0706368721461174E-2</v>
      </c>
      <c r="K88" s="86"/>
    </row>
    <row r="89" spans="1:11" x14ac:dyDescent="0.25">
      <c r="A89" s="6">
        <v>10279</v>
      </c>
      <c r="B89" s="11" t="s">
        <v>90</v>
      </c>
      <c r="C89" s="94">
        <v>5.8420040000000003E-4</v>
      </c>
      <c r="D89" s="100">
        <v>0</v>
      </c>
      <c r="E89" s="93">
        <v>0.1075030602000001</v>
      </c>
      <c r="F89" s="100">
        <v>0.12344906209999999</v>
      </c>
      <c r="G89" s="100">
        <v>0</v>
      </c>
      <c r="H89" s="95">
        <v>3.7399999999999997E-8</v>
      </c>
      <c r="I89" s="87"/>
      <c r="J89" s="76">
        <f t="shared" si="1"/>
        <v>0.23153636010000009</v>
      </c>
      <c r="K89" s="86"/>
    </row>
    <row r="90" spans="1:11" x14ac:dyDescent="0.25">
      <c r="A90" s="6">
        <v>10284</v>
      </c>
      <c r="B90" s="11" t="s">
        <v>91</v>
      </c>
      <c r="C90" s="94">
        <v>0</v>
      </c>
      <c r="D90" s="100">
        <v>0</v>
      </c>
      <c r="E90" s="93">
        <v>0</v>
      </c>
      <c r="F90" s="100">
        <v>0</v>
      </c>
      <c r="G90" s="100">
        <v>0</v>
      </c>
      <c r="H90" s="95">
        <v>0</v>
      </c>
      <c r="I90" s="87"/>
      <c r="J90" s="76">
        <f t="shared" si="1"/>
        <v>0</v>
      </c>
      <c r="K90" s="86"/>
    </row>
    <row r="91" spans="1:11" x14ac:dyDescent="0.25">
      <c r="A91" s="6">
        <v>10285</v>
      </c>
      <c r="B91" s="11" t="s">
        <v>92</v>
      </c>
      <c r="C91" s="94">
        <v>0</v>
      </c>
      <c r="D91" s="100">
        <v>0</v>
      </c>
      <c r="E91" s="93">
        <v>0</v>
      </c>
      <c r="F91" s="100">
        <v>0</v>
      </c>
      <c r="G91" s="100">
        <v>0</v>
      </c>
      <c r="H91" s="95">
        <v>0</v>
      </c>
      <c r="I91" s="87"/>
      <c r="J91" s="76">
        <f t="shared" si="1"/>
        <v>0</v>
      </c>
      <c r="K91" s="86"/>
    </row>
    <row r="92" spans="1:11" x14ac:dyDescent="0.25">
      <c r="A92" s="6">
        <v>10286</v>
      </c>
      <c r="B92" s="11" t="s">
        <v>93</v>
      </c>
      <c r="C92" s="94">
        <v>0</v>
      </c>
      <c r="D92" s="100">
        <v>2.1999999999999998E-9</v>
      </c>
      <c r="E92" s="93">
        <v>0</v>
      </c>
      <c r="F92" s="100">
        <v>0.24938076450000002</v>
      </c>
      <c r="G92" s="100">
        <v>7.26274794E-2</v>
      </c>
      <c r="H92" s="95">
        <v>1.5596480500000001E-2</v>
      </c>
      <c r="I92" s="87"/>
      <c r="J92" s="76">
        <f t="shared" si="1"/>
        <v>0.33760472660000002</v>
      </c>
      <c r="K92" s="86"/>
    </row>
    <row r="93" spans="1:11" x14ac:dyDescent="0.25">
      <c r="A93" s="6">
        <v>10288</v>
      </c>
      <c r="B93" s="11" t="s">
        <v>94</v>
      </c>
      <c r="C93" s="94">
        <v>1.4638031899999997E-2</v>
      </c>
      <c r="D93" s="100">
        <v>0</v>
      </c>
      <c r="E93" s="93">
        <v>0</v>
      </c>
      <c r="F93" s="100">
        <v>3.3643136744502963E-2</v>
      </c>
      <c r="G93" s="100">
        <v>0</v>
      </c>
      <c r="H93" s="95">
        <v>0</v>
      </c>
      <c r="I93" s="87"/>
      <c r="J93" s="76">
        <f t="shared" si="1"/>
        <v>4.8281168644502964E-2</v>
      </c>
      <c r="K93" s="86"/>
    </row>
    <row r="94" spans="1:11" x14ac:dyDescent="0.25">
      <c r="A94" s="6">
        <v>10291</v>
      </c>
      <c r="B94" s="11" t="s">
        <v>95</v>
      </c>
      <c r="C94" s="94">
        <v>0</v>
      </c>
      <c r="D94" s="100">
        <v>0</v>
      </c>
      <c r="E94" s="93">
        <v>0</v>
      </c>
      <c r="F94" s="100">
        <v>0</v>
      </c>
      <c r="G94" s="100">
        <v>0</v>
      </c>
      <c r="H94" s="95">
        <v>0</v>
      </c>
      <c r="I94" s="87"/>
      <c r="J94" s="76">
        <f t="shared" si="1"/>
        <v>0</v>
      </c>
      <c r="K94" s="86"/>
    </row>
    <row r="95" spans="1:11" x14ac:dyDescent="0.25">
      <c r="A95" s="6">
        <v>10294</v>
      </c>
      <c r="B95" s="11" t="s">
        <v>96</v>
      </c>
      <c r="C95" s="94">
        <v>2.7422983300000002E-2</v>
      </c>
      <c r="D95" s="100">
        <v>2.4393021600000002E-2</v>
      </c>
      <c r="E95" s="93">
        <v>1.1460234499999999E-2</v>
      </c>
      <c r="F95" s="100">
        <v>4.9202601499999998E-2</v>
      </c>
      <c r="G95" s="100">
        <v>0</v>
      </c>
      <c r="H95" s="95">
        <v>0</v>
      </c>
      <c r="I95" s="87"/>
      <c r="J95" s="76">
        <f t="shared" si="1"/>
        <v>0.1124788409</v>
      </c>
      <c r="K95" s="86"/>
    </row>
    <row r="96" spans="1:11" x14ac:dyDescent="0.25">
      <c r="A96" s="6">
        <v>10304</v>
      </c>
      <c r="B96" s="11" t="s">
        <v>97</v>
      </c>
      <c r="C96" s="94">
        <v>0</v>
      </c>
      <c r="D96" s="100">
        <v>0</v>
      </c>
      <c r="E96" s="93">
        <v>0</v>
      </c>
      <c r="F96" s="100">
        <v>0</v>
      </c>
      <c r="G96" s="100">
        <v>0</v>
      </c>
      <c r="H96" s="95">
        <v>0</v>
      </c>
      <c r="I96" s="87"/>
      <c r="J96" s="76">
        <f t="shared" si="1"/>
        <v>0</v>
      </c>
      <c r="K96" s="86"/>
    </row>
    <row r="97" spans="1:11" x14ac:dyDescent="0.25">
      <c r="A97" s="6">
        <v>10306</v>
      </c>
      <c r="B97" s="11" t="s">
        <v>98</v>
      </c>
      <c r="C97" s="94">
        <v>0</v>
      </c>
      <c r="D97" s="100">
        <v>0</v>
      </c>
      <c r="E97" s="93">
        <v>0</v>
      </c>
      <c r="F97" s="100">
        <v>0</v>
      </c>
      <c r="G97" s="100">
        <v>4.0166241000000004E-3</v>
      </c>
      <c r="H97" s="95">
        <v>2.3064841999999998E-3</v>
      </c>
      <c r="I97" s="87"/>
      <c r="J97" s="76">
        <f t="shared" si="1"/>
        <v>6.3231082999999997E-3</v>
      </c>
      <c r="K97" s="86"/>
    </row>
    <row r="98" spans="1:11" x14ac:dyDescent="0.25">
      <c r="A98" s="6">
        <v>10307</v>
      </c>
      <c r="B98" s="11" t="s">
        <v>99</v>
      </c>
      <c r="C98" s="94">
        <v>0.39085937449999997</v>
      </c>
      <c r="D98" s="100">
        <v>0.14458244490000022</v>
      </c>
      <c r="E98" s="93">
        <v>1.6264338999999999E-2</v>
      </c>
      <c r="F98" s="100">
        <v>3.12963458E-2</v>
      </c>
      <c r="G98" s="100">
        <v>9.3102819E-3</v>
      </c>
      <c r="H98" s="95">
        <v>4.7175627853881198E-3</v>
      </c>
      <c r="I98" s="87"/>
      <c r="J98" s="76">
        <f t="shared" si="1"/>
        <v>0.59703034888538831</v>
      </c>
      <c r="K98" s="86"/>
    </row>
    <row r="99" spans="1:11" x14ac:dyDescent="0.25">
      <c r="A99" s="6">
        <v>10326</v>
      </c>
      <c r="B99" s="11" t="s">
        <v>100</v>
      </c>
      <c r="C99" s="94">
        <v>0</v>
      </c>
      <c r="D99" s="100">
        <v>0</v>
      </c>
      <c r="E99" s="93">
        <v>0</v>
      </c>
      <c r="F99" s="100">
        <v>0</v>
      </c>
      <c r="G99" s="100">
        <v>0</v>
      </c>
      <c r="H99" s="95">
        <v>0</v>
      </c>
      <c r="I99" s="87"/>
      <c r="J99" s="76">
        <f t="shared" si="1"/>
        <v>0</v>
      </c>
      <c r="K99" s="86"/>
    </row>
    <row r="100" spans="1:11" x14ac:dyDescent="0.25">
      <c r="A100" s="6">
        <v>10331</v>
      </c>
      <c r="B100" s="11" t="s">
        <v>101</v>
      </c>
      <c r="C100" s="94">
        <v>0.15381780821917809</v>
      </c>
      <c r="D100" s="100">
        <v>0</v>
      </c>
      <c r="E100" s="93">
        <v>0</v>
      </c>
      <c r="F100" s="100">
        <v>0</v>
      </c>
      <c r="G100" s="100">
        <v>0</v>
      </c>
      <c r="H100" s="95">
        <v>0</v>
      </c>
      <c r="I100" s="87"/>
      <c r="J100" s="76">
        <f t="shared" si="1"/>
        <v>0.15381780821917809</v>
      </c>
      <c r="K100" s="86"/>
    </row>
    <row r="101" spans="1:11" x14ac:dyDescent="0.25">
      <c r="A101" s="6">
        <v>10333</v>
      </c>
      <c r="B101" s="11" t="s">
        <v>102</v>
      </c>
      <c r="C101" s="94">
        <v>3.3721460999999999E-3</v>
      </c>
      <c r="D101" s="100">
        <v>0</v>
      </c>
      <c r="E101" s="93">
        <v>0</v>
      </c>
      <c r="F101" s="100">
        <v>0</v>
      </c>
      <c r="G101" s="100">
        <v>0</v>
      </c>
      <c r="H101" s="95">
        <v>0</v>
      </c>
      <c r="I101" s="87"/>
      <c r="J101" s="76">
        <f t="shared" si="1"/>
        <v>3.3721460999999999E-3</v>
      </c>
      <c r="K101" s="86"/>
    </row>
    <row r="102" spans="1:11" x14ac:dyDescent="0.25">
      <c r="A102" s="6">
        <v>10338</v>
      </c>
      <c r="B102" s="11" t="s">
        <v>103</v>
      </c>
      <c r="C102" s="94">
        <v>0</v>
      </c>
      <c r="D102" s="100">
        <v>0</v>
      </c>
      <c r="E102" s="93">
        <v>0</v>
      </c>
      <c r="F102" s="100">
        <v>0</v>
      </c>
      <c r="G102" s="100">
        <v>0</v>
      </c>
      <c r="H102" s="95">
        <v>0</v>
      </c>
      <c r="I102" s="87"/>
      <c r="J102" s="76">
        <f t="shared" si="1"/>
        <v>0</v>
      </c>
      <c r="K102" s="86"/>
    </row>
    <row r="103" spans="1:11" x14ac:dyDescent="0.25">
      <c r="A103" s="6">
        <v>10342</v>
      </c>
      <c r="B103" s="11" t="s">
        <v>104</v>
      </c>
      <c r="C103" s="94">
        <v>6.1974126000000013E-3</v>
      </c>
      <c r="D103" s="100">
        <v>0.20403258350000003</v>
      </c>
      <c r="E103" s="93">
        <v>0.15620621400000001</v>
      </c>
      <c r="F103" s="100">
        <v>4.221829710000001E-2</v>
      </c>
      <c r="G103" s="100">
        <v>5.3957639999999997E-4</v>
      </c>
      <c r="H103" s="95">
        <v>5.2399529999999997E-4</v>
      </c>
      <c r="I103" s="87"/>
      <c r="J103" s="76">
        <f t="shared" si="1"/>
        <v>0.40971807890000012</v>
      </c>
      <c r="K103" s="86"/>
    </row>
    <row r="104" spans="1:11" x14ac:dyDescent="0.25">
      <c r="A104" s="6">
        <v>10343</v>
      </c>
      <c r="B104" s="11" t="s">
        <v>105</v>
      </c>
      <c r="C104" s="94">
        <v>0</v>
      </c>
      <c r="D104" s="100">
        <v>0</v>
      </c>
      <c r="E104" s="93">
        <v>0</v>
      </c>
      <c r="F104" s="100">
        <v>0</v>
      </c>
      <c r="G104" s="100">
        <v>0</v>
      </c>
      <c r="H104" s="95">
        <v>0</v>
      </c>
      <c r="I104" s="87"/>
      <c r="J104" s="76">
        <f t="shared" si="1"/>
        <v>0</v>
      </c>
      <c r="K104" s="86"/>
    </row>
    <row r="105" spans="1:11" ht="14.4" x14ac:dyDescent="0.25">
      <c r="A105" s="6">
        <v>10349</v>
      </c>
      <c r="B105" s="11" t="s">
        <v>106</v>
      </c>
      <c r="C105" s="94">
        <v>11.315802003700011</v>
      </c>
      <c r="D105" s="100">
        <v>18.261254796200014</v>
      </c>
      <c r="E105" s="93">
        <v>16.925327126300008</v>
      </c>
      <c r="F105" s="100">
        <v>10.0266773966</v>
      </c>
      <c r="G105" s="100">
        <v>2.067242353100001</v>
      </c>
      <c r="H105" s="95">
        <v>0</v>
      </c>
      <c r="I105" s="3">
        <v>24.804500000000001</v>
      </c>
      <c r="J105" s="76">
        <f t="shared" si="1"/>
        <v>83.400803675900036</v>
      </c>
      <c r="K105" s="83"/>
    </row>
    <row r="106" spans="1:11" x14ac:dyDescent="0.25">
      <c r="A106" s="6">
        <v>10352</v>
      </c>
      <c r="B106" s="11" t="s">
        <v>107</v>
      </c>
      <c r="C106" s="94">
        <v>4.7203989999999998E-4</v>
      </c>
      <c r="D106" s="100">
        <v>0</v>
      </c>
      <c r="E106" s="93">
        <v>0</v>
      </c>
      <c r="F106" s="100">
        <v>0</v>
      </c>
      <c r="G106" s="100">
        <v>0</v>
      </c>
      <c r="H106" s="95">
        <v>0</v>
      </c>
      <c r="I106" s="87"/>
      <c r="J106" s="76">
        <f t="shared" si="1"/>
        <v>4.7203989999999998E-4</v>
      </c>
      <c r="K106" s="86"/>
    </row>
    <row r="107" spans="1:11" ht="14.4" x14ac:dyDescent="0.25">
      <c r="A107" s="6">
        <v>10354</v>
      </c>
      <c r="B107" s="11" t="s">
        <v>108</v>
      </c>
      <c r="C107" s="94">
        <v>1.5580135319000006</v>
      </c>
      <c r="D107" s="100">
        <v>1.6409977420999995</v>
      </c>
      <c r="E107" s="93">
        <v>2.3734500031999994</v>
      </c>
      <c r="F107" s="100">
        <v>2.6351991014000005</v>
      </c>
      <c r="G107" s="100">
        <v>0.84816492710000002</v>
      </c>
      <c r="H107" s="95">
        <v>1.18993395583242</v>
      </c>
      <c r="I107" s="3">
        <v>5.0308999999999999</v>
      </c>
      <c r="J107" s="76">
        <f t="shared" si="1"/>
        <v>15.276659261532419</v>
      </c>
      <c r="K107" s="83"/>
    </row>
    <row r="108" spans="1:11" x14ac:dyDescent="0.25">
      <c r="A108" s="6">
        <v>10360</v>
      </c>
      <c r="B108" s="11" t="s">
        <v>109</v>
      </c>
      <c r="C108" s="94">
        <v>0</v>
      </c>
      <c r="D108" s="100">
        <v>0</v>
      </c>
      <c r="E108" s="93">
        <v>0</v>
      </c>
      <c r="F108" s="100">
        <v>0</v>
      </c>
      <c r="G108" s="100">
        <v>0</v>
      </c>
      <c r="H108" s="95">
        <v>0</v>
      </c>
      <c r="I108" s="87"/>
      <c r="J108" s="76">
        <f t="shared" si="1"/>
        <v>0</v>
      </c>
      <c r="K108" s="86"/>
    </row>
    <row r="109" spans="1:11" x14ac:dyDescent="0.25">
      <c r="A109" s="6">
        <v>10363</v>
      </c>
      <c r="B109" s="11" t="s">
        <v>110</v>
      </c>
      <c r="C109" s="94">
        <v>0</v>
      </c>
      <c r="D109" s="100">
        <v>0</v>
      </c>
      <c r="E109" s="93">
        <v>0</v>
      </c>
      <c r="F109" s="100">
        <v>0.12252592650000001</v>
      </c>
      <c r="G109" s="100">
        <v>0</v>
      </c>
      <c r="H109" s="95">
        <v>0</v>
      </c>
      <c r="I109" s="87"/>
      <c r="J109" s="76">
        <f t="shared" si="1"/>
        <v>0.12252592650000001</v>
      </c>
      <c r="K109" s="86"/>
    </row>
    <row r="110" spans="1:11" x14ac:dyDescent="0.25">
      <c r="A110" s="6">
        <v>10369</v>
      </c>
      <c r="B110" s="11" t="s">
        <v>111</v>
      </c>
      <c r="C110" s="94">
        <v>0</v>
      </c>
      <c r="D110" s="100">
        <v>0</v>
      </c>
      <c r="E110" s="93">
        <v>0</v>
      </c>
      <c r="F110" s="100">
        <v>0</v>
      </c>
      <c r="G110" s="100">
        <v>0</v>
      </c>
      <c r="H110" s="95">
        <v>0</v>
      </c>
      <c r="I110" s="87"/>
      <c r="J110" s="76">
        <f t="shared" si="1"/>
        <v>0</v>
      </c>
      <c r="K110" s="86"/>
    </row>
    <row r="111" spans="1:11" ht="14.4" x14ac:dyDescent="0.25">
      <c r="A111" s="6">
        <v>10370</v>
      </c>
      <c r="B111" s="11" t="s">
        <v>112</v>
      </c>
      <c r="C111" s="94">
        <v>8.2401050498999986</v>
      </c>
      <c r="D111" s="100">
        <v>5.6795009857999919</v>
      </c>
      <c r="E111" s="93">
        <v>7.3881696757000084</v>
      </c>
      <c r="F111" s="100">
        <v>8.2373340929000065</v>
      </c>
      <c r="G111" s="100">
        <v>1.5697640370000006</v>
      </c>
      <c r="H111" s="95">
        <v>0.75815870746392711</v>
      </c>
      <c r="I111" s="3">
        <v>7.327</v>
      </c>
      <c r="J111" s="76">
        <f t="shared" si="1"/>
        <v>39.200032548763929</v>
      </c>
      <c r="K111" s="83"/>
    </row>
    <row r="112" spans="1:11" x14ac:dyDescent="0.25">
      <c r="A112" s="6">
        <v>10371</v>
      </c>
      <c r="B112" s="11" t="s">
        <v>113</v>
      </c>
      <c r="C112" s="94">
        <v>0</v>
      </c>
      <c r="D112" s="100">
        <v>0</v>
      </c>
      <c r="E112" s="93">
        <v>0</v>
      </c>
      <c r="F112" s="100">
        <v>0</v>
      </c>
      <c r="G112" s="100">
        <v>0</v>
      </c>
      <c r="H112" s="95">
        <v>0</v>
      </c>
      <c r="I112" s="87"/>
      <c r="J112" s="76">
        <f t="shared" si="1"/>
        <v>0</v>
      </c>
      <c r="K112" s="86"/>
    </row>
    <row r="113" spans="1:11" x14ac:dyDescent="0.25">
      <c r="A113" s="6">
        <v>10376</v>
      </c>
      <c r="B113" s="11" t="s">
        <v>114</v>
      </c>
      <c r="C113" s="94">
        <v>0.30867497680000017</v>
      </c>
      <c r="D113" s="100">
        <v>0</v>
      </c>
      <c r="E113" s="93">
        <v>0</v>
      </c>
      <c r="F113" s="100">
        <v>0</v>
      </c>
      <c r="G113" s="100">
        <v>0</v>
      </c>
      <c r="H113" s="95">
        <v>0</v>
      </c>
      <c r="I113" s="87"/>
      <c r="J113" s="76">
        <f t="shared" si="1"/>
        <v>0.30867497680000017</v>
      </c>
      <c r="K113" s="86"/>
    </row>
    <row r="114" spans="1:11" x14ac:dyDescent="0.25">
      <c r="A114" s="6">
        <v>10378</v>
      </c>
      <c r="B114" s="11" t="s">
        <v>115</v>
      </c>
      <c r="C114" s="94">
        <v>0</v>
      </c>
      <c r="D114" s="100">
        <v>0</v>
      </c>
      <c r="E114" s="93">
        <v>0</v>
      </c>
      <c r="F114" s="100">
        <v>0</v>
      </c>
      <c r="G114" s="100">
        <v>0</v>
      </c>
      <c r="H114" s="95">
        <v>0</v>
      </c>
      <c r="I114" s="87"/>
      <c r="J114" s="76">
        <f t="shared" si="1"/>
        <v>0</v>
      </c>
      <c r="K114" s="86"/>
    </row>
    <row r="115" spans="1:11" x14ac:dyDescent="0.25">
      <c r="A115" s="6">
        <v>10379</v>
      </c>
      <c r="B115" s="11" t="s">
        <v>116</v>
      </c>
      <c r="C115" s="94">
        <v>0</v>
      </c>
      <c r="D115" s="100">
        <v>0</v>
      </c>
      <c r="E115" s="93">
        <v>0</v>
      </c>
      <c r="F115" s="100">
        <v>0</v>
      </c>
      <c r="G115" s="100">
        <v>0</v>
      </c>
      <c r="H115" s="95">
        <v>0</v>
      </c>
      <c r="I115" s="87"/>
      <c r="J115" s="76">
        <f t="shared" si="1"/>
        <v>0</v>
      </c>
      <c r="K115" s="86"/>
    </row>
    <row r="116" spans="1:11" x14ac:dyDescent="0.25">
      <c r="A116" s="6">
        <v>10388</v>
      </c>
      <c r="B116" s="11" t="s">
        <v>117</v>
      </c>
      <c r="C116" s="94">
        <v>2.4985448814968039</v>
      </c>
      <c r="D116" s="100">
        <v>2.5806388139013698</v>
      </c>
      <c r="E116" s="93">
        <v>0</v>
      </c>
      <c r="F116" s="100">
        <v>4.7679481562791217</v>
      </c>
      <c r="G116" s="100">
        <v>6.1947149492694059E-2</v>
      </c>
      <c r="H116" s="95">
        <v>0.4364484625852737</v>
      </c>
      <c r="I116" s="87"/>
      <c r="J116" s="76">
        <f t="shared" si="1"/>
        <v>10.345527463755262</v>
      </c>
      <c r="K116" s="86"/>
    </row>
    <row r="117" spans="1:11" x14ac:dyDescent="0.25">
      <c r="A117" s="6">
        <v>10391</v>
      </c>
      <c r="B117" s="11" t="s">
        <v>118</v>
      </c>
      <c r="C117" s="94">
        <v>0</v>
      </c>
      <c r="D117" s="100">
        <v>0</v>
      </c>
      <c r="E117" s="93">
        <v>0</v>
      </c>
      <c r="F117" s="100">
        <v>0.20764765339999999</v>
      </c>
      <c r="G117" s="100">
        <v>0</v>
      </c>
      <c r="H117" s="95">
        <v>0.1092651174</v>
      </c>
      <c r="I117" s="87"/>
      <c r="J117" s="76">
        <f t="shared" si="1"/>
        <v>0.31691277080000002</v>
      </c>
      <c r="K117" s="86"/>
    </row>
    <row r="118" spans="1:11" x14ac:dyDescent="0.25">
      <c r="A118" s="6">
        <v>10406</v>
      </c>
      <c r="B118" s="11" t="s">
        <v>119</v>
      </c>
      <c r="C118" s="94">
        <v>0</v>
      </c>
      <c r="D118" s="100">
        <v>0</v>
      </c>
      <c r="E118" s="93">
        <v>0</v>
      </c>
      <c r="F118" s="100">
        <v>0</v>
      </c>
      <c r="G118" s="100">
        <v>0</v>
      </c>
      <c r="H118" s="95">
        <v>0</v>
      </c>
      <c r="I118" s="87"/>
      <c r="J118" s="76">
        <f t="shared" si="1"/>
        <v>0</v>
      </c>
      <c r="K118" s="86"/>
    </row>
    <row r="119" spans="1:11" x14ac:dyDescent="0.25">
      <c r="A119" s="6">
        <v>10408</v>
      </c>
      <c r="B119" s="11" t="s">
        <v>120</v>
      </c>
      <c r="C119" s="94">
        <v>0</v>
      </c>
      <c r="D119" s="100">
        <v>0</v>
      </c>
      <c r="E119" s="93">
        <v>0</v>
      </c>
      <c r="F119" s="100">
        <v>0</v>
      </c>
      <c r="G119" s="100">
        <v>0</v>
      </c>
      <c r="H119" s="95">
        <v>0</v>
      </c>
      <c r="I119" s="87"/>
      <c r="J119" s="76">
        <f t="shared" si="1"/>
        <v>0</v>
      </c>
      <c r="K119" s="86"/>
    </row>
    <row r="120" spans="1:11" x14ac:dyDescent="0.25">
      <c r="A120" s="6">
        <v>10409</v>
      </c>
      <c r="B120" s="11" t="s">
        <v>121</v>
      </c>
      <c r="C120" s="94">
        <v>0</v>
      </c>
      <c r="D120" s="100">
        <v>0</v>
      </c>
      <c r="E120" s="93">
        <v>0</v>
      </c>
      <c r="F120" s="100">
        <v>0</v>
      </c>
      <c r="G120" s="100">
        <v>0</v>
      </c>
      <c r="H120" s="95">
        <v>0</v>
      </c>
      <c r="I120" s="87"/>
      <c r="J120" s="76">
        <f t="shared" si="1"/>
        <v>0</v>
      </c>
      <c r="K120" s="86"/>
    </row>
    <row r="121" spans="1:11" x14ac:dyDescent="0.25">
      <c r="A121" s="6">
        <v>10426</v>
      </c>
      <c r="B121" s="11" t="s">
        <v>122</v>
      </c>
      <c r="C121" s="94">
        <v>0</v>
      </c>
      <c r="D121" s="100">
        <v>0</v>
      </c>
      <c r="E121" s="93">
        <v>0</v>
      </c>
      <c r="F121" s="100">
        <v>0</v>
      </c>
      <c r="G121" s="100">
        <v>0</v>
      </c>
      <c r="H121" s="95">
        <v>0</v>
      </c>
      <c r="I121" s="87"/>
      <c r="J121" s="76">
        <f t="shared" si="1"/>
        <v>0</v>
      </c>
      <c r="K121" s="86"/>
    </row>
    <row r="122" spans="1:11" x14ac:dyDescent="0.25">
      <c r="A122" s="6">
        <v>10434</v>
      </c>
      <c r="B122" s="11" t="s">
        <v>123</v>
      </c>
      <c r="C122" s="94">
        <v>0</v>
      </c>
      <c r="D122" s="100">
        <v>0</v>
      </c>
      <c r="E122" s="93">
        <v>0</v>
      </c>
      <c r="F122" s="100">
        <v>0</v>
      </c>
      <c r="G122" s="100">
        <v>0</v>
      </c>
      <c r="H122" s="95">
        <v>0</v>
      </c>
      <c r="I122" s="87"/>
      <c r="J122" s="76">
        <f t="shared" si="1"/>
        <v>0</v>
      </c>
      <c r="K122" s="86"/>
    </row>
    <row r="123" spans="1:11" x14ac:dyDescent="0.25">
      <c r="A123" s="6">
        <v>10436</v>
      </c>
      <c r="B123" s="11" t="s">
        <v>124</v>
      </c>
      <c r="C123" s="94">
        <v>0</v>
      </c>
      <c r="D123" s="100">
        <v>0</v>
      </c>
      <c r="E123" s="93">
        <v>0</v>
      </c>
      <c r="F123" s="100">
        <v>3.2780501999999999E-3</v>
      </c>
      <c r="G123" s="100">
        <v>9.1893719999999995E-4</v>
      </c>
      <c r="H123" s="95">
        <v>0</v>
      </c>
      <c r="I123" s="87"/>
      <c r="J123" s="76">
        <f t="shared" si="1"/>
        <v>4.1969873999999994E-3</v>
      </c>
      <c r="K123" s="86"/>
    </row>
    <row r="124" spans="1:11" x14ac:dyDescent="0.25">
      <c r="A124" s="6">
        <v>10440</v>
      </c>
      <c r="B124" s="11" t="s">
        <v>125</v>
      </c>
      <c r="C124" s="94">
        <v>0</v>
      </c>
      <c r="D124" s="100">
        <v>0</v>
      </c>
      <c r="E124" s="93">
        <v>0</v>
      </c>
      <c r="F124" s="100">
        <v>0</v>
      </c>
      <c r="G124" s="100">
        <v>0</v>
      </c>
      <c r="H124" s="95">
        <v>0</v>
      </c>
      <c r="I124" s="87"/>
      <c r="J124" s="76">
        <f t="shared" si="1"/>
        <v>0</v>
      </c>
      <c r="K124" s="86"/>
    </row>
    <row r="125" spans="1:11" x14ac:dyDescent="0.25">
      <c r="A125" s="6">
        <v>10442</v>
      </c>
      <c r="B125" s="11" t="s">
        <v>126</v>
      </c>
      <c r="C125" s="94">
        <v>4.9934364000000005E-3</v>
      </c>
      <c r="D125" s="100">
        <v>0</v>
      </c>
      <c r="E125" s="93">
        <v>0</v>
      </c>
      <c r="F125" s="100">
        <v>0</v>
      </c>
      <c r="G125" s="100">
        <v>0</v>
      </c>
      <c r="H125" s="95">
        <v>0</v>
      </c>
      <c r="I125" s="87"/>
      <c r="J125" s="76">
        <f t="shared" si="1"/>
        <v>4.9934364000000005E-3</v>
      </c>
      <c r="K125" s="86"/>
    </row>
    <row r="126" spans="1:11" x14ac:dyDescent="0.25">
      <c r="A126" s="6">
        <v>10446</v>
      </c>
      <c r="B126" s="11" t="s">
        <v>127</v>
      </c>
      <c r="C126" s="94">
        <v>0</v>
      </c>
      <c r="D126" s="100">
        <v>0</v>
      </c>
      <c r="E126" s="93">
        <v>0</v>
      </c>
      <c r="F126" s="100">
        <v>0</v>
      </c>
      <c r="G126" s="100">
        <v>0</v>
      </c>
      <c r="H126" s="95">
        <v>0</v>
      </c>
      <c r="I126" s="87"/>
      <c r="J126" s="76">
        <f t="shared" si="1"/>
        <v>0</v>
      </c>
      <c r="K126" s="86"/>
    </row>
    <row r="127" spans="1:11" x14ac:dyDescent="0.25">
      <c r="A127" s="6">
        <v>10448</v>
      </c>
      <c r="B127" s="11" t="s">
        <v>128</v>
      </c>
      <c r="C127" s="94">
        <v>0</v>
      </c>
      <c r="D127" s="100">
        <v>0</v>
      </c>
      <c r="E127" s="93">
        <v>0</v>
      </c>
      <c r="F127" s="100">
        <v>0</v>
      </c>
      <c r="G127" s="100">
        <v>0</v>
      </c>
      <c r="H127" s="95">
        <v>0</v>
      </c>
      <c r="I127" s="87"/>
      <c r="J127" s="76">
        <f t="shared" si="1"/>
        <v>0</v>
      </c>
      <c r="K127" s="86"/>
    </row>
    <row r="128" spans="1:11" x14ac:dyDescent="0.25">
      <c r="A128" s="6">
        <v>10451</v>
      </c>
      <c r="B128" s="11" t="s">
        <v>129</v>
      </c>
      <c r="C128" s="94">
        <v>0</v>
      </c>
      <c r="D128" s="100">
        <v>0</v>
      </c>
      <c r="E128" s="93">
        <v>0</v>
      </c>
      <c r="F128" s="100">
        <v>0</v>
      </c>
      <c r="G128" s="100">
        <v>0</v>
      </c>
      <c r="H128" s="95">
        <v>0</v>
      </c>
      <c r="I128" s="87"/>
      <c r="J128" s="76">
        <f t="shared" si="1"/>
        <v>0</v>
      </c>
      <c r="K128" s="86"/>
    </row>
    <row r="129" spans="1:11" x14ac:dyDescent="0.25">
      <c r="A129" s="6">
        <v>10482</v>
      </c>
      <c r="B129" s="11" t="s">
        <v>130</v>
      </c>
      <c r="C129" s="94">
        <v>0</v>
      </c>
      <c r="D129" s="100">
        <v>0</v>
      </c>
      <c r="E129" s="93">
        <v>0</v>
      </c>
      <c r="F129" s="100">
        <v>0</v>
      </c>
      <c r="G129" s="100">
        <v>0</v>
      </c>
      <c r="H129" s="95">
        <v>0</v>
      </c>
      <c r="I129" s="87"/>
      <c r="J129" s="76">
        <f t="shared" si="1"/>
        <v>0</v>
      </c>
      <c r="K129" s="86"/>
    </row>
    <row r="130" spans="1:11" x14ac:dyDescent="0.25">
      <c r="A130" s="6">
        <v>10502</v>
      </c>
      <c r="B130" s="11" t="s">
        <v>131</v>
      </c>
      <c r="C130" s="94">
        <v>0</v>
      </c>
      <c r="D130" s="100">
        <v>0</v>
      </c>
      <c r="E130" s="93">
        <v>0</v>
      </c>
      <c r="F130" s="100">
        <v>0</v>
      </c>
      <c r="G130" s="100">
        <v>0</v>
      </c>
      <c r="H130" s="95">
        <v>0</v>
      </c>
      <c r="I130" s="87"/>
      <c r="J130" s="76">
        <f t="shared" si="1"/>
        <v>0</v>
      </c>
      <c r="K130" s="86"/>
    </row>
    <row r="131" spans="1:11" x14ac:dyDescent="0.25">
      <c r="A131" s="6">
        <v>13927</v>
      </c>
      <c r="B131" s="11" t="s">
        <v>132</v>
      </c>
      <c r="C131" s="94">
        <v>0</v>
      </c>
      <c r="D131" s="100">
        <v>0</v>
      </c>
      <c r="E131" s="93">
        <v>0</v>
      </c>
      <c r="F131" s="100">
        <v>0</v>
      </c>
      <c r="G131" s="100">
        <v>0</v>
      </c>
      <c r="H131" s="95">
        <v>0</v>
      </c>
      <c r="I131" s="87"/>
      <c r="J131" s="76">
        <f t="shared" ref="J131:J135" si="2">SUM(C131:I131)</f>
        <v>0</v>
      </c>
      <c r="K131" s="86"/>
    </row>
    <row r="132" spans="1:11" x14ac:dyDescent="0.25">
      <c r="A132" s="6">
        <v>10597</v>
      </c>
      <c r="B132" s="11" t="s">
        <v>133</v>
      </c>
      <c r="C132" s="94">
        <v>0</v>
      </c>
      <c r="D132" s="100">
        <v>5.1290169E-3</v>
      </c>
      <c r="E132" s="93">
        <v>6.8815479600000021E-2</v>
      </c>
      <c r="F132" s="100">
        <v>0</v>
      </c>
      <c r="G132" s="100">
        <v>0</v>
      </c>
      <c r="H132" s="95">
        <v>0</v>
      </c>
      <c r="I132" s="87"/>
      <c r="J132" s="76">
        <f t="shared" si="2"/>
        <v>7.3944496500000026E-2</v>
      </c>
      <c r="K132" s="86"/>
    </row>
    <row r="133" spans="1:11" x14ac:dyDescent="0.25">
      <c r="A133" s="6">
        <v>10706</v>
      </c>
      <c r="B133" s="11" t="s">
        <v>134</v>
      </c>
      <c r="C133" s="94">
        <v>0</v>
      </c>
      <c r="D133" s="100">
        <v>0.33851106890000005</v>
      </c>
      <c r="E133" s="93">
        <v>0</v>
      </c>
      <c r="F133" s="100">
        <v>0</v>
      </c>
      <c r="G133" s="100">
        <v>0</v>
      </c>
      <c r="H133" s="95">
        <v>0</v>
      </c>
      <c r="I133" s="87"/>
      <c r="J133" s="76">
        <f t="shared" si="2"/>
        <v>0.33851106890000005</v>
      </c>
      <c r="K133" s="86"/>
    </row>
    <row r="134" spans="1:11" x14ac:dyDescent="0.25">
      <c r="A134" s="6">
        <v>11680</v>
      </c>
      <c r="B134" s="11" t="s">
        <v>135</v>
      </c>
      <c r="C134" s="94">
        <v>0</v>
      </c>
      <c r="D134" s="100">
        <v>0</v>
      </c>
      <c r="E134" s="93">
        <v>0</v>
      </c>
      <c r="F134" s="100">
        <v>0</v>
      </c>
      <c r="G134" s="100">
        <v>0</v>
      </c>
      <c r="H134" s="95">
        <v>0</v>
      </c>
      <c r="I134" s="87"/>
      <c r="J134" s="76">
        <f t="shared" si="2"/>
        <v>0</v>
      </c>
      <c r="K134" s="86"/>
    </row>
    <row r="135" spans="1:11" ht="14.4" thickBot="1" x14ac:dyDescent="0.3">
      <c r="A135" s="7">
        <v>12026</v>
      </c>
      <c r="B135" s="11" t="s">
        <v>136</v>
      </c>
      <c r="C135" s="96">
        <v>0</v>
      </c>
      <c r="D135" s="101">
        <v>0</v>
      </c>
      <c r="E135" s="97">
        <v>0</v>
      </c>
      <c r="F135" s="101">
        <v>0</v>
      </c>
      <c r="G135" s="101">
        <v>0.2466803196</v>
      </c>
      <c r="H135" s="98">
        <v>9.7401205357990892E-2</v>
      </c>
      <c r="I135" s="87"/>
      <c r="J135" s="76">
        <f t="shared" si="2"/>
        <v>0.34408152495799088</v>
      </c>
      <c r="K135" s="86"/>
    </row>
    <row r="136" spans="1:11" ht="14.4" thickBot="1" x14ac:dyDescent="0.3">
      <c r="B136" s="13" t="s">
        <v>146</v>
      </c>
      <c r="C136" s="90">
        <f t="shared" ref="C136:J136" si="3">SUM(C3:C135)</f>
        <v>41.215533592051145</v>
      </c>
      <c r="D136" s="91">
        <f t="shared" si="3"/>
        <v>38.723077015409139</v>
      </c>
      <c r="E136" s="92">
        <f t="shared" si="3"/>
        <v>43.145348129764407</v>
      </c>
      <c r="F136" s="91">
        <f t="shared" si="3"/>
        <v>40.987936083077038</v>
      </c>
      <c r="G136" s="91">
        <f t="shared" si="3"/>
        <v>11.87737998498722</v>
      </c>
      <c r="H136" s="92">
        <f t="shared" si="3"/>
        <v>17.020937812829445</v>
      </c>
      <c r="I136" s="14">
        <f t="shared" si="3"/>
        <v>49.9955</v>
      </c>
      <c r="J136" s="80">
        <f t="shared" si="3"/>
        <v>242.96571261811843</v>
      </c>
      <c r="K136" s="86"/>
    </row>
    <row r="138" spans="1:11" ht="14.1" customHeight="1" x14ac:dyDescent="0.25"/>
  </sheetData>
  <mergeCells count="2">
    <mergeCell ref="C1:H1"/>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C1" sqref="C1"/>
    </sheetView>
  </sheetViews>
  <sheetFormatPr defaultColWidth="9.44140625" defaultRowHeight="13.8" x14ac:dyDescent="0.25"/>
  <cols>
    <col min="1" max="1" width="8.5546875" style="1" bestFit="1" customWidth="1"/>
    <col min="2" max="2" width="34.44140625" style="1" customWidth="1"/>
    <col min="3" max="3" width="14.5546875" style="1" customWidth="1"/>
    <col min="4" max="4" width="12.5546875" style="1" customWidth="1"/>
    <col min="5" max="5" width="13.88671875" style="1" customWidth="1"/>
    <col min="6" max="16384" width="9.44140625" style="1"/>
  </cols>
  <sheetData>
    <row r="1" spans="1:5" ht="14.4" thickBot="1" x14ac:dyDescent="0.3">
      <c r="B1" s="13" t="s">
        <v>154</v>
      </c>
      <c r="C1" s="25">
        <f>SUM(Calculation!K137:O137)</f>
        <v>7145.0172511397686</v>
      </c>
    </row>
    <row r="2" spans="1:5" ht="14.4" thickBot="1" x14ac:dyDescent="0.3">
      <c r="A2" s="192" t="s">
        <v>1</v>
      </c>
      <c r="B2" s="193"/>
      <c r="C2" s="60"/>
      <c r="D2" s="59"/>
    </row>
    <row r="3" spans="1:5" ht="42" thickBot="1" x14ac:dyDescent="0.3">
      <c r="A3" s="4" t="s">
        <v>2</v>
      </c>
      <c r="B3" s="5" t="s">
        <v>3</v>
      </c>
      <c r="C3" s="27" t="s">
        <v>155</v>
      </c>
      <c r="D3" s="27" t="s">
        <v>193</v>
      </c>
      <c r="E3" s="81" t="s">
        <v>192</v>
      </c>
    </row>
    <row r="4" spans="1:5" x14ac:dyDescent="0.25">
      <c r="A4" s="6">
        <v>10015</v>
      </c>
      <c r="B4" s="11" t="s">
        <v>4</v>
      </c>
      <c r="C4" s="28">
        <f>SUM(Calculation!K4:O4)</f>
        <v>0.54931529680365287</v>
      </c>
      <c r="D4" s="61">
        <f t="shared" ref="D4:D34" si="0">C4/$C$1</f>
        <v>7.6880891605408857E-5</v>
      </c>
      <c r="E4" s="76">
        <f t="shared" ref="E4:E67" si="1">IF($C$1&lt;7250,$D4*(7250-$C$1),0)</f>
        <v>8.0711673355613085E-3</v>
      </c>
    </row>
    <row r="5" spans="1:5" x14ac:dyDescent="0.25">
      <c r="A5" s="6">
        <v>10024</v>
      </c>
      <c r="B5" s="11" t="s">
        <v>5</v>
      </c>
      <c r="C5" s="28">
        <f>SUM(Calculation!K5:O5)</f>
        <v>207.31177834272421</v>
      </c>
      <c r="D5" s="61">
        <f t="shared" si="0"/>
        <v>2.9014874430100777E-2</v>
      </c>
      <c r="E5" s="76">
        <f t="shared" si="1"/>
        <v>3.0460612755064185</v>
      </c>
    </row>
    <row r="6" spans="1:5" x14ac:dyDescent="0.25">
      <c r="A6" s="6">
        <v>10025</v>
      </c>
      <c r="B6" s="11" t="s">
        <v>6</v>
      </c>
      <c r="C6" s="28">
        <f>SUM(Calculation!K6:O6)</f>
        <v>64.108695243761417</v>
      </c>
      <c r="D6" s="61">
        <f t="shared" si="0"/>
        <v>8.9725039129240503E-3</v>
      </c>
      <c r="E6" s="76">
        <f t="shared" si="1"/>
        <v>0.94195812493794884</v>
      </c>
    </row>
    <row r="7" spans="1:5" x14ac:dyDescent="0.25">
      <c r="A7" s="6">
        <v>10027</v>
      </c>
      <c r="B7" s="11" t="s">
        <v>7</v>
      </c>
      <c r="C7" s="28">
        <f>SUM(Calculation!K7:O7)</f>
        <v>63.407592768213703</v>
      </c>
      <c r="D7" s="61">
        <f t="shared" si="0"/>
        <v>8.8743792407357681E-3</v>
      </c>
      <c r="E7" s="76">
        <f t="shared" si="1"/>
        <v>0.93165672712061387</v>
      </c>
    </row>
    <row r="8" spans="1:5" x14ac:dyDescent="0.25">
      <c r="A8" s="6">
        <v>10029</v>
      </c>
      <c r="B8" s="11" t="s">
        <v>8</v>
      </c>
      <c r="C8" s="28">
        <f>SUM(Calculation!K8:O8)</f>
        <v>18.806494006849313</v>
      </c>
      <c r="D8" s="61">
        <f t="shared" si="0"/>
        <v>2.6321131700345877E-3</v>
      </c>
      <c r="E8" s="76">
        <f t="shared" si="1"/>
        <v>0.2763264759014486</v>
      </c>
    </row>
    <row r="9" spans="1:5" x14ac:dyDescent="0.25">
      <c r="A9" s="6">
        <v>10044</v>
      </c>
      <c r="B9" s="11" t="s">
        <v>9</v>
      </c>
      <c r="C9" s="28">
        <f>SUM(Calculation!K9:O9)</f>
        <v>20.865224743150684</v>
      </c>
      <c r="D9" s="61">
        <f t="shared" si="0"/>
        <v>2.9202483366743831E-3</v>
      </c>
      <c r="E9" s="76">
        <f t="shared" si="1"/>
        <v>0.30657569773859517</v>
      </c>
    </row>
    <row r="10" spans="1:5" x14ac:dyDescent="0.25">
      <c r="A10" s="6">
        <v>10046</v>
      </c>
      <c r="B10" s="11" t="s">
        <v>10</v>
      </c>
      <c r="C10" s="28">
        <f>SUM(Calculation!K10:O10)</f>
        <v>86.557924142979445</v>
      </c>
      <c r="D10" s="61">
        <f t="shared" si="0"/>
        <v>1.2114445787961083E-2</v>
      </c>
      <c r="E10" s="76">
        <f t="shared" si="1"/>
        <v>1.2718078197384062</v>
      </c>
    </row>
    <row r="11" spans="1:5" x14ac:dyDescent="0.25">
      <c r="A11" s="6">
        <v>10047</v>
      </c>
      <c r="B11" s="11" t="s">
        <v>11</v>
      </c>
      <c r="C11" s="28">
        <f>SUM(Calculation!K11:O11)</f>
        <v>146.30886819946187</v>
      </c>
      <c r="D11" s="61">
        <f t="shared" si="0"/>
        <v>2.0477048977890541E-2</v>
      </c>
      <c r="E11" s="76">
        <f t="shared" si="1"/>
        <v>2.1497368902445402</v>
      </c>
    </row>
    <row r="12" spans="1:5" x14ac:dyDescent="0.25">
      <c r="A12" s="6">
        <v>10055</v>
      </c>
      <c r="B12" s="11" t="s">
        <v>12</v>
      </c>
      <c r="C12" s="28">
        <f>SUM(Calculation!K12:O12)</f>
        <v>0.41832465753424658</v>
      </c>
      <c r="D12" s="61">
        <f t="shared" si="0"/>
        <v>5.8547746328746187E-5</v>
      </c>
      <c r="E12" s="76">
        <f t="shared" si="1"/>
        <v>6.146503349163294E-3</v>
      </c>
    </row>
    <row r="13" spans="1:5" x14ac:dyDescent="0.25">
      <c r="A13" s="6">
        <v>10057</v>
      </c>
      <c r="B13" s="11" t="s">
        <v>13</v>
      </c>
      <c r="C13" s="28">
        <f>SUM(Calculation!K13:O13)</f>
        <v>20.081387785388127</v>
      </c>
      <c r="D13" s="61">
        <f t="shared" si="0"/>
        <v>2.810544338739666E-3</v>
      </c>
      <c r="E13" s="76">
        <f t="shared" si="1"/>
        <v>0.29505867047445139</v>
      </c>
    </row>
    <row r="14" spans="1:5" x14ac:dyDescent="0.25">
      <c r="A14" s="6">
        <v>10059</v>
      </c>
      <c r="B14" s="11" t="s">
        <v>14</v>
      </c>
      <c r="C14" s="28">
        <f>SUM(Calculation!K14:O14)</f>
        <v>7.8091685787671237</v>
      </c>
      <c r="D14" s="61">
        <f t="shared" si="0"/>
        <v>1.0929530754486855E-3</v>
      </c>
      <c r="E14" s="76">
        <f t="shared" si="1"/>
        <v>0.11474121823584686</v>
      </c>
    </row>
    <row r="15" spans="1:5" x14ac:dyDescent="0.25">
      <c r="A15" s="6">
        <v>10061</v>
      </c>
      <c r="B15" s="11" t="s">
        <v>15</v>
      </c>
      <c r="C15" s="28">
        <f>SUM(Calculation!K15:O15)</f>
        <v>9.004446175799087</v>
      </c>
      <c r="D15" s="61">
        <f t="shared" si="0"/>
        <v>1.2602413485233647E-3</v>
      </c>
      <c r="E15" s="76">
        <f t="shared" si="1"/>
        <v>0.13230360099530772</v>
      </c>
    </row>
    <row r="16" spans="1:5" x14ac:dyDescent="0.25">
      <c r="A16" s="6">
        <v>10062</v>
      </c>
      <c r="B16" s="11" t="s">
        <v>16</v>
      </c>
      <c r="C16" s="28">
        <f>SUM(Calculation!K16:O16)</f>
        <v>5.8024731101598173</v>
      </c>
      <c r="D16" s="61">
        <f t="shared" si="0"/>
        <v>8.1210064387657148E-4</v>
      </c>
      <c r="E16" s="76">
        <f t="shared" si="1"/>
        <v>8.52565579453263E-2</v>
      </c>
    </row>
    <row r="17" spans="1:5" x14ac:dyDescent="0.25">
      <c r="A17" s="6">
        <v>10064</v>
      </c>
      <c r="B17" s="11" t="s">
        <v>17</v>
      </c>
      <c r="C17" s="28">
        <f>SUM(Calculation!K17:O17)</f>
        <v>14.873906249999999</v>
      </c>
      <c r="D17" s="61">
        <f t="shared" si="0"/>
        <v>2.081717332120832E-3</v>
      </c>
      <c r="E17" s="76">
        <f t="shared" si="1"/>
        <v>0.21854440787603216</v>
      </c>
    </row>
    <row r="18" spans="1:5" x14ac:dyDescent="0.25">
      <c r="A18" s="6">
        <v>10065</v>
      </c>
      <c r="B18" s="11" t="s">
        <v>18</v>
      </c>
      <c r="C18" s="28">
        <f>SUM(Calculation!K18:O18)</f>
        <v>2.9346457477168948</v>
      </c>
      <c r="D18" s="61">
        <f t="shared" si="0"/>
        <v>4.1072619485261032E-4</v>
      </c>
      <c r="E18" s="76">
        <f t="shared" si="1"/>
        <v>4.3119164964530041E-2</v>
      </c>
    </row>
    <row r="19" spans="1:5" x14ac:dyDescent="0.25">
      <c r="A19" s="6">
        <v>10066</v>
      </c>
      <c r="B19" s="11" t="s">
        <v>19</v>
      </c>
      <c r="C19" s="28">
        <f>SUM(Calculation!K19:O19)</f>
        <v>24.913138232787674</v>
      </c>
      <c r="D19" s="61">
        <f t="shared" si="0"/>
        <v>3.4867848959795789E-3</v>
      </c>
      <c r="E19" s="76">
        <f t="shared" si="1"/>
        <v>0.36605226306427208</v>
      </c>
    </row>
    <row r="20" spans="1:5" x14ac:dyDescent="0.25">
      <c r="A20" s="6">
        <v>10067</v>
      </c>
      <c r="B20" s="11" t="s">
        <v>20</v>
      </c>
      <c r="C20" s="28">
        <f>SUM(Calculation!K20:O20)</f>
        <v>15.922356420412786</v>
      </c>
      <c r="D20" s="61">
        <f t="shared" si="0"/>
        <v>2.2284559799870128E-3</v>
      </c>
      <c r="E20" s="76">
        <f t="shared" si="1"/>
        <v>0.23394943449305736</v>
      </c>
    </row>
    <row r="21" spans="1:5" x14ac:dyDescent="0.25">
      <c r="A21" s="6">
        <v>10068</v>
      </c>
      <c r="B21" s="11" t="s">
        <v>21</v>
      </c>
      <c r="C21" s="28">
        <f>SUM(Calculation!K21:O21)</f>
        <v>2.5317785388127856</v>
      </c>
      <c r="D21" s="61">
        <f t="shared" si="0"/>
        <v>3.5434183709058477E-4</v>
      </c>
      <c r="E21" s="76">
        <f t="shared" si="1"/>
        <v>3.7199780093953874E-2</v>
      </c>
    </row>
    <row r="22" spans="1:5" x14ac:dyDescent="0.25">
      <c r="A22" s="6">
        <v>10070</v>
      </c>
      <c r="B22" s="11" t="s">
        <v>22</v>
      </c>
      <c r="C22" s="28">
        <f>SUM(Calculation!K22:O22)</f>
        <v>0.36802685502283106</v>
      </c>
      <c r="D22" s="61">
        <f t="shared" si="0"/>
        <v>5.1508182847861373E-5</v>
      </c>
      <c r="E22" s="76">
        <f t="shared" si="1"/>
        <v>5.4074706241639073E-3</v>
      </c>
    </row>
    <row r="23" spans="1:5" x14ac:dyDescent="0.25">
      <c r="A23" s="6">
        <v>10071</v>
      </c>
      <c r="B23" s="11" t="s">
        <v>23</v>
      </c>
      <c r="C23" s="28">
        <f>SUM(Calculation!K23:O23)</f>
        <v>1.9425074200913242</v>
      </c>
      <c r="D23" s="61">
        <f t="shared" si="0"/>
        <v>2.7186882155973195E-4</v>
      </c>
      <c r="E23" s="76">
        <f t="shared" si="1"/>
        <v>2.8541536216732395E-2</v>
      </c>
    </row>
    <row r="24" spans="1:5" x14ac:dyDescent="0.25">
      <c r="A24" s="6">
        <v>10072</v>
      </c>
      <c r="B24" s="11" t="s">
        <v>24</v>
      </c>
      <c r="C24" s="28">
        <f>SUM(Calculation!K24:O24)</f>
        <v>24.50024791292055</v>
      </c>
      <c r="D24" s="61">
        <f t="shared" si="0"/>
        <v>3.4289977269141353E-3</v>
      </c>
      <c r="E24" s="76">
        <f t="shared" si="1"/>
        <v>0.3599856072069309</v>
      </c>
    </row>
    <row r="25" spans="1:5" x14ac:dyDescent="0.25">
      <c r="A25" s="6">
        <v>10074</v>
      </c>
      <c r="B25" s="11" t="s">
        <v>25</v>
      </c>
      <c r="C25" s="28">
        <f>SUM(Calculation!K25:O25)</f>
        <v>27.465286021035389</v>
      </c>
      <c r="D25" s="61">
        <f t="shared" si="0"/>
        <v>3.843977565856002E-3</v>
      </c>
      <c r="E25" s="76">
        <f t="shared" si="1"/>
        <v>0.40355133142062416</v>
      </c>
    </row>
    <row r="26" spans="1:5" x14ac:dyDescent="0.25">
      <c r="A26" s="6">
        <v>10076</v>
      </c>
      <c r="B26" s="11" t="s">
        <v>26</v>
      </c>
      <c r="C26" s="28">
        <f>SUM(Calculation!K26:O26)</f>
        <v>5.5145718732504569</v>
      </c>
      <c r="D26" s="61">
        <f t="shared" si="0"/>
        <v>7.7180665622196727E-4</v>
      </c>
      <c r="E26" s="76">
        <f t="shared" si="1"/>
        <v>8.1026384358805714E-2</v>
      </c>
    </row>
    <row r="27" spans="1:5" x14ac:dyDescent="0.25">
      <c r="A27" s="6">
        <v>10078</v>
      </c>
      <c r="B27" s="11" t="s">
        <v>27</v>
      </c>
      <c r="C27" s="28">
        <f>SUM(Calculation!K27:O27)</f>
        <v>3.580340958038128</v>
      </c>
      <c r="D27" s="61">
        <f t="shared" si="0"/>
        <v>5.0109619503955637E-4</v>
      </c>
      <c r="E27" s="76">
        <f t="shared" si="1"/>
        <v>5.2606455998655259E-2</v>
      </c>
    </row>
    <row r="28" spans="1:5" x14ac:dyDescent="0.25">
      <c r="A28" s="6">
        <v>10079</v>
      </c>
      <c r="B28" s="11" t="s">
        <v>28</v>
      </c>
      <c r="C28" s="28">
        <f>SUM(Calculation!K28:O28)</f>
        <v>79.251405251141549</v>
      </c>
      <c r="D28" s="61">
        <f t="shared" si="0"/>
        <v>1.1091842393872375E-2</v>
      </c>
      <c r="E28" s="76">
        <f t="shared" si="1"/>
        <v>1.164452104433171</v>
      </c>
    </row>
    <row r="29" spans="1:5" x14ac:dyDescent="0.25">
      <c r="A29" s="6">
        <v>10080</v>
      </c>
      <c r="B29" s="11" t="s">
        <v>29</v>
      </c>
      <c r="C29" s="28">
        <f>SUM(Calculation!K29:O29)</f>
        <v>6.6740559360730591</v>
      </c>
      <c r="D29" s="61">
        <f t="shared" si="0"/>
        <v>9.3408534948021546E-4</v>
      </c>
      <c r="E29" s="76">
        <f t="shared" si="1"/>
        <v>9.8062847658502914E-2</v>
      </c>
    </row>
    <row r="30" spans="1:5" x14ac:dyDescent="0.25">
      <c r="A30" s="6">
        <v>10081</v>
      </c>
      <c r="B30" s="11" t="s">
        <v>30</v>
      </c>
      <c r="C30" s="28">
        <f>SUM(Calculation!K30:O30)</f>
        <v>10.030785391919864</v>
      </c>
      <c r="D30" s="61">
        <f t="shared" si="0"/>
        <v>1.403885398641936E-3</v>
      </c>
      <c r="E30" s="76">
        <f t="shared" si="1"/>
        <v>0.14738374823417216</v>
      </c>
    </row>
    <row r="31" spans="1:5" x14ac:dyDescent="0.25">
      <c r="A31" s="6">
        <v>10082</v>
      </c>
      <c r="B31" s="11" t="s">
        <v>31</v>
      </c>
      <c r="C31" s="28">
        <f>SUM(Calculation!K31:O31)</f>
        <v>0.11859477739726026</v>
      </c>
      <c r="D31" s="61">
        <f t="shared" si="0"/>
        <v>1.6598249273413874E-5</v>
      </c>
      <c r="E31" s="76">
        <f t="shared" si="1"/>
        <v>1.7425298349903265E-3</v>
      </c>
    </row>
    <row r="32" spans="1:5" x14ac:dyDescent="0.25">
      <c r="A32" s="6">
        <v>10083</v>
      </c>
      <c r="B32" s="11" t="s">
        <v>32</v>
      </c>
      <c r="C32" s="28">
        <f>SUM(Calculation!K32:O32)</f>
        <v>8.6369518626178063</v>
      </c>
      <c r="D32" s="61">
        <f t="shared" si="0"/>
        <v>1.2088076989933152E-3</v>
      </c>
      <c r="E32" s="76">
        <f t="shared" si="1"/>
        <v>0.12690395508372937</v>
      </c>
    </row>
    <row r="33" spans="1:5" x14ac:dyDescent="0.25">
      <c r="A33" s="6">
        <v>10086</v>
      </c>
      <c r="B33" s="11" t="s">
        <v>33</v>
      </c>
      <c r="C33" s="28">
        <f>SUM(Calculation!K33:O33)</f>
        <v>3.7510205479452048</v>
      </c>
      <c r="D33" s="61">
        <f t="shared" si="0"/>
        <v>5.2498411355785663E-4</v>
      </c>
      <c r="E33" s="76">
        <f t="shared" si="1"/>
        <v>5.5114275349255649E-2</v>
      </c>
    </row>
    <row r="34" spans="1:5" x14ac:dyDescent="0.25">
      <c r="A34" s="6">
        <v>10087</v>
      </c>
      <c r="B34" s="11" t="s">
        <v>34</v>
      </c>
      <c r="C34" s="28">
        <f>SUM(Calculation!K34:O34)</f>
        <v>45.18400627908882</v>
      </c>
      <c r="D34" s="61">
        <f t="shared" si="0"/>
        <v>6.3238484514339128E-3</v>
      </c>
      <c r="E34" s="76">
        <f t="shared" si="1"/>
        <v>0.66389499380704953</v>
      </c>
    </row>
    <row r="35" spans="1:5" x14ac:dyDescent="0.25">
      <c r="A35" s="6">
        <v>10089</v>
      </c>
      <c r="B35" s="11" t="s">
        <v>35</v>
      </c>
      <c r="C35" s="28">
        <f>SUM(Calculation!K35:O35)</f>
        <v>108.30987813208949</v>
      </c>
      <c r="D35" s="61">
        <f t="shared" ref="D35:D66" si="2">C35/$C$1</f>
        <v>1.5158798687968454E-2</v>
      </c>
      <c r="E35" s="76">
        <f t="shared" si="1"/>
        <v>1.591412355681797</v>
      </c>
    </row>
    <row r="36" spans="1:5" x14ac:dyDescent="0.25">
      <c r="A36" s="6">
        <v>10091</v>
      </c>
      <c r="B36" s="11" t="s">
        <v>36</v>
      </c>
      <c r="C36" s="28">
        <f>SUM(Calculation!K36:O36)</f>
        <v>9.5306779111602751</v>
      </c>
      <c r="D36" s="61">
        <f t="shared" si="2"/>
        <v>1.3338915185460115E-3</v>
      </c>
      <c r="E36" s="76">
        <f t="shared" si="1"/>
        <v>0.14003559829830858</v>
      </c>
    </row>
    <row r="37" spans="1:5" x14ac:dyDescent="0.25">
      <c r="A37" s="6">
        <v>10094</v>
      </c>
      <c r="B37" s="11" t="s">
        <v>37</v>
      </c>
      <c r="C37" s="28">
        <f>SUM(Calculation!K37:O37)</f>
        <v>2.8794210045662099</v>
      </c>
      <c r="D37" s="61">
        <f t="shared" si="2"/>
        <v>4.029970682165794E-4</v>
      </c>
      <c r="E37" s="76">
        <f t="shared" si="1"/>
        <v>4.2307740003990686E-2</v>
      </c>
    </row>
    <row r="38" spans="1:5" x14ac:dyDescent="0.25">
      <c r="A38" s="6">
        <v>10095</v>
      </c>
      <c r="B38" s="11" t="s">
        <v>38</v>
      </c>
      <c r="C38" s="28">
        <f>SUM(Calculation!K38:O38)</f>
        <v>3.6587793093607304</v>
      </c>
      <c r="D38" s="61">
        <f t="shared" si="2"/>
        <v>5.120742442962029E-4</v>
      </c>
      <c r="E38" s="76">
        <f t="shared" si="1"/>
        <v>5.3758961786741034E-2</v>
      </c>
    </row>
    <row r="39" spans="1:5" x14ac:dyDescent="0.25">
      <c r="A39" s="6">
        <v>10097</v>
      </c>
      <c r="B39" s="11" t="s">
        <v>39</v>
      </c>
      <c r="C39" s="28">
        <f>SUM(Calculation!K39:O39)</f>
        <v>2.0429148116438354</v>
      </c>
      <c r="D39" s="61">
        <f t="shared" si="2"/>
        <v>2.8592160660185264E-4</v>
      </c>
      <c r="E39" s="76">
        <f t="shared" si="1"/>
        <v>3.0016836219596166E-2</v>
      </c>
    </row>
    <row r="40" spans="1:5" x14ac:dyDescent="0.25">
      <c r="A40" s="6">
        <v>10101</v>
      </c>
      <c r="B40" s="11" t="s">
        <v>40</v>
      </c>
      <c r="C40" s="28">
        <f>SUM(Calculation!K40:O40)</f>
        <v>78.614935344758919</v>
      </c>
      <c r="D40" s="61">
        <f t="shared" si="2"/>
        <v>1.1002763545772868E-2</v>
      </c>
      <c r="E40" s="76">
        <f t="shared" si="1"/>
        <v>1.1551003620943818</v>
      </c>
    </row>
    <row r="41" spans="1:5" x14ac:dyDescent="0.25">
      <c r="A41" s="6">
        <v>10103</v>
      </c>
      <c r="B41" s="11" t="s">
        <v>41</v>
      </c>
      <c r="C41" s="28">
        <f>SUM(Calculation!K41:O41)</f>
        <v>381.94136780931785</v>
      </c>
      <c r="D41" s="61">
        <f t="shared" si="2"/>
        <v>5.3455625701728127E-2</v>
      </c>
      <c r="E41" s="76">
        <f t="shared" si="1"/>
        <v>5.6119185282110529</v>
      </c>
    </row>
    <row r="42" spans="1:5" x14ac:dyDescent="0.25">
      <c r="A42" s="6">
        <v>10105</v>
      </c>
      <c r="B42" s="11" t="s">
        <v>42</v>
      </c>
      <c r="C42" s="28">
        <f>SUM(Calculation!K42:O42)</f>
        <v>97.808610759132421</v>
      </c>
      <c r="D42" s="61">
        <f t="shared" si="2"/>
        <v>1.3689065725282897E-2</v>
      </c>
      <c r="E42" s="76">
        <f t="shared" si="1"/>
        <v>1.4371157491685753</v>
      </c>
    </row>
    <row r="43" spans="1:5" x14ac:dyDescent="0.25">
      <c r="A43" s="6">
        <v>10106</v>
      </c>
      <c r="B43" s="11" t="s">
        <v>43</v>
      </c>
      <c r="C43" s="28">
        <f>SUM(Calculation!K43:O43)</f>
        <v>24.494464897260276</v>
      </c>
      <c r="D43" s="61">
        <f t="shared" si="2"/>
        <v>3.4281883494896997E-3</v>
      </c>
      <c r="E43" s="76">
        <f t="shared" si="1"/>
        <v>0.35990063654004822</v>
      </c>
    </row>
    <row r="44" spans="1:5" x14ac:dyDescent="0.25">
      <c r="A44" s="6">
        <v>10109</v>
      </c>
      <c r="B44" s="11" t="s">
        <v>44</v>
      </c>
      <c r="C44" s="28">
        <f>SUM(Calculation!K44:O44)</f>
        <v>13.178644788811871</v>
      </c>
      <c r="D44" s="61">
        <f t="shared" si="2"/>
        <v>1.844452480042595E-3</v>
      </c>
      <c r="E44" s="76">
        <f t="shared" si="1"/>
        <v>0.19363569149694265</v>
      </c>
    </row>
    <row r="45" spans="1:5" x14ac:dyDescent="0.25">
      <c r="A45" s="6">
        <v>10111</v>
      </c>
      <c r="B45" s="11" t="s">
        <v>45</v>
      </c>
      <c r="C45" s="28">
        <f>SUM(Calculation!K45:O45)</f>
        <v>3.244555479452055</v>
      </c>
      <c r="D45" s="61">
        <f t="shared" si="2"/>
        <v>4.5410044026618487E-4</v>
      </c>
      <c r="E45" s="76">
        <f t="shared" si="1"/>
        <v>4.767271247778538E-2</v>
      </c>
    </row>
    <row r="46" spans="1:5" x14ac:dyDescent="0.25">
      <c r="A46" s="6">
        <v>10112</v>
      </c>
      <c r="B46" s="11" t="s">
        <v>46</v>
      </c>
      <c r="C46" s="28">
        <f>SUM(Calculation!K46:O46)</f>
        <v>58.900583522037898</v>
      </c>
      <c r="D46" s="61">
        <f t="shared" si="2"/>
        <v>8.2435887068911008E-3</v>
      </c>
      <c r="E46" s="76">
        <f t="shared" si="1"/>
        <v>0.86543460292258789</v>
      </c>
    </row>
    <row r="47" spans="1:5" x14ac:dyDescent="0.25">
      <c r="A47" s="6">
        <v>10113</v>
      </c>
      <c r="B47" s="11" t="s">
        <v>47</v>
      </c>
      <c r="C47" s="28">
        <f>SUM(Calculation!K47:O47)</f>
        <v>39.767833063066433</v>
      </c>
      <c r="D47" s="61">
        <f t="shared" si="2"/>
        <v>5.5658134424689731E-3</v>
      </c>
      <c r="E47" s="76">
        <f t="shared" si="1"/>
        <v>0.58431439483362002</v>
      </c>
    </row>
    <row r="48" spans="1:5" x14ac:dyDescent="0.25">
      <c r="A48" s="6">
        <v>10116</v>
      </c>
      <c r="B48" s="11" t="s">
        <v>48</v>
      </c>
      <c r="C48" s="28">
        <f>SUM(Calculation!K48:O48)</f>
        <v>0.23700456067968037</v>
      </c>
      <c r="D48" s="61">
        <f t="shared" si="2"/>
        <v>3.3170607200685703E-5</v>
      </c>
      <c r="E48" s="76">
        <f t="shared" si="1"/>
        <v>3.4823415252909695E-3</v>
      </c>
    </row>
    <row r="49" spans="1:5" x14ac:dyDescent="0.25">
      <c r="A49" s="6">
        <v>10118</v>
      </c>
      <c r="B49" s="11" t="s">
        <v>49</v>
      </c>
      <c r="C49" s="28">
        <f>SUM(Calculation!K49:O49)</f>
        <v>47.073961923424655</v>
      </c>
      <c r="D49" s="61">
        <f t="shared" si="2"/>
        <v>6.5883622486587346E-3</v>
      </c>
      <c r="E49" s="76">
        <f t="shared" si="1"/>
        <v>0.69166437935116909</v>
      </c>
    </row>
    <row r="50" spans="1:5" x14ac:dyDescent="0.25">
      <c r="A50" s="6">
        <v>10121</v>
      </c>
      <c r="B50" s="11" t="s">
        <v>50</v>
      </c>
      <c r="C50" s="28">
        <f>SUM(Calculation!K50:O50)</f>
        <v>41.087443493150687</v>
      </c>
      <c r="D50" s="61">
        <f t="shared" si="2"/>
        <v>5.750503049743714E-3</v>
      </c>
      <c r="E50" s="76">
        <f t="shared" si="1"/>
        <v>0.60370361749123891</v>
      </c>
    </row>
    <row r="51" spans="1:5" x14ac:dyDescent="0.25">
      <c r="A51" s="6">
        <v>10123</v>
      </c>
      <c r="B51" s="11" t="s">
        <v>51</v>
      </c>
      <c r="C51" s="28">
        <f>SUM(Calculation!K51:O51)</f>
        <v>443.65121682089836</v>
      </c>
      <c r="D51" s="61">
        <f t="shared" si="2"/>
        <v>6.2092392674087303E-2</v>
      </c>
      <c r="E51" s="76">
        <f t="shared" si="1"/>
        <v>6.5186300662345777</v>
      </c>
    </row>
    <row r="52" spans="1:5" x14ac:dyDescent="0.25">
      <c r="A52" s="6">
        <v>10136</v>
      </c>
      <c r="B52" s="11" t="s">
        <v>52</v>
      </c>
      <c r="C52" s="28">
        <f>SUM(Calculation!K52:O52)</f>
        <v>18.888885435502285</v>
      </c>
      <c r="D52" s="61">
        <f t="shared" si="2"/>
        <v>2.6436444828022133E-3</v>
      </c>
      <c r="E52" s="76">
        <f t="shared" si="1"/>
        <v>0.277537064813761</v>
      </c>
    </row>
    <row r="53" spans="1:5" x14ac:dyDescent="0.25">
      <c r="A53" s="6">
        <v>10142</v>
      </c>
      <c r="B53" s="11" t="s">
        <v>53</v>
      </c>
      <c r="C53" s="28">
        <f>SUM(Calculation!K53:O53)</f>
        <v>2.8783137557077625</v>
      </c>
      <c r="D53" s="61">
        <f t="shared" si="2"/>
        <v>4.0284210024106181E-4</v>
      </c>
      <c r="E53" s="76">
        <f t="shared" si="1"/>
        <v>4.2291471039935545E-2</v>
      </c>
    </row>
    <row r="54" spans="1:5" x14ac:dyDescent="0.25">
      <c r="A54" s="6">
        <v>10144</v>
      </c>
      <c r="B54" s="11" t="s">
        <v>54</v>
      </c>
      <c r="C54" s="28">
        <f>SUM(Calculation!K54:O54)</f>
        <v>3.375927083333333</v>
      </c>
      <c r="D54" s="61">
        <f t="shared" si="2"/>
        <v>4.7248690446405952E-4</v>
      </c>
      <c r="E54" s="76">
        <f t="shared" si="1"/>
        <v>4.9602974031098493E-2</v>
      </c>
    </row>
    <row r="55" spans="1:5" x14ac:dyDescent="0.25">
      <c r="A55" s="6">
        <v>10156</v>
      </c>
      <c r="B55" s="11" t="s">
        <v>55</v>
      </c>
      <c r="C55" s="28">
        <f>SUM(Calculation!K55:O55)</f>
        <v>32.594862854418949</v>
      </c>
      <c r="D55" s="61">
        <f t="shared" si="2"/>
        <v>4.561901211535835E-3</v>
      </c>
      <c r="E55" s="76">
        <f t="shared" si="1"/>
        <v>0.47892092921585178</v>
      </c>
    </row>
    <row r="56" spans="1:5" x14ac:dyDescent="0.25">
      <c r="A56" s="6">
        <v>10157</v>
      </c>
      <c r="B56" s="11" t="s">
        <v>56</v>
      </c>
      <c r="C56" s="28">
        <f>SUM(Calculation!K56:O56)</f>
        <v>40.338725322990641</v>
      </c>
      <c r="D56" s="61">
        <f t="shared" si="2"/>
        <v>5.6457141956593364E-3</v>
      </c>
      <c r="E56" s="76">
        <f t="shared" si="1"/>
        <v>0.59270259553954729</v>
      </c>
    </row>
    <row r="57" spans="1:5" x14ac:dyDescent="0.25">
      <c r="A57" s="6">
        <v>10158</v>
      </c>
      <c r="B57" s="11" t="s">
        <v>57</v>
      </c>
      <c r="C57" s="28">
        <f>SUM(Calculation!K57:O57)</f>
        <v>3.0807521404109588</v>
      </c>
      <c r="D57" s="61">
        <f t="shared" si="2"/>
        <v>4.3117490582958624E-4</v>
      </c>
      <c r="E57" s="76">
        <f t="shared" si="1"/>
        <v>4.5265926853541361E-2</v>
      </c>
    </row>
    <row r="58" spans="1:5" x14ac:dyDescent="0.25">
      <c r="A58" s="6">
        <v>10170</v>
      </c>
      <c r="B58" s="11" t="s">
        <v>58</v>
      </c>
      <c r="C58" s="28">
        <f>SUM(Calculation!K58:O58)</f>
        <v>236.71266270152285</v>
      </c>
      <c r="D58" s="61">
        <f t="shared" si="2"/>
        <v>3.312975383841972E-2</v>
      </c>
      <c r="E58" s="76">
        <f t="shared" si="1"/>
        <v>3.4780526270201038</v>
      </c>
    </row>
    <row r="59" spans="1:5" x14ac:dyDescent="0.25">
      <c r="A59" s="6">
        <v>10172</v>
      </c>
      <c r="B59" s="11" t="s">
        <v>59</v>
      </c>
      <c r="C59" s="28">
        <f>SUM(Calculation!K59:O59)</f>
        <v>5.115373858447489</v>
      </c>
      <c r="D59" s="61">
        <f t="shared" si="2"/>
        <v>7.159358303342778E-4</v>
      </c>
      <c r="E59" s="76">
        <f t="shared" si="1"/>
        <v>7.5160911476024703E-2</v>
      </c>
    </row>
    <row r="60" spans="1:5" x14ac:dyDescent="0.25">
      <c r="A60" s="6">
        <v>10173</v>
      </c>
      <c r="B60" s="11" t="s">
        <v>60</v>
      </c>
      <c r="C60" s="28">
        <f>SUM(Calculation!K60:O60)</f>
        <v>36.274434422374426</v>
      </c>
      <c r="D60" s="61">
        <f t="shared" si="2"/>
        <v>5.0768854919962508E-3</v>
      </c>
      <c r="E60" s="76">
        <f t="shared" si="1"/>
        <v>0.53298539459839456</v>
      </c>
    </row>
    <row r="61" spans="1:5" x14ac:dyDescent="0.25">
      <c r="A61" s="6">
        <v>10174</v>
      </c>
      <c r="B61" s="11" t="s">
        <v>61</v>
      </c>
      <c r="C61" s="28">
        <f>SUM(Calculation!K61:O61)</f>
        <v>0.53270017123287672</v>
      </c>
      <c r="D61" s="61">
        <f t="shared" si="2"/>
        <v>7.4555477266048683E-5</v>
      </c>
      <c r="E61" s="76">
        <f t="shared" si="1"/>
        <v>7.8270389459762779E-3</v>
      </c>
    </row>
    <row r="62" spans="1:5" x14ac:dyDescent="0.25">
      <c r="A62" s="6">
        <v>10177</v>
      </c>
      <c r="B62" s="11" t="s">
        <v>62</v>
      </c>
      <c r="C62" s="28">
        <f>SUM(Calculation!K62:O62)</f>
        <v>9.8553337899543401</v>
      </c>
      <c r="D62" s="61">
        <f t="shared" si="2"/>
        <v>1.3793296004124026E-3</v>
      </c>
      <c r="E62" s="76">
        <f t="shared" si="1"/>
        <v>0.14480581303557855</v>
      </c>
    </row>
    <row r="63" spans="1:5" x14ac:dyDescent="0.25">
      <c r="A63" s="6">
        <v>10179</v>
      </c>
      <c r="B63" s="11" t="s">
        <v>63</v>
      </c>
      <c r="C63" s="28">
        <f>SUM(Calculation!K63:O63)</f>
        <v>174.36120537924091</v>
      </c>
      <c r="D63" s="61">
        <f t="shared" si="2"/>
        <v>2.4403188858841022E-2</v>
      </c>
      <c r="E63" s="76">
        <f t="shared" si="1"/>
        <v>2.5619138473565033</v>
      </c>
    </row>
    <row r="64" spans="1:5" x14ac:dyDescent="0.25">
      <c r="A64" s="6">
        <v>10183</v>
      </c>
      <c r="B64" s="11" t="s">
        <v>64</v>
      </c>
      <c r="C64" s="28">
        <f>SUM(Calculation!K64:O64)</f>
        <v>122.86880113861923</v>
      </c>
      <c r="D64" s="61">
        <f t="shared" si="2"/>
        <v>1.7196431697770818E-2</v>
      </c>
      <c r="E64" s="76">
        <f t="shared" si="1"/>
        <v>1.805328670219196</v>
      </c>
    </row>
    <row r="65" spans="1:5" x14ac:dyDescent="0.25">
      <c r="A65" s="6">
        <v>10186</v>
      </c>
      <c r="B65" s="11" t="s">
        <v>65</v>
      </c>
      <c r="C65" s="28">
        <f>SUM(Calculation!K65:O65)</f>
        <v>21.239174235149321</v>
      </c>
      <c r="D65" s="61">
        <f t="shared" si="2"/>
        <v>2.9725854380213373E-3</v>
      </c>
      <c r="E65" s="76">
        <f t="shared" si="1"/>
        <v>0.31207019050537493</v>
      </c>
    </row>
    <row r="66" spans="1:5" x14ac:dyDescent="0.25">
      <c r="A66" s="6">
        <v>10190</v>
      </c>
      <c r="B66" s="11" t="s">
        <v>66</v>
      </c>
      <c r="C66" s="28">
        <f>SUM(Calculation!K66:O66)</f>
        <v>202.77050007245001</v>
      </c>
      <c r="D66" s="61">
        <f t="shared" si="2"/>
        <v>2.837928768332983E-2</v>
      </c>
      <c r="E66" s="76">
        <f t="shared" si="1"/>
        <v>2.9793356316912729</v>
      </c>
    </row>
    <row r="67" spans="1:5" x14ac:dyDescent="0.25">
      <c r="A67" s="6">
        <v>10191</v>
      </c>
      <c r="B67" s="11" t="s">
        <v>67</v>
      </c>
      <c r="C67" s="28">
        <f>SUM(Calculation!K67:O67)</f>
        <v>119.47779302786519</v>
      </c>
      <c r="D67" s="61">
        <f t="shared" ref="D67:D98" si="3">C67/$C$1</f>
        <v>1.6721834087777207E-2</v>
      </c>
      <c r="E67" s="76">
        <f t="shared" si="1"/>
        <v>1.7555041085195706</v>
      </c>
    </row>
    <row r="68" spans="1:5" x14ac:dyDescent="0.25">
      <c r="A68" s="6">
        <v>10197</v>
      </c>
      <c r="B68" s="11" t="s">
        <v>68</v>
      </c>
      <c r="C68" s="28">
        <f>SUM(Calculation!K68:O68)</f>
        <v>23.329250142694065</v>
      </c>
      <c r="D68" s="61">
        <f t="shared" si="3"/>
        <v>3.2651076019407227E-3</v>
      </c>
      <c r="E68" s="76">
        <f t="shared" ref="E68:E131" si="4">IF($C$1&lt;7250,$D68*(7250-$C$1),0)</f>
        <v>0.34277997137617516</v>
      </c>
    </row>
    <row r="69" spans="1:5" x14ac:dyDescent="0.25">
      <c r="A69" s="6">
        <v>10202</v>
      </c>
      <c r="B69" s="11" t="s">
        <v>69</v>
      </c>
      <c r="C69" s="28">
        <f>SUM(Calculation!K69:O69)</f>
        <v>14.03924722451621</v>
      </c>
      <c r="D69" s="61">
        <f t="shared" si="3"/>
        <v>1.9649003957655496E-3</v>
      </c>
      <c r="E69" s="76">
        <f t="shared" si="4"/>
        <v>0.20628064478402391</v>
      </c>
    </row>
    <row r="70" spans="1:5" x14ac:dyDescent="0.25">
      <c r="A70" s="6">
        <v>10203</v>
      </c>
      <c r="B70" s="11" t="s">
        <v>70</v>
      </c>
      <c r="C70" s="28">
        <f>SUM(Calculation!K70:O70)</f>
        <v>6.6992448915324205</v>
      </c>
      <c r="D70" s="61">
        <f t="shared" si="3"/>
        <v>9.3761073711386232E-4</v>
      </c>
      <c r="E70" s="76">
        <f t="shared" si="4"/>
        <v>9.8432952543081015E-2</v>
      </c>
    </row>
    <row r="71" spans="1:5" x14ac:dyDescent="0.25">
      <c r="A71" s="6">
        <v>10204</v>
      </c>
      <c r="B71" s="11" t="s">
        <v>71</v>
      </c>
      <c r="C71" s="28">
        <f>SUM(Calculation!K71:O71)</f>
        <v>76.569854779146581</v>
      </c>
      <c r="D71" s="61">
        <f t="shared" si="3"/>
        <v>1.0716538825281662E-2</v>
      </c>
      <c r="E71" s="76">
        <f t="shared" si="4"/>
        <v>1.1250517041454635</v>
      </c>
    </row>
    <row r="72" spans="1:5" x14ac:dyDescent="0.25">
      <c r="A72" s="6">
        <v>10209</v>
      </c>
      <c r="B72" s="11" t="s">
        <v>72</v>
      </c>
      <c r="C72" s="28">
        <f>SUM(Calculation!K72:O72)</f>
        <v>112.6926645512274</v>
      </c>
      <c r="D72" s="61">
        <f t="shared" si="3"/>
        <v>1.5772203283799031E-2</v>
      </c>
      <c r="E72" s="76">
        <f t="shared" si="4"/>
        <v>1.6558092563155902</v>
      </c>
    </row>
    <row r="73" spans="1:5" x14ac:dyDescent="0.25">
      <c r="A73" s="6">
        <v>10230</v>
      </c>
      <c r="B73" s="11" t="s">
        <v>73</v>
      </c>
      <c r="C73" s="28">
        <f>SUM(Calculation!K73:O73)</f>
        <v>10.564749968539727</v>
      </c>
      <c r="D73" s="61">
        <f t="shared" si="3"/>
        <v>1.4786178391457971E-3</v>
      </c>
      <c r="E73" s="76">
        <f t="shared" si="4"/>
        <v>0.15522936526730119</v>
      </c>
    </row>
    <row r="74" spans="1:5" x14ac:dyDescent="0.25">
      <c r="A74" s="6">
        <v>10231</v>
      </c>
      <c r="B74" s="11" t="s">
        <v>74</v>
      </c>
      <c r="C74" s="28">
        <f>SUM(Calculation!K74:O74)</f>
        <v>41.656320909513013</v>
      </c>
      <c r="D74" s="61">
        <f t="shared" si="3"/>
        <v>5.8301218101143174E-3</v>
      </c>
      <c r="E74" s="76">
        <f t="shared" si="4"/>
        <v>0.61206221381578885</v>
      </c>
    </row>
    <row r="75" spans="1:5" x14ac:dyDescent="0.25">
      <c r="A75" s="6">
        <v>10234</v>
      </c>
      <c r="B75" s="11" t="s">
        <v>75</v>
      </c>
      <c r="C75" s="28">
        <f>SUM(Calculation!K75:O75)</f>
        <v>56.243578027721007</v>
      </c>
      <c r="D75" s="61">
        <f t="shared" si="3"/>
        <v>7.8717203963012215E-3</v>
      </c>
      <c r="E75" s="76">
        <f t="shared" si="4"/>
        <v>0.82639484546285202</v>
      </c>
    </row>
    <row r="76" spans="1:5" x14ac:dyDescent="0.25">
      <c r="A76" s="6">
        <v>10235</v>
      </c>
      <c r="B76" s="11" t="s">
        <v>76</v>
      </c>
      <c r="C76" s="28">
        <f>SUM(Calculation!K76:O76)</f>
        <v>30.712754223744295</v>
      </c>
      <c r="D76" s="61">
        <f t="shared" si="3"/>
        <v>4.2984856640961942E-3</v>
      </c>
      <c r="E76" s="76">
        <f t="shared" si="4"/>
        <v>0.45126684095311559</v>
      </c>
    </row>
    <row r="77" spans="1:5" x14ac:dyDescent="0.25">
      <c r="A77" s="6">
        <v>10236</v>
      </c>
      <c r="B77" s="11" t="s">
        <v>77</v>
      </c>
      <c r="C77" s="28">
        <f>SUM(Calculation!K77:O77)</f>
        <v>29.444273687214615</v>
      </c>
      <c r="D77" s="61">
        <f t="shared" si="3"/>
        <v>4.1209520778298587E-3</v>
      </c>
      <c r="E77" s="76">
        <f t="shared" si="4"/>
        <v>0.43262887705186071</v>
      </c>
    </row>
    <row r="78" spans="1:5" x14ac:dyDescent="0.25">
      <c r="A78" s="6">
        <v>10237</v>
      </c>
      <c r="B78" s="11" t="s">
        <v>78</v>
      </c>
      <c r="C78" s="28">
        <f>SUM(Calculation!K78:O78)</f>
        <v>114.098368258729</v>
      </c>
      <c r="D78" s="61">
        <f t="shared" si="3"/>
        <v>1.5968942305986469E-2</v>
      </c>
      <c r="E78" s="76">
        <f t="shared" si="4"/>
        <v>1.6764634596729013</v>
      </c>
    </row>
    <row r="79" spans="1:5" x14ac:dyDescent="0.25">
      <c r="A79" s="6">
        <v>10239</v>
      </c>
      <c r="B79" s="11" t="s">
        <v>79</v>
      </c>
      <c r="C79" s="28">
        <f>SUM(Calculation!K79:O79)</f>
        <v>14.717694805936073</v>
      </c>
      <c r="D79" s="61">
        <f t="shared" si="3"/>
        <v>2.0598543416516335E-3</v>
      </c>
      <c r="E79" s="76">
        <f t="shared" si="4"/>
        <v>0.21624917103827065</v>
      </c>
    </row>
    <row r="80" spans="1:5" x14ac:dyDescent="0.25">
      <c r="A80" s="6">
        <v>10242</v>
      </c>
      <c r="B80" s="11" t="s">
        <v>80</v>
      </c>
      <c r="C80" s="28">
        <f>SUM(Calculation!K80:O80)</f>
        <v>9.535921061643835</v>
      </c>
      <c r="D80" s="61">
        <f t="shared" si="3"/>
        <v>1.3346253376956747E-3</v>
      </c>
      <c r="E80" s="76">
        <f t="shared" si="4"/>
        <v>0.1401126366498065</v>
      </c>
    </row>
    <row r="81" spans="1:5" x14ac:dyDescent="0.25">
      <c r="A81" s="6">
        <v>10244</v>
      </c>
      <c r="B81" s="11" t="s">
        <v>81</v>
      </c>
      <c r="C81" s="28">
        <f>SUM(Calculation!K81:O81)</f>
        <v>92.761796790499773</v>
      </c>
      <c r="D81" s="61">
        <f t="shared" si="3"/>
        <v>1.2982725377703248E-2</v>
      </c>
      <c r="E81" s="76">
        <f t="shared" si="4"/>
        <v>1.3629621978487725</v>
      </c>
    </row>
    <row r="82" spans="1:5" x14ac:dyDescent="0.25">
      <c r="A82" s="6">
        <v>10246</v>
      </c>
      <c r="B82" s="11" t="s">
        <v>82</v>
      </c>
      <c r="C82" s="28">
        <f>SUM(Calculation!K82:O82)</f>
        <v>9.152710788771234</v>
      </c>
      <c r="D82" s="61">
        <f t="shared" si="3"/>
        <v>1.280992118991903E-3</v>
      </c>
      <c r="E82" s="76">
        <f t="shared" si="4"/>
        <v>0.13448207392006256</v>
      </c>
    </row>
    <row r="83" spans="1:5" x14ac:dyDescent="0.25">
      <c r="A83" s="6">
        <v>10247</v>
      </c>
      <c r="B83" s="11" t="s">
        <v>83</v>
      </c>
      <c r="C83" s="28">
        <f>SUM(Calculation!K83:O83)</f>
        <v>81.289575885384693</v>
      </c>
      <c r="D83" s="61">
        <f t="shared" si="3"/>
        <v>1.1377100016436969E-2</v>
      </c>
      <c r="E83" s="76">
        <f t="shared" si="4"/>
        <v>1.1943992337833365</v>
      </c>
    </row>
    <row r="84" spans="1:5" x14ac:dyDescent="0.25">
      <c r="A84" s="6">
        <v>10256</v>
      </c>
      <c r="B84" s="11" t="s">
        <v>84</v>
      </c>
      <c r="C84" s="28">
        <f>SUM(Calculation!K84:O84)</f>
        <v>48.89792711187215</v>
      </c>
      <c r="D84" s="61">
        <f t="shared" si="3"/>
        <v>6.8436401751265164E-3</v>
      </c>
      <c r="E84" s="76">
        <f t="shared" si="4"/>
        <v>0.71846415779509687</v>
      </c>
    </row>
    <row r="85" spans="1:5" x14ac:dyDescent="0.25">
      <c r="A85" s="6">
        <v>10258</v>
      </c>
      <c r="B85" s="11" t="s">
        <v>85</v>
      </c>
      <c r="C85" s="28">
        <f>SUM(Calculation!K85:O85)</f>
        <v>41.356674557425336</v>
      </c>
      <c r="D85" s="61">
        <f t="shared" si="3"/>
        <v>5.7881840034505368E-3</v>
      </c>
      <c r="E85" s="76">
        <f t="shared" si="4"/>
        <v>0.60765946759105627</v>
      </c>
    </row>
    <row r="86" spans="1:5" x14ac:dyDescent="0.25">
      <c r="A86" s="6">
        <v>10259</v>
      </c>
      <c r="B86" s="11" t="s">
        <v>86</v>
      </c>
      <c r="C86" s="28">
        <f>SUM(Calculation!K86:O86)</f>
        <v>28.45750767694064</v>
      </c>
      <c r="D86" s="61">
        <f t="shared" si="3"/>
        <v>3.982846601581139E-3</v>
      </c>
      <c r="E86" s="76">
        <f t="shared" si="4"/>
        <v>0.41813018452261869</v>
      </c>
    </row>
    <row r="87" spans="1:5" x14ac:dyDescent="0.25">
      <c r="A87" s="6">
        <v>10260</v>
      </c>
      <c r="B87" s="11" t="s">
        <v>87</v>
      </c>
      <c r="C87" s="28">
        <f>SUM(Calculation!K87:O87)</f>
        <v>26.612566352739726</v>
      </c>
      <c r="D87" s="61">
        <f t="shared" si="3"/>
        <v>3.724632903929589E-3</v>
      </c>
      <c r="E87" s="76">
        <f t="shared" si="4"/>
        <v>0.39102220074979432</v>
      </c>
    </row>
    <row r="88" spans="1:5" x14ac:dyDescent="0.25">
      <c r="A88" s="6">
        <v>10273</v>
      </c>
      <c r="B88" s="11" t="s">
        <v>88</v>
      </c>
      <c r="C88" s="28">
        <f>SUM(Calculation!K88:O88)</f>
        <v>6.3754842180365303</v>
      </c>
      <c r="D88" s="61">
        <f t="shared" si="3"/>
        <v>8.9229794609936271E-4</v>
      </c>
      <c r="E88" s="76">
        <f t="shared" si="4"/>
        <v>9.3675891183849655E-2</v>
      </c>
    </row>
    <row r="89" spans="1:5" x14ac:dyDescent="0.25">
      <c r="A89" s="6">
        <v>10278</v>
      </c>
      <c r="B89" s="11" t="s">
        <v>89</v>
      </c>
      <c r="C89" s="28">
        <f>SUM(Calculation!K89:O89)</f>
        <v>38.307557807648394</v>
      </c>
      <c r="D89" s="61">
        <f t="shared" si="3"/>
        <v>5.3614367133316011E-3</v>
      </c>
      <c r="E89" s="76">
        <f t="shared" si="4"/>
        <v>0.56285836400571576</v>
      </c>
    </row>
    <row r="90" spans="1:5" x14ac:dyDescent="0.25">
      <c r="A90" s="6">
        <v>10279</v>
      </c>
      <c r="B90" s="11" t="s">
        <v>90</v>
      </c>
      <c r="C90" s="28">
        <f>SUM(Calculation!K90:O90)</f>
        <v>67.644378111556847</v>
      </c>
      <c r="D90" s="61">
        <f t="shared" si="3"/>
        <v>9.4673498654977012E-3</v>
      </c>
      <c r="E90" s="76">
        <f t="shared" si="4"/>
        <v>0.99390841330149038</v>
      </c>
    </row>
    <row r="91" spans="1:5" x14ac:dyDescent="0.25">
      <c r="A91" s="6">
        <v>10284</v>
      </c>
      <c r="B91" s="11" t="s">
        <v>91</v>
      </c>
      <c r="C91" s="28">
        <f>SUM(Calculation!K91:O91)</f>
        <v>11.055749824999999</v>
      </c>
      <c r="D91" s="61">
        <f t="shared" si="3"/>
        <v>1.5473370373229531E-3</v>
      </c>
      <c r="E91" s="76">
        <f t="shared" si="4"/>
        <v>0.16244369559141003</v>
      </c>
    </row>
    <row r="92" spans="1:5" x14ac:dyDescent="0.25">
      <c r="A92" s="6">
        <v>10285</v>
      </c>
      <c r="B92" s="11" t="s">
        <v>92</v>
      </c>
      <c r="C92" s="28">
        <f>SUM(Calculation!K92:O92)</f>
        <v>7.1059642123287672</v>
      </c>
      <c r="D92" s="61">
        <f t="shared" si="3"/>
        <v>9.9453422749892295E-4</v>
      </c>
      <c r="E92" s="76">
        <f t="shared" si="4"/>
        <v>0.10440893703842363</v>
      </c>
    </row>
    <row r="93" spans="1:5" x14ac:dyDescent="0.25">
      <c r="A93" s="6">
        <v>10286</v>
      </c>
      <c r="B93" s="11" t="s">
        <v>93</v>
      </c>
      <c r="C93" s="28">
        <f>SUM(Calculation!K93:O93)</f>
        <v>47.952867431793152</v>
      </c>
      <c r="D93" s="61">
        <f t="shared" si="3"/>
        <v>6.7113718198712176E-3</v>
      </c>
      <c r="E93" s="76">
        <f t="shared" si="4"/>
        <v>0.70457826227317399</v>
      </c>
    </row>
    <row r="94" spans="1:5" x14ac:dyDescent="0.25">
      <c r="A94" s="6">
        <v>10288</v>
      </c>
      <c r="B94" s="11" t="s">
        <v>94</v>
      </c>
      <c r="C94" s="28">
        <f>SUM(Calculation!K94:O94)</f>
        <v>25.047844066057412</v>
      </c>
      <c r="D94" s="61">
        <f t="shared" si="3"/>
        <v>3.5056380111695034E-3</v>
      </c>
      <c r="E94" s="76">
        <f t="shared" si="4"/>
        <v>0.36803151492148894</v>
      </c>
    </row>
    <row r="95" spans="1:5" x14ac:dyDescent="0.25">
      <c r="A95" s="6">
        <v>10291</v>
      </c>
      <c r="B95" s="11" t="s">
        <v>95</v>
      </c>
      <c r="C95" s="28">
        <f>SUM(Calculation!K95:O95)</f>
        <v>79.838336643835618</v>
      </c>
      <c r="D95" s="61">
        <f t="shared" si="3"/>
        <v>1.1173987946789051E-2</v>
      </c>
      <c r="E95" s="76">
        <f t="shared" si="4"/>
        <v>1.1730759703850073</v>
      </c>
    </row>
    <row r="96" spans="1:5" x14ac:dyDescent="0.25">
      <c r="A96" s="6">
        <v>10294</v>
      </c>
      <c r="B96" s="11" t="s">
        <v>96</v>
      </c>
      <c r="C96" s="28">
        <f>SUM(Calculation!K96:O96)</f>
        <v>36.800209683007076</v>
      </c>
      <c r="D96" s="61">
        <f t="shared" si="3"/>
        <v>5.1504717748773422E-3</v>
      </c>
      <c r="E96" s="76">
        <f t="shared" si="4"/>
        <v>0.54071068485365814</v>
      </c>
    </row>
    <row r="97" spans="1:5" x14ac:dyDescent="0.25">
      <c r="A97" s="6">
        <v>10304</v>
      </c>
      <c r="B97" s="11" t="s">
        <v>97</v>
      </c>
      <c r="C97" s="28">
        <f>SUM(Calculation!K97:O97)</f>
        <v>13.621837100456622</v>
      </c>
      <c r="D97" s="61">
        <f t="shared" si="3"/>
        <v>1.9064806454153313E-3</v>
      </c>
      <c r="E97" s="76">
        <f t="shared" si="4"/>
        <v>0.20014757880452955</v>
      </c>
    </row>
    <row r="98" spans="1:5" x14ac:dyDescent="0.25">
      <c r="A98" s="6">
        <v>10306</v>
      </c>
      <c r="B98" s="11" t="s">
        <v>98</v>
      </c>
      <c r="C98" s="28">
        <f>SUM(Calculation!K98:O98)</f>
        <v>3.1615541499999998E-3</v>
      </c>
      <c r="D98" s="61">
        <f t="shared" si="3"/>
        <v>4.4248376720093584E-7</v>
      </c>
      <c r="E98" s="76">
        <f t="shared" si="4"/>
        <v>4.6453162206784927E-5</v>
      </c>
    </row>
    <row r="99" spans="1:5" x14ac:dyDescent="0.25">
      <c r="A99" s="6">
        <v>10307</v>
      </c>
      <c r="B99" s="11" t="s">
        <v>99</v>
      </c>
      <c r="C99" s="28">
        <f>SUM(Calculation!K99:O99)</f>
        <v>72.280850790881061</v>
      </c>
      <c r="D99" s="61">
        <f t="shared" ref="D99:D130" si="5">C99/$C$1</f>
        <v>1.0116259800401583E-2</v>
      </c>
      <c r="E99" s="76">
        <f t="shared" si="4"/>
        <v>1.0620327620304137</v>
      </c>
    </row>
    <row r="100" spans="1:5" x14ac:dyDescent="0.25">
      <c r="A100" s="6">
        <v>10326</v>
      </c>
      <c r="B100" s="11" t="s">
        <v>100</v>
      </c>
      <c r="C100" s="28">
        <f>SUM(Calculation!K100:O100)</f>
        <v>22.648668150684934</v>
      </c>
      <c r="D100" s="61">
        <f t="shared" si="5"/>
        <v>3.1698549289117576E-3</v>
      </c>
      <c r="E100" s="76">
        <f t="shared" si="4"/>
        <v>0.33278008392530961</v>
      </c>
    </row>
    <row r="101" spans="1:5" x14ac:dyDescent="0.25">
      <c r="A101" s="6">
        <v>10331</v>
      </c>
      <c r="B101" s="11" t="s">
        <v>101</v>
      </c>
      <c r="C101" s="28">
        <f>SUM(Calculation!K101:O101)</f>
        <v>37.021930878995427</v>
      </c>
      <c r="D101" s="61">
        <f t="shared" si="5"/>
        <v>5.1815033578945817E-3</v>
      </c>
      <c r="E101" s="76">
        <f t="shared" si="4"/>
        <v>0.54396846574029245</v>
      </c>
    </row>
    <row r="102" spans="1:5" x14ac:dyDescent="0.25">
      <c r="A102" s="6">
        <v>10333</v>
      </c>
      <c r="B102" s="11" t="s">
        <v>102</v>
      </c>
      <c r="C102" s="28">
        <f>SUM(Calculation!K102:O102)</f>
        <v>19.777701484008904</v>
      </c>
      <c r="D102" s="61">
        <f t="shared" si="5"/>
        <v>2.7680411101672258E-3</v>
      </c>
      <c r="E102" s="76">
        <f t="shared" si="4"/>
        <v>0.29059656470348189</v>
      </c>
    </row>
    <row r="103" spans="1:5" x14ac:dyDescent="0.25">
      <c r="A103" s="6">
        <v>10338</v>
      </c>
      <c r="B103" s="11" t="s">
        <v>103</v>
      </c>
      <c r="C103" s="28">
        <f>SUM(Calculation!K103:O103)</f>
        <v>2.4733482591324201</v>
      </c>
      <c r="D103" s="61">
        <f t="shared" si="5"/>
        <v>3.4616407101576601E-4</v>
      </c>
      <c r="E103" s="76">
        <f t="shared" si="4"/>
        <v>3.6341255731883459E-2</v>
      </c>
    </row>
    <row r="104" spans="1:5" x14ac:dyDescent="0.25">
      <c r="A104" s="6">
        <v>10342</v>
      </c>
      <c r="B104" s="11" t="s">
        <v>104</v>
      </c>
      <c r="C104" s="28">
        <f>SUM(Calculation!K104:O104)</f>
        <v>39.115557070271919</v>
      </c>
      <c r="D104" s="61">
        <f t="shared" si="5"/>
        <v>5.4745224112695079E-3</v>
      </c>
      <c r="E104" s="76">
        <f t="shared" si="4"/>
        <v>0.57473041143201498</v>
      </c>
    </row>
    <row r="105" spans="1:5" x14ac:dyDescent="0.25">
      <c r="A105" s="6">
        <v>10343</v>
      </c>
      <c r="B105" s="11" t="s">
        <v>105</v>
      </c>
      <c r="C105" s="28">
        <f>SUM(Calculation!K105:O105)</f>
        <v>11.827770433789954</v>
      </c>
      <c r="D105" s="61">
        <f t="shared" si="5"/>
        <v>1.6553872465322873E-3</v>
      </c>
      <c r="E105" s="76">
        <f t="shared" si="4"/>
        <v>0.17378710356912902</v>
      </c>
    </row>
    <row r="106" spans="1:5" x14ac:dyDescent="0.25">
      <c r="A106" s="6">
        <v>10349</v>
      </c>
      <c r="B106" s="11" t="s">
        <v>106</v>
      </c>
      <c r="C106" s="28">
        <f>SUM(Calculation!K106:O106)</f>
        <v>539.85392923521044</v>
      </c>
      <c r="D106" s="61">
        <f t="shared" si="5"/>
        <v>7.5556700601260726E-2</v>
      </c>
      <c r="E106" s="76">
        <f t="shared" si="4"/>
        <v>7.9321501239298469</v>
      </c>
    </row>
    <row r="107" spans="1:5" x14ac:dyDescent="0.25">
      <c r="A107" s="6">
        <v>10352</v>
      </c>
      <c r="B107" s="11" t="s">
        <v>107</v>
      </c>
      <c r="C107" s="28">
        <f>SUM(Calculation!K107:O107)</f>
        <v>16.1499724069363</v>
      </c>
      <c r="D107" s="61">
        <f t="shared" si="5"/>
        <v>2.2603125841802645E-3</v>
      </c>
      <c r="E107" s="76">
        <f t="shared" si="4"/>
        <v>0.23729382837061727</v>
      </c>
    </row>
    <row r="108" spans="1:5" x14ac:dyDescent="0.25">
      <c r="A108" s="6">
        <v>10354</v>
      </c>
      <c r="B108" s="11" t="s">
        <v>108</v>
      </c>
      <c r="C108" s="28">
        <f>SUM(Calculation!K108:O108)</f>
        <v>780.14316319241027</v>
      </c>
      <c r="D108" s="61">
        <f t="shared" si="5"/>
        <v>0.10918702303594331</v>
      </c>
      <c r="E108" s="76">
        <f t="shared" si="4"/>
        <v>11.462753818178733</v>
      </c>
    </row>
    <row r="109" spans="1:5" x14ac:dyDescent="0.25">
      <c r="A109" s="6">
        <v>10360</v>
      </c>
      <c r="B109" s="11" t="s">
        <v>109</v>
      </c>
      <c r="C109" s="28">
        <f>SUM(Calculation!K109:O109)</f>
        <v>6.8674615011415527</v>
      </c>
      <c r="D109" s="61">
        <f t="shared" si="5"/>
        <v>9.6115394263688583E-4</v>
      </c>
      <c r="E109" s="76">
        <f t="shared" si="4"/>
        <v>0.10090458297586941</v>
      </c>
    </row>
    <row r="110" spans="1:5" x14ac:dyDescent="0.25">
      <c r="A110" s="6">
        <v>10363</v>
      </c>
      <c r="B110" s="11" t="s">
        <v>110</v>
      </c>
      <c r="C110" s="28">
        <f>SUM(Calculation!K110:O110)</f>
        <v>90.725511136765988</v>
      </c>
      <c r="D110" s="61">
        <f t="shared" si="5"/>
        <v>1.2697731572627555E-2</v>
      </c>
      <c r="E110" s="76">
        <f t="shared" si="4"/>
        <v>1.3330427647837892</v>
      </c>
    </row>
    <row r="111" spans="1:5" x14ac:dyDescent="0.25">
      <c r="A111" s="6">
        <v>10369</v>
      </c>
      <c r="B111" s="11" t="s">
        <v>111</v>
      </c>
      <c r="C111" s="28">
        <f>SUM(Calculation!K111:O111)</f>
        <v>16.631153938356164</v>
      </c>
      <c r="D111" s="61">
        <f t="shared" si="5"/>
        <v>2.3276576324155374E-3</v>
      </c>
      <c r="E111" s="76">
        <f t="shared" si="4"/>
        <v>0.24436389665648109</v>
      </c>
    </row>
    <row r="112" spans="1:5" x14ac:dyDescent="0.25">
      <c r="A112" s="6">
        <v>10370</v>
      </c>
      <c r="B112" s="11" t="s">
        <v>112</v>
      </c>
      <c r="C112" s="28">
        <f>SUM(Calculation!K112:O112)</f>
        <v>394.5078701556605</v>
      </c>
      <c r="D112" s="61">
        <f t="shared" si="5"/>
        <v>5.5214404148951332E-2</v>
      </c>
      <c r="E112" s="76">
        <f t="shared" si="4"/>
        <v>5.796559924236675</v>
      </c>
    </row>
    <row r="113" spans="1:5" x14ac:dyDescent="0.25">
      <c r="A113" s="6">
        <v>10371</v>
      </c>
      <c r="B113" s="11" t="s">
        <v>113</v>
      </c>
      <c r="C113" s="28">
        <f>SUM(Calculation!K113:O113)</f>
        <v>11.268697831050229</v>
      </c>
      <c r="D113" s="61">
        <f t="shared" si="5"/>
        <v>1.577140745076949E-3</v>
      </c>
      <c r="E113" s="76">
        <f t="shared" si="4"/>
        <v>0.16557257075765153</v>
      </c>
    </row>
    <row r="114" spans="1:5" x14ac:dyDescent="0.25">
      <c r="A114" s="6">
        <v>10376</v>
      </c>
      <c r="B114" s="11" t="s">
        <v>114</v>
      </c>
      <c r="C114" s="28">
        <f>SUM(Calculation!K114:O114)</f>
        <v>56.499487745249326</v>
      </c>
      <c r="D114" s="61">
        <f t="shared" si="5"/>
        <v>7.9075369252938569E-3</v>
      </c>
      <c r="E114" s="76">
        <f t="shared" si="4"/>
        <v>0.83015496313113113</v>
      </c>
    </row>
    <row r="115" spans="1:5" x14ac:dyDescent="0.25">
      <c r="A115" s="6">
        <v>10378</v>
      </c>
      <c r="B115" s="11" t="s">
        <v>115</v>
      </c>
      <c r="C115" s="28">
        <f>SUM(Calculation!K115:O115)</f>
        <v>2.0279117009132417</v>
      </c>
      <c r="D115" s="61">
        <f t="shared" si="5"/>
        <v>2.8382180611107E-4</v>
      </c>
      <c r="E115" s="76">
        <f t="shared" si="4"/>
        <v>2.9796393392015744E-2</v>
      </c>
    </row>
    <row r="116" spans="1:5" x14ac:dyDescent="0.25">
      <c r="A116" s="6">
        <v>10379</v>
      </c>
      <c r="B116" s="11" t="s">
        <v>116</v>
      </c>
      <c r="C116" s="28">
        <f>SUM(Calculation!K116:O116)</f>
        <v>4.513827054794521</v>
      </c>
      <c r="D116" s="61">
        <f t="shared" si="5"/>
        <v>6.3174473848533793E-4</v>
      </c>
      <c r="E116" s="76">
        <f t="shared" si="4"/>
        <v>6.6322299224178774E-2</v>
      </c>
    </row>
    <row r="117" spans="1:5" x14ac:dyDescent="0.25">
      <c r="A117" s="6">
        <v>10388</v>
      </c>
      <c r="B117" s="11" t="s">
        <v>117</v>
      </c>
      <c r="C117" s="28">
        <f>SUM(Calculation!K117:O117)</f>
        <v>143.71386752753972</v>
      </c>
      <c r="D117" s="61">
        <f t="shared" si="5"/>
        <v>2.0113858718061817E-2</v>
      </c>
      <c r="E117" s="76">
        <f t="shared" si="4"/>
        <v>2.111608178408459</v>
      </c>
    </row>
    <row r="118" spans="1:5" x14ac:dyDescent="0.25">
      <c r="A118" s="6">
        <v>10391</v>
      </c>
      <c r="B118" s="11" t="s">
        <v>118</v>
      </c>
      <c r="C118" s="28">
        <f>SUM(Calculation!K118:O118)</f>
        <v>33.135431585171688</v>
      </c>
      <c r="D118" s="61">
        <f t="shared" si="5"/>
        <v>4.6375579540953449E-3</v>
      </c>
      <c r="E118" s="76">
        <f t="shared" si="4"/>
        <v>0.48686358201955998</v>
      </c>
    </row>
    <row r="119" spans="1:5" x14ac:dyDescent="0.25">
      <c r="A119" s="6">
        <v>10406</v>
      </c>
      <c r="B119" s="11" t="s">
        <v>119</v>
      </c>
      <c r="C119" s="28">
        <f>SUM(Calculation!K119:O119)</f>
        <v>0.52741680936073054</v>
      </c>
      <c r="D119" s="61">
        <f t="shared" si="5"/>
        <v>7.3816030223943451E-5</v>
      </c>
      <c r="E119" s="76">
        <f t="shared" si="4"/>
        <v>7.7494097628595035E-3</v>
      </c>
    </row>
    <row r="120" spans="1:5" x14ac:dyDescent="0.25">
      <c r="A120" s="6">
        <v>10408</v>
      </c>
      <c r="B120" s="11" t="s">
        <v>120</v>
      </c>
      <c r="C120" s="28">
        <f>SUM(Calculation!K120:O120)</f>
        <v>1.5557515410958904</v>
      </c>
      <c r="D120" s="61">
        <f t="shared" si="5"/>
        <v>2.1773936806768633E-4</v>
      </c>
      <c r="E120" s="76">
        <f t="shared" si="4"/>
        <v>2.2858877394835393E-2</v>
      </c>
    </row>
    <row r="121" spans="1:5" x14ac:dyDescent="0.25">
      <c r="A121" s="6">
        <v>10409</v>
      </c>
      <c r="B121" s="11" t="s">
        <v>121</v>
      </c>
      <c r="C121" s="28">
        <f>SUM(Calculation!K121:O121)</f>
        <v>18.357123287671232</v>
      </c>
      <c r="D121" s="61">
        <f t="shared" si="5"/>
        <v>2.569220289110277E-3</v>
      </c>
      <c r="E121" s="76">
        <f t="shared" si="4"/>
        <v>0.26972380837827525</v>
      </c>
    </row>
    <row r="122" spans="1:5" x14ac:dyDescent="0.25">
      <c r="A122" s="6">
        <v>10426</v>
      </c>
      <c r="B122" s="11" t="s">
        <v>122</v>
      </c>
      <c r="C122" s="28">
        <f>SUM(Calculation!K122:O122)</f>
        <v>18.062725570776255</v>
      </c>
      <c r="D122" s="61">
        <f t="shared" si="5"/>
        <v>2.5280170692232968E-3</v>
      </c>
      <c r="E122" s="76">
        <f t="shared" si="4"/>
        <v>0.26539818109264751</v>
      </c>
    </row>
    <row r="123" spans="1:5" x14ac:dyDescent="0.25">
      <c r="A123" s="6">
        <v>10434</v>
      </c>
      <c r="B123" s="11" t="s">
        <v>123</v>
      </c>
      <c r="C123" s="28">
        <f>SUM(Calculation!K123:O123)</f>
        <v>27.575512785388128</v>
      </c>
      <c r="D123" s="61">
        <f t="shared" si="5"/>
        <v>3.8594046474820336E-3</v>
      </c>
      <c r="E123" s="76">
        <f t="shared" si="4"/>
        <v>0.40517090885661611</v>
      </c>
    </row>
    <row r="124" spans="1:5" x14ac:dyDescent="0.25">
      <c r="A124" s="6">
        <v>10436</v>
      </c>
      <c r="B124" s="11" t="s">
        <v>124</v>
      </c>
      <c r="C124" s="28">
        <f>SUM(Calculation!K124:O124)</f>
        <v>20.304950691188584</v>
      </c>
      <c r="D124" s="61">
        <f t="shared" si="5"/>
        <v>2.8418336831796385E-3</v>
      </c>
      <c r="E124" s="76">
        <f t="shared" si="4"/>
        <v>0.29834351186379432</v>
      </c>
    </row>
    <row r="125" spans="1:5" x14ac:dyDescent="0.25">
      <c r="A125" s="6">
        <v>10440</v>
      </c>
      <c r="B125" s="11" t="s">
        <v>125</v>
      </c>
      <c r="C125" s="28">
        <f>SUM(Calculation!K125:O125)</f>
        <v>5.1711915239726025</v>
      </c>
      <c r="D125" s="61">
        <f t="shared" si="5"/>
        <v>7.2374794100709793E-4</v>
      </c>
      <c r="E125" s="76">
        <f t="shared" si="4"/>
        <v>7.5981048328857714E-2</v>
      </c>
    </row>
    <row r="126" spans="1:5" x14ac:dyDescent="0.25">
      <c r="A126" s="6">
        <v>10442</v>
      </c>
      <c r="B126" s="11" t="s">
        <v>126</v>
      </c>
      <c r="C126" s="28">
        <f>SUM(Calculation!K126:O126)</f>
        <v>12.520920005871234</v>
      </c>
      <c r="D126" s="61">
        <f t="shared" si="5"/>
        <v>1.7523988488444735E-3</v>
      </c>
      <c r="E126" s="76">
        <f t="shared" si="4"/>
        <v>0.18397164825119791</v>
      </c>
    </row>
    <row r="127" spans="1:5" x14ac:dyDescent="0.25">
      <c r="A127" s="6">
        <v>10446</v>
      </c>
      <c r="B127" s="11" t="s">
        <v>127</v>
      </c>
      <c r="C127" s="28">
        <f>SUM(Calculation!K127:O127)</f>
        <v>80.940684360730572</v>
      </c>
      <c r="D127" s="61">
        <f t="shared" si="5"/>
        <v>1.1328269969931698E-2</v>
      </c>
      <c r="E127" s="76">
        <f t="shared" si="4"/>
        <v>1.1892729212742401</v>
      </c>
    </row>
    <row r="128" spans="1:5" x14ac:dyDescent="0.25">
      <c r="A128" s="6">
        <v>10448</v>
      </c>
      <c r="B128" s="11" t="s">
        <v>128</v>
      </c>
      <c r="C128" s="28">
        <f>SUM(Calculation!K128:O128)</f>
        <v>8.5549043093607295</v>
      </c>
      <c r="D128" s="61">
        <f t="shared" si="5"/>
        <v>1.1973245142264781E-3</v>
      </c>
      <c r="E128" s="76">
        <f t="shared" si="4"/>
        <v>0.12569841878123686</v>
      </c>
    </row>
    <row r="129" spans="1:5" x14ac:dyDescent="0.25">
      <c r="A129" s="6">
        <v>10451</v>
      </c>
      <c r="B129" s="11" t="s">
        <v>129</v>
      </c>
      <c r="C129" s="28">
        <f>SUM(Calculation!K129:O129)</f>
        <v>25.449861986301375</v>
      </c>
      <c r="D129" s="61">
        <f t="shared" si="5"/>
        <v>3.5619035044655253E-3</v>
      </c>
      <c r="E129" s="76">
        <f t="shared" si="4"/>
        <v>0.37393842107368225</v>
      </c>
    </row>
    <row r="130" spans="1:5" x14ac:dyDescent="0.25">
      <c r="A130" s="6">
        <v>10482</v>
      </c>
      <c r="B130" s="11" t="s">
        <v>130</v>
      </c>
      <c r="C130" s="28">
        <f>SUM(Calculation!K130:O130)</f>
        <v>2.6367754566210038</v>
      </c>
      <c r="D130" s="61">
        <f t="shared" si="5"/>
        <v>3.6903696155532543E-4</v>
      </c>
      <c r="E130" s="76">
        <f t="shared" si="4"/>
        <v>3.8742514655105587E-2</v>
      </c>
    </row>
    <row r="131" spans="1:5" x14ac:dyDescent="0.25">
      <c r="A131" s="6">
        <v>10502</v>
      </c>
      <c r="B131" s="11" t="s">
        <v>131</v>
      </c>
      <c r="C131" s="28">
        <f>SUM(Calculation!K131:O131)</f>
        <v>18.032892694063925</v>
      </c>
      <c r="D131" s="61">
        <f t="shared" ref="D131:D136" si="6">C131/$C$1</f>
        <v>2.5238417291696992E-3</v>
      </c>
      <c r="E131" s="76">
        <f t="shared" si="4"/>
        <v>0.26495984241639459</v>
      </c>
    </row>
    <row r="132" spans="1:5" x14ac:dyDescent="0.25">
      <c r="A132" s="6">
        <v>13927</v>
      </c>
      <c r="B132" s="11" t="s">
        <v>132</v>
      </c>
      <c r="C132" s="28">
        <f>SUM(Calculation!K132:O132)</f>
        <v>3.6513875570776255</v>
      </c>
      <c r="D132" s="61">
        <f t="shared" si="6"/>
        <v>5.1103971183486766E-4</v>
      </c>
      <c r="E132" s="76">
        <f t="shared" ref="E132:E136" si="7">IF($C$1&lt;7250,$D132*(7250-$C$1),0)</f>
        <v>5.3650353725164919E-2</v>
      </c>
    </row>
    <row r="133" spans="1:5" x14ac:dyDescent="0.25">
      <c r="A133" s="6">
        <v>10597</v>
      </c>
      <c r="B133" s="11" t="s">
        <v>133</v>
      </c>
      <c r="C133" s="28">
        <f>SUM(Calculation!K133:O133)</f>
        <v>13.003764828158676</v>
      </c>
      <c r="D133" s="61">
        <f t="shared" si="6"/>
        <v>1.8199766874018846E-3</v>
      </c>
      <c r="E133" s="76">
        <f t="shared" si="7"/>
        <v>0.19106615550498787</v>
      </c>
    </row>
    <row r="134" spans="1:5" x14ac:dyDescent="0.25">
      <c r="A134" s="6">
        <v>10706</v>
      </c>
      <c r="B134" s="11" t="s">
        <v>134</v>
      </c>
      <c r="C134" s="28">
        <f>SUM(Calculation!K134:O134)</f>
        <v>16.770829849518492</v>
      </c>
      <c r="D134" s="61">
        <f t="shared" si="6"/>
        <v>2.3472063481502748E-3</v>
      </c>
      <c r="E134" s="76">
        <f t="shared" si="7"/>
        <v>0.2464161745710011</v>
      </c>
    </row>
    <row r="135" spans="1:5" x14ac:dyDescent="0.25">
      <c r="A135" s="6">
        <v>11680</v>
      </c>
      <c r="B135" s="11" t="s">
        <v>135</v>
      </c>
      <c r="C135" s="28">
        <f>SUM(Calculation!K135:O135)</f>
        <v>6.3940924657534239</v>
      </c>
      <c r="D135" s="61">
        <f t="shared" si="6"/>
        <v>8.9490231317964166E-4</v>
      </c>
      <c r="E135" s="76">
        <f t="shared" si="7"/>
        <v>9.3949304798978436E-2</v>
      </c>
    </row>
    <row r="136" spans="1:5" ht="14.4" thickBot="1" x14ac:dyDescent="0.3">
      <c r="A136" s="7">
        <v>12026</v>
      </c>
      <c r="B136" s="12" t="s">
        <v>136</v>
      </c>
      <c r="C136" s="63">
        <f>SUM(Calculation!K136:O136)</f>
        <v>45.723222640332878</v>
      </c>
      <c r="D136" s="62">
        <f t="shared" si="6"/>
        <v>6.3993159195016832E-3</v>
      </c>
      <c r="E136" s="77">
        <f t="shared" si="7"/>
        <v>0.6718177760543258</v>
      </c>
    </row>
  </sheetData>
  <mergeCells count="1">
    <mergeCell ref="A2:B2"/>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Workshop_x002d_Date xmlns="09ccca0f-ee24-4c0d-8a9b-6cfbfc3ae17b">2024-10-22T07:00:00+00:00</Workshop_x002d_Dat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05F50C69DBA6348938D1AE9C974CDB7" ma:contentTypeVersion="11" ma:contentTypeDescription="Create a new document." ma:contentTypeScope="" ma:versionID="f3339a460f11203875e0eb67cea6d5c5">
  <xsd:schema xmlns:xsd="http://www.w3.org/2001/XMLSchema" xmlns:xs="http://www.w3.org/2001/XMLSchema" xmlns:p="http://schemas.microsoft.com/office/2006/metadata/properties" xmlns:ns2="09ccca0f-ee24-4c0d-8a9b-6cfbfc3ae17b" xmlns:ns3="e9db424c-401c-4499-86a6-c9c46f06ca21" targetNamespace="http://schemas.microsoft.com/office/2006/metadata/properties" ma:root="true" ma:fieldsID="84127d233b9e45ca0372806cc234e760" ns2:_="" ns3:_="">
    <xsd:import namespace="09ccca0f-ee24-4c0d-8a9b-6cfbfc3ae17b"/>
    <xsd:import namespace="e9db424c-401c-4499-86a6-c9c46f06ca21"/>
    <xsd:element name="properties">
      <xsd:complexType>
        <xsd:sequence>
          <xsd:element name="documentManagement">
            <xsd:complexType>
              <xsd:all>
                <xsd:element ref="ns2:Workshop_x002d_Dat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ccca0f-ee24-4c0d-8a9b-6cfbfc3ae17b" elementFormDefault="qualified">
    <xsd:import namespace="http://schemas.microsoft.com/office/2006/documentManagement/types"/>
    <xsd:import namespace="http://schemas.microsoft.com/office/infopath/2007/PartnerControls"/>
    <xsd:element name="Workshop_x002d_Date" ma:index="4" nillable="true" ma:displayName="Workshop-Date" ma:format="DateOnly" ma:internalName="Workshop_x002d_Date" ma:readOnly="fals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e9db424c-401c-4499-86a6-c9c46f06ca21" elementFormDefault="qualified">
    <xsd:import namespace="http://schemas.microsoft.com/office/2006/documentManagement/types"/>
    <xsd:import namespace="http://schemas.microsoft.com/office/infopath/2007/PartnerControls"/>
    <xsd:element name="SharedWithUsers" ma:index="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2.xml><?xml version="1.0" encoding="utf-8"?>
<ds:datastoreItem xmlns:ds="http://schemas.openxmlformats.org/officeDocument/2006/customXml" ds:itemID="{633B6ED5-A42A-4DA5-8A4E-085F90D95B26}">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www.w3.org/XML/1998/namespace"/>
    <ds:schemaRef ds:uri="09ccca0f-ee24-4c0d-8a9b-6cfbfc3ae17b"/>
  </ds:schemaRefs>
</ds:datastoreItem>
</file>

<file path=customXml/itemProps3.xml><?xml version="1.0" encoding="utf-8"?>
<ds:datastoreItem xmlns:ds="http://schemas.openxmlformats.org/officeDocument/2006/customXml" ds:itemID="{FA816121-EEE4-4F8C-85E4-AE07B9FDBE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ccca0f-ee24-4c0d-8a9b-6cfbfc3ae17b"/>
    <ds:schemaRef ds:uri="e9db424c-401c-4499-86a6-c9c46f06ca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vt:lpstr>
      <vt:lpstr>Calculation</vt:lpstr>
      <vt:lpstr>Conservation Data</vt:lpstr>
      <vt:lpstr>Proportional Share Calculation</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Schaefer,Tara C (CONTR) - PS-6</cp:lastModifiedBy>
  <dcterms:created xsi:type="dcterms:W3CDTF">2022-09-28T14:12:48Z</dcterms:created>
  <dcterms:modified xsi:type="dcterms:W3CDTF">2024-10-21T22:17:29Z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0x010100105F50C69DBA6348938D1AE9C974CDB7</vt:lpwstr>
  </property>
  <property fmtid="{D5CDD505-2E9C-101B-9397-08002B2CF9AE}" pid="3" name="Order">
    <vt:r8>2600</vt:r8>
  </property>
  <property fmtid="{D5CDD505-2E9C-101B-9397-08002B2CF9AE}" pid="4" name="xd_ProgID">
    <vt:lpwstr/>
  </property>
  <property fmtid="{D5CDD505-2E9C-101B-9397-08002B2CF9AE}" pid="5" name="TemplateUrl">
    <vt:lpwstr/>
  </property>
  <property fmtid="{D5CDD505-2E9C-101B-9397-08002B2CF9AE}" pid="6" name="_CopySource">
    <vt:lpwstr>https://pwrportal.bud.bpa.gov/orgs/PS-ReqMarketing/poc/ContractphaseCHWM/CHWM Model/Provider-of-Choice-CHWM-Calculation-Model-Final-Policy-v102124.xlsx</vt:lpwstr>
  </property>
</Properties>
</file>