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hidePivotFieldList="1"/>
  <mc:AlternateContent xmlns:mc="http://schemas.openxmlformats.org/markup-compatibility/2006">
    <mc:Choice Requires="x15">
      <x15ac:absPath xmlns:x15ac="http://schemas.microsoft.com/office/spreadsheetml/2010/11/ac" url="Y:\PoC\August 2025 Review and Publication\Publication Materials\"/>
    </mc:Choice>
  </mc:AlternateContent>
  <xr:revisionPtr revIDLastSave="0" documentId="8_{4C219DB9-D789-4485-A452-640A34BA1F5C}" xr6:coauthVersionLast="47" xr6:coauthVersionMax="47" xr10:uidLastSave="{00000000-0000-0000-0000-000000000000}"/>
  <bookViews>
    <workbookView xWindow="-120" yWindow="-120" windowWidth="29040" windowHeight="15720" tabRatio="584" xr2:uid="{00000000-000D-0000-FFFF-FFFF00000000}"/>
  </bookViews>
  <sheets>
    <sheet name="Info" sheetId="28" r:id="rId1"/>
    <sheet name="Calculation" sheetId="15" r:id="rId2"/>
    <sheet name="Data" sheetId="10" state="hidden" r:id="rId3"/>
    <sheet name="Attachment A" sheetId="29" state="hidden" r:id="rId4"/>
    <sheet name="Proportional Share Calculation" sheetId="27" state="hidden" r:id="rId5"/>
    <sheet name="Lists" sheetId="11" state="hidden" r:id="rId6"/>
  </sheets>
  <calcPr calcId="191029"/>
  <pivotCaches>
    <pivotCache cacheId="0"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4" i="29" l="1"/>
  <c r="H123" i="29"/>
  <c r="H82" i="29"/>
  <c r="G82" i="29" s="1"/>
  <c r="H83" i="29"/>
  <c r="G83" i="29" s="1"/>
  <c r="F102" i="15" l="1"/>
  <c r="G102" i="15"/>
  <c r="L102" i="15" s="1"/>
  <c r="F8" i="15"/>
  <c r="G8" i="15"/>
  <c r="L8" i="15" s="1"/>
  <c r="F9" i="15"/>
  <c r="G9" i="15"/>
  <c r="L9" i="15" s="1"/>
  <c r="F10" i="15"/>
  <c r="G10" i="15"/>
  <c r="L10" i="15" s="1"/>
  <c r="F11" i="15"/>
  <c r="G11" i="15"/>
  <c r="L11" i="15" s="1"/>
  <c r="F12" i="15"/>
  <c r="G12" i="15"/>
  <c r="L12" i="15" s="1"/>
  <c r="F13" i="15"/>
  <c r="G13" i="15"/>
  <c r="L13" i="15" s="1"/>
  <c r="F14" i="15"/>
  <c r="G14" i="15"/>
  <c r="L14" i="15" s="1"/>
  <c r="F15" i="15"/>
  <c r="G15" i="15"/>
  <c r="L15" i="15" s="1"/>
  <c r="F16" i="15"/>
  <c r="G16" i="15"/>
  <c r="L16" i="15" s="1"/>
  <c r="F17" i="15"/>
  <c r="G17" i="15"/>
  <c r="L17" i="15" s="1"/>
  <c r="F18" i="15"/>
  <c r="G18" i="15"/>
  <c r="L18" i="15" s="1"/>
  <c r="F19" i="15"/>
  <c r="G19" i="15"/>
  <c r="L19" i="15" s="1"/>
  <c r="F20" i="15"/>
  <c r="G20" i="15"/>
  <c r="L20" i="15" s="1"/>
  <c r="F21" i="15"/>
  <c r="G21" i="15"/>
  <c r="L21" i="15" s="1"/>
  <c r="F22" i="15"/>
  <c r="G22" i="15"/>
  <c r="L22" i="15" s="1"/>
  <c r="F23" i="15"/>
  <c r="G23" i="15"/>
  <c r="L23" i="15" s="1"/>
  <c r="F24" i="15"/>
  <c r="G24" i="15"/>
  <c r="L24" i="15" s="1"/>
  <c r="F25" i="15"/>
  <c r="G25" i="15"/>
  <c r="L25" i="15" s="1"/>
  <c r="F26" i="15"/>
  <c r="G26" i="15"/>
  <c r="L26" i="15" s="1"/>
  <c r="F27" i="15"/>
  <c r="G27" i="15"/>
  <c r="L27" i="15" s="1"/>
  <c r="F28" i="15"/>
  <c r="G28" i="15"/>
  <c r="L28" i="15" s="1"/>
  <c r="F29" i="15"/>
  <c r="G29" i="15"/>
  <c r="L29" i="15" s="1"/>
  <c r="F30" i="15"/>
  <c r="G30" i="15"/>
  <c r="L30" i="15" s="1"/>
  <c r="F31" i="15"/>
  <c r="G31" i="15"/>
  <c r="L31" i="15" s="1"/>
  <c r="F32" i="15"/>
  <c r="G32" i="15"/>
  <c r="L32" i="15" s="1"/>
  <c r="F33" i="15"/>
  <c r="G33" i="15"/>
  <c r="L33" i="15" s="1"/>
  <c r="F34" i="15"/>
  <c r="G34" i="15"/>
  <c r="L34" i="15" s="1"/>
  <c r="F35" i="15"/>
  <c r="G35" i="15"/>
  <c r="L35" i="15" s="1"/>
  <c r="F36" i="15"/>
  <c r="G36" i="15"/>
  <c r="L36" i="15" s="1"/>
  <c r="F37" i="15"/>
  <c r="G37" i="15"/>
  <c r="L37" i="15" s="1"/>
  <c r="F38" i="15"/>
  <c r="G38" i="15"/>
  <c r="L38" i="15" s="1"/>
  <c r="F39" i="15"/>
  <c r="G39" i="15"/>
  <c r="L39" i="15" s="1"/>
  <c r="F40" i="15"/>
  <c r="G40" i="15"/>
  <c r="L40" i="15" s="1"/>
  <c r="F41" i="15"/>
  <c r="G41" i="15"/>
  <c r="L41" i="15" s="1"/>
  <c r="F42" i="15"/>
  <c r="G42" i="15"/>
  <c r="L42" i="15" s="1"/>
  <c r="F43" i="15"/>
  <c r="G43" i="15"/>
  <c r="L43" i="15" s="1"/>
  <c r="F44" i="15"/>
  <c r="G44" i="15"/>
  <c r="L44" i="15" s="1"/>
  <c r="F45" i="15"/>
  <c r="G45" i="15"/>
  <c r="L45" i="15" s="1"/>
  <c r="F46" i="15"/>
  <c r="G46" i="15"/>
  <c r="L46" i="15" s="1"/>
  <c r="F47" i="15"/>
  <c r="G47" i="15"/>
  <c r="L47" i="15" s="1"/>
  <c r="F48" i="15"/>
  <c r="G48" i="15"/>
  <c r="L48" i="15" s="1"/>
  <c r="F49" i="15"/>
  <c r="G49" i="15"/>
  <c r="L49" i="15" s="1"/>
  <c r="F50" i="15"/>
  <c r="G50" i="15"/>
  <c r="L50" i="15" s="1"/>
  <c r="F51" i="15"/>
  <c r="G51" i="15"/>
  <c r="L51" i="15" s="1"/>
  <c r="F52" i="15"/>
  <c r="G52" i="15"/>
  <c r="L52" i="15" s="1"/>
  <c r="F53" i="15"/>
  <c r="G53" i="15"/>
  <c r="L53" i="15" s="1"/>
  <c r="F54" i="15"/>
  <c r="G54" i="15"/>
  <c r="L54" i="15" s="1"/>
  <c r="F55" i="15"/>
  <c r="G55" i="15"/>
  <c r="L55" i="15" s="1"/>
  <c r="F56" i="15"/>
  <c r="G56" i="15"/>
  <c r="L56" i="15" s="1"/>
  <c r="F57" i="15"/>
  <c r="G57" i="15"/>
  <c r="L57" i="15" s="1"/>
  <c r="F58" i="15"/>
  <c r="G58" i="15"/>
  <c r="L58" i="15" s="1"/>
  <c r="F59" i="15"/>
  <c r="G59" i="15"/>
  <c r="L59" i="15" s="1"/>
  <c r="F60" i="15"/>
  <c r="G60" i="15"/>
  <c r="L60" i="15" s="1"/>
  <c r="F61" i="15"/>
  <c r="G61" i="15"/>
  <c r="L61" i="15" s="1"/>
  <c r="F62" i="15"/>
  <c r="G62" i="15"/>
  <c r="L62" i="15" s="1"/>
  <c r="F63" i="15"/>
  <c r="G63" i="15"/>
  <c r="L63" i="15" s="1"/>
  <c r="F64" i="15"/>
  <c r="G64" i="15"/>
  <c r="L64" i="15" s="1"/>
  <c r="F65" i="15"/>
  <c r="G65" i="15"/>
  <c r="L65" i="15" s="1"/>
  <c r="F66" i="15"/>
  <c r="G66" i="15"/>
  <c r="L66" i="15" s="1"/>
  <c r="F67" i="15"/>
  <c r="G67" i="15"/>
  <c r="L67" i="15" s="1"/>
  <c r="F68" i="15"/>
  <c r="G68" i="15"/>
  <c r="L68" i="15" s="1"/>
  <c r="F69" i="15"/>
  <c r="G69" i="15"/>
  <c r="L69" i="15" s="1"/>
  <c r="F70" i="15"/>
  <c r="G70" i="15"/>
  <c r="L70" i="15" s="1"/>
  <c r="F71" i="15"/>
  <c r="G71" i="15"/>
  <c r="L71" i="15" s="1"/>
  <c r="F72" i="15"/>
  <c r="G72" i="15"/>
  <c r="L72" i="15" s="1"/>
  <c r="F73" i="15"/>
  <c r="G73" i="15"/>
  <c r="L73" i="15" s="1"/>
  <c r="F74" i="15"/>
  <c r="G74" i="15"/>
  <c r="L74" i="15" s="1"/>
  <c r="F75" i="15"/>
  <c r="G75" i="15"/>
  <c r="L75" i="15" s="1"/>
  <c r="F76" i="15"/>
  <c r="G76" i="15"/>
  <c r="L76" i="15" s="1"/>
  <c r="F77" i="15"/>
  <c r="G77" i="15"/>
  <c r="L77" i="15" s="1"/>
  <c r="F78" i="15"/>
  <c r="G78" i="15"/>
  <c r="L78" i="15" s="1"/>
  <c r="F79" i="15"/>
  <c r="G79" i="15"/>
  <c r="L79" i="15" s="1"/>
  <c r="F80" i="15"/>
  <c r="G80" i="15"/>
  <c r="L80" i="15" s="1"/>
  <c r="F81" i="15"/>
  <c r="G81" i="15"/>
  <c r="L81" i="15" s="1"/>
  <c r="F82" i="15"/>
  <c r="G82" i="15"/>
  <c r="L82" i="15" s="1"/>
  <c r="F83" i="15"/>
  <c r="G83" i="15"/>
  <c r="L83" i="15" s="1"/>
  <c r="F84" i="15"/>
  <c r="G84" i="15"/>
  <c r="L84" i="15" s="1"/>
  <c r="F85" i="15"/>
  <c r="G85" i="15"/>
  <c r="L85" i="15" s="1"/>
  <c r="F86" i="15"/>
  <c r="G86" i="15"/>
  <c r="L86" i="15" s="1"/>
  <c r="F87" i="15"/>
  <c r="G87" i="15"/>
  <c r="L87" i="15" s="1"/>
  <c r="F88" i="15"/>
  <c r="G88" i="15"/>
  <c r="L88" i="15" s="1"/>
  <c r="F89" i="15"/>
  <c r="G89" i="15"/>
  <c r="L89" i="15" s="1"/>
  <c r="F90" i="15"/>
  <c r="G90" i="15"/>
  <c r="L90" i="15" s="1"/>
  <c r="F91" i="15"/>
  <c r="G91" i="15"/>
  <c r="L91" i="15" s="1"/>
  <c r="F92" i="15"/>
  <c r="G92" i="15"/>
  <c r="L92" i="15" s="1"/>
  <c r="F93" i="15"/>
  <c r="G93" i="15"/>
  <c r="L93" i="15" s="1"/>
  <c r="F94" i="15"/>
  <c r="G94" i="15"/>
  <c r="L94" i="15" s="1"/>
  <c r="F95" i="15"/>
  <c r="G95" i="15"/>
  <c r="L95" i="15" s="1"/>
  <c r="F96" i="15"/>
  <c r="G96" i="15"/>
  <c r="L96" i="15" s="1"/>
  <c r="F97" i="15"/>
  <c r="G97" i="15"/>
  <c r="L97" i="15" s="1"/>
  <c r="F98" i="15"/>
  <c r="G98" i="15"/>
  <c r="L98" i="15" s="1"/>
  <c r="F99" i="15"/>
  <c r="G99" i="15"/>
  <c r="L99" i="15" s="1"/>
  <c r="F100" i="15"/>
  <c r="G100" i="15"/>
  <c r="L100" i="15" s="1"/>
  <c r="F101" i="15"/>
  <c r="G101" i="15"/>
  <c r="L101" i="15" s="1"/>
  <c r="F103" i="15"/>
  <c r="G103" i="15"/>
  <c r="L103" i="15" s="1"/>
  <c r="F104" i="15"/>
  <c r="G104" i="15"/>
  <c r="L104" i="15" s="1"/>
  <c r="F105" i="15"/>
  <c r="G105" i="15"/>
  <c r="L105" i="15" s="1"/>
  <c r="F106" i="15"/>
  <c r="G106" i="15"/>
  <c r="L106" i="15" s="1"/>
  <c r="F107" i="15"/>
  <c r="G107" i="15"/>
  <c r="L107" i="15" s="1"/>
  <c r="F108" i="15"/>
  <c r="G108" i="15"/>
  <c r="L108" i="15" s="1"/>
  <c r="F109" i="15"/>
  <c r="G109" i="15"/>
  <c r="L109" i="15" s="1"/>
  <c r="F110" i="15"/>
  <c r="G110" i="15"/>
  <c r="L110" i="15" s="1"/>
  <c r="F111" i="15"/>
  <c r="G111" i="15"/>
  <c r="L111" i="15" s="1"/>
  <c r="F112" i="15"/>
  <c r="G112" i="15"/>
  <c r="L112" i="15" s="1"/>
  <c r="F113" i="15"/>
  <c r="G113" i="15"/>
  <c r="L113" i="15" s="1"/>
  <c r="F114" i="15"/>
  <c r="G114" i="15"/>
  <c r="L114" i="15" s="1"/>
  <c r="F115" i="15"/>
  <c r="G115" i="15"/>
  <c r="L115" i="15" s="1"/>
  <c r="F116" i="15"/>
  <c r="G116" i="15"/>
  <c r="L116" i="15" s="1"/>
  <c r="F117" i="15"/>
  <c r="G117" i="15"/>
  <c r="L117" i="15" s="1"/>
  <c r="F118" i="15"/>
  <c r="G118" i="15"/>
  <c r="L118" i="15" s="1"/>
  <c r="F119" i="15"/>
  <c r="G119" i="15"/>
  <c r="L119" i="15" s="1"/>
  <c r="F120" i="15"/>
  <c r="G120" i="15"/>
  <c r="L120" i="15" s="1"/>
  <c r="F121" i="15"/>
  <c r="G121" i="15"/>
  <c r="L121" i="15" s="1"/>
  <c r="F122" i="15"/>
  <c r="G122" i="15"/>
  <c r="L122" i="15" s="1"/>
  <c r="F123" i="15"/>
  <c r="G123" i="15"/>
  <c r="L123" i="15" s="1"/>
  <c r="F124" i="15"/>
  <c r="G124" i="15"/>
  <c r="L124" i="15" s="1"/>
  <c r="F125" i="15"/>
  <c r="G125" i="15"/>
  <c r="L125" i="15" s="1"/>
  <c r="F126" i="15"/>
  <c r="G126" i="15"/>
  <c r="L126" i="15" s="1"/>
  <c r="F127" i="15"/>
  <c r="G127" i="15"/>
  <c r="L127" i="15" s="1"/>
  <c r="F128" i="15"/>
  <c r="G128" i="15"/>
  <c r="L128" i="15" s="1"/>
  <c r="F129" i="15"/>
  <c r="G129" i="15"/>
  <c r="L129" i="15" s="1"/>
  <c r="F130" i="15"/>
  <c r="G130" i="15"/>
  <c r="L130" i="15" s="1"/>
  <c r="F131" i="15"/>
  <c r="G131" i="15"/>
  <c r="L131" i="15" s="1"/>
  <c r="F132" i="15"/>
  <c r="G132" i="15"/>
  <c r="L132" i="15" s="1"/>
  <c r="F133" i="15"/>
  <c r="G133" i="15"/>
  <c r="L133" i="15" s="1"/>
  <c r="F134" i="15"/>
  <c r="G134" i="15"/>
  <c r="L134" i="15" s="1"/>
  <c r="F135" i="15"/>
  <c r="G135" i="15"/>
  <c r="L135" i="15" s="1"/>
  <c r="F136" i="15"/>
  <c r="G136" i="15"/>
  <c r="L136" i="15" s="1"/>
  <c r="F137" i="15"/>
  <c r="G137" i="15"/>
  <c r="L137" i="15" s="1"/>
  <c r="F138" i="15"/>
  <c r="G138" i="15"/>
  <c r="L138" i="15" s="1"/>
  <c r="F139" i="15"/>
  <c r="G139" i="15"/>
  <c r="L139" i="15" s="1"/>
  <c r="G7" i="15"/>
  <c r="L7" i="15" s="1"/>
  <c r="F7" i="15"/>
  <c r="D136" i="10"/>
  <c r="E136" i="10"/>
  <c r="E149" i="29"/>
  <c r="E151" i="29" s="1"/>
  <c r="L140" i="15" l="1"/>
  <c r="L3" i="29"/>
  <c r="L4" i="29"/>
  <c r="L5" i="29"/>
  <c r="L6" i="29"/>
  <c r="L7" i="29"/>
  <c r="L8" i="29"/>
  <c r="L9" i="29"/>
  <c r="L10" i="29"/>
  <c r="L11" i="29"/>
  <c r="L12" i="29"/>
  <c r="L13" i="29"/>
  <c r="L14" i="29"/>
  <c r="L15" i="29"/>
  <c r="L16" i="29"/>
  <c r="L17" i="29"/>
  <c r="L18" i="29"/>
  <c r="L19" i="29"/>
  <c r="L20" i="29"/>
  <c r="L21" i="29"/>
  <c r="L22" i="29"/>
  <c r="L23" i="29"/>
  <c r="L24" i="29"/>
  <c r="L25" i="29"/>
  <c r="L26" i="29"/>
  <c r="L27" i="29"/>
  <c r="L28" i="29"/>
  <c r="L29" i="29"/>
  <c r="L30" i="29"/>
  <c r="L31" i="29"/>
  <c r="L32" i="29"/>
  <c r="L33" i="29"/>
  <c r="L34" i="29"/>
  <c r="L35" i="29"/>
  <c r="L36" i="29"/>
  <c r="L37" i="29"/>
  <c r="L38" i="29"/>
  <c r="L39" i="29"/>
  <c r="L40" i="29"/>
  <c r="L41" i="29"/>
  <c r="L42" i="29"/>
  <c r="L43" i="29"/>
  <c r="L44" i="29"/>
  <c r="L45" i="29"/>
  <c r="L46" i="29"/>
  <c r="L47" i="29"/>
  <c r="L48" i="29"/>
  <c r="L49" i="29"/>
  <c r="L50" i="29"/>
  <c r="L51" i="29"/>
  <c r="L52" i="29"/>
  <c r="L53" i="29"/>
  <c r="L54" i="29"/>
  <c r="L55" i="29"/>
  <c r="L56" i="29"/>
  <c r="L57" i="29"/>
  <c r="L58" i="29"/>
  <c r="L59" i="29"/>
  <c r="L60" i="29"/>
  <c r="L61" i="29"/>
  <c r="L62" i="29"/>
  <c r="L63" i="29"/>
  <c r="L64" i="29"/>
  <c r="L65" i="29"/>
  <c r="L66" i="29"/>
  <c r="L67" i="29"/>
  <c r="L68" i="29"/>
  <c r="L69" i="29"/>
  <c r="L70" i="29"/>
  <c r="L71" i="29"/>
  <c r="L72" i="29"/>
  <c r="L73" i="29"/>
  <c r="L74" i="29"/>
  <c r="L75" i="29"/>
  <c r="L76" i="29"/>
  <c r="L77" i="29"/>
  <c r="L78" i="29"/>
  <c r="L79" i="29"/>
  <c r="L80" i="29"/>
  <c r="L81" i="29"/>
  <c r="L82" i="29"/>
  <c r="L83" i="29"/>
  <c r="L84" i="29"/>
  <c r="L85" i="29"/>
  <c r="L86" i="29"/>
  <c r="L87" i="29"/>
  <c r="L88" i="29"/>
  <c r="L89" i="29"/>
  <c r="L90" i="29"/>
  <c r="L91" i="29"/>
  <c r="L92" i="29"/>
  <c r="L93" i="29"/>
  <c r="L94" i="29"/>
  <c r="L95" i="29"/>
  <c r="L96" i="29"/>
  <c r="L97" i="29"/>
  <c r="L98" i="29"/>
  <c r="L99" i="29"/>
  <c r="L100" i="29"/>
  <c r="L101" i="29"/>
  <c r="L102" i="29"/>
  <c r="L103" i="29"/>
  <c r="L104" i="29"/>
  <c r="L105" i="29"/>
  <c r="L106" i="29"/>
  <c r="L107" i="29"/>
  <c r="L108" i="29"/>
  <c r="L109" i="29"/>
  <c r="L110" i="29"/>
  <c r="L111" i="29"/>
  <c r="L112" i="29"/>
  <c r="L113" i="29"/>
  <c r="L114" i="29"/>
  <c r="L115" i="29"/>
  <c r="L116" i="29"/>
  <c r="L117" i="29"/>
  <c r="L118" i="29"/>
  <c r="L119" i="29"/>
  <c r="L120" i="29"/>
  <c r="L121" i="29"/>
  <c r="L122" i="29"/>
  <c r="L123" i="29"/>
  <c r="L124" i="29"/>
  <c r="L125" i="29"/>
  <c r="L126" i="29"/>
  <c r="L127" i="29"/>
  <c r="L128" i="29"/>
  <c r="L129" i="29"/>
  <c r="L130" i="29"/>
  <c r="L131" i="29"/>
  <c r="L132" i="29"/>
  <c r="L133" i="29"/>
  <c r="L134" i="29"/>
  <c r="L2" i="29"/>
  <c r="G4" i="29"/>
  <c r="G5" i="29"/>
  <c r="G7" i="29"/>
  <c r="G8" i="29"/>
  <c r="G9" i="29"/>
  <c r="G10" i="29"/>
  <c r="G12" i="29"/>
  <c r="G13" i="29"/>
  <c r="G14" i="29"/>
  <c r="G18" i="29"/>
  <c r="G19" i="29"/>
  <c r="G24" i="29"/>
  <c r="G25" i="29"/>
  <c r="G26" i="29"/>
  <c r="G27" i="29"/>
  <c r="G29" i="29"/>
  <c r="G30" i="29"/>
  <c r="G33" i="29"/>
  <c r="G34" i="29"/>
  <c r="G41" i="29"/>
  <c r="G42" i="29"/>
  <c r="G43" i="29"/>
  <c r="G44" i="29"/>
  <c r="G45" i="29"/>
  <c r="G46" i="29"/>
  <c r="G47" i="29"/>
  <c r="G49" i="29"/>
  <c r="G66" i="29"/>
  <c r="G70" i="29"/>
  <c r="G88" i="29"/>
  <c r="G89" i="29"/>
  <c r="G90" i="29"/>
  <c r="G92" i="29"/>
  <c r="G96" i="29"/>
  <c r="G97" i="29"/>
  <c r="G98" i="29"/>
  <c r="G105" i="29"/>
  <c r="G106" i="29"/>
  <c r="G111" i="29"/>
  <c r="G112" i="29"/>
  <c r="G124" i="29"/>
  <c r="G129" i="29"/>
  <c r="G132" i="29"/>
  <c r="G136" i="29"/>
  <c r="G137" i="29"/>
  <c r="G138" i="29"/>
  <c r="G139" i="29"/>
  <c r="G142" i="29"/>
  <c r="G143" i="29"/>
  <c r="G147" i="29"/>
  <c r="G148" i="29"/>
  <c r="G155" i="29"/>
  <c r="G158" i="29"/>
  <c r="G159" i="29"/>
  <c r="G160" i="29"/>
  <c r="G162" i="29"/>
  <c r="G163" i="29"/>
  <c r="G164" i="29"/>
  <c r="G195" i="29"/>
  <c r="G196" i="29"/>
  <c r="G197" i="29"/>
  <c r="G198" i="29"/>
  <c r="G199" i="29"/>
  <c r="G218" i="29"/>
  <c r="G221" i="29"/>
  <c r="G223" i="29"/>
  <c r="G224" i="29"/>
  <c r="G225" i="29"/>
  <c r="G226" i="29"/>
  <c r="G227" i="29"/>
  <c r="G228" i="29"/>
  <c r="G229" i="29"/>
  <c r="G230" i="29"/>
  <c r="G231" i="29"/>
  <c r="G233" i="29"/>
  <c r="G234" i="29"/>
  <c r="G235" i="29"/>
  <c r="G236" i="29"/>
  <c r="G237" i="29"/>
  <c r="G238" i="29"/>
  <c r="G2" i="29"/>
  <c r="H127" i="29"/>
  <c r="G127" i="29" s="1"/>
  <c r="H28" i="29"/>
  <c r="G28" i="29" s="1"/>
  <c r="H3" i="29"/>
  <c r="G3" i="29" s="1"/>
  <c r="H4" i="29"/>
  <c r="H5" i="29"/>
  <c r="H6" i="29"/>
  <c r="G6" i="29" s="1"/>
  <c r="H7" i="29"/>
  <c r="H8" i="29"/>
  <c r="H9" i="29"/>
  <c r="H10" i="29"/>
  <c r="H11" i="29"/>
  <c r="G11" i="29" s="1"/>
  <c r="H12" i="29"/>
  <c r="H13" i="29"/>
  <c r="H14" i="29"/>
  <c r="H15" i="29"/>
  <c r="G15" i="29" s="1"/>
  <c r="H16" i="29"/>
  <c r="G16" i="29" s="1"/>
  <c r="H17" i="29"/>
  <c r="G17" i="29" s="1"/>
  <c r="H18" i="29"/>
  <c r="H19" i="29"/>
  <c r="H20" i="29"/>
  <c r="G20" i="29" s="1"/>
  <c r="H21" i="29"/>
  <c r="G21" i="29" s="1"/>
  <c r="H22" i="29"/>
  <c r="G22" i="29" s="1"/>
  <c r="H23" i="29"/>
  <c r="G23" i="29" s="1"/>
  <c r="H24" i="29"/>
  <c r="H25" i="29"/>
  <c r="H26" i="29"/>
  <c r="H27" i="29"/>
  <c r="H29" i="29"/>
  <c r="H30" i="29"/>
  <c r="H31" i="29"/>
  <c r="G31" i="29" s="1"/>
  <c r="H32" i="29"/>
  <c r="H33" i="29"/>
  <c r="H34" i="29"/>
  <c r="H35" i="29"/>
  <c r="G35" i="29" s="1"/>
  <c r="H36" i="29"/>
  <c r="G36" i="29" s="1"/>
  <c r="H37" i="29"/>
  <c r="G37" i="29" s="1"/>
  <c r="H38" i="29"/>
  <c r="G38" i="29" s="1"/>
  <c r="H39" i="29"/>
  <c r="G39" i="29" s="1"/>
  <c r="H40" i="29"/>
  <c r="G40" i="29" s="1"/>
  <c r="H41" i="29"/>
  <c r="H42" i="29"/>
  <c r="H43" i="29"/>
  <c r="H44" i="29"/>
  <c r="H45" i="29"/>
  <c r="H46" i="29"/>
  <c r="H47" i="29"/>
  <c r="H48" i="29"/>
  <c r="H49" i="29"/>
  <c r="H50" i="29"/>
  <c r="G50" i="29" s="1"/>
  <c r="H51" i="29"/>
  <c r="G51" i="29" s="1"/>
  <c r="H52" i="29"/>
  <c r="G52" i="29" s="1"/>
  <c r="H53" i="29"/>
  <c r="G53" i="29" s="1"/>
  <c r="H54" i="29"/>
  <c r="G54" i="29" s="1"/>
  <c r="H55" i="29"/>
  <c r="G55" i="29" s="1"/>
  <c r="H56" i="29"/>
  <c r="G56" i="29" s="1"/>
  <c r="H57" i="29"/>
  <c r="G57" i="29" s="1"/>
  <c r="H58" i="29"/>
  <c r="H59" i="29"/>
  <c r="G59" i="29" s="1"/>
  <c r="H60" i="29"/>
  <c r="G60" i="29" s="1"/>
  <c r="H61" i="29"/>
  <c r="G61" i="29" s="1"/>
  <c r="H62" i="29"/>
  <c r="G62" i="29" s="1"/>
  <c r="H63" i="29"/>
  <c r="G63" i="29" s="1"/>
  <c r="H64" i="29"/>
  <c r="G64" i="29" s="1"/>
  <c r="H65" i="29"/>
  <c r="G65" i="29" s="1"/>
  <c r="H66" i="29"/>
  <c r="H67" i="29"/>
  <c r="G67" i="29" s="1"/>
  <c r="H68" i="29"/>
  <c r="G68" i="29" s="1"/>
  <c r="H69" i="29"/>
  <c r="G69" i="29" s="1"/>
  <c r="H70" i="29"/>
  <c r="H71" i="29"/>
  <c r="G71" i="29" s="1"/>
  <c r="H72" i="29"/>
  <c r="G72" i="29" s="1"/>
  <c r="H73" i="29"/>
  <c r="G73" i="29" s="1"/>
  <c r="H74" i="29"/>
  <c r="G74" i="29" s="1"/>
  <c r="H75" i="29"/>
  <c r="G75" i="29" s="1"/>
  <c r="H76" i="29"/>
  <c r="G76" i="29" s="1"/>
  <c r="H77" i="29"/>
  <c r="G77" i="29" s="1"/>
  <c r="H78" i="29"/>
  <c r="G78" i="29" s="1"/>
  <c r="H79" i="29"/>
  <c r="G79" i="29" s="1"/>
  <c r="H80" i="29"/>
  <c r="G80" i="29" s="1"/>
  <c r="H81" i="29"/>
  <c r="H84" i="29"/>
  <c r="H85" i="29"/>
  <c r="G85" i="29" s="1"/>
  <c r="H86" i="29"/>
  <c r="G86" i="29" s="1"/>
  <c r="H87" i="29"/>
  <c r="G87" i="29" s="1"/>
  <c r="H88" i="29"/>
  <c r="H89" i="29"/>
  <c r="H90" i="29"/>
  <c r="H91" i="29"/>
  <c r="G91" i="29" s="1"/>
  <c r="H92" i="29"/>
  <c r="H93" i="29"/>
  <c r="G93" i="29" s="1"/>
  <c r="H94" i="29"/>
  <c r="G94" i="29" s="1"/>
  <c r="H95" i="29"/>
  <c r="G95" i="29" s="1"/>
  <c r="H96" i="29"/>
  <c r="H97" i="29"/>
  <c r="H98" i="29"/>
  <c r="H99" i="29"/>
  <c r="G99" i="29" s="1"/>
  <c r="H100" i="29"/>
  <c r="G100" i="29" s="1"/>
  <c r="H101" i="29"/>
  <c r="G101" i="29" s="1"/>
  <c r="H102" i="29"/>
  <c r="G102" i="29" s="1"/>
  <c r="H103" i="29"/>
  <c r="G103" i="29" s="1"/>
  <c r="H104" i="29"/>
  <c r="G104" i="29" s="1"/>
  <c r="H105" i="29"/>
  <c r="H106" i="29"/>
  <c r="H107" i="29"/>
  <c r="G107" i="29" s="1"/>
  <c r="H108" i="29"/>
  <c r="G108" i="29" s="1"/>
  <c r="H109" i="29"/>
  <c r="G109" i="29" s="1"/>
  <c r="H110" i="29"/>
  <c r="G110" i="29" s="1"/>
  <c r="H111" i="29"/>
  <c r="H112" i="29"/>
  <c r="H113" i="29"/>
  <c r="G113" i="29" s="1"/>
  <c r="H114" i="29"/>
  <c r="G114" i="29" s="1"/>
  <c r="H115" i="29"/>
  <c r="G115" i="29" s="1"/>
  <c r="H116" i="29"/>
  <c r="G116" i="29" s="1"/>
  <c r="H117" i="29"/>
  <c r="G117" i="29" s="1"/>
  <c r="H118" i="29"/>
  <c r="H119" i="29"/>
  <c r="G119" i="29" s="1"/>
  <c r="H120" i="29"/>
  <c r="G120" i="29" s="1"/>
  <c r="H121" i="29"/>
  <c r="G121" i="29" s="1"/>
  <c r="H122" i="29"/>
  <c r="G122" i="29" s="1"/>
  <c r="G123" i="29"/>
  <c r="H124" i="29"/>
  <c r="H125" i="29"/>
  <c r="G125" i="29" s="1"/>
  <c r="H126" i="29"/>
  <c r="G126" i="29" s="1"/>
  <c r="H128" i="29"/>
  <c r="G128" i="29" s="1"/>
  <c r="H129" i="29"/>
  <c r="H130" i="29"/>
  <c r="G130" i="29" s="1"/>
  <c r="H131" i="29"/>
  <c r="G131" i="29" s="1"/>
  <c r="H132" i="29"/>
  <c r="H133" i="29"/>
  <c r="G133" i="29" s="1"/>
  <c r="H134" i="29"/>
  <c r="G134" i="29" s="1"/>
  <c r="H135" i="29"/>
  <c r="G135" i="29" s="1"/>
  <c r="H136" i="29"/>
  <c r="H137" i="29"/>
  <c r="H138" i="29"/>
  <c r="H139" i="29"/>
  <c r="H140" i="29"/>
  <c r="G140" i="29" s="1"/>
  <c r="H141" i="29"/>
  <c r="G141" i="29" s="1"/>
  <c r="H142" i="29"/>
  <c r="H143" i="29"/>
  <c r="H144" i="29"/>
  <c r="G144" i="29" s="1"/>
  <c r="H145" i="29"/>
  <c r="G145" i="29" s="1"/>
  <c r="H146" i="29"/>
  <c r="G146" i="29" s="1"/>
  <c r="H147" i="29"/>
  <c r="H148" i="29"/>
  <c r="H149" i="29"/>
  <c r="H150" i="29"/>
  <c r="G150" i="29" s="1"/>
  <c r="H151" i="29"/>
  <c r="H152" i="29"/>
  <c r="G152" i="29" s="1"/>
  <c r="H153" i="29"/>
  <c r="G153" i="29" s="1"/>
  <c r="G154" i="29"/>
  <c r="H155" i="29"/>
  <c r="H156" i="29"/>
  <c r="G156" i="29" s="1"/>
  <c r="H157" i="29"/>
  <c r="G157" i="29" s="1"/>
  <c r="H158" i="29"/>
  <c r="H159" i="29"/>
  <c r="H160" i="29"/>
  <c r="H161" i="29"/>
  <c r="G161" i="29" s="1"/>
  <c r="H162" i="29"/>
  <c r="H163" i="29"/>
  <c r="H164" i="29"/>
  <c r="H165" i="29"/>
  <c r="G165" i="29" s="1"/>
  <c r="H166" i="29"/>
  <c r="G166" i="29" s="1"/>
  <c r="H167" i="29"/>
  <c r="G167" i="29" s="1"/>
  <c r="H168" i="29"/>
  <c r="G168" i="29" s="1"/>
  <c r="H169" i="29"/>
  <c r="G169" i="29" s="1"/>
  <c r="H170" i="29"/>
  <c r="G170" i="29" s="1"/>
  <c r="H171" i="29"/>
  <c r="G171" i="29" s="1"/>
  <c r="H172" i="29"/>
  <c r="G172" i="29" s="1"/>
  <c r="H173" i="29"/>
  <c r="G173" i="29" s="1"/>
  <c r="H174" i="29"/>
  <c r="G174" i="29" s="1"/>
  <c r="H175" i="29"/>
  <c r="G175" i="29" s="1"/>
  <c r="H176" i="29"/>
  <c r="G176" i="29" s="1"/>
  <c r="H177" i="29"/>
  <c r="G177" i="29" s="1"/>
  <c r="H178" i="29"/>
  <c r="G178" i="29" s="1"/>
  <c r="H179" i="29"/>
  <c r="G179" i="29" s="1"/>
  <c r="H180" i="29"/>
  <c r="G180" i="29" s="1"/>
  <c r="H181" i="29"/>
  <c r="G181" i="29" s="1"/>
  <c r="H182" i="29"/>
  <c r="G182" i="29" s="1"/>
  <c r="H183" i="29"/>
  <c r="G183" i="29" s="1"/>
  <c r="H184" i="29"/>
  <c r="G184" i="29" s="1"/>
  <c r="H185" i="29"/>
  <c r="G185" i="29" s="1"/>
  <c r="H186" i="29"/>
  <c r="G186" i="29" s="1"/>
  <c r="H187" i="29"/>
  <c r="G187" i="29" s="1"/>
  <c r="H188" i="29"/>
  <c r="G188" i="29" s="1"/>
  <c r="H189" i="29"/>
  <c r="G189" i="29" s="1"/>
  <c r="H190" i="29"/>
  <c r="G190" i="29" s="1"/>
  <c r="H191" i="29"/>
  <c r="G191" i="29" s="1"/>
  <c r="H192" i="29"/>
  <c r="G192" i="29" s="1"/>
  <c r="H193" i="29"/>
  <c r="G193" i="29" s="1"/>
  <c r="H194" i="29"/>
  <c r="G194" i="29" s="1"/>
  <c r="H195" i="29"/>
  <c r="H196" i="29"/>
  <c r="H197" i="29"/>
  <c r="H198" i="29"/>
  <c r="H199" i="29"/>
  <c r="H200" i="29"/>
  <c r="G200" i="29" s="1"/>
  <c r="H201" i="29"/>
  <c r="G201" i="29" s="1"/>
  <c r="H202" i="29"/>
  <c r="G202" i="29" s="1"/>
  <c r="H203" i="29"/>
  <c r="G203" i="29" s="1"/>
  <c r="H204" i="29"/>
  <c r="G204" i="29" s="1"/>
  <c r="H205" i="29"/>
  <c r="G205" i="29" s="1"/>
  <c r="H206" i="29"/>
  <c r="G206" i="29" s="1"/>
  <c r="H207" i="29"/>
  <c r="G207" i="29" s="1"/>
  <c r="H208" i="29"/>
  <c r="G208" i="29" s="1"/>
  <c r="H209" i="29"/>
  <c r="G209" i="29" s="1"/>
  <c r="H210" i="29"/>
  <c r="G210" i="29" s="1"/>
  <c r="H211" i="29"/>
  <c r="G211" i="29" s="1"/>
  <c r="H212" i="29"/>
  <c r="G212" i="29" s="1"/>
  <c r="H213" i="29"/>
  <c r="G213" i="29" s="1"/>
  <c r="H214" i="29"/>
  <c r="G214" i="29" s="1"/>
  <c r="H215" i="29"/>
  <c r="G215" i="29" s="1"/>
  <c r="H216" i="29"/>
  <c r="G216" i="29" s="1"/>
  <c r="H217" i="29"/>
  <c r="G217" i="29" s="1"/>
  <c r="H218" i="29"/>
  <c r="H219" i="29"/>
  <c r="G219" i="29" s="1"/>
  <c r="H220" i="29"/>
  <c r="G220" i="29" s="1"/>
  <c r="H221" i="29"/>
  <c r="H222" i="29"/>
  <c r="G222" i="29" s="1"/>
  <c r="H223" i="29"/>
  <c r="H224" i="29"/>
  <c r="H225" i="29"/>
  <c r="H226" i="29"/>
  <c r="H227" i="29"/>
  <c r="H228" i="29"/>
  <c r="H229" i="29"/>
  <c r="H230" i="29"/>
  <c r="H231" i="29"/>
  <c r="H232" i="29"/>
  <c r="G232" i="29" s="1"/>
  <c r="H233" i="29"/>
  <c r="H234" i="29"/>
  <c r="H235" i="29"/>
  <c r="H236" i="29"/>
  <c r="H237" i="29"/>
  <c r="H238" i="29"/>
  <c r="H2" i="29"/>
  <c r="G81" i="29" l="1"/>
  <c r="G58" i="29"/>
  <c r="G149" i="29"/>
  <c r="G151" i="29"/>
  <c r="G118" i="29"/>
  <c r="G48" i="29"/>
  <c r="G84" i="29"/>
  <c r="G32" i="29"/>
  <c r="M5" i="10"/>
  <c r="M6" i="10"/>
  <c r="M7" i="10"/>
  <c r="M8" i="10"/>
  <c r="M9" i="10"/>
  <c r="M10" i="10"/>
  <c r="M11" i="10"/>
  <c r="M12" i="10"/>
  <c r="M13" i="10"/>
  <c r="M14" i="10"/>
  <c r="M15" i="10"/>
  <c r="M16" i="10"/>
  <c r="M17" i="10"/>
  <c r="M18" i="10"/>
  <c r="M19" i="10"/>
  <c r="M20" i="10"/>
  <c r="M21" i="10"/>
  <c r="M22" i="10"/>
  <c r="M23" i="10"/>
  <c r="M24" i="10"/>
  <c r="M25" i="10"/>
  <c r="M26" i="10"/>
  <c r="M27" i="10"/>
  <c r="M28" i="10"/>
  <c r="M29" i="10"/>
  <c r="M30" i="10"/>
  <c r="M31" i="10"/>
  <c r="M32" i="10"/>
  <c r="M33" i="10"/>
  <c r="M34" i="10"/>
  <c r="M35" i="10"/>
  <c r="M36" i="10"/>
  <c r="M37" i="10"/>
  <c r="M38" i="10"/>
  <c r="M39" i="10"/>
  <c r="M40" i="10"/>
  <c r="M41" i="10"/>
  <c r="M42" i="10"/>
  <c r="M43" i="10"/>
  <c r="M44" i="10"/>
  <c r="M45" i="10"/>
  <c r="M46" i="10"/>
  <c r="M47" i="10"/>
  <c r="M48" i="10"/>
  <c r="M49" i="10"/>
  <c r="M50" i="10"/>
  <c r="M51" i="10"/>
  <c r="M52" i="10"/>
  <c r="M53" i="10"/>
  <c r="M54" i="10"/>
  <c r="M55" i="10"/>
  <c r="M56" i="10"/>
  <c r="M57" i="10"/>
  <c r="M58" i="10"/>
  <c r="M59" i="10"/>
  <c r="M60" i="10"/>
  <c r="M61" i="10"/>
  <c r="M62" i="10"/>
  <c r="M63" i="10"/>
  <c r="M64" i="10"/>
  <c r="M65" i="10"/>
  <c r="M66" i="10"/>
  <c r="M67" i="10"/>
  <c r="M68" i="10"/>
  <c r="M69" i="10"/>
  <c r="M70" i="10"/>
  <c r="M71" i="10"/>
  <c r="M72" i="10"/>
  <c r="M73" i="10"/>
  <c r="M74" i="10"/>
  <c r="M75" i="10"/>
  <c r="M76" i="10"/>
  <c r="M77" i="10"/>
  <c r="M78" i="10"/>
  <c r="M79" i="10"/>
  <c r="M80" i="10"/>
  <c r="M81" i="10"/>
  <c r="M82" i="10"/>
  <c r="M83" i="10"/>
  <c r="M84" i="10"/>
  <c r="M85" i="10"/>
  <c r="M86" i="10"/>
  <c r="M87" i="10"/>
  <c r="M88" i="10"/>
  <c r="M89" i="10"/>
  <c r="M90" i="10"/>
  <c r="M91" i="10"/>
  <c r="M92" i="10"/>
  <c r="M93" i="10"/>
  <c r="M94" i="10"/>
  <c r="M95" i="10"/>
  <c r="M96" i="10"/>
  <c r="M97" i="10"/>
  <c r="M98" i="10"/>
  <c r="M99" i="10"/>
  <c r="M100" i="10"/>
  <c r="M101" i="10"/>
  <c r="M102" i="10"/>
  <c r="M103" i="10"/>
  <c r="M104" i="10"/>
  <c r="M105" i="10"/>
  <c r="M106" i="10"/>
  <c r="M107" i="10"/>
  <c r="M108" i="10"/>
  <c r="M109" i="10"/>
  <c r="M110" i="10"/>
  <c r="M111" i="10"/>
  <c r="M112" i="10"/>
  <c r="M113" i="10"/>
  <c r="M114" i="10"/>
  <c r="M115" i="10"/>
  <c r="M116" i="10"/>
  <c r="M117" i="10"/>
  <c r="M118" i="10"/>
  <c r="M119" i="10"/>
  <c r="M120" i="10"/>
  <c r="M121" i="10"/>
  <c r="M122" i="10"/>
  <c r="M123" i="10"/>
  <c r="M124" i="10"/>
  <c r="M125" i="10"/>
  <c r="M126" i="10"/>
  <c r="M127" i="10"/>
  <c r="M128" i="10"/>
  <c r="M129" i="10"/>
  <c r="M130" i="10"/>
  <c r="M131" i="10"/>
  <c r="M132" i="10"/>
  <c r="M133" i="10"/>
  <c r="M134" i="10"/>
  <c r="M135" i="10"/>
  <c r="E93" i="15" l="1"/>
  <c r="D8" i="15" l="1"/>
  <c r="H8" i="15" s="1"/>
  <c r="D9" i="15"/>
  <c r="H9" i="15" s="1"/>
  <c r="D10" i="15"/>
  <c r="H10" i="15" s="1"/>
  <c r="D11" i="15"/>
  <c r="H11" i="15" s="1"/>
  <c r="D12" i="15"/>
  <c r="H12" i="15" s="1"/>
  <c r="D13" i="15"/>
  <c r="H13" i="15" s="1"/>
  <c r="D14" i="15"/>
  <c r="H14" i="15" s="1"/>
  <c r="D15" i="15"/>
  <c r="H15" i="15" s="1"/>
  <c r="D16" i="15"/>
  <c r="H16" i="15" s="1"/>
  <c r="D17" i="15"/>
  <c r="H17" i="15" s="1"/>
  <c r="D18" i="15"/>
  <c r="H18" i="15" s="1"/>
  <c r="D19" i="15"/>
  <c r="H19" i="15" s="1"/>
  <c r="D20" i="15"/>
  <c r="H20" i="15" s="1"/>
  <c r="D21" i="15"/>
  <c r="H21" i="15" s="1"/>
  <c r="D22" i="15"/>
  <c r="H22" i="15" s="1"/>
  <c r="D23" i="15"/>
  <c r="H23" i="15" s="1"/>
  <c r="D24" i="15"/>
  <c r="H24" i="15" s="1"/>
  <c r="D25" i="15"/>
  <c r="H25" i="15" s="1"/>
  <c r="D26" i="15"/>
  <c r="H26" i="15" s="1"/>
  <c r="D27" i="15"/>
  <c r="H27" i="15" s="1"/>
  <c r="D28" i="15"/>
  <c r="H28" i="15" s="1"/>
  <c r="D29" i="15"/>
  <c r="H29" i="15" s="1"/>
  <c r="D30" i="15"/>
  <c r="H30" i="15" s="1"/>
  <c r="D31" i="15"/>
  <c r="H31" i="15" s="1"/>
  <c r="D32" i="15"/>
  <c r="H32" i="15" s="1"/>
  <c r="D33" i="15"/>
  <c r="H33" i="15" s="1"/>
  <c r="D34" i="15"/>
  <c r="H34" i="15" s="1"/>
  <c r="D35" i="15"/>
  <c r="H35" i="15" s="1"/>
  <c r="D36" i="15"/>
  <c r="H36" i="15" s="1"/>
  <c r="D37" i="15"/>
  <c r="H37" i="15" s="1"/>
  <c r="D38" i="15"/>
  <c r="H38" i="15" s="1"/>
  <c r="D39" i="15"/>
  <c r="H39" i="15" s="1"/>
  <c r="D40" i="15"/>
  <c r="H40" i="15" s="1"/>
  <c r="D41" i="15"/>
  <c r="H41" i="15" s="1"/>
  <c r="D42" i="15"/>
  <c r="H42" i="15" s="1"/>
  <c r="D43" i="15"/>
  <c r="H43" i="15" s="1"/>
  <c r="D44" i="15"/>
  <c r="H44" i="15" s="1"/>
  <c r="D45" i="15"/>
  <c r="H45" i="15" s="1"/>
  <c r="D46" i="15"/>
  <c r="H46" i="15" s="1"/>
  <c r="D47" i="15"/>
  <c r="H47" i="15" s="1"/>
  <c r="D48" i="15"/>
  <c r="H48" i="15" s="1"/>
  <c r="D49" i="15"/>
  <c r="H49" i="15" s="1"/>
  <c r="D50" i="15"/>
  <c r="H50" i="15" s="1"/>
  <c r="D51" i="15"/>
  <c r="H51" i="15" s="1"/>
  <c r="D52" i="15"/>
  <c r="H52" i="15" s="1"/>
  <c r="D53" i="15"/>
  <c r="H53" i="15" s="1"/>
  <c r="D54" i="15"/>
  <c r="H54" i="15" s="1"/>
  <c r="D55" i="15"/>
  <c r="H55" i="15" s="1"/>
  <c r="D56" i="15"/>
  <c r="H56" i="15" s="1"/>
  <c r="D57" i="15"/>
  <c r="H57" i="15" s="1"/>
  <c r="D58" i="15"/>
  <c r="H58" i="15" s="1"/>
  <c r="D59" i="15"/>
  <c r="H59" i="15" s="1"/>
  <c r="D60" i="15"/>
  <c r="H60" i="15" s="1"/>
  <c r="D61" i="15"/>
  <c r="H61" i="15" s="1"/>
  <c r="D62" i="15"/>
  <c r="H62" i="15" s="1"/>
  <c r="D63" i="15"/>
  <c r="H63" i="15" s="1"/>
  <c r="D64" i="15"/>
  <c r="H64" i="15" s="1"/>
  <c r="D65" i="15"/>
  <c r="H65" i="15" s="1"/>
  <c r="D66" i="15"/>
  <c r="H66" i="15" s="1"/>
  <c r="D67" i="15"/>
  <c r="H67" i="15" s="1"/>
  <c r="D68" i="15"/>
  <c r="H68" i="15" s="1"/>
  <c r="D69" i="15"/>
  <c r="H69" i="15" s="1"/>
  <c r="D70" i="15"/>
  <c r="H70" i="15" s="1"/>
  <c r="D71" i="15"/>
  <c r="H71" i="15" s="1"/>
  <c r="D72" i="15"/>
  <c r="H72" i="15" s="1"/>
  <c r="D73" i="15"/>
  <c r="H73" i="15" s="1"/>
  <c r="D74" i="15"/>
  <c r="H74" i="15" s="1"/>
  <c r="D75" i="15"/>
  <c r="H75" i="15" s="1"/>
  <c r="D76" i="15"/>
  <c r="H76" i="15" s="1"/>
  <c r="D77" i="15"/>
  <c r="H77" i="15" s="1"/>
  <c r="D78" i="15"/>
  <c r="H78" i="15" s="1"/>
  <c r="D79" i="15"/>
  <c r="H79" i="15" s="1"/>
  <c r="D80" i="15"/>
  <c r="H80" i="15" s="1"/>
  <c r="D81" i="15"/>
  <c r="H81" i="15" s="1"/>
  <c r="D82" i="15"/>
  <c r="H82" i="15" s="1"/>
  <c r="D83" i="15"/>
  <c r="H83" i="15" s="1"/>
  <c r="D84" i="15"/>
  <c r="H84" i="15" s="1"/>
  <c r="D85" i="15"/>
  <c r="H85" i="15" s="1"/>
  <c r="D86" i="15"/>
  <c r="H86" i="15" s="1"/>
  <c r="D87" i="15"/>
  <c r="H87" i="15" s="1"/>
  <c r="D88" i="15"/>
  <c r="H88" i="15" s="1"/>
  <c r="D89" i="15"/>
  <c r="H89" i="15" s="1"/>
  <c r="D90" i="15"/>
  <c r="H90" i="15" s="1"/>
  <c r="D91" i="15"/>
  <c r="H91" i="15" s="1"/>
  <c r="D92" i="15"/>
  <c r="H92" i="15" s="1"/>
  <c r="D93" i="15"/>
  <c r="H93" i="15" s="1"/>
  <c r="D94" i="15"/>
  <c r="H94" i="15" s="1"/>
  <c r="D95" i="15"/>
  <c r="H95" i="15" s="1"/>
  <c r="D96" i="15"/>
  <c r="H96" i="15" s="1"/>
  <c r="D97" i="15"/>
  <c r="H97" i="15" s="1"/>
  <c r="D98" i="15"/>
  <c r="H98" i="15" s="1"/>
  <c r="D99" i="15"/>
  <c r="H99" i="15" s="1"/>
  <c r="D100" i="15"/>
  <c r="H100" i="15" s="1"/>
  <c r="D101" i="15"/>
  <c r="H101" i="15" s="1"/>
  <c r="D102" i="15"/>
  <c r="H102" i="15" s="1"/>
  <c r="D103" i="15"/>
  <c r="H103" i="15" s="1"/>
  <c r="D104" i="15"/>
  <c r="H104" i="15" s="1"/>
  <c r="D105" i="15"/>
  <c r="H105" i="15" s="1"/>
  <c r="D106" i="15"/>
  <c r="H106" i="15" s="1"/>
  <c r="D107" i="15"/>
  <c r="H107" i="15" s="1"/>
  <c r="D108" i="15"/>
  <c r="H108" i="15" s="1"/>
  <c r="D109" i="15"/>
  <c r="H109" i="15" s="1"/>
  <c r="D110" i="15"/>
  <c r="H110" i="15" s="1"/>
  <c r="D111" i="15"/>
  <c r="H111" i="15" s="1"/>
  <c r="D112" i="15"/>
  <c r="H112" i="15" s="1"/>
  <c r="D113" i="15"/>
  <c r="H113" i="15" s="1"/>
  <c r="D114" i="15"/>
  <c r="H114" i="15" s="1"/>
  <c r="D115" i="15"/>
  <c r="H115" i="15" s="1"/>
  <c r="D116" i="15"/>
  <c r="H116" i="15" s="1"/>
  <c r="D117" i="15"/>
  <c r="H117" i="15" s="1"/>
  <c r="D118" i="15"/>
  <c r="H118" i="15" s="1"/>
  <c r="D119" i="15"/>
  <c r="H119" i="15" s="1"/>
  <c r="D120" i="15"/>
  <c r="H120" i="15" s="1"/>
  <c r="D121" i="15"/>
  <c r="H121" i="15" s="1"/>
  <c r="D122" i="15"/>
  <c r="H122" i="15" s="1"/>
  <c r="D123" i="15"/>
  <c r="H123" i="15" s="1"/>
  <c r="D124" i="15"/>
  <c r="H124" i="15" s="1"/>
  <c r="D125" i="15"/>
  <c r="H125" i="15" s="1"/>
  <c r="D126" i="15"/>
  <c r="H126" i="15" s="1"/>
  <c r="D127" i="15"/>
  <c r="H127" i="15" s="1"/>
  <c r="D128" i="15"/>
  <c r="H128" i="15" s="1"/>
  <c r="D129" i="15"/>
  <c r="H129" i="15" s="1"/>
  <c r="D130" i="15"/>
  <c r="H130" i="15" s="1"/>
  <c r="D131" i="15"/>
  <c r="H131" i="15" s="1"/>
  <c r="D132" i="15"/>
  <c r="H132" i="15" s="1"/>
  <c r="D133" i="15"/>
  <c r="H133" i="15" s="1"/>
  <c r="D134" i="15"/>
  <c r="H134" i="15" s="1"/>
  <c r="D135" i="15"/>
  <c r="H135" i="15" s="1"/>
  <c r="D136" i="15"/>
  <c r="H136" i="15" s="1"/>
  <c r="D137" i="15"/>
  <c r="H137" i="15" s="1"/>
  <c r="D138" i="15"/>
  <c r="H138" i="15" s="1"/>
  <c r="D139" i="15"/>
  <c r="H139" i="15" s="1"/>
  <c r="D7" i="15"/>
  <c r="H7" i="15" s="1"/>
  <c r="L136" i="10" l="1"/>
  <c r="K136" i="10"/>
  <c r="J136" i="10"/>
  <c r="I136" i="10"/>
  <c r="H136" i="10"/>
  <c r="G136" i="10"/>
  <c r="F136" i="10"/>
  <c r="K139" i="15"/>
  <c r="K138" i="15"/>
  <c r="K137" i="15"/>
  <c r="K136" i="15"/>
  <c r="K135" i="15"/>
  <c r="K134" i="15"/>
  <c r="K133" i="15"/>
  <c r="K132" i="15"/>
  <c r="K131" i="15"/>
  <c r="K130" i="15"/>
  <c r="K129" i="15"/>
  <c r="K128" i="15"/>
  <c r="K127" i="15"/>
  <c r="K126" i="15"/>
  <c r="K125" i="15"/>
  <c r="K124" i="15"/>
  <c r="K123" i="15"/>
  <c r="K122" i="15"/>
  <c r="K121" i="15"/>
  <c r="K120" i="15"/>
  <c r="K119" i="15"/>
  <c r="K118" i="15"/>
  <c r="K117" i="15"/>
  <c r="K116" i="15"/>
  <c r="K115" i="15"/>
  <c r="K114" i="15"/>
  <c r="K113" i="15"/>
  <c r="K112" i="15"/>
  <c r="K111" i="15"/>
  <c r="K110" i="15"/>
  <c r="K109" i="15"/>
  <c r="K108" i="15"/>
  <c r="K107" i="15"/>
  <c r="K106" i="15"/>
  <c r="K105" i="15"/>
  <c r="K104" i="15"/>
  <c r="K103" i="15"/>
  <c r="K102" i="15"/>
  <c r="K101" i="15"/>
  <c r="K100" i="15"/>
  <c r="K99" i="15"/>
  <c r="K98" i="15"/>
  <c r="K97" i="15"/>
  <c r="K96" i="15"/>
  <c r="K95" i="15"/>
  <c r="K94" i="15"/>
  <c r="K93" i="15"/>
  <c r="K92" i="15"/>
  <c r="K91" i="15"/>
  <c r="K90" i="15"/>
  <c r="K89" i="15"/>
  <c r="K88" i="15"/>
  <c r="K87" i="15"/>
  <c r="K86" i="15"/>
  <c r="K85" i="15"/>
  <c r="K84" i="15"/>
  <c r="K83" i="15"/>
  <c r="K82" i="15"/>
  <c r="K81" i="15"/>
  <c r="K80" i="15"/>
  <c r="K79" i="15"/>
  <c r="K78" i="15"/>
  <c r="K77" i="15"/>
  <c r="K76" i="15"/>
  <c r="K75" i="15"/>
  <c r="K74" i="15"/>
  <c r="K73" i="15"/>
  <c r="K72" i="15"/>
  <c r="K71" i="15"/>
  <c r="K70" i="15"/>
  <c r="K69" i="15"/>
  <c r="K68" i="15"/>
  <c r="K67" i="15"/>
  <c r="K66" i="15"/>
  <c r="K65" i="15"/>
  <c r="K64" i="15"/>
  <c r="K63" i="15"/>
  <c r="K62" i="15"/>
  <c r="K61" i="15"/>
  <c r="K60" i="15"/>
  <c r="K59" i="15"/>
  <c r="K58" i="15"/>
  <c r="K57" i="15"/>
  <c r="K56" i="15"/>
  <c r="K55" i="15"/>
  <c r="K54" i="15"/>
  <c r="K53" i="15"/>
  <c r="K52" i="15"/>
  <c r="K51" i="15"/>
  <c r="K50" i="15"/>
  <c r="K49" i="15"/>
  <c r="K48" i="15"/>
  <c r="K47" i="15"/>
  <c r="K46" i="15"/>
  <c r="K45" i="15"/>
  <c r="K44" i="15"/>
  <c r="K43" i="15"/>
  <c r="K42" i="15"/>
  <c r="K41" i="15"/>
  <c r="K40" i="15"/>
  <c r="K39" i="15"/>
  <c r="K38" i="15"/>
  <c r="K37" i="15"/>
  <c r="K36" i="15"/>
  <c r="K35" i="15"/>
  <c r="K34" i="15"/>
  <c r="K33" i="15"/>
  <c r="K32" i="15"/>
  <c r="K31" i="15"/>
  <c r="K30" i="15"/>
  <c r="K29" i="15"/>
  <c r="K28" i="15"/>
  <c r="K27" i="15"/>
  <c r="K26" i="15"/>
  <c r="K25" i="15"/>
  <c r="K24" i="15"/>
  <c r="K23" i="15"/>
  <c r="K22" i="15"/>
  <c r="K21" i="15"/>
  <c r="K20" i="15"/>
  <c r="K19" i="15"/>
  <c r="K18" i="15"/>
  <c r="K17" i="15"/>
  <c r="K16" i="15"/>
  <c r="K15" i="15"/>
  <c r="K14" i="15"/>
  <c r="K13" i="15"/>
  <c r="K12" i="15"/>
  <c r="K11" i="15"/>
  <c r="K10" i="15"/>
  <c r="K9" i="15"/>
  <c r="M4" i="10"/>
  <c r="K8" i="15" s="1"/>
  <c r="M3" i="10"/>
  <c r="M136" i="10" l="1"/>
  <c r="K7" i="15"/>
  <c r="C136" i="10"/>
  <c r="D140" i="15" l="1"/>
  <c r="M7" i="15" l="1"/>
  <c r="M31" i="15" l="1"/>
  <c r="M139" i="15"/>
  <c r="M101" i="15"/>
  <c r="M41" i="15"/>
  <c r="M105" i="15"/>
  <c r="M8" i="15"/>
  <c r="M134" i="15"/>
  <c r="M25" i="15"/>
  <c r="M56" i="15"/>
  <c r="M120" i="15"/>
  <c r="M46" i="15"/>
  <c r="M64" i="15"/>
  <c r="M128" i="15"/>
  <c r="M93" i="15"/>
  <c r="M54" i="15"/>
  <c r="M9" i="15"/>
  <c r="M55" i="15"/>
  <c r="M122" i="15"/>
  <c r="M83" i="15"/>
  <c r="M34" i="15"/>
  <c r="M126" i="15"/>
  <c r="M33" i="15"/>
  <c r="M103" i="15"/>
  <c r="M49" i="15"/>
  <c r="M111" i="15"/>
  <c r="M121" i="15"/>
  <c r="M72" i="15"/>
  <c r="M136" i="15"/>
  <c r="M24" i="15"/>
  <c r="M86" i="15"/>
  <c r="M118" i="15"/>
  <c r="M37" i="15"/>
  <c r="M60" i="15"/>
  <c r="M20" i="15"/>
  <c r="M28" i="15"/>
  <c r="M114" i="15"/>
  <c r="M17" i="15"/>
  <c r="M96" i="15"/>
  <c r="M32" i="15"/>
  <c r="M63" i="15"/>
  <c r="M95" i="15"/>
  <c r="M127" i="15"/>
  <c r="M61" i="15"/>
  <c r="M125" i="15"/>
  <c r="M99" i="15"/>
  <c r="M42" i="15"/>
  <c r="M89" i="15"/>
  <c r="M40" i="15"/>
  <c r="M15" i="15"/>
  <c r="M70" i="15"/>
  <c r="M102" i="15"/>
  <c r="M88" i="15"/>
  <c r="M71" i="15"/>
  <c r="M68" i="15"/>
  <c r="M113" i="15"/>
  <c r="M79" i="15"/>
  <c r="M57" i="15"/>
  <c r="M26" i="15"/>
  <c r="M80" i="15"/>
  <c r="M30" i="15"/>
  <c r="M87" i="15"/>
  <c r="M119" i="15"/>
  <c r="M45" i="15"/>
  <c r="M109" i="15"/>
  <c r="M12" i="15"/>
  <c r="M137" i="15"/>
  <c r="M82" i="15"/>
  <c r="M62" i="15"/>
  <c r="M94" i="15"/>
  <c r="M53" i="15"/>
  <c r="M117" i="15"/>
  <c r="M76" i="15"/>
  <c r="M27" i="15"/>
  <c r="M91" i="15"/>
  <c r="M90" i="15"/>
  <c r="M36" i="15"/>
  <c r="M104" i="15"/>
  <c r="M38" i="15"/>
  <c r="M69" i="15"/>
  <c r="M133" i="15"/>
  <c r="M92" i="15"/>
  <c r="M43" i="15"/>
  <c r="M107" i="15"/>
  <c r="M106" i="15"/>
  <c r="M10" i="15"/>
  <c r="M50" i="15"/>
  <c r="M14" i="15"/>
  <c r="M97" i="15"/>
  <c r="M48" i="15"/>
  <c r="M112" i="15"/>
  <c r="M16" i="15"/>
  <c r="M39" i="15"/>
  <c r="M135" i="15"/>
  <c r="M13" i="15"/>
  <c r="M77" i="15"/>
  <c r="M108" i="15"/>
  <c r="M100" i="15"/>
  <c r="M51" i="15"/>
  <c r="M115" i="15"/>
  <c r="M130" i="15"/>
  <c r="M11" i="15"/>
  <c r="M58" i="15"/>
  <c r="M81" i="15"/>
  <c r="M22" i="15"/>
  <c r="M78" i="15"/>
  <c r="M110" i="15"/>
  <c r="M21" i="15"/>
  <c r="M85" i="15"/>
  <c r="M116" i="15"/>
  <c r="M44" i="15"/>
  <c r="M124" i="15"/>
  <c r="M59" i="15"/>
  <c r="M123" i="15"/>
  <c r="M138" i="15"/>
  <c r="M18" i="15"/>
  <c r="M66" i="15"/>
  <c r="M84" i="15"/>
  <c r="M35" i="15"/>
  <c r="M98" i="15"/>
  <c r="M23" i="15"/>
  <c r="M47" i="15"/>
  <c r="M29" i="15"/>
  <c r="M52" i="15"/>
  <c r="M132" i="15"/>
  <c r="M67" i="15"/>
  <c r="M131" i="15"/>
  <c r="M19" i="15"/>
  <c r="M74" i="15"/>
  <c r="G140" i="15"/>
  <c r="F140" i="15"/>
  <c r="E140" i="15"/>
  <c r="C140" i="15"/>
  <c r="H140" i="15" l="1"/>
  <c r="J75" i="15"/>
  <c r="M75" i="15"/>
  <c r="J73" i="15"/>
  <c r="M73" i="15"/>
  <c r="J129" i="15"/>
  <c r="M129" i="15"/>
  <c r="J65" i="15"/>
  <c r="M65" i="15"/>
  <c r="J22" i="15"/>
  <c r="C19" i="27" s="1"/>
  <c r="J76" i="15"/>
  <c r="C73" i="27" s="1"/>
  <c r="J79" i="15"/>
  <c r="C76" i="27" s="1"/>
  <c r="J63" i="15"/>
  <c r="C60" i="27" s="1"/>
  <c r="J111" i="15"/>
  <c r="C108" i="27" s="1"/>
  <c r="J101" i="15"/>
  <c r="C98" i="27" s="1"/>
  <c r="J77" i="15"/>
  <c r="C74" i="27" s="1"/>
  <c r="J29" i="15"/>
  <c r="C26" i="27" s="1"/>
  <c r="J138" i="15"/>
  <c r="C135" i="27" s="1"/>
  <c r="J110" i="15"/>
  <c r="C107" i="27" s="1"/>
  <c r="J51" i="15"/>
  <c r="C48" i="27" s="1"/>
  <c r="J112" i="15"/>
  <c r="C109" i="27" s="1"/>
  <c r="J43" i="15"/>
  <c r="C40" i="27" s="1"/>
  <c r="J91" i="15"/>
  <c r="C88" i="27" s="1"/>
  <c r="J137" i="15"/>
  <c r="C134" i="27" s="1"/>
  <c r="J26" i="15"/>
  <c r="C23" i="27" s="1"/>
  <c r="J70" i="15"/>
  <c r="C67" i="27" s="1"/>
  <c r="J127" i="15"/>
  <c r="C124" i="27" s="1"/>
  <c r="J20" i="15"/>
  <c r="C17" i="27" s="1"/>
  <c r="J72" i="15"/>
  <c r="C69" i="27" s="1"/>
  <c r="J83" i="15"/>
  <c r="C80" i="27" s="1"/>
  <c r="J105" i="15"/>
  <c r="C102" i="27" s="1"/>
  <c r="J47" i="15"/>
  <c r="C44" i="27" s="1"/>
  <c r="J123" i="15"/>
  <c r="C120" i="27" s="1"/>
  <c r="J78" i="15"/>
  <c r="C75" i="27" s="1"/>
  <c r="J100" i="15"/>
  <c r="C97" i="27" s="1"/>
  <c r="J48" i="15"/>
  <c r="C45" i="27" s="1"/>
  <c r="J92" i="15"/>
  <c r="C89" i="27" s="1"/>
  <c r="J27" i="15"/>
  <c r="C24" i="27" s="1"/>
  <c r="J12" i="15"/>
  <c r="C9" i="27" s="1"/>
  <c r="J57" i="15"/>
  <c r="C54" i="27" s="1"/>
  <c r="J15" i="15"/>
  <c r="C12" i="27" s="1"/>
  <c r="J95" i="15"/>
  <c r="C92" i="27" s="1"/>
  <c r="J121" i="15"/>
  <c r="C118" i="27" s="1"/>
  <c r="J122" i="15"/>
  <c r="C119" i="27" s="1"/>
  <c r="J46" i="15"/>
  <c r="C43" i="27" s="1"/>
  <c r="J41" i="15"/>
  <c r="C38" i="27" s="1"/>
  <c r="J59" i="15"/>
  <c r="C56" i="27" s="1"/>
  <c r="J133" i="15"/>
  <c r="C130" i="27" s="1"/>
  <c r="J60" i="15"/>
  <c r="C57" i="27" s="1"/>
  <c r="J56" i="15"/>
  <c r="C53" i="27" s="1"/>
  <c r="J131" i="15"/>
  <c r="C128" i="27" s="1"/>
  <c r="J35" i="15"/>
  <c r="C32" i="27" s="1"/>
  <c r="J44" i="15"/>
  <c r="C41" i="27" s="1"/>
  <c r="J58" i="15"/>
  <c r="C55" i="27" s="1"/>
  <c r="J13" i="15"/>
  <c r="C10" i="27" s="1"/>
  <c r="J50" i="15"/>
  <c r="C47" i="27" s="1"/>
  <c r="J38" i="15"/>
  <c r="C35" i="27" s="1"/>
  <c r="J53" i="15"/>
  <c r="C50" i="27" s="1"/>
  <c r="J119" i="15"/>
  <c r="C116" i="27" s="1"/>
  <c r="J68" i="15"/>
  <c r="C65" i="27" s="1"/>
  <c r="J42" i="15"/>
  <c r="C39" i="27" s="1"/>
  <c r="J96" i="15"/>
  <c r="C93" i="27" s="1"/>
  <c r="J118" i="15"/>
  <c r="C115" i="27" s="1"/>
  <c r="J103" i="15"/>
  <c r="C100" i="27" s="1"/>
  <c r="J54" i="15"/>
  <c r="C51" i="27" s="1"/>
  <c r="J25" i="15"/>
  <c r="C22" i="27" s="1"/>
  <c r="J31" i="15"/>
  <c r="C28" i="27" s="1"/>
  <c r="J98" i="15"/>
  <c r="C95" i="27" s="1"/>
  <c r="J69" i="15"/>
  <c r="C66" i="27" s="1"/>
  <c r="J45" i="15"/>
  <c r="C42" i="27" s="1"/>
  <c r="J89" i="15"/>
  <c r="C86" i="27" s="1"/>
  <c r="J49" i="15"/>
  <c r="C46" i="27" s="1"/>
  <c r="J9" i="15"/>
  <c r="C6" i="27" s="1"/>
  <c r="J67" i="15"/>
  <c r="C64" i="27" s="1"/>
  <c r="J84" i="15"/>
  <c r="C81" i="27" s="1"/>
  <c r="J116" i="15"/>
  <c r="C113" i="27" s="1"/>
  <c r="J11" i="15"/>
  <c r="C8" i="27" s="1"/>
  <c r="J135" i="15"/>
  <c r="C132" i="27" s="1"/>
  <c r="J10" i="15"/>
  <c r="C7" i="27" s="1"/>
  <c r="J104" i="15"/>
  <c r="C101" i="27" s="1"/>
  <c r="J94" i="15"/>
  <c r="C91" i="27" s="1"/>
  <c r="J87" i="15"/>
  <c r="C84" i="27" s="1"/>
  <c r="J71" i="15"/>
  <c r="C68" i="27" s="1"/>
  <c r="J99" i="15"/>
  <c r="C96" i="27" s="1"/>
  <c r="J17" i="15"/>
  <c r="C14" i="27" s="1"/>
  <c r="J86" i="15"/>
  <c r="C83" i="27" s="1"/>
  <c r="J33" i="15"/>
  <c r="C30" i="27" s="1"/>
  <c r="J93" i="15"/>
  <c r="C90" i="27" s="1"/>
  <c r="J7" i="15"/>
  <c r="J74" i="15"/>
  <c r="C71" i="27" s="1"/>
  <c r="J97" i="15"/>
  <c r="C94" i="27" s="1"/>
  <c r="J40" i="15"/>
  <c r="C37" i="27" s="1"/>
  <c r="J120" i="15"/>
  <c r="C117" i="27" s="1"/>
  <c r="J81" i="15"/>
  <c r="C78" i="27" s="1"/>
  <c r="J32" i="15"/>
  <c r="C29" i="27" s="1"/>
  <c r="J132" i="15"/>
  <c r="C129" i="27" s="1"/>
  <c r="J66" i="15"/>
  <c r="C63" i="27" s="1"/>
  <c r="J85" i="15"/>
  <c r="C82" i="27" s="1"/>
  <c r="J130" i="15"/>
  <c r="C127" i="27" s="1"/>
  <c r="J39" i="15"/>
  <c r="C36" i="27" s="1"/>
  <c r="J106" i="15"/>
  <c r="C103" i="27" s="1"/>
  <c r="J36" i="15"/>
  <c r="C33" i="27" s="1"/>
  <c r="J62" i="15"/>
  <c r="C59" i="27" s="1"/>
  <c r="J30" i="15"/>
  <c r="C27" i="27" s="1"/>
  <c r="J88" i="15"/>
  <c r="C85" i="27" s="1"/>
  <c r="J125" i="15"/>
  <c r="C122" i="27" s="1"/>
  <c r="J114" i="15"/>
  <c r="C111" i="27" s="1"/>
  <c r="J24" i="15"/>
  <c r="C21" i="27" s="1"/>
  <c r="J126" i="15"/>
  <c r="C123" i="27" s="1"/>
  <c r="J128" i="15"/>
  <c r="C125" i="27" s="1"/>
  <c r="J134" i="15"/>
  <c r="C131" i="27" s="1"/>
  <c r="J23" i="15"/>
  <c r="C20" i="27" s="1"/>
  <c r="J108" i="15"/>
  <c r="C105" i="27" s="1"/>
  <c r="J109" i="15"/>
  <c r="C106" i="27" s="1"/>
  <c r="J55" i="15"/>
  <c r="C52" i="27" s="1"/>
  <c r="J19" i="15"/>
  <c r="C16" i="27" s="1"/>
  <c r="J124" i="15"/>
  <c r="C121" i="27" s="1"/>
  <c r="J14" i="15"/>
  <c r="C11" i="27" s="1"/>
  <c r="J117" i="15"/>
  <c r="C114" i="27" s="1"/>
  <c r="J113" i="15"/>
  <c r="C110" i="27" s="1"/>
  <c r="J37" i="15"/>
  <c r="C34" i="27" s="1"/>
  <c r="J139" i="15"/>
  <c r="C136" i="27" s="1"/>
  <c r="J52" i="15"/>
  <c r="C49" i="27" s="1"/>
  <c r="J18" i="15"/>
  <c r="C15" i="27" s="1"/>
  <c r="J21" i="15"/>
  <c r="C18" i="27" s="1"/>
  <c r="J115" i="15"/>
  <c r="C112" i="27" s="1"/>
  <c r="J16" i="15"/>
  <c r="C13" i="27" s="1"/>
  <c r="J107" i="15"/>
  <c r="C104" i="27" s="1"/>
  <c r="J90" i="15"/>
  <c r="C87" i="27" s="1"/>
  <c r="J82" i="15"/>
  <c r="C79" i="27" s="1"/>
  <c r="J80" i="15"/>
  <c r="C77" i="27" s="1"/>
  <c r="J102" i="15"/>
  <c r="C99" i="27" s="1"/>
  <c r="J61" i="15"/>
  <c r="C58" i="27" s="1"/>
  <c r="J28" i="15"/>
  <c r="C25" i="27" s="1"/>
  <c r="J136" i="15"/>
  <c r="C133" i="27" s="1"/>
  <c r="J34" i="15"/>
  <c r="C31" i="27" s="1"/>
  <c r="J64" i="15"/>
  <c r="C61" i="27" s="1"/>
  <c r="J8" i="15"/>
  <c r="C5" i="27" s="1"/>
  <c r="K140" i="15"/>
  <c r="C72" i="27" l="1"/>
  <c r="C62" i="27"/>
  <c r="C126" i="27"/>
  <c r="C70" i="27"/>
  <c r="C4" i="27"/>
  <c r="C1" i="27"/>
  <c r="D30" i="27" s="1"/>
  <c r="E30" i="27" s="1"/>
  <c r="N33" i="15" s="1"/>
  <c r="J140" i="15"/>
  <c r="I140" i="15"/>
  <c r="D107" i="27" l="1"/>
  <c r="E107" i="27" s="1"/>
  <c r="N110" i="15" s="1"/>
  <c r="D118" i="27"/>
  <c r="E118" i="27" s="1"/>
  <c r="N121" i="15" s="1"/>
  <c r="D111" i="27"/>
  <c r="E111" i="27" s="1"/>
  <c r="N114" i="15" s="1"/>
  <c r="D8" i="27"/>
  <c r="E8" i="27" s="1"/>
  <c r="N11" i="15" s="1"/>
  <c r="D76" i="27"/>
  <c r="E76" i="27" s="1"/>
  <c r="N79" i="15" s="1"/>
  <c r="D113" i="27"/>
  <c r="E113" i="27" s="1"/>
  <c r="N116" i="15" s="1"/>
  <c r="D40" i="27"/>
  <c r="E40" i="27" s="1"/>
  <c r="N43" i="15" s="1"/>
  <c r="D83" i="27"/>
  <c r="E83" i="27" s="1"/>
  <c r="N86" i="15" s="1"/>
  <c r="D88" i="27"/>
  <c r="E88" i="27" s="1"/>
  <c r="N91" i="15" s="1"/>
  <c r="D131" i="27"/>
  <c r="E131" i="27" s="1"/>
  <c r="N134" i="15" s="1"/>
  <c r="D85" i="27"/>
  <c r="E85" i="27" s="1"/>
  <c r="N88" i="15" s="1"/>
  <c r="D44" i="27"/>
  <c r="E44" i="27" s="1"/>
  <c r="N47" i="15" s="1"/>
  <c r="D129" i="27"/>
  <c r="E129" i="27" s="1"/>
  <c r="N132" i="15" s="1"/>
  <c r="D12" i="27"/>
  <c r="E12" i="27" s="1"/>
  <c r="N15" i="15" s="1"/>
  <c r="D91" i="27"/>
  <c r="E91" i="27" s="1"/>
  <c r="N94" i="15" s="1"/>
  <c r="D42" i="27"/>
  <c r="E42" i="27" s="1"/>
  <c r="N45" i="15" s="1"/>
  <c r="D74" i="27"/>
  <c r="E74" i="27" s="1"/>
  <c r="N77" i="15" s="1"/>
  <c r="D22" i="27"/>
  <c r="E22" i="27" s="1"/>
  <c r="N25" i="15" s="1"/>
  <c r="D51" i="27"/>
  <c r="E51" i="27" s="1"/>
  <c r="N54" i="15" s="1"/>
  <c r="D43" i="27"/>
  <c r="E43" i="27" s="1"/>
  <c r="N46" i="15" s="1"/>
  <c r="D108" i="27"/>
  <c r="E108" i="27" s="1"/>
  <c r="N111" i="15" s="1"/>
  <c r="D117" i="27"/>
  <c r="E117" i="27" s="1"/>
  <c r="N120" i="15" s="1"/>
  <c r="D69" i="27"/>
  <c r="E69" i="27" s="1"/>
  <c r="N72" i="15" s="1"/>
  <c r="D21" i="27"/>
  <c r="E21" i="27" s="1"/>
  <c r="N24" i="15" s="1"/>
  <c r="D60" i="27"/>
  <c r="E60" i="27" s="1"/>
  <c r="N63" i="15" s="1"/>
  <c r="D112" i="27"/>
  <c r="E112" i="27" s="1"/>
  <c r="N115" i="15" s="1"/>
  <c r="D46" i="27"/>
  <c r="E46" i="27" s="1"/>
  <c r="N49" i="15" s="1"/>
  <c r="D89" i="27"/>
  <c r="E89" i="27" s="1"/>
  <c r="N92" i="15" s="1"/>
  <c r="D94" i="27"/>
  <c r="E94" i="27" s="1"/>
  <c r="N97" i="15" s="1"/>
  <c r="D65" i="27"/>
  <c r="E65" i="27" s="1"/>
  <c r="N68" i="15" s="1"/>
  <c r="D25" i="27"/>
  <c r="E25" i="27" s="1"/>
  <c r="N28" i="15" s="1"/>
  <c r="D120" i="27"/>
  <c r="E120" i="27" s="1"/>
  <c r="N123" i="15" s="1"/>
  <c r="D72" i="27"/>
  <c r="E72" i="27" s="1"/>
  <c r="N75" i="15" s="1"/>
  <c r="D41" i="27"/>
  <c r="E41" i="27" s="1"/>
  <c r="N44" i="15" s="1"/>
  <c r="D97" i="27"/>
  <c r="E97" i="27" s="1"/>
  <c r="N100" i="15" s="1"/>
  <c r="D95" i="27"/>
  <c r="E95" i="27" s="1"/>
  <c r="N98" i="15" s="1"/>
  <c r="D98" i="27"/>
  <c r="E98" i="27" s="1"/>
  <c r="N101" i="15" s="1"/>
  <c r="D134" i="27"/>
  <c r="E134" i="27" s="1"/>
  <c r="N137" i="15" s="1"/>
  <c r="D19" i="27"/>
  <c r="E19" i="27" s="1"/>
  <c r="N22" i="15" s="1"/>
  <c r="D5" i="27"/>
  <c r="E5" i="27" s="1"/>
  <c r="N8" i="15" s="1"/>
  <c r="D135" i="27"/>
  <c r="E135" i="27" s="1"/>
  <c r="N138" i="15" s="1"/>
  <c r="D37" i="27"/>
  <c r="E37" i="27" s="1"/>
  <c r="N40" i="15" s="1"/>
  <c r="D128" i="27"/>
  <c r="E128" i="27" s="1"/>
  <c r="N131" i="15" s="1"/>
  <c r="D36" i="27"/>
  <c r="E36" i="27" s="1"/>
  <c r="N39" i="15" s="1"/>
  <c r="D105" i="27"/>
  <c r="E105" i="27" s="1"/>
  <c r="N108" i="15" s="1"/>
  <c r="D16" i="27"/>
  <c r="E16" i="27" s="1"/>
  <c r="N19" i="15" s="1"/>
  <c r="D116" i="27"/>
  <c r="E116" i="27" s="1"/>
  <c r="N119" i="15" s="1"/>
  <c r="D17" i="27"/>
  <c r="E17" i="27" s="1"/>
  <c r="N20" i="15" s="1"/>
  <c r="D57" i="27"/>
  <c r="E57" i="27" s="1"/>
  <c r="N60" i="15" s="1"/>
  <c r="D24" i="27"/>
  <c r="E24" i="27" s="1"/>
  <c r="N27" i="15" s="1"/>
  <c r="D33" i="27"/>
  <c r="E33" i="27" s="1"/>
  <c r="N36" i="15" s="1"/>
  <c r="D56" i="27"/>
  <c r="E56" i="27" s="1"/>
  <c r="N59" i="15" s="1"/>
  <c r="D13" i="27"/>
  <c r="E13" i="27" s="1"/>
  <c r="N16" i="15" s="1"/>
  <c r="D9" i="27"/>
  <c r="E9" i="27" s="1"/>
  <c r="N12" i="15" s="1"/>
  <c r="D130" i="27"/>
  <c r="E130" i="27" s="1"/>
  <c r="N133" i="15" s="1"/>
  <c r="D20" i="27"/>
  <c r="E20" i="27" s="1"/>
  <c r="N23" i="15" s="1"/>
  <c r="D53" i="27"/>
  <c r="E53" i="27" s="1"/>
  <c r="N56" i="15" s="1"/>
  <c r="D58" i="27"/>
  <c r="E58" i="27" s="1"/>
  <c r="N61" i="15" s="1"/>
  <c r="D35" i="27"/>
  <c r="E35" i="27" s="1"/>
  <c r="N38" i="15" s="1"/>
  <c r="D62" i="27"/>
  <c r="E62" i="27" s="1"/>
  <c r="N65" i="15" s="1"/>
  <c r="D136" i="27"/>
  <c r="E136" i="27" s="1"/>
  <c r="N139" i="15" s="1"/>
  <c r="D124" i="27"/>
  <c r="E124" i="27" s="1"/>
  <c r="N127" i="15" s="1"/>
  <c r="D15" i="27"/>
  <c r="E15" i="27" s="1"/>
  <c r="N18" i="15" s="1"/>
  <c r="D70" i="27"/>
  <c r="E70" i="27" s="1"/>
  <c r="N73" i="15" s="1"/>
  <c r="D132" i="27"/>
  <c r="E132" i="27" s="1"/>
  <c r="N135" i="15" s="1"/>
  <c r="D6" i="27"/>
  <c r="E6" i="27" s="1"/>
  <c r="N9" i="15" s="1"/>
  <c r="D90" i="27"/>
  <c r="E90" i="27" s="1"/>
  <c r="N93" i="15" s="1"/>
  <c r="D64" i="27"/>
  <c r="E64" i="27" s="1"/>
  <c r="N67" i="15" s="1"/>
  <c r="D39" i="27"/>
  <c r="E39" i="27" s="1"/>
  <c r="N42" i="15" s="1"/>
  <c r="D84" i="27"/>
  <c r="E84" i="27" s="1"/>
  <c r="N87" i="15" s="1"/>
  <c r="D66" i="27"/>
  <c r="E66" i="27" s="1"/>
  <c r="N69" i="15" s="1"/>
  <c r="D52" i="27"/>
  <c r="E52" i="27" s="1"/>
  <c r="N55" i="15" s="1"/>
  <c r="D80" i="27"/>
  <c r="E80" i="27" s="1"/>
  <c r="N83" i="15" s="1"/>
  <c r="D102" i="27"/>
  <c r="E102" i="27" s="1"/>
  <c r="N105" i="15" s="1"/>
  <c r="D27" i="27"/>
  <c r="E27" i="27" s="1"/>
  <c r="N30" i="15" s="1"/>
  <c r="D71" i="27"/>
  <c r="E71" i="27" s="1"/>
  <c r="N74" i="15" s="1"/>
  <c r="D14" i="27"/>
  <c r="E14" i="27" s="1"/>
  <c r="N17" i="15" s="1"/>
  <c r="D49" i="27"/>
  <c r="E49" i="27" s="1"/>
  <c r="N52" i="15" s="1"/>
  <c r="D75" i="27"/>
  <c r="E75" i="27" s="1"/>
  <c r="N78" i="15" s="1"/>
  <c r="D99" i="27"/>
  <c r="E99" i="27" s="1"/>
  <c r="N102" i="15" s="1"/>
  <c r="D103" i="27"/>
  <c r="E103" i="27" s="1"/>
  <c r="N106" i="15" s="1"/>
  <c r="D87" i="27"/>
  <c r="E87" i="27" s="1"/>
  <c r="N90" i="15" s="1"/>
  <c r="D28" i="27"/>
  <c r="E28" i="27" s="1"/>
  <c r="N31" i="15" s="1"/>
  <c r="D77" i="27"/>
  <c r="E77" i="27" s="1"/>
  <c r="N80" i="15" s="1"/>
  <c r="D18" i="27"/>
  <c r="E18" i="27" s="1"/>
  <c r="N21" i="15" s="1"/>
  <c r="D45" i="27"/>
  <c r="E45" i="27" s="1"/>
  <c r="N48" i="15" s="1"/>
  <c r="D63" i="27"/>
  <c r="E63" i="27" s="1"/>
  <c r="N66" i="15" s="1"/>
  <c r="D38" i="27"/>
  <c r="E38" i="27" s="1"/>
  <c r="N41" i="15" s="1"/>
  <c r="D125" i="27"/>
  <c r="E125" i="27" s="1"/>
  <c r="N128" i="15" s="1"/>
  <c r="D10" i="27"/>
  <c r="E10" i="27" s="1"/>
  <c r="N13" i="15" s="1"/>
  <c r="D133" i="27"/>
  <c r="E133" i="27" s="1"/>
  <c r="N136" i="15" s="1"/>
  <c r="D115" i="27"/>
  <c r="E115" i="27" s="1"/>
  <c r="N118" i="15" s="1"/>
  <c r="D47" i="27"/>
  <c r="E47" i="27" s="1"/>
  <c r="N50" i="15" s="1"/>
  <c r="D110" i="27"/>
  <c r="E110" i="27" s="1"/>
  <c r="N113" i="15" s="1"/>
  <c r="D106" i="27"/>
  <c r="E106" i="27" s="1"/>
  <c r="N109" i="15" s="1"/>
  <c r="D68" i="27"/>
  <c r="E68" i="27" s="1"/>
  <c r="N71" i="15" s="1"/>
  <c r="D32" i="27"/>
  <c r="E32" i="27" s="1"/>
  <c r="N35" i="15" s="1"/>
  <c r="D93" i="27"/>
  <c r="E93" i="27" s="1"/>
  <c r="N96" i="15" s="1"/>
  <c r="D26" i="27"/>
  <c r="E26" i="27" s="1"/>
  <c r="N29" i="15" s="1"/>
  <c r="D50" i="27"/>
  <c r="E50" i="27" s="1"/>
  <c r="N53" i="15" s="1"/>
  <c r="D126" i="27"/>
  <c r="E126" i="27" s="1"/>
  <c r="N129" i="15" s="1"/>
  <c r="D29" i="27"/>
  <c r="E29" i="27" s="1"/>
  <c r="N32" i="15" s="1"/>
  <c r="D101" i="27"/>
  <c r="E101" i="27" s="1"/>
  <c r="N104" i="15" s="1"/>
  <c r="D79" i="27"/>
  <c r="E79" i="27" s="1"/>
  <c r="N82" i="15" s="1"/>
  <c r="D127" i="27"/>
  <c r="E127" i="27" s="1"/>
  <c r="N130" i="15" s="1"/>
  <c r="D59" i="27"/>
  <c r="E59" i="27" s="1"/>
  <c r="N62" i="15" s="1"/>
  <c r="D4" i="27"/>
  <c r="E4" i="27" s="1"/>
  <c r="N7" i="15" s="1"/>
  <c r="D48" i="27"/>
  <c r="E48" i="27" s="1"/>
  <c r="N51" i="15" s="1"/>
  <c r="D78" i="27"/>
  <c r="E78" i="27" s="1"/>
  <c r="N81" i="15" s="1"/>
  <c r="D114" i="27"/>
  <c r="E114" i="27" s="1"/>
  <c r="N117" i="15" s="1"/>
  <c r="D54" i="27"/>
  <c r="E54" i="27" s="1"/>
  <c r="N57" i="15" s="1"/>
  <c r="D67" i="27"/>
  <c r="E67" i="27" s="1"/>
  <c r="N70" i="15" s="1"/>
  <c r="D34" i="27"/>
  <c r="E34" i="27" s="1"/>
  <c r="N37" i="15" s="1"/>
  <c r="D123" i="27"/>
  <c r="E123" i="27" s="1"/>
  <c r="N126" i="15" s="1"/>
  <c r="D82" i="27"/>
  <c r="E82" i="27" s="1"/>
  <c r="N85" i="15" s="1"/>
  <c r="D92" i="27"/>
  <c r="E92" i="27" s="1"/>
  <c r="N95" i="15" s="1"/>
  <c r="D122" i="27"/>
  <c r="E122" i="27" s="1"/>
  <c r="N125" i="15" s="1"/>
  <c r="D109" i="27"/>
  <c r="E109" i="27" s="1"/>
  <c r="N112" i="15" s="1"/>
  <c r="D121" i="27"/>
  <c r="E121" i="27" s="1"/>
  <c r="N124" i="15" s="1"/>
  <c r="D73" i="27"/>
  <c r="E73" i="27" s="1"/>
  <c r="N76" i="15" s="1"/>
  <c r="D81" i="27"/>
  <c r="E81" i="27" s="1"/>
  <c r="N84" i="15" s="1"/>
  <c r="D96" i="27"/>
  <c r="E96" i="27" s="1"/>
  <c r="N99" i="15" s="1"/>
  <c r="D23" i="27"/>
  <c r="E23" i="27" s="1"/>
  <c r="N26" i="15" s="1"/>
  <c r="D119" i="27"/>
  <c r="E119" i="27" s="1"/>
  <c r="N122" i="15" s="1"/>
  <c r="D61" i="27"/>
  <c r="E61" i="27" s="1"/>
  <c r="N64" i="15" s="1"/>
  <c r="D55" i="27"/>
  <c r="E55" i="27" s="1"/>
  <c r="N58" i="15" s="1"/>
  <c r="D11" i="27"/>
  <c r="E11" i="27" s="1"/>
  <c r="N14" i="15" s="1"/>
  <c r="D86" i="27"/>
  <c r="E86" i="27" s="1"/>
  <c r="N89" i="15" s="1"/>
  <c r="D31" i="27"/>
  <c r="E31" i="27" s="1"/>
  <c r="N34" i="15" s="1"/>
  <c r="D7" i="27"/>
  <c r="E7" i="27" s="1"/>
  <c r="N10" i="15" s="1"/>
  <c r="D100" i="27"/>
  <c r="E100" i="27" s="1"/>
  <c r="N103" i="15" s="1"/>
  <c r="D104" i="27"/>
  <c r="E104" i="27" s="1"/>
  <c r="N107" i="15" s="1"/>
  <c r="M140" i="15"/>
  <c r="O56" i="15" l="1"/>
  <c r="O33" i="15"/>
  <c r="O119" i="15"/>
  <c r="O76" i="15"/>
  <c r="O89" i="15" l="1"/>
  <c r="P89" i="15" s="1"/>
  <c r="O83" i="15"/>
  <c r="P83" i="15" s="1"/>
  <c r="O55" i="15"/>
  <c r="O51" i="15"/>
  <c r="P51" i="15" s="1"/>
  <c r="O108" i="15"/>
  <c r="P108" i="15" s="1"/>
  <c r="O14" i="15"/>
  <c r="P14" i="15" s="1"/>
  <c r="O16" i="15"/>
  <c r="P16" i="15" s="1"/>
  <c r="O106" i="15"/>
  <c r="P106" i="15" s="1"/>
  <c r="O31" i="15"/>
  <c r="P31" i="15" s="1"/>
  <c r="O99" i="15"/>
  <c r="P99" i="15" s="1"/>
  <c r="O102" i="15"/>
  <c r="P102" i="15" s="1"/>
  <c r="O12" i="15"/>
  <c r="P12" i="15" s="1"/>
  <c r="O21" i="15"/>
  <c r="O13" i="15"/>
  <c r="P13" i="15" s="1"/>
  <c r="O126" i="15"/>
  <c r="P126" i="15" s="1"/>
  <c r="O91" i="15"/>
  <c r="P91" i="15" s="1"/>
  <c r="O127" i="15"/>
  <c r="P127" i="15" s="1"/>
  <c r="O135" i="15"/>
  <c r="P135" i="15" s="1"/>
  <c r="O123" i="15"/>
  <c r="P123" i="15" s="1"/>
  <c r="O95" i="15"/>
  <c r="P95" i="15" s="1"/>
  <c r="O77" i="15"/>
  <c r="P77" i="15" s="1"/>
  <c r="O25" i="15"/>
  <c r="P25" i="15" s="1"/>
  <c r="O15" i="15"/>
  <c r="P15" i="15" s="1"/>
  <c r="O29" i="15"/>
  <c r="P29" i="15" s="1"/>
  <c r="O47" i="15"/>
  <c r="P47" i="15" s="1"/>
  <c r="O86" i="15"/>
  <c r="P86" i="15" s="1"/>
  <c r="O73" i="15"/>
  <c r="P73" i="15" s="1"/>
  <c r="O48" i="15"/>
  <c r="P48" i="15" s="1"/>
  <c r="O57" i="15"/>
  <c r="P57" i="15" s="1"/>
  <c r="O58" i="15"/>
  <c r="P58" i="15" s="1"/>
  <c r="O74" i="15"/>
  <c r="P74" i="15" s="1"/>
  <c r="O88" i="15"/>
  <c r="P88" i="15" s="1"/>
  <c r="O132" i="15"/>
  <c r="P132" i="15" s="1"/>
  <c r="O11" i="15"/>
  <c r="P11" i="15" s="1"/>
  <c r="O111" i="15"/>
  <c r="P111" i="15" s="1"/>
  <c r="O44" i="15"/>
  <c r="P44" i="15" s="1"/>
  <c r="O62" i="15"/>
  <c r="P62" i="15" s="1"/>
  <c r="O129" i="15"/>
  <c r="P129" i="15" s="1"/>
  <c r="O41" i="15"/>
  <c r="P41" i="15" s="1"/>
  <c r="O65" i="15"/>
  <c r="P65" i="15" s="1"/>
  <c r="O52" i="15"/>
  <c r="P52" i="15" s="1"/>
  <c r="O107" i="15"/>
  <c r="P107" i="15" s="1"/>
  <c r="O53" i="15"/>
  <c r="P53" i="15" s="1"/>
  <c r="O84" i="15"/>
  <c r="P84" i="15" s="1"/>
  <c r="O93" i="15"/>
  <c r="P93" i="15" s="1"/>
  <c r="O26" i="15"/>
  <c r="O78" i="15"/>
  <c r="P78" i="15" s="1"/>
  <c r="O70" i="15"/>
  <c r="P70" i="15" s="1"/>
  <c r="O112" i="15"/>
  <c r="P112" i="15" s="1"/>
  <c r="O38" i="15"/>
  <c r="P38" i="15" s="1"/>
  <c r="O71" i="15"/>
  <c r="P71" i="15" s="1"/>
  <c r="O50" i="15"/>
  <c r="P50" i="15" s="1"/>
  <c r="O69" i="15"/>
  <c r="O128" i="15"/>
  <c r="P128" i="15" s="1"/>
  <c r="O139" i="15"/>
  <c r="P139" i="15" s="1"/>
  <c r="O27" i="15"/>
  <c r="P27" i="15" s="1"/>
  <c r="O100" i="15"/>
  <c r="P100" i="15" s="1"/>
  <c r="O19" i="15"/>
  <c r="P19" i="15" s="1"/>
  <c r="O30" i="15"/>
  <c r="P30" i="15" s="1"/>
  <c r="O104" i="15"/>
  <c r="P104" i="15" s="1"/>
  <c r="O113" i="15"/>
  <c r="P113" i="15" s="1"/>
  <c r="O96" i="15"/>
  <c r="P96" i="15" s="1"/>
  <c r="O81" i="15"/>
  <c r="P81" i="15" s="1"/>
  <c r="O87" i="15"/>
  <c r="P87" i="15" s="1"/>
  <c r="O82" i="15"/>
  <c r="P82" i="15" s="1"/>
  <c r="O46" i="15"/>
  <c r="P46" i="15" s="1"/>
  <c r="O92" i="15"/>
  <c r="P92" i="15" s="1"/>
  <c r="O32" i="15"/>
  <c r="P32" i="15" s="1"/>
  <c r="O80" i="15"/>
  <c r="P80" i="15" s="1"/>
  <c r="O43" i="15"/>
  <c r="P43" i="15" s="1"/>
  <c r="O101" i="15"/>
  <c r="P101" i="15" s="1"/>
  <c r="O121" i="15"/>
  <c r="P121" i="15" s="1"/>
  <c r="O120" i="15"/>
  <c r="O75" i="15"/>
  <c r="P75" i="15" s="1"/>
  <c r="O63" i="15"/>
  <c r="P63" i="15" s="1"/>
  <c r="O35" i="15"/>
  <c r="P35" i="15" s="1"/>
  <c r="O72" i="15"/>
  <c r="P72" i="15" s="1"/>
  <c r="O117" i="15"/>
  <c r="P117" i="15" s="1"/>
  <c r="O17" i="15"/>
  <c r="P17" i="15" s="1"/>
  <c r="O22" i="15"/>
  <c r="P22" i="15" s="1"/>
  <c r="O40" i="15"/>
  <c r="P40" i="15" s="1"/>
  <c r="O20" i="15"/>
  <c r="O105" i="15"/>
  <c r="P105" i="15" s="1"/>
  <c r="O23" i="15"/>
  <c r="P23" i="15" s="1"/>
  <c r="O98" i="15"/>
  <c r="P98" i="15" s="1"/>
  <c r="O36" i="15"/>
  <c r="P36" i="15" s="1"/>
  <c r="O109" i="15"/>
  <c r="O138" i="15"/>
  <c r="P138" i="15" s="1"/>
  <c r="O116" i="15"/>
  <c r="P116" i="15" s="1"/>
  <c r="O79" i="15"/>
  <c r="P79" i="15" s="1"/>
  <c r="O64" i="15"/>
  <c r="P64" i="15" s="1"/>
  <c r="O61" i="15"/>
  <c r="P61" i="15" s="1"/>
  <c r="O59" i="15"/>
  <c r="P59" i="15" s="1"/>
  <c r="O54" i="15"/>
  <c r="P54" i="15" s="1"/>
  <c r="O137" i="15"/>
  <c r="P137" i="15" s="1"/>
  <c r="O103" i="15"/>
  <c r="P103" i="15" s="1"/>
  <c r="O39" i="15"/>
  <c r="P39" i="15" s="1"/>
  <c r="O8" i="15"/>
  <c r="P8" i="15" s="1"/>
  <c r="O136" i="15"/>
  <c r="P136" i="15" s="1"/>
  <c r="O28" i="15"/>
  <c r="P28" i="15" s="1"/>
  <c r="O125" i="15"/>
  <c r="P125" i="15" s="1"/>
  <c r="O131" i="15"/>
  <c r="P131" i="15" s="1"/>
  <c r="O90" i="15"/>
  <c r="P90" i="15" s="1"/>
  <c r="O94" i="15"/>
  <c r="P94" i="15" s="1"/>
  <c r="O115" i="15"/>
  <c r="P115" i="15" s="1"/>
  <c r="O24" i="15"/>
  <c r="P24" i="15" s="1"/>
  <c r="O9" i="15"/>
  <c r="P9" i="15" s="1"/>
  <c r="O122" i="15"/>
  <c r="P122" i="15" s="1"/>
  <c r="O42" i="15"/>
  <c r="P42" i="15" s="1"/>
  <c r="O130" i="15"/>
  <c r="P130" i="15" s="1"/>
  <c r="O67" i="15"/>
  <c r="P67" i="15" s="1"/>
  <c r="O124" i="15"/>
  <c r="P124" i="15" s="1"/>
  <c r="O133" i="15"/>
  <c r="P133" i="15" s="1"/>
  <c r="O10" i="15"/>
  <c r="P10" i="15" s="1"/>
  <c r="O34" i="15"/>
  <c r="P34" i="15" s="1"/>
  <c r="O18" i="15"/>
  <c r="P18" i="15" s="1"/>
  <c r="O110" i="15"/>
  <c r="P110" i="15" s="1"/>
  <c r="O118" i="15"/>
  <c r="P118" i="15" s="1"/>
  <c r="O45" i="15"/>
  <c r="P45" i="15" s="1"/>
  <c r="O97" i="15"/>
  <c r="P97" i="15" s="1"/>
  <c r="O114" i="15"/>
  <c r="P114" i="15" s="1"/>
  <c r="O68" i="15"/>
  <c r="P68" i="15" s="1"/>
  <c r="O7" i="15"/>
  <c r="P7" i="15" s="1"/>
  <c r="O60" i="15"/>
  <c r="P60" i="15" s="1"/>
  <c r="O66" i="15"/>
  <c r="P66" i="15" s="1"/>
  <c r="O85" i="15"/>
  <c r="P85" i="15" s="1"/>
  <c r="O49" i="15"/>
  <c r="P49" i="15" s="1"/>
  <c r="O37" i="15"/>
  <c r="P37" i="15" s="1"/>
  <c r="O134" i="15"/>
  <c r="P134" i="15" s="1"/>
  <c r="P56" i="15"/>
  <c r="P55" i="15"/>
  <c r="P33" i="15"/>
  <c r="P76" i="15"/>
  <c r="P119" i="15"/>
  <c r="P21" i="15" l="1"/>
  <c r="P26" i="15"/>
  <c r="P69" i="15"/>
  <c r="P109" i="15"/>
  <c r="P20" i="15"/>
  <c r="P120" i="15"/>
  <c r="O140" i="15"/>
  <c r="N140" i="15"/>
  <c r="P142" i="15" l="1"/>
  <c r="P143" i="15"/>
  <c r="P140" i="15"/>
</calcChain>
</file>

<file path=xl/sharedStrings.xml><?xml version="1.0" encoding="utf-8"?>
<sst xmlns="http://schemas.openxmlformats.org/spreadsheetml/2006/main" count="1342" uniqueCount="418">
  <si>
    <t>Conservation Adjustment</t>
  </si>
  <si>
    <t>All data is in average megawatts (aMW)</t>
  </si>
  <si>
    <t>No</t>
  </si>
  <si>
    <t>BES</t>
  </si>
  <si>
    <t>Customer</t>
  </si>
  <si>
    <t>Yes</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</si>
  <si>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</si>
  <si>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</si>
  <si>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</si>
  <si>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</si>
  <si>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</si>
  <si>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</si>
  <si>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</si>
  <si>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</si>
  <si>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</si>
  <si>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</si>
  <si>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</si>
  <si>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</si>
  <si>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</si>
  <si>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</si>
  <si>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</si>
  <si>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</si>
  <si>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</si>
  <si>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</si>
  <si>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</si>
  <si>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</si>
  <si>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</si>
  <si>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</si>
  <si>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</si>
  <si>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</si>
  <si>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</si>
  <si>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</si>
  <si>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</si>
  <si>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</si>
  <si>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</si>
  <si>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</si>
  <si>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</si>
  <si>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</si>
  <si>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</si>
  <si>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</si>
  <si>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</si>
  <si>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</si>
  <si>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</si>
  <si>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</si>
  <si>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</si>
  <si>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</si>
  <si>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</si>
  <si>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</si>
  <si>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</si>
  <si>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</si>
  <si>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</si>
  <si>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</si>
  <si>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</si>
  <si>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</si>
  <si>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</si>
  <si>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</si>
  <si>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</si>
  <si>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</si>
  <si>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</si>
  <si>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</si>
  <si>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</si>
  <si>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</si>
  <si>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</si>
  <si>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</si>
  <si>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</si>
  <si>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</si>
  <si>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</si>
  <si>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</si>
  <si>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</si>
  <si>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</si>
  <si>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</si>
  <si>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</si>
  <si>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</si>
  <si>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</si>
  <si>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</si>
  <si>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</si>
  <si>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</si>
  <si>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</si>
  <si>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</si>
  <si>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</si>
  <si>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</si>
  <si>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</si>
  <si>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</si>
  <si>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</si>
  <si>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</si>
  <si>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</si>
  <si>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</si>
  <si>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</si>
  <si>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</si>
  <si>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</si>
  <si>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</si>
  <si>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</si>
  <si>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</si>
  <si>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</si>
  <si>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</si>
  <si>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</si>
  <si>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</si>
  <si>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</si>
  <si>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</si>
  <si>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</si>
  <si>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</si>
  <si>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</si>
  <si>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</si>
  <si>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</si>
  <si>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</si>
  <si>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</si>
  <si>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</si>
  <si>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</si>
  <si>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</si>
  <si>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</si>
  <si>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</si>
  <si>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</si>
  <si>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</si>
  <si>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</si>
  <si>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</si>
  <si>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</si>
  <si>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</si>
  <si>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</si>
  <si>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</si>
  <si>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</si>
  <si>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</si>
  <si>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</si>
  <si>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</si>
  <si>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</si>
  <si>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</si>
  <si>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</si>
  <si>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</si>
  <si>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</si>
  <si>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</si>
  <si>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</si>
  <si>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</si>
  <si>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</si>
  <si>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</si>
  <si>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</si>
  <si>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</si>
  <si>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</si>
  <si>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</si>
  <si>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</si>
  <si>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</si>
  <si>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</si>
  <si>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Button</t>
  </si>
  <si>
    <t>Self-Funded Conservation</t>
  </si>
  <si>
    <t>BP-12</t>
  </si>
  <si>
    <t>BP-14</t>
  </si>
  <si>
    <t>BP-16</t>
  </si>
  <si>
    <t>BP-18</t>
  </si>
  <si>
    <t>BP-20</t>
  </si>
  <si>
    <t xml:space="preserve">BP-22 </t>
  </si>
  <si>
    <t>Aggregate</t>
  </si>
  <si>
    <t>Non-Federal Resource</t>
  </si>
  <si>
    <t>New Specified</t>
  </si>
  <si>
    <t>Load Growth Adjustment</t>
  </si>
  <si>
    <t>CHWM Calculation</t>
  </si>
  <si>
    <t>Provider of Choice CHWM</t>
  </si>
  <si>
    <t>Unscaled System Size</t>
  </si>
  <si>
    <t>CHWM w/adjustments</t>
  </si>
  <si>
    <t>Note: All data is in aMW</t>
  </si>
  <si>
    <t>Contract High Water Mark Calculation Model</t>
  </si>
  <si>
    <t>Contact information:</t>
  </si>
  <si>
    <t xml:space="preserve">post2028@bpa.gov </t>
  </si>
  <si>
    <t>Date released</t>
  </si>
  <si>
    <t>Context:</t>
  </si>
  <si>
    <t>Table of Contents</t>
  </si>
  <si>
    <t>Tab</t>
  </si>
  <si>
    <t>Description</t>
  </si>
  <si>
    <t>Info</t>
  </si>
  <si>
    <t>Calculation</t>
  </si>
  <si>
    <t>Data</t>
  </si>
  <si>
    <t>CHWM Equation:</t>
  </si>
  <si>
    <t xml:space="preserve">Data </t>
  </si>
  <si>
    <t>Category</t>
  </si>
  <si>
    <t xml:space="preserve">Description of Data </t>
  </si>
  <si>
    <t xml:space="preserve">Source Data </t>
  </si>
  <si>
    <t xml:space="preserve">Source Tab </t>
  </si>
  <si>
    <t>N/A</t>
  </si>
  <si>
    <t>New Large Single Loads</t>
  </si>
  <si>
    <t>I_ER</t>
  </si>
  <si>
    <t>Non-federal New Specified Resources</t>
  </si>
  <si>
    <t>I_NR</t>
  </si>
  <si>
    <t>Headroom Adjustment</t>
  </si>
  <si>
    <t>PF-Eligible Load in Index Year</t>
  </si>
  <si>
    <t>PF-Eligible Load in Index Year Calculation</t>
  </si>
  <si>
    <t>Total Retail Load</t>
  </si>
  <si>
    <t>New Large Single Load</t>
  </si>
  <si>
    <t>Base Allowance</t>
  </si>
  <si>
    <t>Index Year</t>
  </si>
  <si>
    <t>New Specified Resource Adjustment</t>
  </si>
  <si>
    <t>Headroom</t>
  </si>
  <si>
    <t>Economic Adjustment</t>
  </si>
  <si>
    <t>Proportional Share Adjustment</t>
  </si>
  <si>
    <t>Adjustment Share</t>
  </si>
  <si>
    <t>Proportional Share Calculation</t>
  </si>
  <si>
    <t xml:space="preserve">Hidden tab that computes the proportional share calculation for the Calculation tab. </t>
  </si>
  <si>
    <t>Provider of Choice Above-CHWM load in the index year</t>
  </si>
  <si>
    <t xml:space="preserve">Tab provides context, calculations and description and source of all data included in the workbook. </t>
  </si>
  <si>
    <t>PF-Eligible Load Equation</t>
  </si>
  <si>
    <t>Above-CHWM Equation</t>
  </si>
  <si>
    <t xml:space="preserve">The calculation is available on the Proportional Share Calculation tab. </t>
  </si>
  <si>
    <t>Above-CHWM</t>
  </si>
  <si>
    <t>NEEA</t>
  </si>
  <si>
    <t>Existing and Other (SNEERS, CORs, Green Exception)</t>
  </si>
  <si>
    <t>NEEA  + Self-Funded Aggregate</t>
  </si>
  <si>
    <t>Base Allowance (2024 RWHM)</t>
  </si>
  <si>
    <t>Headroom Adjustment (100%)</t>
  </si>
  <si>
    <t>Conservation Adjustment (50%)</t>
  </si>
  <si>
    <t>New Specified Resource Adjustment (50%)</t>
  </si>
  <si>
    <t>Load Growth Adjustment (25%)</t>
  </si>
  <si>
    <t>Proportional Share Adjustment 
(Up to 7,250 aMW)</t>
  </si>
  <si>
    <t>CY 12 - CY 23</t>
  </si>
  <si>
    <t xml:space="preserve">Disclaimer: </t>
  </si>
  <si>
    <r>
      <t xml:space="preserve">Bonneville developed an updated CHWM calculation model to reflect the CHWM calculation described in the Provider of Choice Policy. As a reminder, CHWMs are an allocation of Tier 1 costs, not an allocation of the system or physical resources. </t>
    </r>
    <r>
      <rPr>
        <sz val="12"/>
        <rFont val="Arial"/>
        <family val="2"/>
      </rPr>
      <t xml:space="preserve">For questions about this spreadsheet, please email the Provider of Choice team at post2028@bpa.gov and/or reach out to your Power Account Executive. </t>
    </r>
  </si>
  <si>
    <r>
      <t>Tab provides the estimated CHWM calculation includ</t>
    </r>
    <r>
      <rPr>
        <sz val="12"/>
        <rFont val="Arial"/>
        <family val="2"/>
      </rPr>
      <t>ing preliminary</t>
    </r>
    <r>
      <rPr>
        <sz val="12"/>
        <color theme="1"/>
        <rFont val="Arial"/>
        <family val="2"/>
      </rPr>
      <t xml:space="preserve"> determination for PF-eligible load. </t>
    </r>
  </si>
  <si>
    <t>Where data will be discussed</t>
  </si>
  <si>
    <t xml:space="preserve">The index year, FY 2023, is the year used to establish PF-eligible load in the CHWM calculation. </t>
  </si>
  <si>
    <t>The index year was established in the Provider of Choice Policy.</t>
  </si>
  <si>
    <t xml:space="preserve">Total Retail Load </t>
  </si>
  <si>
    <t xml:space="preserve">Total retail load data is based on actual total retail loads for FY 2023. Data has not been scrubbed or weather normalized. </t>
  </si>
  <si>
    <t xml:space="preserve">New large single load data is based on actual loads for FY 2023. Data has not been scrubbed or weather normalized. </t>
  </si>
  <si>
    <t xml:space="preserve">The base allowance is the amount from which all adjustments are added or subtracted. The base allowance is equal to customers' 2024 Rate-Period High Water Mark (RHWM) values from the bi-annual RHWM process. </t>
  </si>
  <si>
    <t>2024 RHWM Final Outputs</t>
  </si>
  <si>
    <t>RHWM</t>
  </si>
  <si>
    <t>The base allowance was determined in the Provider of Choice Policy. The amounts were determined in the 2024 RHWM process that concluded in August 2022.</t>
  </si>
  <si>
    <t xml:space="preserve">The headroom adjustment applies to customers whose PF-eligible load is lower than their base allowance. It reduces their base allowance to their PF-eligible load by subtracting out headroom. </t>
  </si>
  <si>
    <t xml:space="preserve">The adjustment was determined in the Provider of Choice Policy. Customers will be able to comment on the accuracy of the math during the FY 2026 CHWM Calculation Process. </t>
  </si>
  <si>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t>
  </si>
  <si>
    <t xml:space="preserve">The load growth adjustment applies to customers whose PF-eligible load in the index year is greater than their base allowance. The adjustment increases a qualifying customer's CHWM by 25% of the difference between their PF-eligible load and the base allowance. </t>
  </si>
  <si>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t>
  </si>
  <si>
    <t>Exceptions</t>
  </si>
  <si>
    <t>Returning Public Utility (Grant)</t>
  </si>
  <si>
    <t xml:space="preserve">Data inputs for the CHWM calculation will be final similar to those described above unless an exception is noted in the Provider of Choice Policy or CHWM Implementation Policy. </t>
  </si>
  <si>
    <t>Flathead</t>
  </si>
  <si>
    <t>Alder Mutual and Ohop Mutual Light Company</t>
  </si>
  <si>
    <t xml:space="preserve">Alder Mutual and Ohop Mutual Light Company merged and Alder Mutual’s Regional Dialogue contract was assigned to Ohop Mutual Light Company. Bonneville expects to complete contract actions in April 2024 and thereafter terminate the Alder Regional Dialogue contract. Therefore, Bonneville has aggregated their FY 2023 load and 2024 RHWMs for purpose of the calculation. The calculation now only reflects Ohop Mutual Light Company. This is consistent with how Bonneville intends to treat annexations between two existing customers as described in Issue 66 of the Provider of Choice Policy ROD. </t>
  </si>
  <si>
    <t xml:space="preserve">The economic adjustment reflects how loads would be adjusted if a consumer load qualified for the economic adjustment to total retail load. There are currently no loads identified for the adjustment but users are welcome to input their own assumptions. 
If "No" is selected, no data will show. If "Yes" is selected, the maximum economic adjustment amounts a customer is eligible will be added to a customer's total retail load. </t>
  </si>
  <si>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2023. </t>
  </si>
  <si>
    <t>Version Changes</t>
  </si>
  <si>
    <t xml:space="preserve">The adjustment was determined in the Provider of Choice Policy. Customers will be able to comment on the accuracy of the math during the FY 2026 CHWM Calculation Process. 
Conservation data will be updated in the FY 2026 CHWM calculation to include any self-funded conservation reported by the September 30, 2025, deadline. </t>
  </si>
  <si>
    <t>Customer Name</t>
  </si>
  <si>
    <t>Resource Name</t>
  </si>
  <si>
    <t>FY 2023 Exhibit A Amount (aMW)</t>
  </si>
  <si>
    <t>CHWM Calculation Amount (aMW)</t>
  </si>
  <si>
    <t>Resource Notes</t>
  </si>
  <si>
    <t>[None]</t>
  </si>
  <si>
    <t>-</t>
  </si>
  <si>
    <t>Reeder Gulch</t>
  </si>
  <si>
    <t>B</t>
  </si>
  <si>
    <t>Packwood</t>
  </si>
  <si>
    <t>J</t>
  </si>
  <si>
    <t>Moyie</t>
  </si>
  <si>
    <t>Three Sisters Irrigation District Hydro</t>
  </si>
  <si>
    <t>M, B</t>
  </si>
  <si>
    <t xml:space="preserve">Georgia Pacific Toledo </t>
  </si>
  <si>
    <t>M</t>
  </si>
  <si>
    <t xml:space="preserve">Yelm </t>
  </si>
  <si>
    <t>Packwood Assigned Shares</t>
  </si>
  <si>
    <t>I</t>
  </si>
  <si>
    <t>River Road</t>
  </si>
  <si>
    <t>N</t>
  </si>
  <si>
    <t>Walla Walla Hydro</t>
  </si>
  <si>
    <t>Coffin Butte Phase 1</t>
  </si>
  <si>
    <t>C</t>
  </si>
  <si>
    <t>Coffin Butte Phase 1 Replacement</t>
  </si>
  <si>
    <t>Priest Rapids</t>
  </si>
  <si>
    <t>L</t>
  </si>
  <si>
    <t>Swift</t>
  </si>
  <si>
    <t>Wanapum</t>
  </si>
  <si>
    <t>Longview Fibre 1 (#3 - #7)</t>
  </si>
  <si>
    <t>Longview Fibre 2 (#8)</t>
  </si>
  <si>
    <t>Weyerhaeuser</t>
  </si>
  <si>
    <t>Short Mountain</t>
  </si>
  <si>
    <t>Carmen-Smith</t>
  </si>
  <si>
    <t>Foote Creek I</t>
  </si>
  <si>
    <t>Replacement for Foote Creek I</t>
  </si>
  <si>
    <t>Leaburg</t>
  </si>
  <si>
    <t>Smith Creek</t>
  </si>
  <si>
    <t>Replacement for Smith Creek</t>
  </si>
  <si>
    <t xml:space="preserve">Stone Creek </t>
  </si>
  <si>
    <t>H</t>
  </si>
  <si>
    <t>Trailbridge</t>
  </si>
  <si>
    <t>Walterville</t>
  </si>
  <si>
    <t>Industrial Finishes</t>
  </si>
  <si>
    <t xml:space="preserve"> International Paper</t>
  </si>
  <si>
    <t>Willamette Beverage (Pepsi-Cola)</t>
  </si>
  <si>
    <t>Kendall Dealership Holdings LLC</t>
  </si>
  <si>
    <t>Metropolitan Wastewater Management Commission</t>
  </si>
  <si>
    <t>Buffalo Hydro</t>
  </si>
  <si>
    <t>Chester Hydro</t>
  </si>
  <si>
    <t>A</t>
  </si>
  <si>
    <t>Island Park</t>
  </si>
  <si>
    <t>J, Q</t>
  </si>
  <si>
    <t>Land Fill Gas To Energy  LFGTE, Flathead County Solid Waste</t>
  </si>
  <si>
    <t>Stolze Biomass</t>
  </si>
  <si>
    <t>Stoltze Biomass</t>
  </si>
  <si>
    <t>Sierra Pacific Industries (“SPI”) – Aberdeen, WA (purchased from Public Utility District No. 1 of Grays Harbor County)</t>
  </si>
  <si>
    <t>G</t>
  </si>
  <si>
    <t xml:space="preserve"> Nippon Paper Industries USA Co., Ltd. – Port Angeles, WA</t>
  </si>
  <si>
    <t>Western Area Power Administration (WAPA) Blackfeet Tribal Allocation</t>
  </si>
  <si>
    <t>D</t>
  </si>
  <si>
    <t>PEC Headworks</t>
  </si>
  <si>
    <t>Quincy Chute</t>
  </si>
  <si>
    <t xml:space="preserve">Yakama Nation </t>
  </si>
  <si>
    <t>P</t>
  </si>
  <si>
    <t>Cosmo Specialty Fibers</t>
  </si>
  <si>
    <t>Sierra Pacific Industries-Aberdeen, WA</t>
  </si>
  <si>
    <t xml:space="preserve">Middle Fork Irrigation </t>
  </si>
  <si>
    <t>Bulb Turbines</t>
  </si>
  <si>
    <t>Gem State</t>
  </si>
  <si>
    <t>Horse Butte</t>
  </si>
  <si>
    <t>McNary Fishway</t>
  </si>
  <si>
    <t>SDS Lumber</t>
  </si>
  <si>
    <t>King Estate</t>
  </si>
  <si>
    <t>Burton Creek</t>
  </si>
  <si>
    <t>Mill Creek</t>
  </si>
  <si>
    <t>Culinary</t>
  </si>
  <si>
    <t>Lower Swift Creek</t>
  </si>
  <si>
    <t>Strawberry</t>
  </si>
  <si>
    <t>Upper Swift Creek</t>
  </si>
  <si>
    <t>Lilliwaup Falls Hydro</t>
  </si>
  <si>
    <t>Nine Canyon 1</t>
  </si>
  <si>
    <t>Nine Canyon 2</t>
  </si>
  <si>
    <t>Nine Canyon 3</t>
  </si>
  <si>
    <t>White Creek Wind</t>
  </si>
  <si>
    <t>Riverbend Renewable Energy Facility</t>
  </si>
  <si>
    <t>A, O</t>
  </si>
  <si>
    <t>Gilchrist Forest Products</t>
  </si>
  <si>
    <t>K</t>
  </si>
  <si>
    <t>Boulder Creek</t>
  </si>
  <si>
    <t>Hell Roaring</t>
  </si>
  <si>
    <t>B, N</t>
  </si>
  <si>
    <t>Seli’s Ksanka Qlispe Hydro Project</t>
  </si>
  <si>
    <t>Lake Creek Hydro</t>
  </si>
  <si>
    <t>Wells</t>
  </si>
  <si>
    <t>Decatur Solar</t>
  </si>
  <si>
    <t>Co-Genco LLC</t>
  </si>
  <si>
    <t>Boundary Dam</t>
  </si>
  <si>
    <t>R</t>
  </si>
  <si>
    <t>Boundary Encroachment on Box Canyon Dam</t>
  </si>
  <si>
    <t xml:space="preserve">Box Canyon Dam </t>
  </si>
  <si>
    <t>Calispell Creek</t>
  </si>
  <si>
    <t>Kalispel Settlement for Box Canyon</t>
  </si>
  <si>
    <t>Harvest Wind</t>
  </si>
  <si>
    <t>Morse Creek</t>
  </si>
  <si>
    <t>McKinley Paper Co.</t>
  </si>
  <si>
    <t>Horn Rapids</t>
  </si>
  <si>
    <t>Rock Creek Hydro</t>
  </si>
  <si>
    <t>Shiloh Warm Spring Ranch Hydro Project 1</t>
  </si>
  <si>
    <t>Shiloh Warm Spring Ranch Hydro Project 2</t>
  </si>
  <si>
    <t>Article 49 Obligation to Pend Oreille</t>
  </si>
  <si>
    <t>Boundary and Boundary Expansion</t>
  </si>
  <si>
    <t>Boundary Encroachment on Box Canyon</t>
  </si>
  <si>
    <t>Cedar Falls</t>
  </si>
  <si>
    <t>Diablo</t>
  </si>
  <si>
    <t>Eltopia Branch Canal 4.6</t>
  </si>
  <si>
    <t>Gorge</t>
  </si>
  <si>
    <t>High Ross</t>
  </si>
  <si>
    <t>Lucky Peak Project</t>
  </si>
  <si>
    <t>Main Canal Headworks</t>
  </si>
  <si>
    <t>Newhalem</t>
  </si>
  <si>
    <t>Potholes East Canal 66</t>
  </si>
  <si>
    <t>Ross</t>
  </si>
  <si>
    <t>South Fork Tolt</t>
  </si>
  <si>
    <t>Summer Falls</t>
  </si>
  <si>
    <t xml:space="preserve">Russel D Smith </t>
  </si>
  <si>
    <t>First and Goal</t>
  </si>
  <si>
    <t>CCSDC</t>
  </si>
  <si>
    <t xml:space="preserve">Jackson </t>
  </si>
  <si>
    <t>Woods Creek</t>
  </si>
  <si>
    <t>Young's Creek</t>
  </si>
  <si>
    <t>O</t>
  </si>
  <si>
    <t>Hooper Plant</t>
  </si>
  <si>
    <t>Max Snell Plant</t>
  </si>
  <si>
    <t>Alder</t>
  </si>
  <si>
    <t>Cushman 1</t>
  </si>
  <si>
    <t>Cushman 2</t>
  </si>
  <si>
    <t>North Fork Powerhouse (Cushman 3)</t>
  </si>
  <si>
    <t>Hood Street</t>
  </si>
  <si>
    <t>LaGrande</t>
  </si>
  <si>
    <t>LaGrande Unit #6</t>
  </si>
  <si>
    <t>Mayfield (Units 41-44)</t>
  </si>
  <si>
    <t>Mossyrock</t>
  </si>
  <si>
    <t>Wynoochee</t>
  </si>
  <si>
    <t>Russel D Smith</t>
  </si>
  <si>
    <t>WestRock Co-Gen</t>
  </si>
  <si>
    <t>Tillamook BioGas</t>
  </si>
  <si>
    <t>E</t>
  </si>
  <si>
    <t>Farm Power Tillamook LLC</t>
  </si>
  <si>
    <t>Moyer-Tolles Solar Array</t>
  </si>
  <si>
    <t xml:space="preserve">Existing resources are based on existing resources included in the Regional Dialogue contract Exhibit A. Other resources include Small Non-dispatchable New Resource Treated Equivalently to an Existing Resource (SNEER), consumer-owned resource and green exception resource amounts are included in the Regional Dialogue contract Exhibit A. Data is based on Attachment A of the CHWM Implementation Policy. The March 4, 2025, version of the CHWM model includes estimates for any resource notes that result in an equation. </t>
  </si>
  <si>
    <t>Row Labels</t>
  </si>
  <si>
    <t>Grand Total</t>
  </si>
  <si>
    <t>Sum of Existing and Other (SNEERS, CORs, Green Exception)</t>
  </si>
  <si>
    <t>Attachment A</t>
  </si>
  <si>
    <t xml:space="preserve">Hidden tab includes the draft final CHWM Implementation Policy Attachment A values as well as pivot table to sum values by customer. If a resource note suggests a formula approach, formula is calculated in the appropriate cells and highlighted. </t>
  </si>
  <si>
    <t>C, F</t>
  </si>
  <si>
    <t>A, C</t>
  </si>
  <si>
    <t>A, C, O</t>
  </si>
  <si>
    <t>Priest Rapids  Project</t>
  </si>
  <si>
    <t>F, L, S</t>
  </si>
  <si>
    <t>F, H, L</t>
  </si>
  <si>
    <t>Priest Rapids  Project - NLSL</t>
  </si>
  <si>
    <t xml:space="preserve">The election will be made at contract signing. The resource amounts that would be used in the CHWM calculation if Flathead elects to maintain the Offsite Green Exception will be updated in the FY 2026 CHWM calculation if applicable. </t>
  </si>
  <si>
    <t xml:space="preserve">New Resource (No Removal) (aMW) </t>
  </si>
  <si>
    <t xml:space="preserve">Sum of New Resource (No Removal) (aMW) </t>
  </si>
  <si>
    <t>U.S. DOE Hanford Field Office</t>
  </si>
  <si>
    <t>U.S. DOE Hanford Field Operations</t>
  </si>
  <si>
    <t>(1) CHWM Implementation Policy, published August,14 2025, Attachment A non-federal resource amounts updated. (2) As all resource removals are complete and reflected in the CHWM Implementation Policy, the option to toggle for resource removals has been removed.</t>
  </si>
  <si>
    <t xml:space="preserve">Non-federal Existing and Other (SNEER, COR, and Green Exception Resources) </t>
  </si>
  <si>
    <t>CHWM Implementation Policy, August 14, 2025</t>
  </si>
  <si>
    <t xml:space="preserve">Attachment A identifies which non-federal resources will be included in the FY 2026 CHWM Calculation and the resource amounts that will be used. </t>
  </si>
  <si>
    <t xml:space="preserve">The adjustment was determined in the Provider of Choice Policy. Customers will be able to comment on the accuracy of the math during the FY 2026 CHWM Calculation Process. 
Attachment A identifies which non-federal resources will qualify for the adjustment and the resource amounts that will be used in the FY 2026 CHWM calculation. </t>
  </si>
  <si>
    <t xml:space="preserve">If Flathead elects the exception for POC, Bonneville intends to set the resource 
amount for the FY 2026 CHWM calculation at contract signing based on the final terms of the Off-site Green Exception/Off-site Renewables Exception provision. If Flathead elects to sunset the exception, the Weyerhaeuser NLSL would be deducted 
in its entirety from the CHWM calculation. The amount listed in Attachment A may not be the amount included in the FY 2026 CHWM calculation for the resource. For more information, see Issue 105 in the POC Policy ROD. </t>
  </si>
  <si>
    <r>
      <t>The Provider of Choice Policy and the CHWM Implementation Policy provide any adjustments that Bonneville will make to total retail load amounts including the weather normalization proce</t>
    </r>
    <r>
      <rPr>
        <sz val="12"/>
        <rFont val="Arial"/>
        <family val="2"/>
      </rPr>
      <t xml:space="preserve">ss. Customers had the opportunity to comment on their weather normalized results and final results will be available Fall 2025. </t>
    </r>
    <r>
      <rPr>
        <sz val="12"/>
        <color theme="1"/>
        <rFont val="Arial"/>
        <family val="2"/>
      </rPr>
      <t xml:space="preserve">Customers will be able to comment on the accuracy of the math during the FY 2026 CHWM Calculation Process. </t>
    </r>
  </si>
  <si>
    <r>
      <rPr>
        <sz val="12"/>
        <rFont val="Arial"/>
        <family val="2"/>
      </rPr>
      <t xml:space="preserve">Customers had the chance to discuss the NLSL data values with their Power AE in parallel to the TRL weather normalization process and final results will be available Fall 2025. </t>
    </r>
    <r>
      <rPr>
        <sz val="12"/>
        <color theme="1"/>
        <rFont val="Arial"/>
        <family val="2"/>
      </rPr>
      <t xml:space="preserve">Customers will be able to comment on the accuracy of the math during the FY 2026 CHWM Calculation Process. </t>
    </r>
  </si>
  <si>
    <t>Hidden tab includes the conservation data included in the conservation adjustment in the Calculation tab. The tab also includes data for potential economic adjustments and resource removals as requested in October 2024.</t>
  </si>
  <si>
    <t xml:space="preserve">The adjustment was determined in the Provider of Choice Policy. 
Customers who believe they qualified for the adjustment were required to notify Bonneville by Oct. 1, 2024. Eligible customers will be required to submit final data in the fall of 2025 for the FY 2026 CHWM calculation. Customers will be able to comment on the accuracy of the math during the FY 2026 CHWM Calculation Process. 
Data included in the model is the maximum adjustment a customer could qualify for based on Bonneville staff evaluations of data submitted. Actual adjustment will be based on actual loads. </t>
  </si>
  <si>
    <t>New specified resources, under Regional Dialogue, are resources added after September 30, 2006, and included in Regional Dialogue contract Exhibit A as new resources. Data is based on Attachment A of the CHWM Implementation Policy.</t>
  </si>
  <si>
    <r>
      <t>Grant provided preliminary load amounts that are included in the model. Bonneville is in the process of vetting t</t>
    </r>
    <r>
      <rPr>
        <sz val="12"/>
        <rFont val="Arial"/>
        <family val="2"/>
      </rPr>
      <t>hese numbers and Grant will be subject to the same net requirements process as</t>
    </r>
    <r>
      <rPr>
        <sz val="12"/>
        <color theme="1"/>
        <rFont val="Arial"/>
        <family val="2"/>
      </rPr>
      <t xml:space="preserve"> other customers. The base load assumption is set equal to the last Block purchase amount Grant made from Bonneville prior to Regional Dialogue. Bonneville determined Grant's non-federal resource amounts in Attachment A of the CHWM Implementation Policy (see Issue 13 of the CHWM Policy ROD for details). </t>
    </r>
  </si>
  <si>
    <t xml:space="preserve">None of the data included in this model are considered final numbers that will be used for the FY 2026 CHWM calculation. Please note this model is for illustrative purposes only and the CHWMs provided are considered estimates based on best data available at time of publishing. The model does not include the rigorous data scrubbing that will be conducted during the FY 2026 CHWM Calculation process to calculate final CHWMs. Updates to the data in the model are meant to provide the best available information to support customers during contract development.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</si>
</sst>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00"/>
  </numFmts>
  <fonts count="25"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u/>
      <sz val="11"/>
      <color theme="10"/>
      <name val="Calibri"/>
      <family val="2"/>
      <scheme val="minor"/>
    </font>
    <font>
      <b/>
      <sz val="10"/>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sz val="8"/>
      <name val="Calibri"/>
      <family val="2"/>
      <scheme val="minor"/>
    </font>
    <font>
      <b/>
      <sz val="12"/>
      <color rgb="FFFFFFFF"/>
      <name val="Calibri"/>
      <family val="2"/>
      <scheme val="minor"/>
    </font>
    <font>
      <sz val="11"/>
      <color rgb="FF000000"/>
      <name val="Calibri"/>
      <family val="2"/>
      <scheme val="minor"/>
    </font>
    <font>
      <b/>
      <sz val="8"/>
      <color theme="1"/>
      <name val="Arial"/>
      <family val="2"/>
    </font>
    <font>
      <b/>
      <sz val="10"/>
      <color rgb="FFFFFFFF"/>
      <name val="Calibri"/>
      <family val="2"/>
      <scheme val="minor"/>
    </font>
  </fonts>
  <fills count="12">
    <fill>
      <patternFill patternType="none"/>
    </fill>
    <fill>
      <patternFill patternType="gray125"/>
    </fill>
    <fill>
      <patternFill patternType="solid">
        <fgColor rgb="FF003C71"/>
        <bgColor indexed="64"/>
      </patternFill>
    </fill>
    <fill>
      <patternFill patternType="solid">
        <fgColor rgb="FFF1B434"/>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theme="9"/>
        <bgColor indexed="64"/>
      </patternFill>
    </fill>
  </fills>
  <borders count="5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cellStyleXfs>
  <cellXfs count="219">
    <xf numFmtId="0" fontId="0" fillId="0" borderId="0" xfId="0"/>
    <xf numFmtId="0" fontId="2" fillId="0" borderId="0" xfId="0" applyFont="1"/>
    <xf numFmtId="0" fontId="3" fillId="0" borderId="0" xfId="0" applyFont="1"/>
    <xf numFmtId="0" fontId="3" fillId="0" borderId="21" xfId="0" applyFont="1" applyBorder="1" applyAlignment="1">
      <alignment horizontal="center" vertical="center" wrapText="1"/>
    </xf>
    <xf numFmtId="0" fontId="3" fillId="0" borderId="1" xfId="0" applyFont="1" applyBorder="1" applyAlignment="1">
      <alignment horizontal="center" vertical="center" wrapText="1"/>
    </xf>
    <xf numFmtId="1" fontId="8" fillId="0" borderId="20" xfId="2" applyNumberFormat="1" applyFont="1" applyBorder="1" applyAlignment="1">
      <alignment horizontal="center"/>
    </xf>
    <xf numFmtId="1" fontId="8" fillId="0" borderId="22" xfId="2" applyNumberFormat="1" applyFont="1" applyBorder="1" applyAlignment="1">
      <alignment horizontal="center"/>
    </xf>
    <xf numFmtId="43" fontId="2" fillId="0" borderId="24" xfId="0" applyNumberFormat="1" applyFont="1" applyBorder="1"/>
    <xf numFmtId="43" fontId="2" fillId="0" borderId="0" xfId="0" applyNumberFormat="1" applyFont="1"/>
    <xf numFmtId="43" fontId="2" fillId="0" borderId="11" xfId="0" applyNumberFormat="1" applyFont="1" applyBorder="1"/>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15" xfId="0" applyFont="1" applyBorder="1" applyAlignment="1">
      <alignment horizontal="center" wrapText="1"/>
    </xf>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0" fontId="3" fillId="0" borderId="21" xfId="0" applyFont="1" applyBorder="1" applyAlignment="1">
      <alignment horizontal="left" wrapText="1"/>
    </xf>
    <xf numFmtId="1" fontId="8" fillId="0" borderId="1" xfId="2" applyNumberFormat="1" applyFont="1" applyBorder="1" applyAlignment="1">
      <alignment horizontal="left"/>
    </xf>
    <xf numFmtId="43" fontId="2" fillId="0" borderId="10" xfId="0" applyNumberFormat="1" applyFont="1" applyBorder="1"/>
    <xf numFmtId="43" fontId="2" fillId="0" borderId="1" xfId="0" applyNumberFormat="1" applyFont="1" applyBorder="1"/>
    <xf numFmtId="43" fontId="2" fillId="0" borderId="15" xfId="0" applyNumberFormat="1" applyFont="1" applyBorder="1"/>
    <xf numFmtId="43" fontId="2" fillId="0" borderId="2" xfId="0" applyNumberFormat="1" applyFont="1" applyBorder="1"/>
    <xf numFmtId="43" fontId="2" fillId="0" borderId="3" xfId="0" applyNumberFormat="1" applyFont="1" applyBorder="1"/>
    <xf numFmtId="43" fontId="2" fillId="0" borderId="28" xfId="0" applyNumberFormat="1" applyFont="1" applyBorder="1"/>
    <xf numFmtId="43" fontId="2" fillId="0" borderId="20" xfId="0" applyNumberFormat="1" applyFont="1" applyBorder="1"/>
    <xf numFmtId="43" fontId="2" fillId="0" borderId="21" xfId="0" applyNumberFormat="1" applyFont="1" applyBorder="1"/>
    <xf numFmtId="0" fontId="3" fillId="0" borderId="1" xfId="0" applyFont="1" applyBorder="1" applyAlignment="1">
      <alignment horizontal="left" wrapText="1"/>
    </xf>
    <xf numFmtId="0" fontId="7" fillId="0" borderId="21" xfId="0" applyFont="1" applyBorder="1" applyAlignment="1">
      <alignment horizontal="center" vertical="center" wrapText="1"/>
    </xf>
    <xf numFmtId="2" fontId="8" fillId="0" borderId="20" xfId="2" applyNumberFormat="1" applyFont="1" applyBorder="1" applyAlignment="1">
      <alignment horizontal="right"/>
    </xf>
    <xf numFmtId="43" fontId="2" fillId="0" borderId="14" xfId="0" applyNumberFormat="1" applyFont="1" applyBorder="1"/>
    <xf numFmtId="0" fontId="13" fillId="0" borderId="0" xfId="0" applyFont="1"/>
    <xf numFmtId="0" fontId="14" fillId="0" borderId="0" xfId="3" applyFont="1"/>
    <xf numFmtId="0" fontId="15" fillId="0" borderId="0" xfId="0" applyFont="1"/>
    <xf numFmtId="0" fontId="16" fillId="0" borderId="0" xfId="0" applyFont="1" applyAlignment="1">
      <alignment vertical="top" wrapText="1"/>
    </xf>
    <xf numFmtId="0" fontId="16" fillId="0" borderId="0" xfId="0" applyFont="1" applyAlignment="1">
      <alignment horizontal="left" vertical="top" wrapText="1"/>
    </xf>
    <xf numFmtId="0" fontId="17" fillId="2" borderId="4" xfId="0" applyFont="1" applyFill="1" applyBorder="1"/>
    <xf numFmtId="0" fontId="18" fillId="0" borderId="36" xfId="3" applyFont="1" applyBorder="1" applyAlignment="1">
      <alignment horizontal="left" vertical="top" wrapText="1"/>
    </xf>
    <xf numFmtId="0" fontId="18" fillId="0" borderId="34" xfId="3" applyFont="1" applyBorder="1" applyAlignment="1">
      <alignment horizontal="left" vertical="top" wrapText="1"/>
    </xf>
    <xf numFmtId="0" fontId="18" fillId="0" borderId="35" xfId="3" applyFont="1" applyBorder="1" applyAlignment="1">
      <alignment horizontal="left" vertical="top" wrapText="1"/>
    </xf>
    <xf numFmtId="0" fontId="2" fillId="9" borderId="7" xfId="0" applyFont="1" applyFill="1" applyBorder="1"/>
    <xf numFmtId="0" fontId="2" fillId="9" borderId="8" xfId="0" applyFont="1" applyFill="1" applyBorder="1"/>
    <xf numFmtId="0" fontId="2" fillId="9" borderId="9" xfId="0" applyFont="1" applyFill="1" applyBorder="1"/>
    <xf numFmtId="0" fontId="2" fillId="8" borderId="0" xfId="0" applyFont="1" applyFill="1"/>
    <xf numFmtId="0" fontId="2" fillId="9" borderId="10" xfId="0" applyFont="1" applyFill="1" applyBorder="1"/>
    <xf numFmtId="0" fontId="2" fillId="9" borderId="11" xfId="0" applyFont="1" applyFill="1" applyBorder="1"/>
    <xf numFmtId="0" fontId="2" fillId="9" borderId="12" xfId="0" applyFont="1" applyFill="1" applyBorder="1"/>
    <xf numFmtId="0" fontId="2" fillId="9" borderId="13" xfId="0" applyFont="1" applyFill="1" applyBorder="1"/>
    <xf numFmtId="0" fontId="2" fillId="9" borderId="14" xfId="0" applyFont="1" applyFill="1" applyBorder="1"/>
    <xf numFmtId="0" fontId="17" fillId="2" borderId="15" xfId="0" applyFont="1" applyFill="1" applyBorder="1"/>
    <xf numFmtId="0" fontId="17" fillId="2" borderId="5" xfId="0" applyFont="1" applyFill="1" applyBorder="1"/>
    <xf numFmtId="0" fontId="12" fillId="0" borderId="0" xfId="0" applyFont="1" applyAlignment="1">
      <alignment horizontal="center" vertical="center" wrapText="1"/>
    </xf>
    <xf numFmtId="0" fontId="18" fillId="0" borderId="0" xfId="3" applyFont="1" applyBorder="1" applyAlignment="1">
      <alignment horizontal="left" vertical="top" wrapText="1"/>
    </xf>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3" fillId="3" borderId="42" xfId="0" applyFont="1" applyFill="1" applyBorder="1" applyAlignment="1">
      <alignment horizontal="center" vertical="center"/>
    </xf>
    <xf numFmtId="0" fontId="3" fillId="0" borderId="33" xfId="0" applyFont="1" applyBorder="1"/>
    <xf numFmtId="2" fontId="2" fillId="0" borderId="40" xfId="0" applyNumberFormat="1" applyFont="1" applyBorder="1"/>
    <xf numFmtId="0" fontId="3" fillId="0" borderId="35" xfId="0" applyFont="1" applyBorder="1"/>
    <xf numFmtId="2" fontId="2" fillId="0" borderId="6" xfId="0" applyNumberFormat="1" applyFont="1" applyBorder="1"/>
    <xf numFmtId="0" fontId="15" fillId="8" borderId="0" xfId="0" applyFont="1" applyFill="1"/>
    <xf numFmtId="0" fontId="9" fillId="2" borderId="7" xfId="0" applyFont="1" applyFill="1" applyBorder="1" applyAlignment="1">
      <alignment horizontal="center"/>
    </xf>
    <xf numFmtId="0" fontId="2" fillId="0" borderId="0" xfId="0" applyFont="1" applyAlignment="1">
      <alignment horizontal="center"/>
    </xf>
    <xf numFmtId="0" fontId="3" fillId="0" borderId="0" xfId="0" applyFont="1" applyAlignment="1">
      <alignment horizontal="center" vertical="center" wrapText="1"/>
    </xf>
    <xf numFmtId="0" fontId="7" fillId="0" borderId="0" xfId="0" applyFont="1" applyAlignment="1">
      <alignment horizontal="center" vertical="center" wrapText="1"/>
    </xf>
    <xf numFmtId="10" fontId="2" fillId="0" borderId="20" xfId="1" applyNumberFormat="1" applyFont="1" applyBorder="1"/>
    <xf numFmtId="10" fontId="2" fillId="0" borderId="22" xfId="1" applyNumberFormat="1" applyFont="1" applyBorder="1"/>
    <xf numFmtId="0" fontId="16" fillId="0" borderId="34" xfId="0" applyFont="1" applyBorder="1" applyAlignment="1">
      <alignment horizontal="left" vertical="top"/>
    </xf>
    <xf numFmtId="0" fontId="2" fillId="0" borderId="30" xfId="0" applyFont="1" applyBorder="1" applyAlignment="1">
      <alignment vertical="top"/>
    </xf>
    <xf numFmtId="0" fontId="2" fillId="0" borderId="32" xfId="0" applyFont="1" applyBorder="1" applyAlignment="1">
      <alignment vertical="top"/>
    </xf>
    <xf numFmtId="0" fontId="18" fillId="0" borderId="32" xfId="3" applyFont="1" applyFill="1" applyBorder="1" applyAlignment="1">
      <alignment vertical="top"/>
    </xf>
    <xf numFmtId="0" fontId="16" fillId="0" borderId="34" xfId="0" applyFont="1" applyBorder="1" applyAlignment="1">
      <alignment horizontal="left" vertical="top" wrapText="1"/>
    </xf>
    <xf numFmtId="0" fontId="19" fillId="0" borderId="32" xfId="3" applyFont="1" applyFill="1" applyBorder="1" applyAlignment="1">
      <alignment vertical="top" wrapText="1"/>
    </xf>
    <xf numFmtId="0" fontId="16" fillId="0" borderId="41" xfId="0" applyFont="1" applyBorder="1" applyAlignment="1">
      <alignment horizontal="left" vertical="top"/>
    </xf>
    <xf numFmtId="0" fontId="2" fillId="0" borderId="19" xfId="0" applyFont="1" applyBorder="1" applyAlignment="1">
      <alignment vertical="top" wrapText="1"/>
    </xf>
    <xf numFmtId="14" fontId="2" fillId="0" borderId="0" xfId="0" applyNumberFormat="1" applyFont="1" applyAlignment="1">
      <alignment horizontal="left"/>
    </xf>
    <xf numFmtId="0" fontId="16" fillId="0" borderId="19" xfId="0" applyFont="1" applyBorder="1" applyAlignment="1">
      <alignment horizontal="left" vertical="top" wrapText="1"/>
    </xf>
    <xf numFmtId="0" fontId="16" fillId="0" borderId="30" xfId="0" applyFont="1" applyBorder="1" applyAlignment="1">
      <alignment horizontal="left" vertical="top" wrapText="1"/>
    </xf>
    <xf numFmtId="0" fontId="16" fillId="0" borderId="32" xfId="0" applyFont="1" applyBorder="1" applyAlignment="1">
      <alignment horizontal="left" vertical="top" wrapText="1"/>
    </xf>
    <xf numFmtId="0" fontId="2" fillId="9" borderId="0" xfId="0" applyFont="1" applyFill="1"/>
    <xf numFmtId="0" fontId="19" fillId="0" borderId="32" xfId="0" applyFont="1" applyBorder="1" applyAlignment="1">
      <alignment horizontal="left" vertical="top" wrapText="1"/>
    </xf>
    <xf numFmtId="0" fontId="16" fillId="0" borderId="41" xfId="0" applyFont="1" applyBorder="1" applyAlignment="1">
      <alignment horizontal="left" vertical="top" wrapText="1"/>
    </xf>
    <xf numFmtId="0" fontId="2" fillId="0" borderId="32" xfId="0" applyFont="1" applyBorder="1" applyAlignment="1">
      <alignment vertical="top" wrapText="1"/>
    </xf>
    <xf numFmtId="43" fontId="2" fillId="0" borderId="47" xfId="0" applyNumberFormat="1" applyFont="1" applyBorder="1"/>
    <xf numFmtId="2" fontId="2" fillId="0" borderId="20" xfId="0" applyNumberFormat="1" applyFont="1" applyBorder="1"/>
    <xf numFmtId="2" fontId="2" fillId="0" borderId="22" xfId="0" applyNumberFormat="1" applyFont="1" applyBorder="1"/>
    <xf numFmtId="0" fontId="3" fillId="0" borderId="16" xfId="0" applyFont="1" applyBorder="1" applyAlignment="1">
      <alignment horizontal="center"/>
    </xf>
    <xf numFmtId="0" fontId="3" fillId="0" borderId="21" xfId="0" applyFont="1" applyBorder="1" applyAlignment="1">
      <alignment horizontal="center" wrapText="1"/>
    </xf>
    <xf numFmtId="43" fontId="2" fillId="0" borderId="25" xfId="0" applyNumberFormat="1" applyFont="1" applyBorder="1"/>
    <xf numFmtId="0" fontId="3" fillId="5" borderId="21" xfId="0" applyFont="1" applyFill="1" applyBorder="1" applyAlignment="1">
      <alignment horizontal="center" wrapText="1"/>
    </xf>
    <xf numFmtId="43" fontId="2" fillId="0" borderId="23" xfId="0" applyNumberFormat="1" applyFont="1" applyBorder="1"/>
    <xf numFmtId="43" fontId="2" fillId="0" borderId="46" xfId="0" applyNumberFormat="1" applyFont="1" applyBorder="1"/>
    <xf numFmtId="39" fontId="2" fillId="0" borderId="10" xfId="0" applyNumberFormat="1" applyFont="1" applyBorder="1"/>
    <xf numFmtId="164" fontId="2" fillId="0" borderId="20" xfId="0" applyNumberFormat="1" applyFont="1" applyBorder="1"/>
    <xf numFmtId="164" fontId="2" fillId="0" borderId="10" xfId="4" applyNumberFormat="1" applyFont="1" applyBorder="1"/>
    <xf numFmtId="164" fontId="2" fillId="0" borderId="24" xfId="4" applyNumberFormat="1" applyFont="1" applyBorder="1"/>
    <xf numFmtId="164" fontId="2" fillId="0" borderId="0" xfId="4" applyNumberFormat="1" applyFont="1" applyBorder="1"/>
    <xf numFmtId="164" fontId="2" fillId="0" borderId="11" xfId="4" applyNumberFormat="1" applyFont="1" applyBorder="1"/>
    <xf numFmtId="164" fontId="2" fillId="0" borderId="11" xfId="0" applyNumberFormat="1" applyFont="1" applyBorder="1"/>
    <xf numFmtId="164" fontId="2" fillId="0" borderId="12" xfId="4" applyNumberFormat="1" applyFont="1" applyBorder="1"/>
    <xf numFmtId="164" fontId="2" fillId="0" borderId="25" xfId="4" applyNumberFormat="1" applyFont="1" applyBorder="1"/>
    <xf numFmtId="164" fontId="2" fillId="0" borderId="13" xfId="4" applyNumberFormat="1" applyFont="1" applyBorder="1"/>
    <xf numFmtId="164" fontId="2" fillId="0" borderId="14" xfId="4" applyNumberFormat="1" applyFont="1" applyBorder="1"/>
    <xf numFmtId="164" fontId="2" fillId="0" borderId="21" xfId="0" applyNumberFormat="1" applyFont="1" applyBorder="1"/>
    <xf numFmtId="164" fontId="2" fillId="0" borderId="12" xfId="0" applyNumberFormat="1" applyFont="1" applyBorder="1"/>
    <xf numFmtId="164" fontId="2" fillId="0" borderId="25" xfId="0" applyNumberFormat="1" applyFont="1" applyBorder="1"/>
    <xf numFmtId="164" fontId="2" fillId="0" borderId="13" xfId="0" applyNumberFormat="1" applyFont="1" applyBorder="1"/>
    <xf numFmtId="164" fontId="2" fillId="0" borderId="1" xfId="0" applyNumberFormat="1" applyFont="1" applyBorder="1"/>
    <xf numFmtId="0" fontId="17" fillId="2" borderId="29" xfId="0" applyFont="1" applyFill="1" applyBorder="1"/>
    <xf numFmtId="0" fontId="16" fillId="0" borderId="36" xfId="0" applyFont="1" applyBorder="1" applyAlignment="1">
      <alignment vertical="top" wrapText="1"/>
    </xf>
    <xf numFmtId="0" fontId="2" fillId="0" borderId="49" xfId="0" applyFont="1" applyBorder="1" applyAlignment="1">
      <alignment horizontal="left" vertical="top"/>
    </xf>
    <xf numFmtId="0" fontId="2" fillId="0" borderId="38" xfId="0" applyFont="1" applyBorder="1" applyAlignment="1">
      <alignment horizontal="left" vertical="top"/>
    </xf>
    <xf numFmtId="0" fontId="2" fillId="0" borderId="38" xfId="0" applyFont="1" applyBorder="1" applyAlignment="1">
      <alignment horizontal="left" vertical="top" wrapText="1"/>
    </xf>
    <xf numFmtId="0" fontId="2" fillId="0" borderId="51" xfId="0" applyFont="1" applyBorder="1" applyAlignment="1">
      <alignment horizontal="left" vertical="top" wrapText="1"/>
    </xf>
    <xf numFmtId="0" fontId="16" fillId="0" borderId="23" xfId="0" applyFont="1" applyBorder="1" applyAlignment="1">
      <alignment horizontal="left" vertical="top" wrapText="1"/>
    </xf>
    <xf numFmtId="0" fontId="16" fillId="0" borderId="24" xfId="3" applyFont="1" applyFill="1" applyBorder="1" applyAlignment="1">
      <alignment vertical="top"/>
    </xf>
    <xf numFmtId="0" fontId="2" fillId="0" borderId="28" xfId="0" applyFont="1" applyBorder="1" applyAlignment="1">
      <alignment horizontal="left" vertical="top"/>
    </xf>
    <xf numFmtId="0" fontId="16" fillId="0" borderId="34" xfId="0" applyFont="1" applyBorder="1" applyAlignment="1">
      <alignment vertical="top"/>
    </xf>
    <xf numFmtId="0" fontId="16" fillId="0" borderId="32" xfId="0" applyFont="1" applyBorder="1" applyAlignment="1">
      <alignment vertical="top"/>
    </xf>
    <xf numFmtId="0" fontId="16" fillId="0" borderId="38" xfId="0" applyFont="1" applyBorder="1" applyAlignment="1">
      <alignment vertical="top"/>
    </xf>
    <xf numFmtId="0" fontId="2" fillId="0" borderId="35" xfId="0" applyFont="1" applyBorder="1" applyAlignment="1">
      <alignment vertical="top" wrapText="1"/>
    </xf>
    <xf numFmtId="0" fontId="16" fillId="0" borderId="52" xfId="0" applyFont="1" applyBorder="1" applyAlignment="1">
      <alignment vertical="top" wrapText="1"/>
    </xf>
    <xf numFmtId="0" fontId="2" fillId="0" borderId="52" xfId="0" applyFont="1" applyBorder="1" applyAlignment="1">
      <alignment vertical="top"/>
    </xf>
    <xf numFmtId="0" fontId="2" fillId="0" borderId="42" xfId="0" applyFont="1" applyBorder="1" applyAlignment="1">
      <alignment vertical="top"/>
    </xf>
    <xf numFmtId="0" fontId="22" fillId="0" borderId="22" xfId="0" applyFont="1" applyBorder="1" applyAlignment="1">
      <alignment vertical="center"/>
    </xf>
    <xf numFmtId="0" fontId="1" fillId="0" borderId="14" xfId="0" applyFont="1" applyBorder="1" applyAlignment="1">
      <alignment vertical="center"/>
    </xf>
    <xf numFmtId="0" fontId="22" fillId="0" borderId="14" xfId="0" applyFont="1" applyBorder="1" applyAlignment="1">
      <alignment vertical="center"/>
    </xf>
    <xf numFmtId="0" fontId="22" fillId="0" borderId="14" xfId="0" applyFont="1" applyBorder="1" applyAlignment="1">
      <alignment horizontal="center" vertical="center"/>
    </xf>
    <xf numFmtId="0" fontId="22" fillId="0" borderId="14" xfId="0" applyFont="1" applyBorder="1" applyAlignment="1">
      <alignment vertical="center" wrapText="1"/>
    </xf>
    <xf numFmtId="0" fontId="22" fillId="0" borderId="14" xfId="0" applyFont="1" applyBorder="1" applyAlignment="1">
      <alignment horizontal="center" vertical="center" wrapText="1"/>
    </xf>
    <xf numFmtId="0" fontId="21" fillId="4" borderId="21" xfId="0" applyFont="1" applyFill="1" applyBorder="1" applyAlignment="1">
      <alignment vertical="center" wrapText="1"/>
    </xf>
    <xf numFmtId="0" fontId="21" fillId="4" borderId="3" xfId="0" applyFont="1" applyFill="1" applyBorder="1" applyAlignment="1">
      <alignment vertical="center" wrapText="1"/>
    </xf>
    <xf numFmtId="0" fontId="21" fillId="4" borderId="3" xfId="0" applyFont="1" applyFill="1" applyBorder="1" applyAlignment="1">
      <alignment horizontal="center" vertical="center" wrapText="1"/>
    </xf>
    <xf numFmtId="0" fontId="0" fillId="0" borderId="0" xfId="0" applyAlignment="1">
      <alignment wrapText="1"/>
    </xf>
    <xf numFmtId="0" fontId="21" fillId="4" borderId="21" xfId="0" applyFont="1" applyFill="1" applyBorder="1" applyAlignment="1">
      <alignment horizontal="center" vertical="center"/>
    </xf>
    <xf numFmtId="0" fontId="0" fillId="0" borderId="22" xfId="0" applyBorder="1" applyAlignment="1">
      <alignment vertical="top"/>
    </xf>
    <xf numFmtId="0" fontId="22" fillId="0" borderId="22" xfId="0" applyFont="1" applyBorder="1" applyAlignment="1">
      <alignment horizontal="center" vertical="center"/>
    </xf>
    <xf numFmtId="0" fontId="22" fillId="0" borderId="22" xfId="0" applyFont="1" applyBorder="1" applyAlignment="1">
      <alignment horizontal="center" vertical="center" wrapText="1"/>
    </xf>
    <xf numFmtId="0" fontId="0" fillId="0" borderId="22" xfId="0" applyBorder="1" applyAlignment="1">
      <alignment vertical="top" wrapText="1"/>
    </xf>
    <xf numFmtId="0" fontId="24" fillId="11" borderId="3" xfId="0" applyFont="1" applyFill="1" applyBorder="1" applyAlignment="1">
      <alignment horizontal="center" vertical="center" wrapText="1"/>
    </xf>
    <xf numFmtId="0" fontId="0" fillId="0" borderId="0" xfId="0" pivotButton="1"/>
    <xf numFmtId="0" fontId="0" fillId="0" borderId="0" xfId="0" applyAlignment="1">
      <alignment horizontal="left"/>
    </xf>
    <xf numFmtId="0" fontId="22" fillId="11" borderId="14" xfId="0" applyFont="1" applyFill="1" applyBorder="1" applyAlignment="1">
      <alignment horizontal="center" vertical="center"/>
    </xf>
    <xf numFmtId="0" fontId="18" fillId="0" borderId="34" xfId="3" applyFont="1" applyFill="1" applyBorder="1" applyAlignment="1">
      <alignment horizontal="left" vertical="top" wrapText="1"/>
    </xf>
    <xf numFmtId="164" fontId="22" fillId="0" borderId="14" xfId="0" applyNumberFormat="1" applyFont="1" applyBorder="1" applyAlignment="1">
      <alignment horizontal="center" vertical="center"/>
    </xf>
    <xf numFmtId="0" fontId="3" fillId="0" borderId="0" xfId="0" applyFont="1" applyAlignment="1">
      <alignment vertical="top"/>
    </xf>
    <xf numFmtId="0" fontId="19" fillId="0" borderId="32" xfId="0" applyFont="1" applyBorder="1" applyAlignment="1">
      <alignment vertical="top" wrapText="1"/>
    </xf>
    <xf numFmtId="0" fontId="16" fillId="0" borderId="24" xfId="0" applyFont="1" applyBorder="1" applyAlignment="1">
      <alignment horizontal="left" vertical="top" wrapText="1"/>
    </xf>
    <xf numFmtId="14" fontId="2" fillId="0" borderId="0" xfId="0" applyNumberFormat="1" applyFont="1" applyAlignment="1">
      <alignment horizontal="left" vertical="top" wrapText="1"/>
    </xf>
    <xf numFmtId="0" fontId="16" fillId="0" borderId="38" xfId="0" applyFont="1" applyBorder="1" applyAlignment="1">
      <alignment horizontal="left" vertical="top" wrapText="1"/>
    </xf>
    <xf numFmtId="0" fontId="16" fillId="0" borderId="39" xfId="0" applyFont="1" applyBorder="1" applyAlignment="1">
      <alignment horizontal="left" vertical="top" wrapText="1"/>
    </xf>
    <xf numFmtId="0" fontId="16" fillId="0" borderId="32" xfId="0" applyFont="1" applyBorder="1" applyAlignment="1">
      <alignment horizontal="left" vertical="top" wrapText="1"/>
    </xf>
    <xf numFmtId="0" fontId="16" fillId="0" borderId="37" xfId="0" applyFont="1" applyBorder="1" applyAlignment="1">
      <alignment horizontal="left" vertical="top" wrapText="1"/>
    </xf>
    <xf numFmtId="0" fontId="16" fillId="10" borderId="1" xfId="0" applyFont="1" applyFill="1" applyBorder="1" applyAlignment="1">
      <alignment horizontal="left" vertical="top" wrapText="1"/>
    </xf>
    <xf numFmtId="0" fontId="16" fillId="10" borderId="2" xfId="0" applyFont="1" applyFill="1" applyBorder="1" applyAlignment="1">
      <alignment horizontal="left" vertical="top" wrapText="1"/>
    </xf>
    <xf numFmtId="0" fontId="16" fillId="10" borderId="3" xfId="0" applyFont="1" applyFill="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0" fontId="17" fillId="2" borderId="15" xfId="0" applyFont="1" applyFill="1" applyBorder="1" applyAlignment="1">
      <alignment horizontal="left"/>
    </xf>
    <xf numFmtId="0" fontId="17" fillId="2" borderId="5" xfId="0" applyFont="1" applyFill="1" applyBorder="1" applyAlignment="1">
      <alignment horizontal="left"/>
    </xf>
    <xf numFmtId="0" fontId="16" fillId="0" borderId="30" xfId="0" applyFont="1" applyBorder="1" applyAlignment="1">
      <alignment horizontal="left" vertical="top" wrapText="1"/>
    </xf>
    <xf numFmtId="0" fontId="16" fillId="0" borderId="31" xfId="0" applyFont="1" applyBorder="1" applyAlignment="1">
      <alignment horizontal="left" vertical="top" wrapText="1"/>
    </xf>
    <xf numFmtId="0" fontId="16" fillId="0" borderId="27" xfId="0" applyFont="1" applyBorder="1" applyAlignment="1">
      <alignment horizontal="left" vertical="top"/>
    </xf>
    <xf numFmtId="0" fontId="16" fillId="0" borderId="14" xfId="0" applyFont="1" applyBorder="1" applyAlignment="1">
      <alignment horizontal="left" vertical="top"/>
    </xf>
    <xf numFmtId="0" fontId="15" fillId="9" borderId="54" xfId="0" applyFont="1" applyFill="1" applyBorder="1" applyAlignment="1">
      <alignment horizontal="left"/>
    </xf>
    <xf numFmtId="0" fontId="15" fillId="9" borderId="55" xfId="0" applyFont="1" applyFill="1" applyBorder="1" applyAlignment="1">
      <alignment horizontal="left"/>
    </xf>
    <xf numFmtId="0" fontId="15" fillId="9" borderId="39" xfId="0" applyFont="1" applyFill="1" applyBorder="1" applyAlignment="1">
      <alignment horizontal="left"/>
    </xf>
    <xf numFmtId="0" fontId="16" fillId="0" borderId="49" xfId="0" applyFont="1" applyBorder="1" applyAlignment="1">
      <alignment horizontal="left" vertical="top" wrapText="1"/>
    </xf>
    <xf numFmtId="0" fontId="16" fillId="0" borderId="50" xfId="0" applyFont="1" applyBorder="1" applyAlignment="1">
      <alignment horizontal="left" vertical="top" wrapText="1"/>
    </xf>
    <xf numFmtId="0" fontId="16" fillId="0" borderId="42" xfId="0" applyFont="1" applyBorder="1" applyAlignment="1">
      <alignment horizontal="left" vertical="top" wrapText="1"/>
    </xf>
    <xf numFmtId="0" fontId="16" fillId="0" borderId="43" xfId="0" applyFont="1" applyBorder="1" applyAlignment="1">
      <alignment horizontal="left" vertical="top" wrapText="1"/>
    </xf>
    <xf numFmtId="0" fontId="17" fillId="2" borderId="29" xfId="0" applyFont="1" applyFill="1" applyBorder="1" applyAlignment="1">
      <alignment horizontal="left"/>
    </xf>
    <xf numFmtId="0" fontId="17" fillId="2" borderId="3" xfId="0" applyFont="1" applyFill="1" applyBorder="1" applyAlignment="1">
      <alignment horizontal="left"/>
    </xf>
    <xf numFmtId="0" fontId="16" fillId="0" borderId="48" xfId="0" applyFont="1" applyBorder="1" applyAlignment="1">
      <alignment horizontal="left" vertical="top" wrapText="1"/>
    </xf>
    <xf numFmtId="0" fontId="16" fillId="0" borderId="18" xfId="0" applyFont="1" applyBorder="1" applyAlignment="1">
      <alignment horizontal="left" vertical="top" wrapText="1"/>
    </xf>
    <xf numFmtId="0" fontId="3" fillId="0" borderId="11" xfId="0" applyFont="1" applyBorder="1" applyAlignment="1">
      <alignment horizontal="left" wrapText="1"/>
    </xf>
    <xf numFmtId="0" fontId="9" fillId="0" borderId="0" xfId="0" applyFont="1" applyAlignment="1">
      <alignment horizontal="center" vertical="center"/>
    </xf>
    <xf numFmtId="0" fontId="3" fillId="0" borderId="2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30" xfId="0" applyFont="1" applyBorder="1" applyAlignment="1">
      <alignment horizontal="center" vertical="center" wrapText="1"/>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4" borderId="1"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xf numFmtId="0" fontId="3" fillId="7" borderId="7" xfId="0" applyFont="1" applyFill="1" applyBorder="1" applyAlignment="1">
      <alignment horizontal="center" vertical="center" wrapText="1"/>
    </xf>
    <xf numFmtId="0" fontId="3" fillId="7" borderId="10"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6" borderId="45" xfId="0" applyFont="1" applyFill="1" applyBorder="1" applyAlignment="1">
      <alignment horizontal="center" vertical="center" wrapText="1"/>
    </xf>
    <xf numFmtId="0" fontId="3" fillId="6" borderId="23" xfId="0" applyFont="1" applyFill="1" applyBorder="1" applyAlignment="1">
      <alignment horizontal="center" vertical="center" wrapText="1"/>
    </xf>
    <xf numFmtId="0" fontId="3" fillId="6" borderId="46" xfId="0" applyFont="1" applyFill="1" applyBorder="1" applyAlignment="1">
      <alignment horizontal="center" vertical="center" wrapText="1"/>
    </xf>
    <xf numFmtId="0" fontId="3" fillId="6" borderId="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4" xfId="0" applyFont="1" applyFill="1" applyBorder="1" applyAlignment="1">
      <alignment horizontal="center" vertical="center" wrapText="1"/>
    </xf>
    <xf numFmtId="0" fontId="3" fillId="0" borderId="25"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48" xfId="0" applyFont="1" applyBorder="1" applyAlignment="1">
      <alignment horizontal="center" vertical="center"/>
    </xf>
    <xf numFmtId="0" fontId="3" fillId="0" borderId="17" xfId="0" applyFont="1" applyBorder="1" applyAlignment="1">
      <alignment horizontal="center" vertical="center"/>
    </xf>
    <xf numFmtId="0" fontId="3" fillId="0" borderId="44"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7" xfId="0" applyFont="1" applyBorder="1" applyAlignment="1">
      <alignment horizontal="center" vertic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3" fillId="0" borderId="16" xfId="0" applyFont="1" applyBorder="1" applyAlignment="1">
      <alignment horizontal="center" wrapText="1"/>
    </xf>
    <xf numFmtId="0" fontId="3" fillId="0" borderId="22" xfId="0" applyFont="1" applyBorder="1" applyAlignment="1">
      <alignment horizontal="center" wrapText="1"/>
    </xf>
    <xf numFmtId="0" fontId="5" fillId="0" borderId="13" xfId="0" applyFont="1" applyBorder="1" applyAlignment="1">
      <alignment horizontal="left"/>
    </xf>
    <xf numFmtId="0" fontId="6" fillId="0" borderId="13" xfId="0" applyFont="1" applyBorder="1" applyAlignment="1">
      <alignment horizontal="left"/>
    </xf>
    <xf numFmtId="0" fontId="7" fillId="0" borderId="16" xfId="0" applyFont="1" applyBorder="1" applyAlignment="1">
      <alignment horizontal="center" wrapText="1"/>
    </xf>
    <xf numFmtId="0" fontId="7" fillId="0" borderId="22" xfId="0" applyFont="1" applyBorder="1" applyAlignment="1">
      <alignment horizontal="center" wrapText="1"/>
    </xf>
    <xf numFmtId="0" fontId="23" fillId="0" borderId="53" xfId="0" applyFont="1" applyBorder="1" applyAlignment="1">
      <alignment horizontal="center" vertical="center" wrapText="1"/>
    </xf>
    <xf numFmtId="0" fontId="23" fillId="0" borderId="22" xfId="0" applyFont="1" applyBorder="1" applyAlignment="1">
      <alignment horizontal="center" vertical="center" wrapText="1"/>
    </xf>
    <xf numFmtId="0" fontId="5" fillId="0" borderId="0" xfId="0" applyFont="1" applyAlignment="1">
      <alignment horizontal="left"/>
    </xf>
    <xf numFmtId="0" fontId="6" fillId="0" borderId="0" xfId="0" applyFont="1" applyAlignment="1">
      <alignment horizontal="left"/>
    </xf>
  </cellXfs>
  <cellStyles count="5">
    <cellStyle name="Comma" xfId="4" builtinId="3"/>
    <cellStyle name="Hyperlink" xfId="3" builtinId="8"/>
    <cellStyle name="Normal" xfId="0" builtinId="0"/>
    <cellStyle name="Normal 2" xfId="2" xr:uid="{00000000-0005-0000-0000-000002000000}"/>
    <cellStyle name="Percent" xfId="1" builtinId="5"/>
  </cellStyles>
  <dxfs count="0"/>
  <tableStyles count="0" defaultTableStyle="TableStyleMedium2" defaultPivotStyle="PivotStyleLight16"/>
  <colors>
    <mruColors>
      <color rgb="FFA7C9D5"/>
      <color rgb="FF003C71"/>
      <color rgb="FF9BCFFF"/>
      <color rgb="FF658D1B"/>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322581</xdr:colOff>
      <xdr:row>1</xdr:row>
      <xdr:rowOff>16663</xdr:rowOff>
    </xdr:to>
    <xdr:pic>
      <xdr:nvPicPr>
        <xdr:cNvPr id="2" name="Picture 1">
          <a:extLst>
            <a:ext uri="{FF2B5EF4-FFF2-40B4-BE49-F238E27FC236}">
              <a16:creationId xmlns:a16="http://schemas.microsoft.com/office/drawing/2014/main" id="{4866A200-418D-4301-9DA4-418A4053A7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812415" cy="807238"/>
        </a:xfrm>
        <a:prstGeom prst="rect">
          <a:avLst/>
        </a:prstGeom>
      </xdr:spPr>
    </xdr:pic>
    <xdr:clientData/>
  </xdr:twoCellAnchor>
  <xdr:oneCellAnchor>
    <xdr:from>
      <xdr:col>1</xdr:col>
      <xdr:colOff>95049</xdr:colOff>
      <xdr:row>30</xdr:row>
      <xdr:rowOff>159068</xdr:rowOff>
    </xdr:from>
    <xdr:ext cx="7172861" cy="18787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31</xdr:row>
      <xdr:rowOff>196850</xdr:rowOff>
    </xdr:from>
    <xdr:to>
      <xdr:col>2</xdr:col>
      <xdr:colOff>1536700</xdr:colOff>
      <xdr:row>33</xdr:row>
      <xdr:rowOff>0</xdr:rowOff>
    </xdr:to>
    <xdr:sp macro="" textlink="">
      <xdr:nvSpPr>
        <xdr:cNvPr id="4" name="TextBox 3">
          <a:extLst>
            <a:ext uri="{FF2B5EF4-FFF2-40B4-BE49-F238E27FC236}">
              <a16:creationId xmlns:a16="http://schemas.microsoft.com/office/drawing/2014/main" id="{ED035A2B-97C1-4B35-83CA-AE03DF425E15}"/>
            </a:ext>
          </a:extLst>
        </xdr:cNvPr>
        <xdr:cNvSpPr txBox="1"/>
      </xdr:nvSpPr>
      <xdr:spPr>
        <a:xfrm>
          <a:off x="574675" y="8740775"/>
          <a:ext cx="3962400"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22</xdr:row>
      <xdr:rowOff>9986</xdr:rowOff>
    </xdr:from>
    <xdr:to>
      <xdr:col>4</xdr:col>
      <xdr:colOff>891799</xdr:colOff>
      <xdr:row>23</xdr:row>
      <xdr:rowOff>17239</xdr:rowOff>
    </xdr:to>
    <mc:AlternateContent xmlns:mc="http://schemas.openxmlformats.org/markup-compatibility/2006" xmlns:a14="http://schemas.microsoft.com/office/drawing/2010/main">
      <mc:Choice Requires="a14">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41639</xdr:colOff>
      <xdr:row>27</xdr:row>
      <xdr:rowOff>1926</xdr:rowOff>
    </xdr:from>
    <xdr:to>
      <xdr:col>8</xdr:col>
      <xdr:colOff>125113</xdr:colOff>
      <xdr:row>27</xdr:row>
      <xdr:rowOff>189094</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Burczak,Sarah E (BPA) - PS-6" refreshedDate="45873.342871180554" createdVersion="8" refreshedVersion="8" minRefreshableVersion="3" recordCount="237" xr:uid="{0FEDECF2-13B8-4CF5-9426-FD79AB3DD0AD}">
  <cacheSource type="worksheet">
    <worksheetSource ref="A1:H238" sheet="Attachment A"/>
  </cacheSource>
  <cacheFields count="8">
    <cacheField name="BES" numFmtId="0">
      <sharedItems containsSemiMixedTypes="0" containsString="0" containsNumber="1" containsInteger="1" minValue="10015" maxValue="13927" count="133">
        <n v="10055"/>
        <n v="10057"/>
        <n v="10015"/>
        <n v="10059"/>
        <n v="10024"/>
        <n v="10025"/>
        <n v="10027"/>
        <n v="10029"/>
        <n v="10061"/>
        <n v="10062"/>
        <n v="10064"/>
        <n v="10044"/>
        <n v="10065"/>
        <n v="10046"/>
        <n v="10047"/>
        <n v="10066"/>
        <n v="10067"/>
        <n v="10068"/>
        <n v="10101"/>
        <n v="10103"/>
        <n v="10105"/>
        <n v="10106"/>
        <n v="10109"/>
        <n v="10111"/>
        <n v="10113"/>
        <n v="10112"/>
        <n v="10116"/>
        <n v="10118"/>
        <n v="10121"/>
        <n v="10378"/>
        <n v="10123"/>
        <n v="10070"/>
        <n v="10136"/>
        <n v="10071"/>
        <n v="10142"/>
        <n v="10144"/>
        <n v="10072"/>
        <n v="10156"/>
        <n v="10157"/>
        <n v="10158"/>
        <n v="10170"/>
        <n v="10172"/>
        <n v="10173"/>
        <n v="10174"/>
        <n v="10177"/>
        <n v="10179"/>
        <n v="10074"/>
        <n v="10183"/>
        <n v="10186"/>
        <n v="10190"/>
        <n v="10191"/>
        <n v="10197"/>
        <n v="10597"/>
        <n v="10076"/>
        <n v="10202"/>
        <n v="10203"/>
        <n v="10204"/>
        <n v="10209"/>
        <n v="12026"/>
        <n v="13927"/>
        <n v="10230"/>
        <n v="10231"/>
        <n v="10234"/>
        <n v="10235"/>
        <n v="10236"/>
        <n v="10237"/>
        <n v="10239"/>
        <n v="10242"/>
        <n v="10244"/>
        <n v="10246"/>
        <n v="10247"/>
        <n v="10078"/>
        <n v="10079"/>
        <n v="10256"/>
        <n v="10080"/>
        <n v="10081"/>
        <n v="10082"/>
        <n v="10258"/>
        <n v="10259"/>
        <n v="10260"/>
        <n v="10083"/>
        <n v="10273"/>
        <n v="10278"/>
        <n v="10279"/>
        <n v="10284"/>
        <n v="10285"/>
        <n v="10286"/>
        <n v="10288"/>
        <n v="10291"/>
        <n v="10294"/>
        <n v="10304"/>
        <n v="10306"/>
        <n v="10307"/>
        <n v="10086"/>
        <n v="10087"/>
        <n v="10706"/>
        <n v="10331"/>
        <n v="10333"/>
        <n v="10089"/>
        <n v="10338"/>
        <n v="10091"/>
        <n v="10342"/>
        <n v="10343"/>
        <n v="10349"/>
        <n v="10352"/>
        <n v="10354"/>
        <n v="10094"/>
        <n v="10360"/>
        <n v="10363"/>
        <n v="10379"/>
        <n v="10095"/>
        <n v="10369"/>
        <n v="10370"/>
        <n v="10371"/>
        <n v="10376"/>
        <n v="10097"/>
        <n v="10388"/>
        <n v="10482"/>
        <n v="10391"/>
        <n v="10406"/>
        <n v="10426"/>
        <n v="10409"/>
        <n v="10408"/>
        <n v="10326"/>
        <n v="10434"/>
        <n v="10436"/>
        <n v="10440"/>
        <n v="10442"/>
        <n v="11680"/>
        <n v="10446"/>
        <n v="10448"/>
        <n v="10451"/>
        <n v="10502"/>
      </sharedItems>
    </cacheField>
    <cacheField name="Customer Name" numFmtId="0">
      <sharedItems/>
    </cacheField>
    <cacheField name="Resource Name" numFmtId="0">
      <sharedItems/>
    </cacheField>
    <cacheField name="FY 2023 Exhibit A Amount (aMW)" numFmtId="0">
      <sharedItems containsMixedTypes="1" containsNumber="1" minValue="-42.716999999999999" maxValue="343.99900000000002"/>
    </cacheField>
    <cacheField name="CHWM Calculation Amount (aMW)" numFmtId="0">
      <sharedItems containsMixedTypes="1" containsNumber="1" minValue="-42.716999999999999" maxValue="400.83600000000001"/>
    </cacheField>
    <cacheField name="Resource Notes" numFmtId="0">
      <sharedItems containsBlank="1"/>
    </cacheField>
    <cacheField name="Existing and Other (SNEERS, CORs, Green Exception)" numFmtId="0">
      <sharedItems containsSemiMixedTypes="0" containsString="0" containsNumber="1" minValue="-42.716999999999999" maxValue="400.83600000000001"/>
    </cacheField>
    <cacheField name="New Resource (No Removal) (aMW) " numFmtId="0">
      <sharedItems containsSemiMixedTypes="0" containsString="0" containsNumber="1" minValue="0" maxValue="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7">
  <r>
    <x v="0"/>
    <s v="Albion, City of"/>
    <s v="[None]"/>
    <s v="-"/>
    <s v="-"/>
    <m/>
    <n v="0"/>
    <n v="0"/>
  </r>
  <r>
    <x v="1"/>
    <s v="Ashland, City of"/>
    <s v="Reeder Gulch"/>
    <n v="0.158"/>
    <n v="0"/>
    <s v="B"/>
    <n v="0"/>
    <n v="0"/>
  </r>
  <r>
    <x v="2"/>
    <s v="Asotin County PUD #1"/>
    <s v="[None]"/>
    <s v="-"/>
    <s v="-"/>
    <m/>
    <n v="0"/>
    <n v="0"/>
  </r>
  <r>
    <x v="3"/>
    <s v="Bandon, City of"/>
    <s v="[None]"/>
    <s v="-"/>
    <s v="-"/>
    <m/>
    <n v="0"/>
    <n v="0"/>
  </r>
  <r>
    <x v="4"/>
    <s v="Benton County PUD #1"/>
    <s v="Packwood"/>
    <n v="0.91900000000000004"/>
    <n v="0.91900000000000004"/>
    <s v="J"/>
    <n v="0.91900000000000004"/>
    <n v="0"/>
  </r>
  <r>
    <x v="5"/>
    <s v="Benton REA"/>
    <s v="[None]"/>
    <s v="-"/>
    <s v="-"/>
    <m/>
    <n v="0"/>
    <n v="0"/>
  </r>
  <r>
    <x v="6"/>
    <s v="Big Bend Elec Coop"/>
    <s v="[None]"/>
    <s v="-"/>
    <s v="-"/>
    <m/>
    <n v="0"/>
    <n v="0"/>
  </r>
  <r>
    <x v="7"/>
    <s v="Blachly Lane Elec Coop"/>
    <s v="[None]"/>
    <s v="-"/>
    <s v="-"/>
    <m/>
    <n v="0"/>
    <n v="0"/>
  </r>
  <r>
    <x v="8"/>
    <s v="Blaine, City of"/>
    <s v="[None]"/>
    <s v="-"/>
    <s v="-"/>
    <m/>
    <n v="0"/>
    <n v="0"/>
  </r>
  <r>
    <x v="9"/>
    <s v="Bonners Ferry, City of"/>
    <s v="Moyie"/>
    <n v="1.881"/>
    <n v="1.881"/>
    <m/>
    <n v="1.881"/>
    <n v="0"/>
  </r>
  <r>
    <x v="10"/>
    <s v="Burley, City of"/>
    <s v="[None]"/>
    <s v="-"/>
    <s v="-"/>
    <m/>
    <n v="0"/>
    <n v="0"/>
  </r>
  <r>
    <x v="11"/>
    <s v="Canby, City of"/>
    <s v="[None]"/>
    <s v="-"/>
    <s v="-"/>
    <m/>
    <n v="0"/>
    <n v="0"/>
  </r>
  <r>
    <x v="12"/>
    <s v="Cascade Locks, City of"/>
    <s v="[None]"/>
    <s v="-"/>
    <s v="-"/>
    <m/>
    <n v="0"/>
    <n v="0"/>
  </r>
  <r>
    <x v="13"/>
    <s v="Central Electric Coop"/>
    <s v="Three Sisters Irrigation District Hydro"/>
    <n v="0.35399999999999998"/>
    <n v="0"/>
    <s v="M, B"/>
    <n v="0"/>
    <n v="0"/>
  </r>
  <r>
    <x v="14"/>
    <s v="Central Lincoln PUD"/>
    <s v="Georgia Pacific Toledo "/>
    <n v="8.2379999999999995"/>
    <n v="0"/>
    <s v="M"/>
    <n v="0"/>
    <n v="0"/>
  </r>
  <r>
    <x v="15"/>
    <s v="Centralia, City of"/>
    <s v="Yelm "/>
    <n v="7.1139999999999999"/>
    <n v="7.1139999999999999"/>
    <m/>
    <n v="7.1139999999999999"/>
    <n v="0"/>
  </r>
  <r>
    <x v="16"/>
    <s v="Cheney, City of"/>
    <s v="[None]"/>
    <s v="-"/>
    <s v="-"/>
    <m/>
    <n v="0"/>
    <n v="0"/>
  </r>
  <r>
    <x v="17"/>
    <s v="Chewelah, City of"/>
    <s v="[None]"/>
    <s v="-"/>
    <s v="-"/>
    <m/>
    <n v="0"/>
    <n v="0"/>
  </r>
  <r>
    <x v="18"/>
    <s v="Clallam County PUD #1"/>
    <s v="Packwood"/>
    <n v="0.46"/>
    <n v="0.46"/>
    <s v="J"/>
    <n v="0.46"/>
    <n v="0"/>
  </r>
  <r>
    <x v="18"/>
    <s v="Clallam County PUD #1"/>
    <s v="Packwood Assigned Shares"/>
    <n v="0.214"/>
    <n v="0"/>
    <s v="I"/>
    <n v="0"/>
    <n v="0"/>
  </r>
  <r>
    <x v="19"/>
    <s v="Clark County PUD #1"/>
    <s v="Packwood"/>
    <n v="1.181"/>
    <n v="1.181"/>
    <s v="J"/>
    <n v="1.181"/>
    <n v="0"/>
  </r>
  <r>
    <x v="19"/>
    <s v="Clark County PUD #1"/>
    <s v="River Road"/>
    <n v="224.767"/>
    <n v="102"/>
    <s v="N"/>
    <n v="102"/>
    <n v="0"/>
  </r>
  <r>
    <x v="20"/>
    <s v="Clatskanie PUD"/>
    <s v="[None]"/>
    <s v="-"/>
    <s v="-"/>
    <m/>
    <n v="0"/>
    <n v="0"/>
  </r>
  <r>
    <x v="21"/>
    <s v="Clearwater Power"/>
    <s v="[None]"/>
    <s v="-"/>
    <s v="-"/>
    <m/>
    <n v="0"/>
    <n v="0"/>
  </r>
  <r>
    <x v="22"/>
    <s v="Columbia Basin Elec Coop"/>
    <s v="[None]"/>
    <s v="-"/>
    <s v="-"/>
    <m/>
    <n v="0"/>
    <n v="0"/>
  </r>
  <r>
    <x v="23"/>
    <s v="Columbia Power Coop"/>
    <s v="[None]"/>
    <s v="-"/>
    <s v="-"/>
    <m/>
    <n v="0"/>
    <n v="0"/>
  </r>
  <r>
    <x v="24"/>
    <s v="Columbia REA"/>
    <s v="Walla Walla Hydro"/>
    <n v="1.2310000000000001"/>
    <n v="1.2310000000000001"/>
    <s v="A"/>
    <n v="0"/>
    <n v="1.2310000000000001"/>
  </r>
  <r>
    <x v="25"/>
    <s v="Columbia River PUD"/>
    <s v="[None]"/>
    <s v="-"/>
    <s v="-"/>
    <m/>
    <n v="0"/>
    <n v="0"/>
  </r>
  <r>
    <x v="26"/>
    <s v="Consolidated Irrigation District #19"/>
    <s v="[None]"/>
    <s v="-"/>
    <s v="-"/>
    <m/>
    <n v="0"/>
    <n v="0"/>
  </r>
  <r>
    <x v="27"/>
    <s v="Consumers Power"/>
    <s v="Coffin Butte Phase 1"/>
    <n v="0"/>
    <n v="0"/>
    <s v="C"/>
    <n v="0"/>
    <n v="0"/>
  </r>
  <r>
    <x v="27"/>
    <s v="Consumers Power"/>
    <s v="Coffin Butte Phase 1 Replacement"/>
    <n v="2.363"/>
    <n v="0"/>
    <s v="C"/>
    <n v="0"/>
    <n v="0"/>
  </r>
  <r>
    <x v="28"/>
    <s v="Coos Curry Elec Coop"/>
    <s v="[None]"/>
    <s v="-"/>
    <s v="-"/>
    <m/>
    <n v="0"/>
    <n v="0"/>
  </r>
  <r>
    <x v="29"/>
    <s v="Coulee Dam, City of"/>
    <s v="[None]"/>
    <s v="-"/>
    <s v="-"/>
    <m/>
    <n v="0"/>
    <n v="0"/>
  </r>
  <r>
    <x v="30"/>
    <s v="Cowlitz County PUD #1"/>
    <s v="Priest Rapids"/>
    <n v="0.60099999999999998"/>
    <n v="0.55500000000000005"/>
    <s v="L"/>
    <n v="0.55500000000000005"/>
    <n v="0"/>
  </r>
  <r>
    <x v="30"/>
    <s v="Cowlitz County PUD #1"/>
    <s v="Swift"/>
    <n v="14.599"/>
    <n v="14.599"/>
    <m/>
    <n v="14.599"/>
    <n v="0"/>
  </r>
  <r>
    <x v="30"/>
    <s v="Cowlitz County PUD #1"/>
    <s v="Wanapum"/>
    <n v="0.61"/>
    <n v="0.56599999999999995"/>
    <s v="L"/>
    <n v="0.56599999999999995"/>
    <n v="0"/>
  </r>
  <r>
    <x v="30"/>
    <s v="Cowlitz County PUD #1"/>
    <s v="Longview Fibre 1 (#3 - #7)"/>
    <n v="35"/>
    <n v="0"/>
    <s v="M"/>
    <n v="0"/>
    <n v="0"/>
  </r>
  <r>
    <x v="30"/>
    <s v="Cowlitz County PUD #1"/>
    <s v="Longview Fibre 2 (#8)"/>
    <n v="0"/>
    <n v="0"/>
    <s v="M"/>
    <n v="0"/>
    <n v="0"/>
  </r>
  <r>
    <x v="30"/>
    <s v="Cowlitz County PUD #1"/>
    <s v="Weyerhaeuser"/>
    <n v="35"/>
    <n v="0"/>
    <s v="M"/>
    <n v="0"/>
    <n v="0"/>
  </r>
  <r>
    <x v="31"/>
    <s v="Declo, City of"/>
    <s v="[None]"/>
    <s v="-"/>
    <s v="-"/>
    <m/>
    <n v="0"/>
    <n v="0"/>
  </r>
  <r>
    <x v="32"/>
    <s v="Douglas Electric Cooperative"/>
    <s v="[None]"/>
    <s v="-"/>
    <s v="-"/>
    <m/>
    <n v="0"/>
    <n v="0"/>
  </r>
  <r>
    <x v="33"/>
    <s v="Drain, City of"/>
    <s v="[None]"/>
    <s v="-"/>
    <s v="-"/>
    <m/>
    <n v="0"/>
    <n v="0"/>
  </r>
  <r>
    <x v="34"/>
    <s v="East End Mutual Electric"/>
    <s v="[None]"/>
    <s v="-"/>
    <s v="-"/>
    <m/>
    <n v="0"/>
    <n v="0"/>
  </r>
  <r>
    <x v="35"/>
    <s v="Eatonville, City of"/>
    <s v="[None]"/>
    <s v="-"/>
    <s v="-"/>
    <m/>
    <n v="0"/>
    <n v="0"/>
  </r>
  <r>
    <x v="36"/>
    <s v="Ellensburg, City of"/>
    <s v="[None]"/>
    <s v="-"/>
    <s v="-"/>
    <m/>
    <n v="0"/>
    <n v="0"/>
  </r>
  <r>
    <x v="37"/>
    <s v="Elmhurst Mutual P &amp; L"/>
    <s v="[None]"/>
    <s v="-"/>
    <s v="-"/>
    <m/>
    <n v="0"/>
    <n v="0"/>
  </r>
  <r>
    <x v="38"/>
    <s v="Emerald PUD"/>
    <s v="Short Mountain"/>
    <n v="2.5489999999999999"/>
    <n v="0"/>
    <s v="C"/>
    <n v="0"/>
    <n v="0"/>
  </r>
  <r>
    <x v="39"/>
    <s v="Energy Northwest"/>
    <s v="[None]"/>
    <s v="-"/>
    <s v="-"/>
    <m/>
    <n v="0"/>
    <n v="0"/>
  </r>
  <r>
    <x v="40"/>
    <s v="Eugene Water &amp; Electric Board"/>
    <s v="Carmen-Smith"/>
    <n v="15.425000000000001"/>
    <n v="15.425000000000001"/>
    <m/>
    <n v="15.425000000000001"/>
    <n v="0"/>
  </r>
  <r>
    <x v="40"/>
    <s v="Eugene Water &amp; Electric Board"/>
    <s v="Foote Creek I"/>
    <s v="N/A"/>
    <n v="0"/>
    <s v="N"/>
    <n v="0"/>
    <n v="0"/>
  </r>
  <r>
    <x v="40"/>
    <s v="Eugene Water &amp; Electric Board"/>
    <s v="Replacement for Foote Creek I"/>
    <n v="2.0859999999999999"/>
    <n v="0"/>
    <s v="N"/>
    <n v="0"/>
    <n v="0"/>
  </r>
  <r>
    <x v="40"/>
    <s v="Eugene Water &amp; Electric Board"/>
    <s v="Leaburg"/>
    <n v="0"/>
    <n v="0"/>
    <s v="N"/>
    <n v="0"/>
    <n v="0"/>
  </r>
  <r>
    <x v="40"/>
    <s v="Eugene Water &amp; Electric Board"/>
    <s v="Priest Rapids"/>
    <n v="0.52600000000000002"/>
    <n v="0.49399999999999999"/>
    <s v="L"/>
    <n v="0.49399999999999999"/>
    <n v="0"/>
  </r>
  <r>
    <x v="40"/>
    <s v="Eugene Water &amp; Electric Board"/>
    <s v="Smith Creek"/>
    <s v="N/A"/>
    <n v="0"/>
    <s v="N"/>
    <n v="0"/>
    <n v="0"/>
  </r>
  <r>
    <x v="40"/>
    <s v="Eugene Water &amp; Electric Board"/>
    <s v="Replacement for Smith Creek"/>
    <n v="6.9850000000000003"/>
    <n v="6.9850000000000003"/>
    <m/>
    <n v="6.9850000000000003"/>
    <n v="0"/>
  </r>
  <r>
    <x v="40"/>
    <s v="Eugene Water &amp; Electric Board"/>
    <s v="Stone Creek "/>
    <n v="3.484"/>
    <n v="0"/>
    <s v="H"/>
    <n v="0"/>
    <n v="0"/>
  </r>
  <r>
    <x v="40"/>
    <s v="Eugene Water &amp; Electric Board"/>
    <s v="Trailbridge"/>
    <n v="3.282"/>
    <n v="1.694"/>
    <s v="C"/>
    <n v="1.694"/>
    <n v="0"/>
  </r>
  <r>
    <x v="40"/>
    <s v="Eugene Water &amp; Electric Board"/>
    <s v="Walterville"/>
    <n v="5.5910000000000002"/>
    <n v="5.5910000000000002"/>
    <m/>
    <n v="5.5910000000000002"/>
    <n v="0"/>
  </r>
  <r>
    <x v="40"/>
    <s v="Eugene Water &amp; Electric Board"/>
    <s v="Wanapum"/>
    <n v="0.53300000000000003"/>
    <n v="0.48599999999999999"/>
    <s v="L"/>
    <n v="0.48599999999999999"/>
    <n v="0"/>
  </r>
  <r>
    <x v="40"/>
    <s v="Eugene Water &amp; Electric Board"/>
    <s v="Industrial Finishes"/>
    <n v="5.7000000000000002E-2"/>
    <n v="0"/>
    <s v="B"/>
    <n v="0"/>
    <n v="0"/>
  </r>
  <r>
    <x v="40"/>
    <s v="Eugene Water &amp; Electric Board"/>
    <s v=" International Paper"/>
    <n v="17.678000000000001"/>
    <n v="0"/>
    <s v="M"/>
    <n v="0"/>
    <n v="0"/>
  </r>
  <r>
    <x v="40"/>
    <s v="Eugene Water &amp; Electric Board"/>
    <s v="Willamette Beverage (Pepsi-Cola)"/>
    <n v="3.1E-2"/>
    <n v="0"/>
    <s v="B"/>
    <n v="0"/>
    <n v="0"/>
  </r>
  <r>
    <x v="40"/>
    <s v="Eugene Water &amp; Electric Board"/>
    <s v="Kendall Dealership Holdings LLC"/>
    <n v="2.5000000000000001E-2"/>
    <n v="0"/>
    <s v="B"/>
    <n v="0"/>
    <n v="0"/>
  </r>
  <r>
    <x v="40"/>
    <s v="Eugene Water &amp; Electric Board"/>
    <s v="Metropolitan Wastewater Management Commission"/>
    <n v="0.56999999999999995"/>
    <n v="0"/>
    <s v="B"/>
    <n v="0"/>
    <n v="0"/>
  </r>
  <r>
    <x v="41"/>
    <s v="U.S. Airforce Base, Fairchild"/>
    <s v="[None]"/>
    <s v="-"/>
    <s v="-"/>
    <m/>
    <n v="0"/>
    <n v="0"/>
  </r>
  <r>
    <x v="42"/>
    <s v="Fall River Elec Coop"/>
    <s v="Buffalo Hydro"/>
    <n v="0.13500000000000001"/>
    <n v="0"/>
    <s v="B"/>
    <n v="0"/>
    <n v="0"/>
  </r>
  <r>
    <x v="42"/>
    <s v="Fall River Elec Coop"/>
    <s v="Chester Hydro"/>
    <n v="0.96699999999999997"/>
    <n v="0.96699999999999997"/>
    <s v="A"/>
    <n v="0"/>
    <n v="0.96699999999999997"/>
  </r>
  <r>
    <x v="42"/>
    <s v="Fall River Elec Coop"/>
    <s v="Island Park"/>
    <n v="0.99199999999999999"/>
    <n v="0.99199999999999999"/>
    <m/>
    <n v="0.99199999999999999"/>
    <n v="0"/>
  </r>
  <r>
    <x v="43"/>
    <s v="Farmers Elec Coop"/>
    <s v="[None]"/>
    <s v="-"/>
    <s v="-"/>
    <m/>
    <n v="0"/>
    <n v="0"/>
  </r>
  <r>
    <x v="44"/>
    <s v="Ferry County PUD #1"/>
    <s v="Packwood"/>
    <n v="0"/>
    <n v="6.6000000000000003E-2"/>
    <s v="J, Q"/>
    <n v="6.6000000000000003E-2"/>
    <n v="0"/>
  </r>
  <r>
    <x v="45"/>
    <s v="Flathead Elec Coop"/>
    <s v="Land Fill Gas To Energy  LFGTE, Flathead County Solid Waste"/>
    <n v="1.077"/>
    <n v="1.077"/>
    <s v="A"/>
    <n v="0"/>
    <n v="1.077"/>
  </r>
  <r>
    <x v="45"/>
    <s v="Flathead Elec Coop"/>
    <s v="Stolze Biomass"/>
    <n v="2.5"/>
    <n v="2.5"/>
    <s v="A"/>
    <n v="0"/>
    <n v="2.5"/>
  </r>
  <r>
    <x v="45"/>
    <s v="Flathead Elec Coop"/>
    <s v="Stoltze Biomass"/>
    <n v="2.5"/>
    <n v="0"/>
    <s v="M"/>
    <n v="0"/>
    <n v="0"/>
  </r>
  <r>
    <x v="45"/>
    <s v="Flathead Elec Coop"/>
    <s v="Sierra Pacific Industries (“SPI”) – Aberdeen, WA (purchased from Public Utility District No. 1 of Grays Harbor County)"/>
    <n v="9.4039999999999999"/>
    <n v="9.4039999999999999"/>
    <s v="G"/>
    <n v="9.4039999999999999"/>
    <n v="0"/>
  </r>
  <r>
    <x v="45"/>
    <s v="Flathead Elec Coop"/>
    <s v=" Nippon Paper Industries USA Co., Ltd. – Port Angeles, WA"/>
    <n v="0"/>
    <n v="0"/>
    <s v="G"/>
    <n v="0"/>
    <n v="0"/>
  </r>
  <r>
    <x v="46"/>
    <s v="Forest Grove, City of"/>
    <s v="Priest Rapids"/>
    <n v="1.577"/>
    <n v="1.4570000000000001"/>
    <s v="L"/>
    <n v="1.4570000000000001"/>
    <n v="0"/>
  </r>
  <r>
    <x v="46"/>
    <s v="Forest Grove, City of"/>
    <s v="Wanapum"/>
    <n v="1.6"/>
    <n v="1.484"/>
    <s v="L"/>
    <n v="1.484"/>
    <n v="0"/>
  </r>
  <r>
    <x v="47"/>
    <s v="Franklin County PUD #1"/>
    <s v="Packwood"/>
    <n v="0.68899999999999995"/>
    <n v="0.68899999999999995"/>
    <s v="J"/>
    <n v="0.68899999999999995"/>
    <n v="0"/>
  </r>
  <r>
    <x v="48"/>
    <s v="Glacier Elec  Coop"/>
    <s v="Western Area Power Administration (WAPA) Blackfeet Tribal Allocation"/>
    <n v="3.3159999999999998"/>
    <n v="0"/>
    <s v="D"/>
    <n v="0"/>
    <n v="0"/>
  </r>
  <r>
    <x v="49"/>
    <s v="Grant County PUD #2"/>
    <s v="Priest Rapids  Project"/>
    <s v="N/A"/>
    <n v="400.83600000000001"/>
    <s v="F, L, S"/>
    <n v="400.83600000000001"/>
    <n v="0"/>
  </r>
  <r>
    <x v="49"/>
    <s v="Grant County PUD #2"/>
    <s v="Priest Rapids  Project - NLSL"/>
    <s v="N/A"/>
    <n v="0"/>
    <s v="F, H, L"/>
    <n v="0"/>
    <n v="0"/>
  </r>
  <r>
    <x v="49"/>
    <s v="Grant County PUD #2"/>
    <s v="PEC Headworks"/>
    <s v="N/A"/>
    <n v="2.29"/>
    <s v="C, F"/>
    <n v="2.29"/>
    <n v="0"/>
  </r>
  <r>
    <x v="49"/>
    <s v="Grant County PUD #2"/>
    <s v="Quincy Chute"/>
    <s v="N/A"/>
    <n v="0"/>
    <s v="C, F"/>
    <n v="0"/>
    <n v="0"/>
  </r>
  <r>
    <x v="49"/>
    <s v="Grant County PUD #2"/>
    <s v="Yakama Nation "/>
    <s v="N/A"/>
    <n v="0"/>
    <s v="P"/>
    <n v="0"/>
    <n v="0"/>
  </r>
  <r>
    <x v="50"/>
    <s v="Grays Harbor PUD #1"/>
    <s v="Cosmo Specialty Fibers"/>
    <n v="13"/>
    <n v="0"/>
    <s v="M"/>
    <n v="0"/>
    <n v="0"/>
  </r>
  <r>
    <x v="50"/>
    <s v="Grays Harbor PUD #1"/>
    <s v="Sierra Pacific Industries-Aberdeen, WA"/>
    <n v="14.446"/>
    <n v="0"/>
    <s v="M"/>
    <n v="0"/>
    <n v="0"/>
  </r>
  <r>
    <x v="51"/>
    <s v="Harney Elec Coop"/>
    <s v="[None]"/>
    <s v="-"/>
    <s v="-"/>
    <m/>
    <n v="0"/>
    <n v="0"/>
  </r>
  <r>
    <x v="52"/>
    <s v="Hermiston, City of"/>
    <s v="[None]"/>
    <s v="-"/>
    <s v="-"/>
    <m/>
    <n v="0"/>
    <n v="0"/>
  </r>
  <r>
    <x v="53"/>
    <s v="Heyburn, City of"/>
    <s v="[None]"/>
    <s v="-"/>
    <s v="-"/>
    <m/>
    <n v="0"/>
    <n v="0"/>
  </r>
  <r>
    <x v="54"/>
    <s v="Hood River Elec Coop"/>
    <s v="Middle Fork Irrigation "/>
    <n v="2.6859999999999999"/>
    <n v="0"/>
    <s v="M"/>
    <n v="0"/>
    <n v="0"/>
  </r>
  <r>
    <x v="55"/>
    <s v="Idaho County L &amp; P"/>
    <s v="[None]"/>
    <s v="-"/>
    <s v="-"/>
    <m/>
    <n v="0"/>
    <n v="0"/>
  </r>
  <r>
    <x v="56"/>
    <s v="Idaho Falls Power"/>
    <s v="Bulb Turbines"/>
    <n v="11.528"/>
    <n v="11.528"/>
    <m/>
    <n v="11.528"/>
    <n v="0"/>
  </r>
  <r>
    <x v="56"/>
    <s v="Idaho Falls Power"/>
    <s v="Gem State"/>
    <n v="5.7939999999999996"/>
    <n v="5.7939999999999996"/>
    <m/>
    <n v="5.7939999999999996"/>
    <n v="0"/>
  </r>
  <r>
    <x v="56"/>
    <s v="Idaho Falls Power"/>
    <s v="Horse Butte"/>
    <n v="0.51800000000000002"/>
    <n v="0.51800000000000002"/>
    <s v="A"/>
    <n v="0"/>
    <n v="0.51800000000000002"/>
  </r>
  <r>
    <x v="57"/>
    <s v="Inland P &amp; L"/>
    <s v="[None]"/>
    <s v="-"/>
    <s v="-"/>
    <m/>
    <n v="0"/>
    <n v="0"/>
  </r>
  <r>
    <x v="58"/>
    <s v="Jefferson County PUD #1"/>
    <s v="[None]"/>
    <s v="-"/>
    <s v="-"/>
    <m/>
    <n v="0"/>
    <n v="0"/>
  </r>
  <r>
    <x v="59"/>
    <s v="Kalispel Tribe Utility"/>
    <s v="[None]"/>
    <s v="-"/>
    <s v="-"/>
    <m/>
    <n v="0"/>
    <n v="0"/>
  </r>
  <r>
    <x v="60"/>
    <s v="Kittitas County PUD #1"/>
    <s v="Priest Rapids"/>
    <n v="0.52600000000000002"/>
    <n v="0.48599999999999999"/>
    <s v="L"/>
    <n v="0.48599999999999999"/>
    <n v="0"/>
  </r>
  <r>
    <x v="60"/>
    <s v="Kittitas County PUD #1"/>
    <s v="Wanapum"/>
    <n v="0.53300000000000003"/>
    <n v="0.49399999999999999"/>
    <s v="L"/>
    <n v="0.49399999999999999"/>
    <n v="0"/>
  </r>
  <r>
    <x v="60"/>
    <s v="Kittitas County PUD #1"/>
    <s v="Packwood"/>
    <n v="0"/>
    <n v="1.6E-2"/>
    <s v="J, Q"/>
    <n v="1.6E-2"/>
    <n v="0"/>
  </r>
  <r>
    <x v="61"/>
    <s v="Klickitat County PUD #1"/>
    <s v="McNary Fishway"/>
    <n v="4.2220000000000004"/>
    <n v="4.2220000000000004"/>
    <m/>
    <n v="4.2220000000000004"/>
    <n v="0"/>
  </r>
  <r>
    <x v="61"/>
    <s v="Klickitat County PUD #1"/>
    <s v="Packwood"/>
    <n v="0.19700000000000001"/>
    <n v="0.19700000000000001"/>
    <s v="J"/>
    <n v="0.19700000000000001"/>
    <n v="0"/>
  </r>
  <r>
    <x v="61"/>
    <s v="Klickitat County PUD #1"/>
    <s v="SDS Lumber"/>
    <n v="1.256"/>
    <n v="0"/>
    <s v="M"/>
    <n v="0"/>
    <n v="0"/>
  </r>
  <r>
    <x v="62"/>
    <s v="Kootenai Electric Coop"/>
    <s v="[None]"/>
    <s v="-"/>
    <s v="-"/>
    <m/>
    <n v="0"/>
    <n v="0"/>
  </r>
  <r>
    <x v="63"/>
    <s v="Lakeview L &amp; P (WA)"/>
    <s v="[None]"/>
    <s v="-"/>
    <s v="-"/>
    <m/>
    <n v="0"/>
    <n v="0"/>
  </r>
  <r>
    <x v="64"/>
    <s v="Lane County Elec Coop"/>
    <s v="King Estate"/>
    <n v="0.13200000000000001"/>
    <n v="0"/>
    <s v="B"/>
    <n v="0"/>
    <n v="0"/>
  </r>
  <r>
    <x v="65"/>
    <s v="Lewis County PUD #1"/>
    <s v="Burton Creek"/>
    <n v="0.159"/>
    <n v="0"/>
    <s v="B"/>
    <n v="0"/>
    <n v="0"/>
  </r>
  <r>
    <x v="65"/>
    <s v="Lewis County PUD #1"/>
    <s v="Mill Creek"/>
    <n v="9.6000000000000002E-2"/>
    <n v="0"/>
    <s v="B"/>
    <n v="0"/>
    <n v="0"/>
  </r>
  <r>
    <x v="65"/>
    <s v="Lewis County PUD #1"/>
    <s v="Packwood"/>
    <n v="0.93600000000000005"/>
    <n v="0.93600000000000005"/>
    <s v="J"/>
    <n v="0.93600000000000005"/>
    <n v="0"/>
  </r>
  <r>
    <x v="66"/>
    <s v="Lincoln Elec Coop (MT)"/>
    <s v="[None]"/>
    <s v="-"/>
    <s v="-"/>
    <m/>
    <n v="0"/>
    <n v="0"/>
  </r>
  <r>
    <x v="67"/>
    <s v="Lost River Elec Coop"/>
    <s v="[None]"/>
    <s v="-"/>
    <s v="-"/>
    <m/>
    <n v="0"/>
    <n v="0"/>
  </r>
  <r>
    <x v="68"/>
    <s v="Lower Valley Energy"/>
    <s v="Culinary"/>
    <n v="0.151"/>
    <n v="0"/>
    <s v="B"/>
    <n v="0"/>
    <n v="0"/>
  </r>
  <r>
    <x v="68"/>
    <s v="Lower Valley Energy"/>
    <s v="Horse Butte"/>
    <n v="2.573"/>
    <n v="2.573"/>
    <s v="A"/>
    <n v="0"/>
    <n v="2.573"/>
  </r>
  <r>
    <x v="68"/>
    <s v="Lower Valley Energy"/>
    <s v="Lower Swift Creek"/>
    <n v="0.182"/>
    <n v="0"/>
    <s v="B"/>
    <n v="0"/>
    <n v="0"/>
  </r>
  <r>
    <x v="68"/>
    <s v="Lower Valley Energy"/>
    <s v="Strawberry"/>
    <n v="1.03"/>
    <n v="1.03"/>
    <m/>
    <n v="1.03"/>
    <n v="0"/>
  </r>
  <r>
    <x v="68"/>
    <s v="Lower Valley Energy"/>
    <s v="Upper Swift Creek"/>
    <n v="0.41499999999999998"/>
    <n v="0"/>
    <s v="B"/>
    <n v="0"/>
    <n v="0"/>
  </r>
  <r>
    <x v="69"/>
    <s v="Mason County PUD #1"/>
    <s v="Lilliwaup Falls Hydro"/>
    <n v="0.54200000000000004"/>
    <n v="0"/>
    <s v="C"/>
    <n v="0"/>
    <n v="0"/>
  </r>
  <r>
    <x v="70"/>
    <s v="Mason County PUD #3"/>
    <s v="Nine Canyon 1"/>
    <n v="0.26900000000000002"/>
    <n v="0.26900000000000002"/>
    <s v="A"/>
    <n v="0"/>
    <n v="0.26900000000000002"/>
  </r>
  <r>
    <x v="70"/>
    <s v="Mason County PUD #3"/>
    <s v="Nine Canyon 2"/>
    <n v="0.26900000000000002"/>
    <n v="0.26900000000000002"/>
    <s v="A"/>
    <n v="0"/>
    <n v="0.26900000000000002"/>
  </r>
  <r>
    <x v="70"/>
    <s v="Mason County PUD #3"/>
    <s v="Nine Canyon 3"/>
    <n v="0.27100000000000002"/>
    <n v="0.27100000000000002"/>
    <s v="A"/>
    <n v="0"/>
    <n v="0.27100000000000002"/>
  </r>
  <r>
    <x v="70"/>
    <s v="Mason County PUD #3"/>
    <s v="Packwood"/>
    <n v="0.65600000000000003"/>
    <n v="0.65600000000000003"/>
    <s v="J"/>
    <n v="0.65600000000000003"/>
    <n v="0"/>
  </r>
  <r>
    <x v="70"/>
    <s v="Mason County PUD #3"/>
    <s v="White Creek Wind"/>
    <n v="0.92"/>
    <n v="0"/>
    <s v="A, C"/>
    <n v="0"/>
    <n v="0"/>
  </r>
  <r>
    <x v="71"/>
    <s v="McCleary, City of"/>
    <s v="[None]"/>
    <s v="-"/>
    <s v="-"/>
    <m/>
    <n v="0"/>
    <n v="0"/>
  </r>
  <r>
    <x v="72"/>
    <s v="McMinnville, City of"/>
    <s v="Priest Rapids"/>
    <n v="1.577"/>
    <n v="1.4570000000000001"/>
    <s v="L"/>
    <n v="1.4570000000000001"/>
    <n v="0"/>
  </r>
  <r>
    <x v="72"/>
    <s v="McMinnville, City of"/>
    <s v="Wanapum"/>
    <n v="1.6"/>
    <n v="1.484"/>
    <s v="L"/>
    <n v="1.484"/>
    <n v="0"/>
  </r>
  <r>
    <x v="72"/>
    <s v="McMinnville, City of"/>
    <s v="Riverbend Renewable Energy Facility"/>
    <n v="0"/>
    <n v="4.0149999999999997"/>
    <s v="A, O"/>
    <n v="0"/>
    <n v="4.0149999999999997"/>
  </r>
  <r>
    <x v="73"/>
    <s v="Midstate Elec Coop"/>
    <s v="Gilchrist Forest Products"/>
    <n v="0.52200000000000002"/>
    <n v="0"/>
    <s v="K"/>
    <n v="0"/>
    <n v="0"/>
  </r>
  <r>
    <x v="74"/>
    <s v="Milton, Town of"/>
    <s v="[None]"/>
    <s v="-"/>
    <s v="-"/>
    <m/>
    <n v="0"/>
    <n v="0"/>
  </r>
  <r>
    <x v="75"/>
    <s v="Milton-Freewater, City of"/>
    <s v="Priest Rapids"/>
    <n v="1.577"/>
    <n v="1.4570000000000001"/>
    <s v="L"/>
    <n v="1.4570000000000001"/>
    <n v="0"/>
  </r>
  <r>
    <x v="75"/>
    <s v="Milton-Freewater, City of"/>
    <s v="Wanapum"/>
    <n v="1.6"/>
    <n v="1.484"/>
    <s v="L"/>
    <n v="1.484"/>
    <n v="0"/>
  </r>
  <r>
    <x v="76"/>
    <s v="Minidoka, City of"/>
    <s v="[None]"/>
    <s v="-"/>
    <s v="-"/>
    <m/>
    <n v="0"/>
    <n v="0"/>
  </r>
  <r>
    <x v="77"/>
    <s v="Mission Valley"/>
    <s v="Boulder Creek"/>
    <n v="9.4E-2"/>
    <n v="0"/>
    <s v="B"/>
    <n v="0"/>
    <n v="0"/>
  </r>
  <r>
    <x v="77"/>
    <s v="Mission Valley"/>
    <s v="Hell Roaring"/>
    <n v="0"/>
    <n v="0"/>
    <s v="B, N"/>
    <n v="0"/>
    <n v="0"/>
  </r>
  <r>
    <x v="77"/>
    <s v="Mission Valley"/>
    <s v="Seli’s Ksanka Qlispe Hydro Project"/>
    <n v="3.4390000000000001"/>
    <n v="3.4390000000000001"/>
    <m/>
    <n v="3.4390000000000001"/>
    <n v="0"/>
  </r>
  <r>
    <x v="78"/>
    <s v="Missoula Elec Coop"/>
    <s v="[None]"/>
    <s v="-"/>
    <s v="-"/>
    <m/>
    <n v="0"/>
    <n v="0"/>
  </r>
  <r>
    <x v="79"/>
    <s v="Modern Elec Coop"/>
    <s v="[None]"/>
    <s v="-"/>
    <s v="-"/>
    <m/>
    <n v="0"/>
    <n v="0"/>
  </r>
  <r>
    <x v="80"/>
    <s v="Monmouth, City of"/>
    <s v="[None]"/>
    <s v="-"/>
    <s v="-"/>
    <m/>
    <n v="0"/>
    <n v="0"/>
  </r>
  <r>
    <x v="81"/>
    <s v="Nespelem Valley Elec Coop"/>
    <s v="[None]"/>
    <s v="-"/>
    <s v="-"/>
    <m/>
    <n v="0"/>
    <n v="0"/>
  </r>
  <r>
    <x v="82"/>
    <s v="Northern Lights"/>
    <s v="Lake Creek Hydro"/>
    <n v="1.53"/>
    <n v="1.53"/>
    <m/>
    <n v="1.53"/>
    <n v="0"/>
  </r>
  <r>
    <x v="83"/>
    <s v="Northern Wasco County PUD"/>
    <s v="McNary Fishway"/>
    <n v="4.4039999999999999"/>
    <n v="4.4039999999999999"/>
    <m/>
    <n v="4.4039999999999999"/>
    <n v="0"/>
  </r>
  <r>
    <x v="84"/>
    <s v="Ohop Mutual Light Company"/>
    <s v="[None]"/>
    <s v="-"/>
    <s v="-"/>
    <m/>
    <n v="0"/>
    <n v="0"/>
  </r>
  <r>
    <x v="85"/>
    <s v="Okanogan County Elec Coop"/>
    <s v="[None]"/>
    <s v="-"/>
    <s v="-"/>
    <m/>
    <n v="0"/>
    <n v="0"/>
  </r>
  <r>
    <x v="86"/>
    <s v="Okanogan County PUD #1"/>
    <s v="Wells"/>
    <n v="27.402999999999999"/>
    <n v="24.13"/>
    <s v="L"/>
    <n v="24.13"/>
    <n v="0"/>
  </r>
  <r>
    <x v="87"/>
    <s v="Orcas P &amp; L"/>
    <s v="Decatur Solar"/>
    <n v="6.6000000000000003E-2"/>
    <n v="0"/>
    <s v="B"/>
    <n v="0"/>
    <n v="0"/>
  </r>
  <r>
    <x v="88"/>
    <s v="Oregon Trail Coop"/>
    <s v="Co-Genco LLC"/>
    <n v="7.5670000000000002"/>
    <n v="0"/>
    <s v="M"/>
    <n v="0"/>
    <n v="0"/>
  </r>
  <r>
    <x v="89"/>
    <s v="Pacific County PUD #2"/>
    <s v="[None]"/>
    <s v="-"/>
    <s v="-"/>
    <m/>
    <n v="0"/>
    <n v="0"/>
  </r>
  <r>
    <x v="90"/>
    <s v="Parkland L &amp; W"/>
    <s v="[None]"/>
    <s v="-"/>
    <s v="-"/>
    <m/>
    <n v="0"/>
    <n v="0"/>
  </r>
  <r>
    <x v="91"/>
    <s v="Pend Oreille County PUD  #1"/>
    <s v="Boundary Dam"/>
    <n v="42.718000000000004"/>
    <n v="0"/>
    <s v="R"/>
    <n v="0"/>
    <n v="0"/>
  </r>
  <r>
    <x v="91"/>
    <s v="Pend Oreille County PUD  #1"/>
    <s v="Boundary Encroachment on Box Canyon Dam"/>
    <n v="3.581"/>
    <n v="3.581"/>
    <m/>
    <n v="3.581"/>
    <n v="0"/>
  </r>
  <r>
    <x v="91"/>
    <s v="Pend Oreille County PUD  #1"/>
    <s v="Box Canyon Dam "/>
    <n v="40.048999999999999"/>
    <n v="32.42"/>
    <s v="R"/>
    <n v="32.42"/>
    <n v="0"/>
  </r>
  <r>
    <x v="91"/>
    <s v="Pend Oreille County PUD  #1"/>
    <s v="Calispell Creek"/>
    <n v="0.3"/>
    <n v="0"/>
    <s v="B"/>
    <n v="0"/>
    <n v="0"/>
  </r>
  <r>
    <x v="91"/>
    <s v="Pend Oreille County PUD  #1"/>
    <s v="Kalispel Settlement for Box Canyon"/>
    <n v="0.83"/>
    <n v="0"/>
    <s v="P"/>
    <n v="0"/>
    <n v="0"/>
  </r>
  <r>
    <x v="92"/>
    <s v="Peninsula Light Company"/>
    <s v="Harvest Wind"/>
    <n v="0"/>
    <n v="5"/>
    <s v="A, C, O"/>
    <n v="0"/>
    <n v="5"/>
  </r>
  <r>
    <x v="93"/>
    <s v="Plummer, City of"/>
    <s v="[None]"/>
    <s v="-"/>
    <s v="-"/>
    <m/>
    <n v="0"/>
    <n v="0"/>
  </r>
  <r>
    <x v="94"/>
    <s v="Port Angeles, City of"/>
    <s v="Morse Creek"/>
    <n v="0"/>
    <n v="0"/>
    <s v="N"/>
    <n v="0"/>
    <n v="0"/>
  </r>
  <r>
    <x v="94"/>
    <s v="Port Angeles, City of"/>
    <s v="McKinley Paper Co."/>
    <n v="19.178000000000001"/>
    <n v="0"/>
    <s v="M"/>
    <n v="0"/>
    <n v="0"/>
  </r>
  <r>
    <x v="95"/>
    <s v="Port of Seattle - SETAC In'tl. Airport"/>
    <s v="[None]"/>
    <s v="-"/>
    <s v="-"/>
    <m/>
    <n v="0"/>
    <n v="0"/>
  </r>
  <r>
    <x v="96"/>
    <s v="Raft River Elec Coop"/>
    <s v="[None]"/>
    <s v="-"/>
    <s v="-"/>
    <m/>
    <n v="0"/>
    <n v="0"/>
  </r>
  <r>
    <x v="97"/>
    <s v="Ravalli County Elec Coop"/>
    <s v="[None]"/>
    <s v="-"/>
    <s v="-"/>
    <m/>
    <n v="0"/>
    <n v="0"/>
  </r>
  <r>
    <x v="98"/>
    <s v="Richland, City of"/>
    <s v="Horn Rapids"/>
    <n v="0.58199999999999996"/>
    <n v="0.58199999999999996"/>
    <s v="A"/>
    <n v="0"/>
    <n v="0.58199999999999996"/>
  </r>
  <r>
    <x v="99"/>
    <s v="Riverside Elec Coop"/>
    <s v="[None]"/>
    <s v="-"/>
    <s v="-"/>
    <m/>
    <n v="0"/>
    <n v="0"/>
  </r>
  <r>
    <x v="100"/>
    <s v="Rupert, City of"/>
    <s v="[None]"/>
    <s v="-"/>
    <s v="-"/>
    <m/>
    <n v="0"/>
    <n v="0"/>
  </r>
  <r>
    <x v="101"/>
    <s v="Salem Elec Coop"/>
    <s v="[None]"/>
    <s v="-"/>
    <s v="-"/>
    <m/>
    <n v="0"/>
    <n v="0"/>
  </r>
  <r>
    <x v="102"/>
    <s v="Salmon River Elec Coop"/>
    <s v="Rock Creek Hydro"/>
    <n v="7.9000000000000001E-2"/>
    <n v="0"/>
    <s v="B"/>
    <n v="0"/>
    <n v="0"/>
  </r>
  <r>
    <x v="102"/>
    <s v="Salmon River Elec Coop"/>
    <s v="Shiloh Warm Spring Ranch Hydro Project 1"/>
    <n v="1.6E-2"/>
    <n v="0"/>
    <s v="B"/>
    <n v="0"/>
    <n v="0"/>
  </r>
  <r>
    <x v="102"/>
    <s v="Salmon River Elec Coop"/>
    <s v="Shiloh Warm Spring Ranch Hydro Project 2"/>
    <n v="4.3999999999999997E-2"/>
    <n v="0"/>
    <s v="B"/>
    <n v="0"/>
    <n v="0"/>
  </r>
  <r>
    <x v="103"/>
    <s v="Seattle City Light"/>
    <s v="Article 49 Obligation to Pend Oreille"/>
    <n v="-42.716999999999999"/>
    <n v="-42.716999999999999"/>
    <s v="N"/>
    <n v="-42.716999999999999"/>
    <n v="0"/>
  </r>
  <r>
    <x v="103"/>
    <s v="Seattle City Light"/>
    <s v="Boundary and Boundary Expansion"/>
    <n v="343.99900000000002"/>
    <n v="343.99900000000002"/>
    <m/>
    <n v="343.99900000000002"/>
    <n v="0"/>
  </r>
  <r>
    <x v="103"/>
    <s v="Seattle City Light"/>
    <s v="Boundary Encroachment on Box Canyon"/>
    <n v="-3.589"/>
    <n v="-3.589"/>
    <m/>
    <n v="-3.589"/>
    <n v="0"/>
  </r>
  <r>
    <x v="103"/>
    <s v="Seattle City Light"/>
    <s v="Cedar Falls"/>
    <n v="10.638"/>
    <n v="10.638"/>
    <m/>
    <n v="10.638"/>
    <n v="0"/>
  </r>
  <r>
    <x v="103"/>
    <s v="Seattle City Light"/>
    <s v="Diablo"/>
    <n v="66.460999999999999"/>
    <n v="66.460999999999999"/>
    <m/>
    <n v="66.460999999999999"/>
    <n v="0"/>
  </r>
  <r>
    <x v="103"/>
    <s v="Seattle City Light"/>
    <s v="Eltopia Branch Canal 4.6"/>
    <n v="0.11700000000000001"/>
    <n v="0"/>
    <s v="N"/>
    <n v="0"/>
    <n v="0"/>
  </r>
  <r>
    <x v="103"/>
    <s v="Seattle City Light"/>
    <s v="Gorge"/>
    <n v="79.593999999999994"/>
    <n v="79.593999999999994"/>
    <m/>
    <n v="79.593999999999994"/>
    <n v="0"/>
  </r>
  <r>
    <x v="103"/>
    <s v="Seattle City Light"/>
    <s v="High Ross"/>
    <n v="35.412999999999997"/>
    <n v="35.412999999999997"/>
    <m/>
    <n v="35.412999999999997"/>
    <n v="0"/>
  </r>
  <r>
    <x v="103"/>
    <s v="Seattle City Light"/>
    <s v="Lucky Peak Project"/>
    <n v="27.029"/>
    <n v="27.029"/>
    <m/>
    <n v="27.029"/>
    <n v="0"/>
  </r>
  <r>
    <x v="103"/>
    <s v="Seattle City Light"/>
    <s v="Main Canal Headworks"/>
    <n v="5.5359999999999996"/>
    <n v="0"/>
    <s v="N"/>
    <n v="0"/>
    <n v="0"/>
  </r>
  <r>
    <x v="103"/>
    <s v="Seattle City Light"/>
    <s v="Newhalem"/>
    <n v="0"/>
    <n v="0"/>
    <m/>
    <n v="0"/>
    <n v="0"/>
  </r>
  <r>
    <x v="103"/>
    <s v="Seattle City Light"/>
    <s v="Potholes East Canal 66"/>
    <n v="0.54400000000000004"/>
    <n v="0"/>
    <s v="N"/>
    <n v="0"/>
    <n v="0"/>
  </r>
  <r>
    <x v="103"/>
    <s v="Seattle City Light"/>
    <s v="Priest Rapids"/>
    <n v="1.014"/>
    <n v="0.93700000000000006"/>
    <s v="L"/>
    <n v="0.93700000000000006"/>
    <n v="0"/>
  </r>
  <r>
    <x v="103"/>
    <s v="Seattle City Light"/>
    <s v="Ross"/>
    <n v="63.34"/>
    <n v="63.34"/>
    <m/>
    <n v="63.34"/>
    <n v="0"/>
  </r>
  <r>
    <x v="103"/>
    <s v="Seattle City Light"/>
    <s v="South Fork Tolt"/>
    <n v="6.5469999999999997"/>
    <n v="6.5469999999999997"/>
    <m/>
    <n v="6.5469999999999997"/>
    <n v="0"/>
  </r>
  <r>
    <x v="103"/>
    <s v="Seattle City Light"/>
    <s v="Summer Falls"/>
    <n v="19.568999999999999"/>
    <n v="0"/>
    <s v="N"/>
    <n v="0"/>
    <n v="0"/>
  </r>
  <r>
    <x v="103"/>
    <s v="Seattle City Light"/>
    <s v="Wanapum"/>
    <n v="1.0289999999999999"/>
    <n v="0.95399999999999996"/>
    <s v="L"/>
    <n v="0.95399999999999996"/>
    <n v="0"/>
  </r>
  <r>
    <x v="103"/>
    <s v="Seattle City Light"/>
    <s v="Russel D Smith "/>
    <s v="-"/>
    <n v="0"/>
    <s v="N"/>
    <n v="0"/>
    <n v="0"/>
  </r>
  <r>
    <x v="103"/>
    <s v="Seattle City Light"/>
    <s v="First and Goal"/>
    <n v="9.4E-2"/>
    <n v="0"/>
    <s v="M, B"/>
    <n v="0"/>
    <n v="0"/>
  </r>
  <r>
    <x v="103"/>
    <s v="Seattle City Light"/>
    <s v="CCSDC"/>
    <n v="2.9000000000000001E-2"/>
    <n v="0"/>
    <s v="M, B"/>
    <n v="0"/>
    <n v="0"/>
  </r>
  <r>
    <x v="104"/>
    <s v="Skamania County PUD #1"/>
    <s v="Packwood"/>
    <n v="0"/>
    <n v="6.6000000000000003E-2"/>
    <s v="J, Q"/>
    <n v="6.6000000000000003E-2"/>
    <n v="0"/>
  </r>
  <r>
    <x v="105"/>
    <s v="Snohomish County PUD #1"/>
    <s v="Jackson "/>
    <n v="29.478000000000002"/>
    <n v="29.478000000000002"/>
    <m/>
    <n v="29.478000000000002"/>
    <n v="0"/>
  </r>
  <r>
    <x v="105"/>
    <s v="Snohomish County PUD #1"/>
    <s v="Packwood"/>
    <n v="1.3129999999999999"/>
    <n v="1.3129999999999999"/>
    <s v="J"/>
    <n v="1.3129999999999999"/>
    <n v="0"/>
  </r>
  <r>
    <x v="105"/>
    <s v="Snohomish County PUD #1"/>
    <s v="Woods Creek"/>
    <n v="3.6999999999999998E-2"/>
    <n v="0"/>
    <s v="B"/>
    <n v="0"/>
    <n v="0"/>
  </r>
  <r>
    <x v="105"/>
    <s v="Snohomish County PUD #1"/>
    <s v="Young's Creek"/>
    <n v="0"/>
    <n v="1.3680000000000001"/>
    <s v="O"/>
    <n v="1.3680000000000001"/>
    <n v="0"/>
  </r>
  <r>
    <x v="106"/>
    <s v="Soda Springs, City of"/>
    <s v="Hooper Plant"/>
    <n v="6.6000000000000003E-2"/>
    <n v="0"/>
    <s v="B"/>
    <n v="0"/>
    <n v="0"/>
  </r>
  <r>
    <x v="106"/>
    <s v="Soda Springs, City of"/>
    <s v="Max Snell Plant"/>
    <n v="4.5999999999999999E-2"/>
    <n v="0"/>
    <s v="B"/>
    <n v="0"/>
    <n v="0"/>
  </r>
  <r>
    <x v="107"/>
    <s v="Southside Elec Lines"/>
    <s v="[None]"/>
    <s v="-"/>
    <s v="-"/>
    <m/>
    <n v="0"/>
    <n v="0"/>
  </r>
  <r>
    <x v="108"/>
    <s v="Springfield Utility Board"/>
    <s v="[None]"/>
    <s v="-"/>
    <s v="-"/>
    <m/>
    <n v="0"/>
    <n v="0"/>
  </r>
  <r>
    <x v="109"/>
    <s v="Steilacoom, Town of"/>
    <s v="[None]"/>
    <s v="-"/>
    <s v="-"/>
    <m/>
    <n v="0"/>
    <n v="0"/>
  </r>
  <r>
    <x v="110"/>
    <s v="Sumas, Town of"/>
    <s v="[None]"/>
    <s v="-"/>
    <s v="-"/>
    <m/>
    <n v="0"/>
    <n v="0"/>
  </r>
  <r>
    <x v="111"/>
    <s v="Surprise Valley Elec Coop"/>
    <s v="[None]"/>
    <s v="-"/>
    <s v="-"/>
    <m/>
    <n v="0"/>
    <n v="0"/>
  </r>
  <r>
    <x v="112"/>
    <s v="Tacoma Public Utilities"/>
    <s v="Alder"/>
    <n v="17.158999999999999"/>
    <n v="17.158999999999999"/>
    <m/>
    <n v="17.158999999999999"/>
    <n v="0"/>
  </r>
  <r>
    <x v="112"/>
    <s v="Tacoma Public Utilities"/>
    <s v="Cushman 1"/>
    <n v="12.853999999999999"/>
    <n v="12.853999999999999"/>
    <m/>
    <n v="12.853999999999999"/>
    <n v="0"/>
  </r>
  <r>
    <x v="112"/>
    <s v="Tacoma Public Utilities"/>
    <s v="Cushman 2"/>
    <n v="10.946999999999999"/>
    <n v="15.76"/>
    <s v="O"/>
    <n v="15.76"/>
    <n v="0"/>
  </r>
  <r>
    <x v="112"/>
    <s v="Tacoma Public Utilities"/>
    <s v="North Fork Powerhouse (Cushman 3)"/>
    <n v="0"/>
    <n v="2.7109999999999999"/>
    <s v="O"/>
    <n v="2.7109999999999999"/>
    <n v="0"/>
  </r>
  <r>
    <x v="112"/>
    <s v="Tacoma Public Utilities"/>
    <s v="Eltopia Branch Canal 4.6"/>
    <n v="0"/>
    <n v="0"/>
    <s v="N"/>
    <n v="0"/>
    <n v="0"/>
  </r>
  <r>
    <x v="112"/>
    <s v="Tacoma Public Utilities"/>
    <s v="Hood Street"/>
    <n v="0"/>
    <n v="0"/>
    <s v="B"/>
    <n v="0"/>
    <n v="0"/>
  </r>
  <r>
    <x v="112"/>
    <s v="Tacoma Public Utilities"/>
    <s v="LaGrande"/>
    <n v="23.32"/>
    <n v="23.32"/>
    <m/>
    <n v="23.32"/>
    <n v="0"/>
  </r>
  <r>
    <x v="112"/>
    <s v="Tacoma Public Utilities"/>
    <s v="LaGrande Unit #6"/>
    <n v="0"/>
    <n v="0"/>
    <s v="B"/>
    <n v="0"/>
    <n v="0"/>
  </r>
  <r>
    <x v="112"/>
    <s v="Tacoma Public Utilities"/>
    <s v="Main Canal Headworks"/>
    <n v="0"/>
    <n v="0"/>
    <s v="N"/>
    <n v="0"/>
    <n v="0"/>
  </r>
  <r>
    <x v="112"/>
    <s v="Tacoma Public Utilities"/>
    <s v="Mayfield (Units 41-44)"/>
    <n v="42.575000000000003"/>
    <n v="42.575000000000003"/>
    <m/>
    <n v="42.575000000000003"/>
    <n v="0"/>
  </r>
  <r>
    <x v="112"/>
    <s v="Tacoma Public Utilities"/>
    <s v="Mossyrock"/>
    <n v="61.131999999999998"/>
    <n v="61.131999999999998"/>
    <m/>
    <n v="61.131999999999998"/>
    <n v="0"/>
  </r>
  <r>
    <x v="112"/>
    <s v="Tacoma Public Utilities"/>
    <s v="Potholes East Canal 66"/>
    <n v="0"/>
    <n v="0"/>
    <s v="N"/>
    <n v="0"/>
    <n v="0"/>
  </r>
  <r>
    <x v="112"/>
    <s v="Tacoma Public Utilities"/>
    <s v="Priest Rapids"/>
    <n v="1.089"/>
    <n v="1.006"/>
    <s v="L"/>
    <n v="1.006"/>
    <n v="0"/>
  </r>
  <r>
    <x v="112"/>
    <s v="Tacoma Public Utilities"/>
    <s v="Summer Falls"/>
    <n v="0"/>
    <n v="0"/>
    <s v="N"/>
    <n v="0"/>
    <n v="0"/>
  </r>
  <r>
    <x v="112"/>
    <s v="Tacoma Public Utilities"/>
    <s v="Wanapum"/>
    <n v="1.105"/>
    <n v="1.0249999999999999"/>
    <s v="L"/>
    <n v="1.0249999999999999"/>
    <n v="0"/>
  </r>
  <r>
    <x v="112"/>
    <s v="Tacoma Public Utilities"/>
    <s v="Wynoochee"/>
    <n v="3.597"/>
    <n v="3.597"/>
    <m/>
    <n v="3.597"/>
    <n v="0"/>
  </r>
  <r>
    <x v="112"/>
    <s v="Tacoma Public Utilities"/>
    <s v="Russel D Smith"/>
    <s v="-"/>
    <n v="0"/>
    <s v="N"/>
    <n v="0"/>
    <n v="0"/>
  </r>
  <r>
    <x v="112"/>
    <s v="Tacoma Public Utilities"/>
    <s v="WestRock Co-Gen"/>
    <n v="34.665999999999997"/>
    <n v="0"/>
    <s v="M"/>
    <n v="0"/>
    <n v="0"/>
  </r>
  <r>
    <x v="113"/>
    <s v="Tanner Elec Coop"/>
    <s v="[None]"/>
    <s v="-"/>
    <s v="-"/>
    <m/>
    <n v="0"/>
    <n v="0"/>
  </r>
  <r>
    <x v="114"/>
    <s v="Tillamook PUD #1"/>
    <s v="Tillamook BioGas"/>
    <n v="0.60599999999999998"/>
    <n v="0"/>
    <s v="E"/>
    <n v="0"/>
    <n v="0"/>
  </r>
  <r>
    <x v="114"/>
    <s v="Tillamook PUD #1"/>
    <s v="Farm Power Tillamook LLC"/>
    <n v="0.69699999999999995"/>
    <n v="0"/>
    <s v="B"/>
    <n v="0"/>
    <n v="0"/>
  </r>
  <r>
    <x v="115"/>
    <s v="Troy, City of"/>
    <s v="[None]"/>
    <s v="-"/>
    <s v="-"/>
    <m/>
    <n v="0"/>
    <n v="0"/>
  </r>
  <r>
    <x v="116"/>
    <s v="Umatilla Elec Coop"/>
    <s v="Moyer-Tolles Solar Array"/>
    <n v="0.23200000000000001"/>
    <n v="0"/>
    <s v="B"/>
    <n v="0"/>
    <n v="0"/>
  </r>
  <r>
    <x v="117"/>
    <s v="Umpqua Indian Utility Cooperative"/>
    <s v="[None]"/>
    <s v="-"/>
    <s v="-"/>
    <m/>
    <n v="0"/>
    <n v="0"/>
  </r>
  <r>
    <x v="118"/>
    <s v="United Electric Coop"/>
    <s v="[None]"/>
    <s v="-"/>
    <s v="-"/>
    <m/>
    <n v="0"/>
    <n v="0"/>
  </r>
  <r>
    <x v="119"/>
    <s v="U.S. DOE Albany Research Center"/>
    <s v="[None]"/>
    <s v="-"/>
    <s v="-"/>
    <m/>
    <n v="0"/>
    <n v="0"/>
  </r>
  <r>
    <x v="120"/>
    <s v="U.S. DOE Hanford Field Office"/>
    <s v="[None]"/>
    <s v="-"/>
    <s v="-"/>
    <m/>
    <n v="0"/>
    <n v="0"/>
  </r>
  <r>
    <x v="121"/>
    <s v="U.S. Naval Submarine Base, Bangor"/>
    <s v="[None]"/>
    <s v="-"/>
    <s v="-"/>
    <m/>
    <n v="0"/>
    <n v="0"/>
  </r>
  <r>
    <x v="122"/>
    <s v="U.S. Naval Station, Everett (Jim Creek)"/>
    <s v="[None]"/>
    <s v="-"/>
    <s v="-"/>
    <m/>
    <n v="0"/>
    <n v="0"/>
  </r>
  <r>
    <x v="123"/>
    <s v="U.S. Naval Base,  Bremerton"/>
    <s v="[None]"/>
    <s v="-"/>
    <s v="-"/>
    <m/>
    <n v="0"/>
    <n v="0"/>
  </r>
  <r>
    <x v="124"/>
    <s v="Vera Irrigation District"/>
    <s v="[None]"/>
    <s v="-"/>
    <s v="-"/>
    <m/>
    <n v="0"/>
    <n v="0"/>
  </r>
  <r>
    <x v="125"/>
    <s v="Vigilante Elec Coop"/>
    <s v="[None]"/>
    <s v="-"/>
    <s v="-"/>
    <m/>
    <n v="0"/>
    <n v="0"/>
  </r>
  <r>
    <x v="126"/>
    <s v="Wahkiakum County PUD #1"/>
    <s v="Packwood"/>
    <n v="0"/>
    <n v="6.6000000000000003E-2"/>
    <s v="J, Q"/>
    <n v="6.6000000000000003E-2"/>
    <n v="0"/>
  </r>
  <r>
    <x v="127"/>
    <s v="Wasco Elec Coop"/>
    <s v="[None]"/>
    <s v="-"/>
    <s v="-"/>
    <m/>
    <n v="0"/>
    <n v="0"/>
  </r>
  <r>
    <x v="128"/>
    <s v="Weiser, City of"/>
    <s v="[None]"/>
    <s v="-"/>
    <s v="-"/>
    <m/>
    <n v="0"/>
    <n v="0"/>
  </r>
  <r>
    <x v="129"/>
    <s v="Wells Rural Elec Coop"/>
    <s v="[None]"/>
    <s v="-"/>
    <s v="-"/>
    <m/>
    <n v="0"/>
    <n v="0"/>
  </r>
  <r>
    <x v="130"/>
    <s v="West Oregon Elec Coop"/>
    <s v="[None]"/>
    <s v="-"/>
    <s v="-"/>
    <m/>
    <n v="0"/>
    <n v="0"/>
  </r>
  <r>
    <x v="131"/>
    <s v="Whatcom County PUD #1"/>
    <s v="[None]"/>
    <s v="-"/>
    <s v="-"/>
    <m/>
    <n v="0"/>
    <n v="0"/>
  </r>
  <r>
    <x v="132"/>
    <s v="Yakama Power"/>
    <s v="[None]"/>
    <s v="-"/>
    <s v="-"/>
    <m/>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F7633D6-3BE2-462B-8D0B-A102AD1236EA}"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N1:P135" firstHeaderRow="0" firstDataRow="1" firstDataCol="1"/>
  <pivotFields count="8">
    <pivotField axis="axisRow" showAll="0">
      <items count="134">
        <item x="2"/>
        <item x="4"/>
        <item x="5"/>
        <item x="6"/>
        <item x="7"/>
        <item x="11"/>
        <item x="13"/>
        <item x="14"/>
        <item x="0"/>
        <item x="1"/>
        <item x="3"/>
        <item x="8"/>
        <item x="9"/>
        <item x="10"/>
        <item x="12"/>
        <item x="15"/>
        <item x="16"/>
        <item x="17"/>
        <item x="31"/>
        <item x="33"/>
        <item x="36"/>
        <item x="46"/>
        <item x="53"/>
        <item x="71"/>
        <item x="72"/>
        <item x="74"/>
        <item x="75"/>
        <item x="76"/>
        <item x="80"/>
        <item x="93"/>
        <item x="94"/>
        <item x="98"/>
        <item x="100"/>
        <item x="106"/>
        <item x="110"/>
        <item x="115"/>
        <item x="18"/>
        <item x="19"/>
        <item x="20"/>
        <item x="21"/>
        <item x="22"/>
        <item x="23"/>
        <item x="25"/>
        <item x="24"/>
        <item x="26"/>
        <item x="27"/>
        <item x="28"/>
        <item x="30"/>
        <item x="32"/>
        <item x="34"/>
        <item x="35"/>
        <item x="37"/>
        <item x="38"/>
        <item x="39"/>
        <item x="40"/>
        <item x="41"/>
        <item x="42"/>
        <item x="43"/>
        <item x="44"/>
        <item x="45"/>
        <item x="47"/>
        <item x="48"/>
        <item x="49"/>
        <item x="50"/>
        <item x="51"/>
        <item x="54"/>
        <item x="55"/>
        <item x="56"/>
        <item x="57"/>
        <item x="60"/>
        <item x="61"/>
        <item x="62"/>
        <item x="63"/>
        <item x="64"/>
        <item x="65"/>
        <item x="66"/>
        <item x="67"/>
        <item x="68"/>
        <item x="69"/>
        <item x="70"/>
        <item x="73"/>
        <item x="77"/>
        <item x="78"/>
        <item x="79"/>
        <item x="81"/>
        <item x="82"/>
        <item x="83"/>
        <item x="84"/>
        <item x="85"/>
        <item x="86"/>
        <item x="87"/>
        <item x="88"/>
        <item x="89"/>
        <item x="90"/>
        <item x="91"/>
        <item x="92"/>
        <item x="123"/>
        <item x="96"/>
        <item x="97"/>
        <item x="99"/>
        <item x="101"/>
        <item x="102"/>
        <item x="103"/>
        <item x="104"/>
        <item x="105"/>
        <item x="107"/>
        <item x="108"/>
        <item x="111"/>
        <item x="112"/>
        <item x="113"/>
        <item x="114"/>
        <item x="29"/>
        <item x="109"/>
        <item x="116"/>
        <item x="118"/>
        <item x="119"/>
        <item x="122"/>
        <item x="121"/>
        <item x="120"/>
        <item x="124"/>
        <item x="125"/>
        <item x="126"/>
        <item x="127"/>
        <item x="129"/>
        <item x="130"/>
        <item x="131"/>
        <item x="117"/>
        <item x="132"/>
        <item x="52"/>
        <item x="95"/>
        <item x="128"/>
        <item x="58"/>
        <item x="59"/>
        <item t="default"/>
      </items>
    </pivotField>
    <pivotField showAll="0"/>
    <pivotField showAll="0"/>
    <pivotField showAll="0"/>
    <pivotField showAll="0"/>
    <pivotField showAll="0"/>
    <pivotField dataField="1" showAll="0"/>
    <pivotField dataField="1" showAll="0"/>
  </pivotFields>
  <rowFields count="1">
    <field x="0"/>
  </rowFields>
  <rowItems count="1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t="grand">
      <x/>
    </i>
  </rowItems>
  <colFields count="1">
    <field x="-2"/>
  </colFields>
  <colItems count="2">
    <i>
      <x/>
    </i>
    <i i="1">
      <x v="1"/>
    </i>
  </colItems>
  <dataFields count="2">
    <dataField name="Sum of Existing and Other (SNEERS, CORs, Green Exception)" fld="6" baseField="0" baseItem="0"/>
    <dataField name="Sum of New Resource (No Removal) (aMW) " fld="7"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bpa.gov/-/media/Aep/rates-tariff/rhwm/FY-2024-2025-RHWM-Process/Final-2024-RHWM-Outputs-08312022.xlsx" TargetMode="External"/><Relationship Id="rId1" Type="http://schemas.openxmlformats.org/officeDocument/2006/relationships/hyperlink" Target="mailto:post2028@bpa.gov"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355C-FE3F-41C9-91B8-659E5E8FFDCC}">
  <dimension ref="A1:J53"/>
  <sheetViews>
    <sheetView showGridLines="0" tabSelected="1" topLeftCell="A3" zoomScale="110" zoomScaleNormal="110" workbookViewId="0">
      <selection activeCell="B8" sqref="B8:E8"/>
    </sheetView>
  </sheetViews>
  <sheetFormatPr defaultColWidth="8.5703125" defaultRowHeight="14.25" x14ac:dyDescent="0.2"/>
  <cols>
    <col min="1" max="1" width="8.5703125" style="1"/>
    <col min="2" max="2" width="36.42578125" style="1" customWidth="1"/>
    <col min="3" max="3" width="85.5703125" style="1" customWidth="1"/>
    <col min="4" max="4" width="43.5703125" style="1" customWidth="1"/>
    <col min="5" max="5" width="26.5703125" style="1" customWidth="1"/>
    <col min="6" max="6" width="18.5703125" style="1" customWidth="1"/>
    <col min="7" max="7" width="49.85546875" style="1" customWidth="1"/>
    <col min="8" max="16384" width="8.5703125" style="1"/>
  </cols>
  <sheetData>
    <row r="1" spans="2:7" ht="68.849999999999994" customHeight="1" x14ac:dyDescent="0.2"/>
    <row r="2" spans="2:7" ht="25.35" customHeight="1" x14ac:dyDescent="0.25">
      <c r="B2" s="30" t="s">
        <v>157</v>
      </c>
    </row>
    <row r="3" spans="2:7" ht="15" x14ac:dyDescent="0.25">
      <c r="B3" s="2" t="s">
        <v>158</v>
      </c>
      <c r="C3" s="31" t="s">
        <v>159</v>
      </c>
    </row>
    <row r="4" spans="2:7" ht="15" x14ac:dyDescent="0.25">
      <c r="B4" s="2" t="s">
        <v>160</v>
      </c>
      <c r="C4" s="75">
        <v>45883</v>
      </c>
    </row>
    <row r="5" spans="2:7" ht="34.5" customHeight="1" x14ac:dyDescent="0.2">
      <c r="B5" s="145" t="s">
        <v>235</v>
      </c>
      <c r="C5" s="148" t="s">
        <v>405</v>
      </c>
      <c r="D5" s="148"/>
      <c r="E5" s="148"/>
    </row>
    <row r="6" spans="2:7" ht="15" x14ac:dyDescent="0.25">
      <c r="B6" s="2"/>
      <c r="C6" s="75"/>
    </row>
    <row r="7" spans="2:7" ht="16.5" thickBot="1" x14ac:dyDescent="0.3">
      <c r="B7" s="32" t="s">
        <v>209</v>
      </c>
      <c r="C7" s="75"/>
    </row>
    <row r="8" spans="2:7" ht="66" customHeight="1" thickBot="1" x14ac:dyDescent="0.25">
      <c r="B8" s="153" t="s">
        <v>417</v>
      </c>
      <c r="C8" s="154"/>
      <c r="D8" s="154"/>
      <c r="E8" s="155"/>
    </row>
    <row r="9" spans="2:7" x14ac:dyDescent="0.2">
      <c r="B9" s="31"/>
    </row>
    <row r="10" spans="2:7" ht="16.5" thickBot="1" x14ac:dyDescent="0.3">
      <c r="B10" s="32" t="s">
        <v>161</v>
      </c>
    </row>
    <row r="11" spans="2:7" ht="48.6" customHeight="1" thickBot="1" x14ac:dyDescent="0.25">
      <c r="B11" s="156" t="s">
        <v>210</v>
      </c>
      <c r="C11" s="157"/>
      <c r="D11" s="157"/>
      <c r="E11" s="158"/>
      <c r="F11" s="33"/>
      <c r="G11" s="33"/>
    </row>
    <row r="12" spans="2:7" ht="15" x14ac:dyDescent="0.2">
      <c r="B12" s="34"/>
      <c r="C12" s="34"/>
      <c r="D12" s="34"/>
      <c r="E12" s="34"/>
      <c r="F12" s="33"/>
      <c r="G12" s="33"/>
    </row>
    <row r="13" spans="2:7" ht="16.5" thickBot="1" x14ac:dyDescent="0.3">
      <c r="B13" s="32" t="s">
        <v>162</v>
      </c>
      <c r="C13" s="34"/>
      <c r="D13" s="34"/>
      <c r="E13" s="34"/>
      <c r="F13" s="33"/>
      <c r="G13" s="33"/>
    </row>
    <row r="14" spans="2:7" ht="16.5" thickBot="1" x14ac:dyDescent="0.3">
      <c r="B14" s="35" t="s">
        <v>163</v>
      </c>
      <c r="C14" s="159" t="s">
        <v>164</v>
      </c>
      <c r="D14" s="160"/>
      <c r="E14" s="34"/>
      <c r="F14" s="33"/>
      <c r="G14" s="33"/>
    </row>
    <row r="15" spans="2:7" ht="31.35" customHeight="1" x14ac:dyDescent="0.2">
      <c r="B15" s="36" t="s">
        <v>165</v>
      </c>
      <c r="C15" s="161" t="s">
        <v>194</v>
      </c>
      <c r="D15" s="162"/>
      <c r="E15" s="34"/>
      <c r="F15" s="33"/>
      <c r="G15" s="33"/>
    </row>
    <row r="16" spans="2:7" ht="46.5" customHeight="1" x14ac:dyDescent="0.2">
      <c r="B16" s="37" t="s">
        <v>166</v>
      </c>
      <c r="C16" s="151" t="s">
        <v>211</v>
      </c>
      <c r="D16" s="152"/>
      <c r="E16" s="34"/>
      <c r="F16" s="33"/>
      <c r="G16" s="33"/>
    </row>
    <row r="17" spans="1:8" ht="32.25" customHeight="1" x14ac:dyDescent="0.2">
      <c r="B17" s="37" t="s">
        <v>167</v>
      </c>
      <c r="C17" s="151" t="s">
        <v>413</v>
      </c>
      <c r="D17" s="152"/>
      <c r="F17" s="33"/>
      <c r="G17" s="33"/>
    </row>
    <row r="18" spans="1:8" ht="32.25" customHeight="1" x14ac:dyDescent="0.2">
      <c r="B18" s="143" t="s">
        <v>391</v>
      </c>
      <c r="C18" s="149" t="s">
        <v>392</v>
      </c>
      <c r="D18" s="150"/>
      <c r="F18" s="33"/>
      <c r="G18" s="33"/>
    </row>
    <row r="19" spans="1:8" ht="31.5" customHeight="1" thickBot="1" x14ac:dyDescent="0.25">
      <c r="B19" s="38" t="s">
        <v>191</v>
      </c>
      <c r="C19" s="170" t="s">
        <v>192</v>
      </c>
      <c r="D19" s="171"/>
      <c r="E19" s="34"/>
      <c r="F19" s="33"/>
      <c r="G19" s="33"/>
    </row>
    <row r="20" spans="1:8" ht="18" customHeight="1" x14ac:dyDescent="0.2">
      <c r="B20" s="51"/>
      <c r="C20" s="34"/>
      <c r="D20" s="34"/>
      <c r="E20" s="34"/>
      <c r="F20" s="33"/>
      <c r="G20" s="33"/>
    </row>
    <row r="21" spans="1:8" ht="16.5" thickBot="1" x14ac:dyDescent="0.3">
      <c r="B21" s="32" t="s">
        <v>195</v>
      </c>
    </row>
    <row r="22" spans="1:8" x14ac:dyDescent="0.2">
      <c r="B22" s="39"/>
      <c r="C22" s="40"/>
      <c r="D22" s="40"/>
      <c r="E22" s="40"/>
      <c r="F22" s="41"/>
    </row>
    <row r="23" spans="1:8" x14ac:dyDescent="0.2">
      <c r="B23" s="43"/>
      <c r="C23" s="79"/>
      <c r="D23" s="79"/>
      <c r="E23" s="79"/>
      <c r="F23" s="44"/>
    </row>
    <row r="24" spans="1:8" ht="15" thickBot="1" x14ac:dyDescent="0.25">
      <c r="B24" s="45"/>
      <c r="C24" s="46"/>
      <c r="D24" s="46"/>
      <c r="E24" s="46"/>
      <c r="F24" s="47"/>
    </row>
    <row r="26" spans="1:8" ht="16.5" thickBot="1" x14ac:dyDescent="0.3">
      <c r="B26" s="60" t="s">
        <v>168</v>
      </c>
    </row>
    <row r="27" spans="1:8" x14ac:dyDescent="0.2">
      <c r="A27" s="54"/>
      <c r="B27" s="39"/>
      <c r="C27" s="40"/>
      <c r="D27" s="40"/>
      <c r="E27" s="40"/>
      <c r="F27" s="41"/>
      <c r="G27" s="42"/>
    </row>
    <row r="28" spans="1:8" ht="26.1" customHeight="1" thickBot="1" x14ac:dyDescent="0.25">
      <c r="B28" s="45"/>
      <c r="C28" s="46"/>
      <c r="D28" s="46"/>
      <c r="E28" s="46"/>
      <c r="F28" s="47"/>
      <c r="G28" s="42"/>
    </row>
    <row r="29" spans="1:8" ht="13.35" customHeight="1" x14ac:dyDescent="0.2">
      <c r="B29" s="42"/>
      <c r="C29" s="42"/>
      <c r="D29" s="42"/>
      <c r="E29" s="42"/>
      <c r="F29" s="42"/>
      <c r="G29" s="42"/>
    </row>
    <row r="30" spans="1:8" ht="26.1" customHeight="1" thickBot="1" x14ac:dyDescent="0.3">
      <c r="B30" s="32" t="s">
        <v>196</v>
      </c>
      <c r="C30" s="42"/>
      <c r="D30" s="42"/>
      <c r="E30" s="42"/>
      <c r="F30" s="42"/>
      <c r="G30" s="42"/>
    </row>
    <row r="31" spans="1:8" ht="26.1" customHeight="1" x14ac:dyDescent="0.2">
      <c r="B31" s="39"/>
      <c r="C31" s="40"/>
      <c r="D31" s="40"/>
      <c r="E31" s="40"/>
      <c r="F31" s="41"/>
      <c r="G31" s="42"/>
      <c r="H31" s="42"/>
    </row>
    <row r="32" spans="1:8" ht="17.100000000000001" customHeight="1" thickBot="1" x14ac:dyDescent="0.25">
      <c r="B32" s="45"/>
      <c r="C32" s="46"/>
      <c r="D32" s="46"/>
      <c r="E32" s="46"/>
      <c r="F32" s="47"/>
      <c r="G32" s="42"/>
      <c r="H32" s="42"/>
    </row>
    <row r="33" spans="1:10" ht="17.100000000000001" customHeight="1" x14ac:dyDescent="0.2">
      <c r="B33" s="42"/>
      <c r="C33" s="42"/>
      <c r="D33" s="42"/>
      <c r="E33" s="42"/>
      <c r="F33" s="42"/>
      <c r="G33" s="42"/>
    </row>
    <row r="34" spans="1:10" x14ac:dyDescent="0.2">
      <c r="B34" s="42"/>
      <c r="C34" s="42"/>
      <c r="D34" s="42"/>
      <c r="E34" s="42"/>
      <c r="F34" s="42"/>
      <c r="G34" s="42"/>
    </row>
    <row r="35" spans="1:10" x14ac:dyDescent="0.2">
      <c r="B35" s="42"/>
      <c r="C35" s="42"/>
      <c r="D35" s="42"/>
      <c r="E35" s="42"/>
      <c r="F35" s="42"/>
      <c r="G35" s="42"/>
    </row>
    <row r="36" spans="1:10" ht="16.5" thickBot="1" x14ac:dyDescent="0.3">
      <c r="B36" s="32" t="s">
        <v>169</v>
      </c>
    </row>
    <row r="37" spans="1:10" ht="16.5" thickBot="1" x14ac:dyDescent="0.3">
      <c r="B37" s="35" t="s">
        <v>170</v>
      </c>
      <c r="C37" s="48" t="s">
        <v>171</v>
      </c>
      <c r="D37" s="49" t="s">
        <v>172</v>
      </c>
      <c r="E37" s="108" t="s">
        <v>173</v>
      </c>
      <c r="F37" s="172" t="s">
        <v>212</v>
      </c>
      <c r="G37" s="173"/>
      <c r="H37" s="42"/>
    </row>
    <row r="38" spans="1:10" ht="32.25" customHeight="1" x14ac:dyDescent="0.2">
      <c r="B38" s="109" t="s">
        <v>185</v>
      </c>
      <c r="C38" s="77" t="s">
        <v>213</v>
      </c>
      <c r="D38" s="68" t="s">
        <v>174</v>
      </c>
      <c r="E38" s="110" t="s">
        <v>174</v>
      </c>
      <c r="F38" s="174" t="s">
        <v>214</v>
      </c>
      <c r="G38" s="175"/>
      <c r="H38" s="42"/>
    </row>
    <row r="39" spans="1:10" ht="110.25" customHeight="1" x14ac:dyDescent="0.2">
      <c r="B39" s="67" t="s">
        <v>215</v>
      </c>
      <c r="C39" s="80" t="s">
        <v>216</v>
      </c>
      <c r="D39" s="69" t="s">
        <v>174</v>
      </c>
      <c r="E39" s="111" t="s">
        <v>174</v>
      </c>
      <c r="F39" s="168" t="s">
        <v>411</v>
      </c>
      <c r="G39" s="169"/>
      <c r="H39" s="42"/>
    </row>
    <row r="40" spans="1:10" ht="189" customHeight="1" x14ac:dyDescent="0.2">
      <c r="B40" s="67" t="s">
        <v>188</v>
      </c>
      <c r="C40" s="80" t="s">
        <v>233</v>
      </c>
      <c r="D40" s="69" t="s">
        <v>174</v>
      </c>
      <c r="E40" s="111" t="s">
        <v>174</v>
      </c>
      <c r="F40" s="149" t="s">
        <v>414</v>
      </c>
      <c r="G40" s="150"/>
      <c r="H40" s="42"/>
    </row>
    <row r="41" spans="1:10" ht="108.75" customHeight="1" x14ac:dyDescent="0.2">
      <c r="B41" s="67" t="s">
        <v>175</v>
      </c>
      <c r="C41" s="80" t="s">
        <v>217</v>
      </c>
      <c r="D41" s="69" t="s">
        <v>174</v>
      </c>
      <c r="E41" s="111" t="s">
        <v>174</v>
      </c>
      <c r="F41" s="149" t="s">
        <v>412</v>
      </c>
      <c r="G41" s="150"/>
      <c r="H41" s="42"/>
    </row>
    <row r="42" spans="1:10" ht="105" x14ac:dyDescent="0.2">
      <c r="A42" s="53"/>
      <c r="B42" s="71" t="s">
        <v>406</v>
      </c>
      <c r="C42" s="78" t="s">
        <v>387</v>
      </c>
      <c r="D42" s="72" t="s">
        <v>407</v>
      </c>
      <c r="E42" s="111" t="s">
        <v>176</v>
      </c>
      <c r="F42" s="149" t="s">
        <v>408</v>
      </c>
      <c r="G42" s="150"/>
      <c r="H42" s="50"/>
      <c r="I42" s="50"/>
      <c r="J42" s="50"/>
    </row>
    <row r="43" spans="1:10" ht="51" customHeight="1" x14ac:dyDescent="0.2">
      <c r="A43" s="53"/>
      <c r="B43" s="71" t="s">
        <v>177</v>
      </c>
      <c r="C43" s="80" t="s">
        <v>415</v>
      </c>
      <c r="D43" s="72" t="s">
        <v>407</v>
      </c>
      <c r="E43" s="111" t="s">
        <v>174</v>
      </c>
      <c r="F43" s="149" t="s">
        <v>408</v>
      </c>
      <c r="G43" s="150"/>
      <c r="H43" s="42"/>
    </row>
    <row r="44" spans="1:10" ht="54" customHeight="1" x14ac:dyDescent="0.2">
      <c r="A44" s="53"/>
      <c r="B44" s="71" t="s">
        <v>184</v>
      </c>
      <c r="C44" s="78" t="s">
        <v>218</v>
      </c>
      <c r="D44" s="70" t="s">
        <v>219</v>
      </c>
      <c r="E44" s="111" t="s">
        <v>220</v>
      </c>
      <c r="F44" s="149" t="s">
        <v>221</v>
      </c>
      <c r="G44" s="150"/>
      <c r="H44" s="42"/>
    </row>
    <row r="45" spans="1:10" ht="50.45" customHeight="1" x14ac:dyDescent="0.2">
      <c r="A45" s="53"/>
      <c r="B45" s="71" t="s">
        <v>179</v>
      </c>
      <c r="C45" s="78" t="s">
        <v>222</v>
      </c>
      <c r="D45" s="72" t="s">
        <v>174</v>
      </c>
      <c r="E45" s="111" t="s">
        <v>174</v>
      </c>
      <c r="F45" s="149" t="s">
        <v>223</v>
      </c>
      <c r="G45" s="150"/>
      <c r="H45" s="42"/>
    </row>
    <row r="46" spans="1:10" ht="240" x14ac:dyDescent="0.2">
      <c r="A46" s="53"/>
      <c r="B46" s="67" t="s">
        <v>0</v>
      </c>
      <c r="C46" s="78" t="s">
        <v>234</v>
      </c>
      <c r="D46" s="37" t="s">
        <v>167</v>
      </c>
      <c r="E46" s="112" t="s">
        <v>174</v>
      </c>
      <c r="F46" s="149" t="s">
        <v>236</v>
      </c>
      <c r="G46" s="150"/>
      <c r="H46" s="42"/>
    </row>
    <row r="47" spans="1:10" ht="110.45" customHeight="1" x14ac:dyDescent="0.2">
      <c r="A47" s="53"/>
      <c r="B47" s="81" t="s">
        <v>186</v>
      </c>
      <c r="C47" s="80" t="s">
        <v>224</v>
      </c>
      <c r="D47" s="72" t="s">
        <v>407</v>
      </c>
      <c r="E47" s="111" t="s">
        <v>178</v>
      </c>
      <c r="F47" s="149" t="s">
        <v>409</v>
      </c>
      <c r="G47" s="150"/>
      <c r="H47" s="42"/>
    </row>
    <row r="48" spans="1:10" ht="60" x14ac:dyDescent="0.2">
      <c r="A48" s="53"/>
      <c r="B48" s="73" t="s">
        <v>151</v>
      </c>
      <c r="C48" s="76" t="s">
        <v>225</v>
      </c>
      <c r="D48" s="74" t="s">
        <v>174</v>
      </c>
      <c r="E48" s="113" t="s">
        <v>174</v>
      </c>
      <c r="F48" s="149" t="s">
        <v>223</v>
      </c>
      <c r="G48" s="150"/>
      <c r="H48" s="42"/>
    </row>
    <row r="49" spans="1:8" ht="120" x14ac:dyDescent="0.2">
      <c r="A49" s="53"/>
      <c r="B49" s="67" t="s">
        <v>189</v>
      </c>
      <c r="C49" s="78" t="s">
        <v>226</v>
      </c>
      <c r="D49" s="82" t="s">
        <v>197</v>
      </c>
      <c r="E49" s="111" t="s">
        <v>174</v>
      </c>
      <c r="F49" s="149" t="s">
        <v>223</v>
      </c>
      <c r="G49" s="150"/>
      <c r="H49" s="42"/>
    </row>
    <row r="50" spans="1:8" ht="15.75" x14ac:dyDescent="0.25">
      <c r="B50" s="165" t="s">
        <v>227</v>
      </c>
      <c r="C50" s="166"/>
      <c r="D50" s="166"/>
      <c r="E50" s="166"/>
      <c r="F50" s="166"/>
      <c r="G50" s="167"/>
      <c r="H50" s="42"/>
    </row>
    <row r="51" spans="1:8" ht="105" x14ac:dyDescent="0.2">
      <c r="B51" s="114" t="s">
        <v>228</v>
      </c>
      <c r="C51" s="147" t="s">
        <v>416</v>
      </c>
      <c r="D51" s="115" t="s">
        <v>174</v>
      </c>
      <c r="E51" s="116" t="s">
        <v>174</v>
      </c>
      <c r="F51" s="168" t="s">
        <v>229</v>
      </c>
      <c r="G51" s="169"/>
      <c r="H51" s="42"/>
    </row>
    <row r="52" spans="1:8" ht="106.5" customHeight="1" x14ac:dyDescent="0.2">
      <c r="B52" s="117" t="s">
        <v>230</v>
      </c>
      <c r="C52" s="146" t="s">
        <v>410</v>
      </c>
      <c r="D52" s="118" t="s">
        <v>174</v>
      </c>
      <c r="E52" s="119" t="s">
        <v>174</v>
      </c>
      <c r="F52" s="149" t="s">
        <v>400</v>
      </c>
      <c r="G52" s="150"/>
      <c r="H52" s="42"/>
    </row>
    <row r="53" spans="1:8" ht="120.75" thickBot="1" x14ac:dyDescent="0.25">
      <c r="B53" s="120" t="s">
        <v>231</v>
      </c>
      <c r="C53" s="121" t="s">
        <v>232</v>
      </c>
      <c r="D53" s="122" t="s">
        <v>174</v>
      </c>
      <c r="E53" s="123" t="s">
        <v>174</v>
      </c>
      <c r="F53" s="163" t="s">
        <v>174</v>
      </c>
      <c r="G53" s="164"/>
    </row>
  </sheetData>
  <mergeCells count="26">
    <mergeCell ref="F45:G45"/>
    <mergeCell ref="C19:D19"/>
    <mergeCell ref="F37:G37"/>
    <mergeCell ref="F38:G38"/>
    <mergeCell ref="F39:G39"/>
    <mergeCell ref="F40:G40"/>
    <mergeCell ref="F41:G41"/>
    <mergeCell ref="F52:G52"/>
    <mergeCell ref="F53:G53"/>
    <mergeCell ref="F46:G46"/>
    <mergeCell ref="F47:G47"/>
    <mergeCell ref="F48:G48"/>
    <mergeCell ref="F49:G49"/>
    <mergeCell ref="B50:G50"/>
    <mergeCell ref="F51:G51"/>
    <mergeCell ref="C5:E5"/>
    <mergeCell ref="F42:G42"/>
    <mergeCell ref="F43:G43"/>
    <mergeCell ref="F44:G44"/>
    <mergeCell ref="C17:D17"/>
    <mergeCell ref="B8:E8"/>
    <mergeCell ref="B11:E11"/>
    <mergeCell ref="C14:D14"/>
    <mergeCell ref="C15:D15"/>
    <mergeCell ref="C16:D16"/>
    <mergeCell ref="C18:D18"/>
  </mergeCells>
  <hyperlinks>
    <hyperlink ref="C3" r:id="rId1" xr:uid="{6F2A4676-C488-4E33-B55E-AA0645EF780A}"/>
    <hyperlink ref="B15" location="Info!A1" display="Info" xr:uid="{BE71F2C7-0AF0-48E0-AD6F-7CBF0441F9B8}"/>
    <hyperlink ref="B16" location="Calculation!A1" display="Calculation" xr:uid="{28B69534-9380-4C3E-8234-D1D008FB42DE}"/>
    <hyperlink ref="B19" location="'Proportional Share Calculation'!A1" display="Proportional Share Calculation" xr:uid="{A4F5FB5F-D553-4662-AD1E-DEA426ABB062}"/>
    <hyperlink ref="D44" r:id="rId2" xr:uid="{31DCABC6-0D72-4EA9-9A46-798C774BB8E2}"/>
    <hyperlink ref="B17" location="Info!A1" display="Data" xr:uid="{F2717A41-99A6-4117-A6F6-C6AC97A96848}"/>
    <hyperlink ref="B18" location="'Attachment A'!A1" display="Attachment A" xr:uid="{3DDC9924-5A8F-46C9-9C28-FA574A0C22F4}"/>
    <hyperlink ref="D46" location="Info!A1" display="Data" xr:uid="{FC5763B9-DA09-4A31-AC2E-A4736A0037CE}"/>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43"/>
  <sheetViews>
    <sheetView zoomScale="90" zoomScaleNormal="90" workbookViewId="0">
      <pane xSplit="2" ySplit="6" topLeftCell="C52" activePane="bottomRight" state="frozen"/>
      <selection pane="topRight" activeCell="C1" sqref="C1"/>
      <selection pane="bottomLeft" activeCell="A8" sqref="A8"/>
      <selection pane="bottomRight" activeCell="A59" sqref="A59:XFD59"/>
    </sheetView>
  </sheetViews>
  <sheetFormatPr defaultColWidth="8.7109375" defaultRowHeight="14.25" x14ac:dyDescent="0.2"/>
  <cols>
    <col min="1" max="1" width="8.7109375" style="1" bestFit="1" customWidth="1"/>
    <col min="2" max="2" width="35.5703125" style="1" bestFit="1" customWidth="1"/>
    <col min="3" max="8" width="13.5703125" style="1" customWidth="1"/>
    <col min="9" max="14" width="17.5703125" style="1" customWidth="1"/>
    <col min="15" max="16" width="16.28515625" style="1" customWidth="1"/>
    <col min="17" max="16384" width="8.7109375" style="1"/>
  </cols>
  <sheetData>
    <row r="1" spans="1:16" s="2" customFormat="1" ht="15" customHeight="1" thickBot="1" x14ac:dyDescent="0.3">
      <c r="A1" s="177"/>
      <c r="B1" s="176"/>
      <c r="C1" s="181" t="s">
        <v>181</v>
      </c>
      <c r="D1" s="182"/>
      <c r="E1" s="182"/>
      <c r="F1" s="182"/>
      <c r="G1" s="182"/>
      <c r="H1" s="183"/>
      <c r="I1" s="184" t="s">
        <v>152</v>
      </c>
      <c r="J1" s="185"/>
      <c r="K1" s="185"/>
      <c r="L1" s="185"/>
      <c r="M1" s="185"/>
      <c r="N1" s="185"/>
      <c r="O1" s="185"/>
      <c r="P1" s="186"/>
    </row>
    <row r="2" spans="1:16" s="2" customFormat="1" ht="15" customHeight="1" x14ac:dyDescent="0.25">
      <c r="A2" s="177"/>
      <c r="B2" s="176"/>
      <c r="C2" s="197" t="s">
        <v>182</v>
      </c>
      <c r="D2" s="178" t="s">
        <v>188</v>
      </c>
      <c r="E2" s="178" t="s">
        <v>183</v>
      </c>
      <c r="F2" s="201" t="s">
        <v>149</v>
      </c>
      <c r="G2" s="202"/>
      <c r="H2" s="187" t="s">
        <v>180</v>
      </c>
      <c r="I2" s="197" t="s">
        <v>202</v>
      </c>
      <c r="J2" s="178" t="s">
        <v>203</v>
      </c>
      <c r="K2" s="178" t="s">
        <v>204</v>
      </c>
      <c r="L2" s="178" t="s">
        <v>205</v>
      </c>
      <c r="M2" s="178" t="s">
        <v>206</v>
      </c>
      <c r="N2" s="203" t="s">
        <v>207</v>
      </c>
      <c r="O2" s="190" t="s">
        <v>153</v>
      </c>
      <c r="P2" s="193" t="s">
        <v>193</v>
      </c>
    </row>
    <row r="3" spans="1:16" s="2" customFormat="1" ht="56.1" customHeight="1" x14ac:dyDescent="0.25">
      <c r="C3" s="198"/>
      <c r="D3" s="179"/>
      <c r="E3" s="179"/>
      <c r="F3" s="200" t="s">
        <v>200</v>
      </c>
      <c r="G3" s="200" t="s">
        <v>150</v>
      </c>
      <c r="H3" s="188"/>
      <c r="I3" s="198"/>
      <c r="J3" s="179"/>
      <c r="K3" s="179"/>
      <c r="L3" s="179"/>
      <c r="M3" s="179"/>
      <c r="N3" s="204"/>
      <c r="O3" s="191"/>
      <c r="P3" s="194"/>
    </row>
    <row r="4" spans="1:16" s="2" customFormat="1" ht="15" x14ac:dyDescent="0.25">
      <c r="C4" s="198"/>
      <c r="D4" s="179"/>
      <c r="E4" s="179"/>
      <c r="F4" s="179"/>
      <c r="G4" s="179"/>
      <c r="H4" s="188"/>
      <c r="I4" s="198"/>
      <c r="J4" s="179"/>
      <c r="K4" s="179"/>
      <c r="L4" s="179"/>
      <c r="M4" s="179"/>
      <c r="N4" s="204"/>
      <c r="O4" s="191"/>
      <c r="P4" s="194"/>
    </row>
    <row r="5" spans="1:16" s="2" customFormat="1" ht="15.75" thickBot="1" x14ac:dyDescent="0.3">
      <c r="B5" s="52" t="s">
        <v>156</v>
      </c>
      <c r="C5" s="198"/>
      <c r="D5" s="180"/>
      <c r="E5" s="179"/>
      <c r="F5" s="179"/>
      <c r="G5" s="179"/>
      <c r="H5" s="188"/>
      <c r="I5" s="198"/>
      <c r="J5" s="179"/>
      <c r="K5" s="179"/>
      <c r="L5" s="179"/>
      <c r="M5" s="179"/>
      <c r="N5" s="204"/>
      <c r="O5" s="191"/>
      <c r="P5" s="194"/>
    </row>
    <row r="6" spans="1:16" s="2" customFormat="1" ht="15.75" thickBot="1" x14ac:dyDescent="0.3">
      <c r="A6" s="16" t="s">
        <v>3</v>
      </c>
      <c r="B6" s="26" t="s">
        <v>4</v>
      </c>
      <c r="C6" s="199"/>
      <c r="D6" s="55" t="s">
        <v>2</v>
      </c>
      <c r="E6" s="196"/>
      <c r="F6" s="196"/>
      <c r="G6" s="196"/>
      <c r="H6" s="189"/>
      <c r="I6" s="199"/>
      <c r="J6" s="196"/>
      <c r="K6" s="196"/>
      <c r="L6" s="196"/>
      <c r="M6" s="196"/>
      <c r="N6" s="205"/>
      <c r="O6" s="192"/>
      <c r="P6" s="195"/>
    </row>
    <row r="7" spans="1:16" ht="14.25" customHeight="1" x14ac:dyDescent="0.2">
      <c r="A7" s="5">
        <v>10015</v>
      </c>
      <c r="B7" s="13" t="s">
        <v>6</v>
      </c>
      <c r="C7" s="18">
        <v>0.54931529680365287</v>
      </c>
      <c r="D7" s="23">
        <f>IF(D$6 ="No",0,IF(D$6="Yes",Data!C3,Data!C3+Data!#REF!))</f>
        <v>0</v>
      </c>
      <c r="E7" s="7">
        <v>0</v>
      </c>
      <c r="F7" s="8">
        <f>Data!D3</f>
        <v>0</v>
      </c>
      <c r="G7" s="7">
        <f>Data!E3</f>
        <v>0</v>
      </c>
      <c r="H7" s="24">
        <f t="shared" ref="H7:H38" si="0">IF((C7+D7-SUM(E7:G7))&gt;0,C7+D7-SUM(E7:G7),0)</f>
        <v>0.54931529680365287</v>
      </c>
      <c r="I7" s="18">
        <v>0.57299999999999995</v>
      </c>
      <c r="J7" s="7">
        <f t="shared" ref="J7:J70" si="1">IF(H7&lt;I7,H7-I7,0)</f>
        <v>-2.3684703196347079E-2</v>
      </c>
      <c r="K7" s="7">
        <f>0.5*Data!M3</f>
        <v>0</v>
      </c>
      <c r="L7" s="7">
        <f>G7*0.5</f>
        <v>0</v>
      </c>
      <c r="M7" s="8">
        <f>IF(H7&gt;I7,(H7-I7)*0.25,0)</f>
        <v>0</v>
      </c>
      <c r="N7" s="23">
        <f>'Proportional Share Calculation'!E4</f>
        <v>1.3613693211899272E-2</v>
      </c>
      <c r="O7" s="90">
        <f t="shared" ref="O7:O37" si="2">SUM(I7:N7)</f>
        <v>0.56292899001555219</v>
      </c>
      <c r="P7" s="9">
        <f t="shared" ref="P7:P37" si="3">H7-O7</f>
        <v>-1.3613693211899314E-2</v>
      </c>
    </row>
    <row r="8" spans="1:16" ht="14.25" customHeight="1" x14ac:dyDescent="0.2">
      <c r="A8" s="5">
        <v>10024</v>
      </c>
      <c r="B8" s="13" t="s">
        <v>7</v>
      </c>
      <c r="C8" s="92">
        <v>221.69614098173517</v>
      </c>
      <c r="D8" s="23">
        <f>IF(D$6 ="No",0,IF(D$6="Yes",Data!C4,Data!C4+Data!#REF!))</f>
        <v>0</v>
      </c>
      <c r="E8" s="7">
        <v>0</v>
      </c>
      <c r="F8" s="8">
        <f>Data!D4</f>
        <v>0.91900000000000004</v>
      </c>
      <c r="G8" s="7">
        <f>Data!E4</f>
        <v>0</v>
      </c>
      <c r="H8" s="24">
        <f t="shared" si="0"/>
        <v>220.77714098173516</v>
      </c>
      <c r="I8" s="18">
        <v>200.923</v>
      </c>
      <c r="J8" s="7">
        <f t="shared" si="1"/>
        <v>0</v>
      </c>
      <c r="K8" s="7">
        <f>0.5*Data!M4</f>
        <v>1.4252020014000009</v>
      </c>
      <c r="L8" s="7">
        <f t="shared" ref="L8:L71" si="4">G8*0.5</f>
        <v>0</v>
      </c>
      <c r="M8" s="8">
        <f t="shared" ref="M8:M71" si="5">IF(H8&gt;I8,(H8-I8)*0.25,0)</f>
        <v>4.9635352454337891</v>
      </c>
      <c r="N8" s="23">
        <f>'Proportional Share Calculation'!E5</f>
        <v>5.1378113927037816</v>
      </c>
      <c r="O8" s="90">
        <f t="shared" si="2"/>
        <v>212.44954863953757</v>
      </c>
      <c r="P8" s="9">
        <f t="shared" si="3"/>
        <v>8.3275923421975904</v>
      </c>
    </row>
    <row r="9" spans="1:16" ht="14.25" customHeight="1" x14ac:dyDescent="0.2">
      <c r="A9" s="5">
        <v>10025</v>
      </c>
      <c r="B9" s="13" t="s">
        <v>8</v>
      </c>
      <c r="C9" s="18">
        <v>75.200869977168949</v>
      </c>
      <c r="D9" s="23">
        <f>IF(D$6 ="No",0,IF(D$6="Yes",Data!C5,Data!C5+Data!#REF!))</f>
        <v>0</v>
      </c>
      <c r="E9" s="7">
        <v>0</v>
      </c>
      <c r="F9" s="8">
        <f>Data!D5</f>
        <v>0</v>
      </c>
      <c r="G9" s="7">
        <f>Data!E5</f>
        <v>0</v>
      </c>
      <c r="H9" s="24">
        <f t="shared" si="0"/>
        <v>75.200869977168949</v>
      </c>
      <c r="I9" s="18">
        <v>59.658999999999999</v>
      </c>
      <c r="J9" s="7">
        <f t="shared" si="1"/>
        <v>0</v>
      </c>
      <c r="K9" s="7">
        <f>0.5*Data!M5</f>
        <v>0.56422774946917786</v>
      </c>
      <c r="L9" s="7">
        <f t="shared" si="4"/>
        <v>0</v>
      </c>
      <c r="M9" s="8">
        <f t="shared" si="5"/>
        <v>3.8854674942922376</v>
      </c>
      <c r="N9" s="23">
        <f>'Proportional Share Calculation'!E6</f>
        <v>1.588807219354883</v>
      </c>
      <c r="O9" s="90">
        <f t="shared" si="2"/>
        <v>65.697502463116294</v>
      </c>
      <c r="P9" s="9">
        <f t="shared" si="3"/>
        <v>9.5033675140526555</v>
      </c>
    </row>
    <row r="10" spans="1:16" x14ac:dyDescent="0.2">
      <c r="A10" s="5">
        <v>10027</v>
      </c>
      <c r="B10" s="13" t="s">
        <v>9</v>
      </c>
      <c r="C10" s="18">
        <v>69.948345776255707</v>
      </c>
      <c r="D10" s="23">
        <f>IF(D$6 ="No",0,IF(D$6="Yes",Data!C6,Data!C6+Data!#REF!))</f>
        <v>0</v>
      </c>
      <c r="E10" s="7">
        <v>0</v>
      </c>
      <c r="F10" s="8">
        <f>Data!D6</f>
        <v>0</v>
      </c>
      <c r="G10" s="7">
        <f>Data!E6</f>
        <v>0</v>
      </c>
      <c r="H10" s="24">
        <f t="shared" si="0"/>
        <v>69.948345776255707</v>
      </c>
      <c r="I10" s="18">
        <v>61.194000000000003</v>
      </c>
      <c r="J10" s="7">
        <f t="shared" si="1"/>
        <v>0</v>
      </c>
      <c r="K10" s="7">
        <f>0.5*Data!M6</f>
        <v>2.5006324149771688E-2</v>
      </c>
      <c r="L10" s="7">
        <f t="shared" si="4"/>
        <v>0</v>
      </c>
      <c r="M10" s="8">
        <f t="shared" si="5"/>
        <v>2.188586444063926</v>
      </c>
      <c r="N10" s="23">
        <f>'Proportional Share Calculation'!E7</f>
        <v>1.5714317811179586</v>
      </c>
      <c r="O10" s="90">
        <f t="shared" si="2"/>
        <v>64.979024549331669</v>
      </c>
      <c r="P10" s="9">
        <f t="shared" si="3"/>
        <v>4.9693212269240377</v>
      </c>
    </row>
    <row r="11" spans="1:16" x14ac:dyDescent="0.2">
      <c r="A11" s="5">
        <v>10029</v>
      </c>
      <c r="B11" s="13" t="s">
        <v>10</v>
      </c>
      <c r="C11" s="18">
        <v>22.377976027397256</v>
      </c>
      <c r="D11" s="23">
        <f>IF(D$6 ="No",0,IF(D$6="Yes",Data!C7,Data!C7+Data!#REF!))</f>
        <v>0</v>
      </c>
      <c r="E11" s="7">
        <v>0</v>
      </c>
      <c r="F11" s="8">
        <f>Data!D7</f>
        <v>0</v>
      </c>
      <c r="G11" s="7">
        <f>Data!E7</f>
        <v>0</v>
      </c>
      <c r="H11" s="24">
        <f t="shared" si="0"/>
        <v>22.377976027397256</v>
      </c>
      <c r="I11" s="18">
        <v>17.616</v>
      </c>
      <c r="J11" s="7">
        <f t="shared" si="1"/>
        <v>0</v>
      </c>
      <c r="K11" s="7">
        <f>0.5*Data!M7</f>
        <v>0</v>
      </c>
      <c r="L11" s="7">
        <f t="shared" si="4"/>
        <v>0</v>
      </c>
      <c r="M11" s="8">
        <f t="shared" si="5"/>
        <v>1.1904940068493142</v>
      </c>
      <c r="N11" s="23">
        <f>'Proportional Share Calculation'!E8</f>
        <v>0.46608175903789306</v>
      </c>
      <c r="O11" s="90">
        <f t="shared" si="2"/>
        <v>19.272575765887208</v>
      </c>
      <c r="P11" s="9">
        <f t="shared" si="3"/>
        <v>3.1054002615100487</v>
      </c>
    </row>
    <row r="12" spans="1:16" x14ac:dyDescent="0.2">
      <c r="A12" s="5">
        <v>10044</v>
      </c>
      <c r="B12" s="13" t="s">
        <v>11</v>
      </c>
      <c r="C12" s="18">
        <v>22.533898972602739</v>
      </c>
      <c r="D12" s="23">
        <f>IF(D$6 ="No",0,IF(D$6="Yes",Data!C8,Data!C8+Data!#REF!))</f>
        <v>0</v>
      </c>
      <c r="E12" s="7">
        <v>0</v>
      </c>
      <c r="F12" s="8">
        <f>Data!D8</f>
        <v>0</v>
      </c>
      <c r="G12" s="7">
        <f>Data!E8</f>
        <v>0</v>
      </c>
      <c r="H12" s="24">
        <f t="shared" si="0"/>
        <v>22.533898972602739</v>
      </c>
      <c r="I12" s="18">
        <v>20.309000000000001</v>
      </c>
      <c r="J12" s="7">
        <f t="shared" si="1"/>
        <v>0</v>
      </c>
      <c r="K12" s="7">
        <f>0.5*Data!M8</f>
        <v>0</v>
      </c>
      <c r="L12" s="7">
        <f t="shared" si="4"/>
        <v>0</v>
      </c>
      <c r="M12" s="8">
        <f t="shared" si="5"/>
        <v>0.55622474315068438</v>
      </c>
      <c r="N12" s="23">
        <f>'Proportional Share Calculation'!E9</f>
        <v>0.51710332864099173</v>
      </c>
      <c r="O12" s="90">
        <f t="shared" si="2"/>
        <v>21.382328071791676</v>
      </c>
      <c r="P12" s="9">
        <f t="shared" si="3"/>
        <v>1.1515709008110626</v>
      </c>
    </row>
    <row r="13" spans="1:16" x14ac:dyDescent="0.2">
      <c r="A13" s="5">
        <v>10046</v>
      </c>
      <c r="B13" s="13" t="s">
        <v>12</v>
      </c>
      <c r="C13" s="18">
        <v>100.08066438356163</v>
      </c>
      <c r="D13" s="23">
        <f>IF(D$6 ="No",0,IF(D$6="Yes",Data!C9,Data!C9+Data!#REF!))</f>
        <v>0</v>
      </c>
      <c r="E13" s="7">
        <v>0</v>
      </c>
      <c r="F13" s="8">
        <f>Data!D9</f>
        <v>0</v>
      </c>
      <c r="G13" s="7">
        <f>Data!E9</f>
        <v>0</v>
      </c>
      <c r="H13" s="24">
        <f t="shared" si="0"/>
        <v>100.08066438356163</v>
      </c>
      <c r="I13" s="18">
        <v>81.850999999999999</v>
      </c>
      <c r="J13" s="7">
        <f t="shared" si="1"/>
        <v>0</v>
      </c>
      <c r="K13" s="7">
        <f>0.5*Data!M9</f>
        <v>0.14950804708904111</v>
      </c>
      <c r="L13" s="7">
        <f t="shared" si="4"/>
        <v>0</v>
      </c>
      <c r="M13" s="8">
        <f t="shared" si="5"/>
        <v>4.5574160958904066</v>
      </c>
      <c r="N13" s="23">
        <f>'Proportional Share Calculation'!E10</f>
        <v>2.1451669582079176</v>
      </c>
      <c r="O13" s="90">
        <f t="shared" si="2"/>
        <v>88.703091101187368</v>
      </c>
      <c r="P13" s="9">
        <f t="shared" si="3"/>
        <v>11.377573282374257</v>
      </c>
    </row>
    <row r="14" spans="1:16" x14ac:dyDescent="0.2">
      <c r="A14" s="5">
        <v>10047</v>
      </c>
      <c r="B14" s="13" t="s">
        <v>13</v>
      </c>
      <c r="C14" s="18">
        <v>146.23508721461187</v>
      </c>
      <c r="D14" s="23">
        <f>IF(D$6 ="No",0,IF(D$6="Yes",Data!C10,Data!C10+Data!#REF!))</f>
        <v>0</v>
      </c>
      <c r="E14" s="7">
        <v>0</v>
      </c>
      <c r="F14" s="8">
        <f>Data!D10</f>
        <v>0</v>
      </c>
      <c r="G14" s="7">
        <f>Data!E10</f>
        <v>0</v>
      </c>
      <c r="H14" s="24">
        <f t="shared" si="0"/>
        <v>146.23508721461187</v>
      </c>
      <c r="I14" s="18">
        <v>156.673</v>
      </c>
      <c r="J14" s="7">
        <f t="shared" si="1"/>
        <v>-10.437912785388136</v>
      </c>
      <c r="K14" s="7">
        <f>0.5*Data!M10</f>
        <v>7.3780984849999981E-2</v>
      </c>
      <c r="L14" s="7">
        <f t="shared" si="4"/>
        <v>0</v>
      </c>
      <c r="M14" s="8">
        <f t="shared" si="5"/>
        <v>0</v>
      </c>
      <c r="N14" s="23">
        <f>'Proportional Share Calculation'!E11</f>
        <v>3.62597593301617</v>
      </c>
      <c r="O14" s="90">
        <f t="shared" si="2"/>
        <v>149.93484413247805</v>
      </c>
      <c r="P14" s="9">
        <f t="shared" si="3"/>
        <v>-3.699756917866182</v>
      </c>
    </row>
    <row r="15" spans="1:16" x14ac:dyDescent="0.2">
      <c r="A15" s="5">
        <v>10055</v>
      </c>
      <c r="B15" s="13" t="s">
        <v>14</v>
      </c>
      <c r="C15" s="18">
        <v>0.47929863013698631</v>
      </c>
      <c r="D15" s="23">
        <f>IF(D$6 ="No",0,IF(D$6="Yes",Data!C11,Data!C11+Data!#REF!))</f>
        <v>0</v>
      </c>
      <c r="E15" s="7">
        <v>0</v>
      </c>
      <c r="F15" s="8">
        <f>Data!D11</f>
        <v>0</v>
      </c>
      <c r="G15" s="7">
        <f>Data!E11</f>
        <v>0</v>
      </c>
      <c r="H15" s="24">
        <f t="shared" si="0"/>
        <v>0.47929863013698631</v>
      </c>
      <c r="I15" s="18">
        <v>0.39800000000000002</v>
      </c>
      <c r="J15" s="7">
        <f t="shared" si="1"/>
        <v>0</v>
      </c>
      <c r="K15" s="7">
        <f>0.5*Data!M11</f>
        <v>0</v>
      </c>
      <c r="L15" s="7">
        <f t="shared" si="4"/>
        <v>0</v>
      </c>
      <c r="M15" s="8">
        <f t="shared" si="5"/>
        <v>2.0324657534246574E-2</v>
      </c>
      <c r="N15" s="23">
        <f>'Proportional Share Calculation'!E12</f>
        <v>1.0367349286979096E-2</v>
      </c>
      <c r="O15" s="90">
        <f t="shared" si="2"/>
        <v>0.42869200682122566</v>
      </c>
      <c r="P15" s="9">
        <f t="shared" si="3"/>
        <v>5.0606623315760657E-2</v>
      </c>
    </row>
    <row r="16" spans="1:16" x14ac:dyDescent="0.2">
      <c r="A16" s="5">
        <v>10057</v>
      </c>
      <c r="B16" s="13" t="s">
        <v>15</v>
      </c>
      <c r="C16" s="18">
        <v>20.239492808219179</v>
      </c>
      <c r="D16" s="23">
        <f>IF(D$6 ="No",0,IF(D$6="Yes",Data!C12,Data!C12+Data!#REF!))</f>
        <v>0</v>
      </c>
      <c r="E16" s="7">
        <v>0</v>
      </c>
      <c r="F16" s="8">
        <f>Data!D12</f>
        <v>0</v>
      </c>
      <c r="G16" s="7">
        <f>Data!E12</f>
        <v>0</v>
      </c>
      <c r="H16" s="24">
        <f t="shared" si="0"/>
        <v>20.239492808219179</v>
      </c>
      <c r="I16" s="18">
        <v>21.068999999999999</v>
      </c>
      <c r="J16" s="7">
        <f t="shared" si="1"/>
        <v>-0.82950719178082011</v>
      </c>
      <c r="K16" s="7">
        <f>0.5*Data!M12</f>
        <v>0</v>
      </c>
      <c r="L16" s="7">
        <f t="shared" si="4"/>
        <v>0</v>
      </c>
      <c r="M16" s="8">
        <f t="shared" si="5"/>
        <v>0</v>
      </c>
      <c r="N16" s="23">
        <f>'Proportional Share Calculation'!E13</f>
        <v>0.50159580018763705</v>
      </c>
      <c r="O16" s="90">
        <f t="shared" si="2"/>
        <v>20.741088608406816</v>
      </c>
      <c r="P16" s="9">
        <f t="shared" si="3"/>
        <v>-0.50159580018763705</v>
      </c>
    </row>
    <row r="17" spans="1:16" x14ac:dyDescent="0.2">
      <c r="A17" s="5">
        <v>10059</v>
      </c>
      <c r="B17" s="13" t="s">
        <v>16</v>
      </c>
      <c r="C17" s="18">
        <v>8.3196743150684949</v>
      </c>
      <c r="D17" s="23">
        <f>IF(D$6 ="No",0,IF(D$6="Yes",Data!C13,Data!C13+Data!#REF!))</f>
        <v>0</v>
      </c>
      <c r="E17" s="7">
        <v>0</v>
      </c>
      <c r="F17" s="8">
        <f>Data!D13</f>
        <v>0</v>
      </c>
      <c r="G17" s="7">
        <f>Data!E13</f>
        <v>0</v>
      </c>
      <c r="H17" s="24">
        <f t="shared" si="0"/>
        <v>8.3196743150684949</v>
      </c>
      <c r="I17" s="18">
        <v>7.6390000000000002</v>
      </c>
      <c r="J17" s="7">
        <f t="shared" si="1"/>
        <v>0</v>
      </c>
      <c r="K17" s="7">
        <f>0.5*Data!M13</f>
        <v>0</v>
      </c>
      <c r="L17" s="7">
        <f t="shared" si="4"/>
        <v>0</v>
      </c>
      <c r="M17" s="8">
        <f t="shared" si="5"/>
        <v>0.17016857876712366</v>
      </c>
      <c r="N17" s="23">
        <f>'Proportional Share Calculation'!E14</f>
        <v>0.19353479848448329</v>
      </c>
      <c r="O17" s="90">
        <f t="shared" si="2"/>
        <v>8.0027033772516063</v>
      </c>
      <c r="P17" s="9">
        <f t="shared" si="3"/>
        <v>0.31697093781688856</v>
      </c>
    </row>
    <row r="18" spans="1:16" x14ac:dyDescent="0.2">
      <c r="A18" s="5">
        <v>10061</v>
      </c>
      <c r="B18" s="13" t="s">
        <v>17</v>
      </c>
      <c r="C18" s="18">
        <v>9.7767847031963466</v>
      </c>
      <c r="D18" s="23">
        <f>IF(D$6 ="No",0,IF(D$6="Yes",Data!C14,Data!C14+Data!#REF!))</f>
        <v>0</v>
      </c>
      <c r="E18" s="7">
        <v>0</v>
      </c>
      <c r="F18" s="8">
        <f>Data!D14</f>
        <v>0</v>
      </c>
      <c r="G18" s="7">
        <f>Data!E14</f>
        <v>0</v>
      </c>
      <c r="H18" s="24">
        <f t="shared" si="0"/>
        <v>9.7767847031963466</v>
      </c>
      <c r="I18" s="18">
        <v>8.7469999999999999</v>
      </c>
      <c r="J18" s="7">
        <f t="shared" si="1"/>
        <v>0</v>
      </c>
      <c r="K18" s="7">
        <f>0.5*Data!M14</f>
        <v>0</v>
      </c>
      <c r="L18" s="7">
        <f t="shared" si="4"/>
        <v>0</v>
      </c>
      <c r="M18" s="8">
        <f t="shared" si="5"/>
        <v>0.25744617579908669</v>
      </c>
      <c r="N18" s="23">
        <f>'Proportional Share Calculation'!E15</f>
        <v>0.22315738974260663</v>
      </c>
      <c r="O18" s="90">
        <f t="shared" si="2"/>
        <v>9.2276035655416937</v>
      </c>
      <c r="P18" s="9">
        <f t="shared" si="3"/>
        <v>0.54918113765465293</v>
      </c>
    </row>
    <row r="19" spans="1:16" x14ac:dyDescent="0.2">
      <c r="A19" s="5">
        <v>10062</v>
      </c>
      <c r="B19" s="13" t="s">
        <v>18</v>
      </c>
      <c r="C19" s="18">
        <v>8.9739023972602734</v>
      </c>
      <c r="D19" s="23">
        <f>IF(D$6 ="No",0,IF(D$6="Yes",Data!C15,Data!C15+Data!#REF!))</f>
        <v>0</v>
      </c>
      <c r="E19" s="7">
        <v>0</v>
      </c>
      <c r="F19" s="8">
        <f>Data!D15</f>
        <v>1.881</v>
      </c>
      <c r="G19" s="7">
        <f>Data!E15</f>
        <v>0</v>
      </c>
      <c r="H19" s="24">
        <f t="shared" si="0"/>
        <v>7.0929023972602732</v>
      </c>
      <c r="I19" s="18">
        <v>5.32</v>
      </c>
      <c r="J19" s="7">
        <f t="shared" si="1"/>
        <v>0</v>
      </c>
      <c r="K19" s="7">
        <f>0.5*Data!M15</f>
        <v>3.9288606735159798E-2</v>
      </c>
      <c r="L19" s="7">
        <f t="shared" si="4"/>
        <v>0</v>
      </c>
      <c r="M19" s="8">
        <f t="shared" si="5"/>
        <v>0.44322559931506822</v>
      </c>
      <c r="N19" s="23">
        <f>'Proportional Share Calculation'!E16</f>
        <v>0.14380383855775011</v>
      </c>
      <c r="O19" s="90">
        <f t="shared" si="2"/>
        <v>5.9463180446079784</v>
      </c>
      <c r="P19" s="9">
        <f t="shared" si="3"/>
        <v>1.1465843526522947</v>
      </c>
    </row>
    <row r="20" spans="1:16" x14ac:dyDescent="0.2">
      <c r="A20" s="5">
        <v>10064</v>
      </c>
      <c r="B20" s="13" t="s">
        <v>19</v>
      </c>
      <c r="C20" s="18">
        <v>17.303624999999997</v>
      </c>
      <c r="D20" s="23">
        <f>IF(D$6 ="No",0,IF(D$6="Yes",Data!C16,Data!C16+Data!#REF!))</f>
        <v>0</v>
      </c>
      <c r="E20" s="7">
        <v>0</v>
      </c>
      <c r="F20" s="8">
        <f>Data!D16</f>
        <v>0</v>
      </c>
      <c r="G20" s="7">
        <f>Data!E16</f>
        <v>0</v>
      </c>
      <c r="H20" s="24">
        <f t="shared" si="0"/>
        <v>17.303624999999997</v>
      </c>
      <c r="I20" s="18">
        <v>14.064</v>
      </c>
      <c r="J20" s="7">
        <f t="shared" si="1"/>
        <v>0</v>
      </c>
      <c r="K20" s="7">
        <f>0.5*Data!M16</f>
        <v>0</v>
      </c>
      <c r="L20" s="7">
        <f t="shared" si="4"/>
        <v>0</v>
      </c>
      <c r="M20" s="8">
        <f t="shared" si="5"/>
        <v>0.80990624999999916</v>
      </c>
      <c r="N20" s="23">
        <f>'Proportional Share Calculation'!E17</f>
        <v>0.36862034923893389</v>
      </c>
      <c r="O20" s="90">
        <f t="shared" si="2"/>
        <v>15.242526599238934</v>
      </c>
      <c r="P20" s="9">
        <f t="shared" si="3"/>
        <v>2.0610984007610629</v>
      </c>
    </row>
    <row r="21" spans="1:16" x14ac:dyDescent="0.2">
      <c r="A21" s="5">
        <v>10065</v>
      </c>
      <c r="B21" s="13" t="s">
        <v>20</v>
      </c>
      <c r="C21" s="18">
        <v>4.6045829908675788</v>
      </c>
      <c r="D21" s="23">
        <f>IF(D$6 ="No",0,IF(D$6="Yes",Data!C17,Data!C17+Data!#REF!))</f>
        <v>0</v>
      </c>
      <c r="E21" s="7">
        <v>0</v>
      </c>
      <c r="F21" s="8">
        <f>Data!D17</f>
        <v>0</v>
      </c>
      <c r="G21" s="7">
        <f>Data!E17</f>
        <v>0</v>
      </c>
      <c r="H21" s="24">
        <f t="shared" si="0"/>
        <v>4.6045829908675788</v>
      </c>
      <c r="I21" s="18">
        <v>2.3780000000000001</v>
      </c>
      <c r="J21" s="7">
        <f t="shared" si="1"/>
        <v>0</v>
      </c>
      <c r="K21" s="7">
        <f>0.5*Data!M17</f>
        <v>0</v>
      </c>
      <c r="L21" s="7">
        <f t="shared" si="4"/>
        <v>0</v>
      </c>
      <c r="M21" s="8">
        <f t="shared" si="5"/>
        <v>0.55664574771689468</v>
      </c>
      <c r="N21" s="23">
        <f>'Proportional Share Calculation'!E18</f>
        <v>7.2729390802497101E-2</v>
      </c>
      <c r="O21" s="90">
        <f t="shared" si="2"/>
        <v>3.0073751385193921</v>
      </c>
      <c r="P21" s="9">
        <f t="shared" si="3"/>
        <v>1.5972078523481867</v>
      </c>
    </row>
    <row r="22" spans="1:16" x14ac:dyDescent="0.2">
      <c r="A22" s="5">
        <v>10066</v>
      </c>
      <c r="B22" s="13" t="s">
        <v>21</v>
      </c>
      <c r="C22" s="18">
        <v>33.565777054794523</v>
      </c>
      <c r="D22" s="23">
        <f>IF(D$6 ="No",0,IF(D$6="Yes",Data!C18,Data!C18+Data!#REF!))</f>
        <v>0</v>
      </c>
      <c r="E22" s="7">
        <v>0</v>
      </c>
      <c r="F22" s="8">
        <f>Data!D18</f>
        <v>7.1139999999999999</v>
      </c>
      <c r="G22" s="7">
        <f>Data!E18</f>
        <v>0</v>
      </c>
      <c r="H22" s="24">
        <f t="shared" si="0"/>
        <v>26.451777054794523</v>
      </c>
      <c r="I22" s="18">
        <v>24.370999999999999</v>
      </c>
      <c r="J22" s="7">
        <f t="shared" si="1"/>
        <v>0</v>
      </c>
      <c r="K22" s="7">
        <f>0.5*Data!M18</f>
        <v>2.2039859500000002E-2</v>
      </c>
      <c r="L22" s="7">
        <f t="shared" si="4"/>
        <v>0</v>
      </c>
      <c r="M22" s="8">
        <f t="shared" si="5"/>
        <v>0.52019426369863098</v>
      </c>
      <c r="N22" s="23">
        <f>'Proportional Share Calculation'!E19</f>
        <v>0.61742523509349168</v>
      </c>
      <c r="O22" s="90">
        <f t="shared" si="2"/>
        <v>25.530659358292123</v>
      </c>
      <c r="P22" s="9">
        <f t="shared" si="3"/>
        <v>0.9211176965023995</v>
      </c>
    </row>
    <row r="23" spans="1:16" x14ac:dyDescent="0.2">
      <c r="A23" s="5">
        <v>10067</v>
      </c>
      <c r="B23" s="13" t="s">
        <v>22</v>
      </c>
      <c r="C23" s="18">
        <v>16.222689155251143</v>
      </c>
      <c r="D23" s="23">
        <f>IF(D$6 ="No",0,IF(D$6="Yes",Data!C19,Data!C19+Data!#REF!))</f>
        <v>0</v>
      </c>
      <c r="E23" s="7">
        <v>0</v>
      </c>
      <c r="F23" s="8">
        <f>Data!D19</f>
        <v>0</v>
      </c>
      <c r="G23" s="7">
        <f>Data!E19</f>
        <v>0</v>
      </c>
      <c r="H23" s="24">
        <f t="shared" si="0"/>
        <v>16.222689155251143</v>
      </c>
      <c r="I23" s="18">
        <v>15.817</v>
      </c>
      <c r="J23" s="7">
        <f t="shared" si="1"/>
        <v>0</v>
      </c>
      <c r="K23" s="7">
        <f>0.5*Data!M19</f>
        <v>3.9341316000000006E-3</v>
      </c>
      <c r="L23" s="7">
        <f t="shared" si="4"/>
        <v>0</v>
      </c>
      <c r="M23" s="8">
        <f t="shared" si="5"/>
        <v>0.10142228881278559</v>
      </c>
      <c r="N23" s="23">
        <f>'Proportional Share Calculation'!E20</f>
        <v>0.3946041131191978</v>
      </c>
      <c r="O23" s="90">
        <f t="shared" si="2"/>
        <v>16.316960533531983</v>
      </c>
      <c r="P23" s="9">
        <f t="shared" si="3"/>
        <v>-9.4271378280840423E-2</v>
      </c>
    </row>
    <row r="24" spans="1:16" x14ac:dyDescent="0.2">
      <c r="A24" s="5">
        <v>10068</v>
      </c>
      <c r="B24" s="13" t="s">
        <v>23</v>
      </c>
      <c r="C24" s="18">
        <v>2.5317785388127856</v>
      </c>
      <c r="D24" s="23">
        <f>IF(D$6 ="No",0,IF(D$6="Yes",Data!C20,Data!C20+Data!#REF!))</f>
        <v>0</v>
      </c>
      <c r="E24" s="7">
        <v>0</v>
      </c>
      <c r="F24" s="8">
        <f>Data!D20</f>
        <v>0</v>
      </c>
      <c r="G24" s="7">
        <f>Data!E20</f>
        <v>0</v>
      </c>
      <c r="H24" s="24">
        <f t="shared" si="0"/>
        <v>2.5317785388127856</v>
      </c>
      <c r="I24" s="18">
        <v>2.77</v>
      </c>
      <c r="J24" s="7">
        <f t="shared" si="1"/>
        <v>-0.23822146118721443</v>
      </c>
      <c r="K24" s="7">
        <f>0.5*Data!M20</f>
        <v>0</v>
      </c>
      <c r="L24" s="7">
        <f t="shared" si="4"/>
        <v>0</v>
      </c>
      <c r="M24" s="8">
        <f t="shared" si="5"/>
        <v>0</v>
      </c>
      <c r="N24" s="23">
        <f>'Proportional Share Calculation'!E21</f>
        <v>6.274512380853596E-2</v>
      </c>
      <c r="O24" s="90">
        <f t="shared" si="2"/>
        <v>2.5945236626213215</v>
      </c>
      <c r="P24" s="9">
        <f t="shared" si="3"/>
        <v>-6.2745123808535919E-2</v>
      </c>
    </row>
    <row r="25" spans="1:16" x14ac:dyDescent="0.2">
      <c r="A25" s="5">
        <v>10070</v>
      </c>
      <c r="B25" s="13" t="s">
        <v>24</v>
      </c>
      <c r="C25" s="18">
        <v>0.39510742009132421</v>
      </c>
      <c r="D25" s="23">
        <f>IF(D$6 ="No",0,IF(D$6="Yes",Data!C21,Data!C21+Data!#REF!))</f>
        <v>0</v>
      </c>
      <c r="E25" s="7">
        <v>0</v>
      </c>
      <c r="F25" s="8">
        <f>Data!D21</f>
        <v>0</v>
      </c>
      <c r="G25" s="7">
        <f>Data!E21</f>
        <v>0</v>
      </c>
      <c r="H25" s="24">
        <f t="shared" si="0"/>
        <v>0.39510742009132421</v>
      </c>
      <c r="I25" s="18">
        <v>0.35899999999999999</v>
      </c>
      <c r="J25" s="7">
        <f t="shared" si="1"/>
        <v>0</v>
      </c>
      <c r="K25" s="7">
        <f>0.5*Data!M21</f>
        <v>0</v>
      </c>
      <c r="L25" s="7">
        <f t="shared" si="4"/>
        <v>0</v>
      </c>
      <c r="M25" s="8">
        <f t="shared" si="5"/>
        <v>9.0268550228310568E-3</v>
      </c>
      <c r="N25" s="23">
        <f>'Proportional Share Calculation'!E22</f>
        <v>9.1208177292244601E-3</v>
      </c>
      <c r="O25" s="90">
        <f t="shared" si="2"/>
        <v>0.37714767275205552</v>
      </c>
      <c r="P25" s="9">
        <f t="shared" si="3"/>
        <v>1.7959747339268695E-2</v>
      </c>
    </row>
    <row r="26" spans="1:16" x14ac:dyDescent="0.2">
      <c r="A26" s="5">
        <v>10071</v>
      </c>
      <c r="B26" s="13" t="s">
        <v>25</v>
      </c>
      <c r="C26" s="18">
        <v>2.0280296803652966</v>
      </c>
      <c r="D26" s="23">
        <f>IF(D$6 ="No",0,IF(D$6="Yes",Data!C22,Data!C22+Data!#REF!))</f>
        <v>0</v>
      </c>
      <c r="E26" s="7">
        <v>0</v>
      </c>
      <c r="F26" s="8">
        <f>Data!D22</f>
        <v>0</v>
      </c>
      <c r="G26" s="7">
        <f>Data!E22</f>
        <v>0</v>
      </c>
      <c r="H26" s="24">
        <f t="shared" si="0"/>
        <v>2.0280296803652966</v>
      </c>
      <c r="I26" s="18">
        <v>1.9139999999999999</v>
      </c>
      <c r="J26" s="7">
        <f t="shared" si="1"/>
        <v>0</v>
      </c>
      <c r="K26" s="7">
        <f>0.5*Data!M22</f>
        <v>0</v>
      </c>
      <c r="L26" s="7">
        <f t="shared" si="4"/>
        <v>0</v>
      </c>
      <c r="M26" s="8">
        <f t="shared" si="5"/>
        <v>2.8507420091324176E-2</v>
      </c>
      <c r="N26" s="23">
        <f>'Proportional Share Calculation'!E23</f>
        <v>4.8141204573834431E-2</v>
      </c>
      <c r="O26" s="90">
        <f t="shared" si="2"/>
        <v>1.9906486246651587</v>
      </c>
      <c r="P26" s="9">
        <f t="shared" si="3"/>
        <v>3.7381055700137944E-2</v>
      </c>
    </row>
    <row r="27" spans="1:16" x14ac:dyDescent="0.2">
      <c r="A27" s="5">
        <v>10072</v>
      </c>
      <c r="B27" s="13" t="s">
        <v>26</v>
      </c>
      <c r="C27" s="18">
        <v>25.722119178082192</v>
      </c>
      <c r="D27" s="23">
        <f>IF(D$6 ="No",0,IF(D$6="Yes",Data!C23,Data!C23+Data!#REF!))</f>
        <v>0</v>
      </c>
      <c r="E27" s="7">
        <v>0</v>
      </c>
      <c r="F27" s="8">
        <f>Data!D23</f>
        <v>0</v>
      </c>
      <c r="G27" s="7">
        <f>Data!E23</f>
        <v>0</v>
      </c>
      <c r="H27" s="24">
        <f t="shared" si="0"/>
        <v>25.722119178082192</v>
      </c>
      <c r="I27" s="18">
        <v>23.981999999999999</v>
      </c>
      <c r="J27" s="7">
        <f t="shared" si="1"/>
        <v>0</v>
      </c>
      <c r="K27" s="7">
        <f>0.5*Data!M23</f>
        <v>8.3218118399999985E-2</v>
      </c>
      <c r="L27" s="7">
        <f t="shared" si="4"/>
        <v>0</v>
      </c>
      <c r="M27" s="8">
        <f t="shared" si="5"/>
        <v>0.43502979452054813</v>
      </c>
      <c r="N27" s="23">
        <f>'Proportional Share Calculation'!E24</f>
        <v>0.60719018866353525</v>
      </c>
      <c r="O27" s="90">
        <f t="shared" si="2"/>
        <v>25.107438101584084</v>
      </c>
      <c r="P27" s="9">
        <f t="shared" si="3"/>
        <v>0.61468107649810833</v>
      </c>
    </row>
    <row r="28" spans="1:16" x14ac:dyDescent="0.2">
      <c r="A28" s="5">
        <v>10074</v>
      </c>
      <c r="B28" s="13" t="s">
        <v>27</v>
      </c>
      <c r="C28" s="18">
        <v>32.523582077625576</v>
      </c>
      <c r="D28" s="23">
        <f>IF(D$6 ="No",0,IF(D$6="Yes",Data!C24,Data!C24+Data!#REF!))</f>
        <v>0</v>
      </c>
      <c r="E28" s="7">
        <v>0</v>
      </c>
      <c r="F28" s="8">
        <f>Data!D24</f>
        <v>2.9409999999999998</v>
      </c>
      <c r="G28" s="7">
        <f>Data!E24</f>
        <v>0</v>
      </c>
      <c r="H28" s="24">
        <f t="shared" si="0"/>
        <v>29.582582077625577</v>
      </c>
      <c r="I28" s="18">
        <v>26.681999999999999</v>
      </c>
      <c r="J28" s="7">
        <f t="shared" si="1"/>
        <v>0</v>
      </c>
      <c r="K28" s="7">
        <f>0.5*Data!M24</f>
        <v>5.8250090670091327E-2</v>
      </c>
      <c r="L28" s="7">
        <f t="shared" si="4"/>
        <v>0</v>
      </c>
      <c r="M28" s="8">
        <f t="shared" si="5"/>
        <v>0.72514551940639471</v>
      </c>
      <c r="N28" s="23">
        <f>'Proportional Share Calculation'!E25</f>
        <v>0.68067550995703474</v>
      </c>
      <c r="O28" s="90">
        <f t="shared" si="2"/>
        <v>28.146071120033518</v>
      </c>
      <c r="P28" s="9">
        <f t="shared" si="3"/>
        <v>1.4365109575920592</v>
      </c>
    </row>
    <row r="29" spans="1:16" x14ac:dyDescent="0.2">
      <c r="A29" s="5">
        <v>10076</v>
      </c>
      <c r="B29" s="13" t="s">
        <v>28</v>
      </c>
      <c r="C29" s="18">
        <v>7.5949076484018265</v>
      </c>
      <c r="D29" s="23">
        <f>IF(D$6 ="No",0,IF(D$6="Yes",Data!C25,Data!C25+Data!#REF!))</f>
        <v>0</v>
      </c>
      <c r="E29" s="7">
        <v>0</v>
      </c>
      <c r="F29" s="8">
        <f>Data!D25</f>
        <v>0</v>
      </c>
      <c r="G29" s="7">
        <f>Data!E25</f>
        <v>0</v>
      </c>
      <c r="H29" s="24">
        <f t="shared" si="0"/>
        <v>7.5949076484018265</v>
      </c>
      <c r="I29" s="18">
        <v>4.8170000000000002</v>
      </c>
      <c r="J29" s="7">
        <f t="shared" si="1"/>
        <v>0</v>
      </c>
      <c r="K29" s="7">
        <f>0.5*Data!M25</f>
        <v>3.0949611500000001E-3</v>
      </c>
      <c r="L29" s="7">
        <f t="shared" si="4"/>
        <v>0</v>
      </c>
      <c r="M29" s="8">
        <f t="shared" si="5"/>
        <v>0.69447691210045659</v>
      </c>
      <c r="N29" s="23">
        <f>'Proportional Share Calculation'!E26</f>
        <v>0.13666775732304925</v>
      </c>
      <c r="O29" s="90">
        <f t="shared" si="2"/>
        <v>5.6512396305735066</v>
      </c>
      <c r="P29" s="9">
        <f t="shared" si="3"/>
        <v>1.9436680178283199</v>
      </c>
    </row>
    <row r="30" spans="1:16" x14ac:dyDescent="0.2">
      <c r="A30" s="5">
        <v>10078</v>
      </c>
      <c r="B30" s="13" t="s">
        <v>29</v>
      </c>
      <c r="C30" s="18">
        <v>3.5797127853881281</v>
      </c>
      <c r="D30" s="23">
        <f>IF(D$6 ="No",0,IF(D$6="Yes",Data!C26,Data!C26+Data!#REF!))</f>
        <v>0</v>
      </c>
      <c r="E30" s="7">
        <v>0</v>
      </c>
      <c r="F30" s="8">
        <f>Data!D26</f>
        <v>0</v>
      </c>
      <c r="G30" s="7">
        <f>Data!E26</f>
        <v>0</v>
      </c>
      <c r="H30" s="24">
        <f t="shared" si="0"/>
        <v>3.5797127853881281</v>
      </c>
      <c r="I30" s="18">
        <v>3.718</v>
      </c>
      <c r="J30" s="7">
        <f t="shared" si="1"/>
        <v>-0.13828721461187188</v>
      </c>
      <c r="K30" s="7">
        <f>0.5*Data!M26</f>
        <v>6.2817264999999998E-4</v>
      </c>
      <c r="L30" s="7">
        <f t="shared" si="4"/>
        <v>0</v>
      </c>
      <c r="M30" s="8">
        <f t="shared" si="5"/>
        <v>0</v>
      </c>
      <c r="N30" s="23">
        <f>'Proportional Share Calculation'!E27</f>
        <v>8.8731669553616693E-2</v>
      </c>
      <c r="O30" s="90">
        <f t="shared" si="2"/>
        <v>3.6690726275917447</v>
      </c>
      <c r="P30" s="9">
        <f t="shared" si="3"/>
        <v>-8.9359842203616591E-2</v>
      </c>
    </row>
    <row r="31" spans="1:16" x14ac:dyDescent="0.2">
      <c r="A31" s="5">
        <v>10079</v>
      </c>
      <c r="B31" s="13" t="s">
        <v>30</v>
      </c>
      <c r="C31" s="18">
        <v>84.200492009132418</v>
      </c>
      <c r="D31" s="23">
        <f>IF(D$6 ="No",0,IF(D$6="Yes",Data!C27,Data!C27+Data!#REF!))</f>
        <v>0</v>
      </c>
      <c r="E31" s="7">
        <v>0</v>
      </c>
      <c r="F31" s="8">
        <f>Data!D27</f>
        <v>2.9409999999999998</v>
      </c>
      <c r="G31" s="7">
        <f>Data!E27</f>
        <v>4.0149999999999997</v>
      </c>
      <c r="H31" s="24">
        <f t="shared" si="0"/>
        <v>77.244492009132415</v>
      </c>
      <c r="I31" s="18">
        <v>88.179000000000002</v>
      </c>
      <c r="J31" s="7">
        <f t="shared" si="1"/>
        <v>-10.934507990867587</v>
      </c>
      <c r="K31" s="7">
        <f>0.5*Data!M27</f>
        <v>0</v>
      </c>
      <c r="L31" s="7">
        <f t="shared" si="4"/>
        <v>2.0074999999999998</v>
      </c>
      <c r="M31" s="8">
        <f t="shared" si="5"/>
        <v>0</v>
      </c>
      <c r="N31" s="23">
        <f>'Proportional Share Calculation'!E28</f>
        <v>1.9641038797247756</v>
      </c>
      <c r="O31" s="90">
        <f t="shared" si="2"/>
        <v>81.216095888857183</v>
      </c>
      <c r="P31" s="9">
        <f t="shared" si="3"/>
        <v>-3.9716038797247677</v>
      </c>
    </row>
    <row r="32" spans="1:16" x14ac:dyDescent="0.2">
      <c r="A32" s="5">
        <v>10080</v>
      </c>
      <c r="B32" s="13" t="s">
        <v>31</v>
      </c>
      <c r="C32" s="18">
        <v>6.6740559360730591</v>
      </c>
      <c r="D32" s="23">
        <f>IF(D$6 ="No",0,IF(D$6="Yes",Data!C28,Data!C28+Data!#REF!))</f>
        <v>0</v>
      </c>
      <c r="E32" s="7">
        <v>0</v>
      </c>
      <c r="F32" s="8">
        <f>Data!D28</f>
        <v>0</v>
      </c>
      <c r="G32" s="7">
        <f>Data!E28</f>
        <v>0</v>
      </c>
      <c r="H32" s="24">
        <f t="shared" si="0"/>
        <v>6.6740559360730591</v>
      </c>
      <c r="I32" s="18">
        <v>7.4370000000000003</v>
      </c>
      <c r="J32" s="7">
        <f t="shared" si="1"/>
        <v>-0.76294406392694114</v>
      </c>
      <c r="K32" s="7">
        <f>0.5*Data!M28</f>
        <v>0</v>
      </c>
      <c r="L32" s="7">
        <f t="shared" si="4"/>
        <v>0</v>
      </c>
      <c r="M32" s="8">
        <f t="shared" si="5"/>
        <v>0</v>
      </c>
      <c r="N32" s="23">
        <f>'Proportional Share Calculation'!E29</f>
        <v>0.16540327662717594</v>
      </c>
      <c r="O32" s="90">
        <f t="shared" si="2"/>
        <v>6.8394592127002349</v>
      </c>
      <c r="P32" s="9">
        <f t="shared" si="3"/>
        <v>-0.1654032766271758</v>
      </c>
    </row>
    <row r="33" spans="1:16" x14ac:dyDescent="0.2">
      <c r="A33" s="5">
        <v>10081</v>
      </c>
      <c r="B33" s="13" t="s">
        <v>32</v>
      </c>
      <c r="C33" s="18">
        <v>12.966174657534246</v>
      </c>
      <c r="D33" s="23">
        <f>IF(D$6 ="No",0,IF(D$6="Yes",Data!C29,Data!C29+Data!#REF!))</f>
        <v>0</v>
      </c>
      <c r="E33" s="7">
        <v>0</v>
      </c>
      <c r="F33" s="8">
        <f>Data!D29</f>
        <v>2.9409999999999998</v>
      </c>
      <c r="G33" s="7">
        <f>Data!E29</f>
        <v>0</v>
      </c>
      <c r="H33" s="24">
        <f t="shared" si="0"/>
        <v>10.025174657534247</v>
      </c>
      <c r="I33" s="18">
        <v>10.455</v>
      </c>
      <c r="J33" s="7">
        <f t="shared" si="1"/>
        <v>-0.42982534246575277</v>
      </c>
      <c r="K33" s="7">
        <f>0.5*Data!M29</f>
        <v>6.0490905500000004E-3</v>
      </c>
      <c r="L33" s="7">
        <f t="shared" si="4"/>
        <v>0</v>
      </c>
      <c r="M33" s="8">
        <f t="shared" si="5"/>
        <v>0</v>
      </c>
      <c r="N33" s="23">
        <f>'Proportional Share Calculation'!E30</f>
        <v>0.24860404114169427</v>
      </c>
      <c r="O33" s="90">
        <f t="shared" si="2"/>
        <v>10.279827789225942</v>
      </c>
      <c r="P33" s="9">
        <f t="shared" si="3"/>
        <v>-0.25465313169169512</v>
      </c>
    </row>
    <row r="34" spans="1:16" x14ac:dyDescent="0.2">
      <c r="A34" s="5">
        <v>10082</v>
      </c>
      <c r="B34" s="13" t="s">
        <v>33</v>
      </c>
      <c r="C34" s="18">
        <v>0.12037910958904109</v>
      </c>
      <c r="D34" s="23">
        <f>IF(D$6 ="No",0,IF(D$6="Yes",Data!C30,Data!C30+Data!#REF!))</f>
        <v>0</v>
      </c>
      <c r="E34" s="7">
        <v>0</v>
      </c>
      <c r="F34" s="8">
        <f>Data!D30</f>
        <v>0</v>
      </c>
      <c r="G34" s="7">
        <f>Data!E30</f>
        <v>0</v>
      </c>
      <c r="H34" s="24">
        <f t="shared" si="0"/>
        <v>0.12037910958904109</v>
      </c>
      <c r="I34" s="18">
        <v>0.11799999999999999</v>
      </c>
      <c r="J34" s="7">
        <f t="shared" si="1"/>
        <v>0</v>
      </c>
      <c r="K34" s="7">
        <f>0.5*Data!M30</f>
        <v>0</v>
      </c>
      <c r="L34" s="7">
        <f t="shared" si="4"/>
        <v>0</v>
      </c>
      <c r="M34" s="8">
        <f t="shared" si="5"/>
        <v>5.9477739726027448E-4</v>
      </c>
      <c r="N34" s="23">
        <f>'Proportional Share Calculation'!E31</f>
        <v>2.9391370045842333E-3</v>
      </c>
      <c r="O34" s="90">
        <f t="shared" si="2"/>
        <v>0.1215339144018445</v>
      </c>
      <c r="P34" s="9">
        <f t="shared" si="3"/>
        <v>-1.1548048128034033E-3</v>
      </c>
    </row>
    <row r="35" spans="1:16" x14ac:dyDescent="0.2">
      <c r="A35" s="5">
        <v>10083</v>
      </c>
      <c r="B35" s="13" t="s">
        <v>34</v>
      </c>
      <c r="C35" s="18">
        <v>9.3896732876712328</v>
      </c>
      <c r="D35" s="23">
        <f>IF(D$6 ="No",0,IF(D$6="Yes",Data!C31,Data!C31+Data!#REF!))</f>
        <v>0</v>
      </c>
      <c r="E35" s="7">
        <v>0</v>
      </c>
      <c r="F35" s="8">
        <f>Data!D31</f>
        <v>0</v>
      </c>
      <c r="G35" s="7">
        <f>Data!E31</f>
        <v>0</v>
      </c>
      <c r="H35" s="24">
        <f t="shared" si="0"/>
        <v>9.3896732876712328</v>
      </c>
      <c r="I35" s="18">
        <v>8.3629999999999995</v>
      </c>
      <c r="J35" s="7">
        <f t="shared" si="1"/>
        <v>0</v>
      </c>
      <c r="K35" s="7">
        <f>0.5*Data!M31</f>
        <v>1.7283540700000002E-2</v>
      </c>
      <c r="L35" s="7">
        <f t="shared" si="4"/>
        <v>0</v>
      </c>
      <c r="M35" s="8">
        <f t="shared" si="5"/>
        <v>0.25666832191780831</v>
      </c>
      <c r="N35" s="23">
        <f>'Proportional Share Calculation'!E32</f>
        <v>0.21404977000967965</v>
      </c>
      <c r="O35" s="90">
        <f t="shared" si="2"/>
        <v>8.8510016326274865</v>
      </c>
      <c r="P35" s="9">
        <f t="shared" si="3"/>
        <v>0.53867165504374626</v>
      </c>
    </row>
    <row r="36" spans="1:16" x14ac:dyDescent="0.2">
      <c r="A36" s="5">
        <v>10086</v>
      </c>
      <c r="B36" s="13" t="s">
        <v>35</v>
      </c>
      <c r="C36" s="18">
        <v>3.7510205479452048</v>
      </c>
      <c r="D36" s="23">
        <f>IF(D$6 ="No",0,IF(D$6="Yes",Data!C32,Data!C32+Data!#REF!))</f>
        <v>0</v>
      </c>
      <c r="E36" s="7">
        <v>0</v>
      </c>
      <c r="F36" s="8">
        <f>Data!D32</f>
        <v>0</v>
      </c>
      <c r="G36" s="7">
        <f>Data!E32</f>
        <v>0</v>
      </c>
      <c r="H36" s="24">
        <f t="shared" si="0"/>
        <v>3.7510205479452048</v>
      </c>
      <c r="I36" s="18">
        <v>3.9449999999999998</v>
      </c>
      <c r="J36" s="7">
        <f t="shared" si="1"/>
        <v>-0.19397945205479505</v>
      </c>
      <c r="K36" s="7">
        <f>0.5*Data!M32</f>
        <v>0</v>
      </c>
      <c r="L36" s="7">
        <f t="shared" si="4"/>
        <v>0</v>
      </c>
      <c r="M36" s="8">
        <f t="shared" si="5"/>
        <v>0</v>
      </c>
      <c r="N36" s="23">
        <f>'Proportional Share Calculation'!E33</f>
        <v>9.2961625624470967E-2</v>
      </c>
      <c r="O36" s="90">
        <f t="shared" si="2"/>
        <v>3.8439821735696755</v>
      </c>
      <c r="P36" s="9">
        <f t="shared" si="3"/>
        <v>-9.2961625624470745E-2</v>
      </c>
    </row>
    <row r="37" spans="1:16" x14ac:dyDescent="0.2">
      <c r="A37" s="5">
        <v>10087</v>
      </c>
      <c r="B37" s="13" t="s">
        <v>36</v>
      </c>
      <c r="C37" s="18">
        <v>45.184006278538817</v>
      </c>
      <c r="D37" s="23">
        <f>IF(D$6 ="No",0,IF(D$6="Yes",Data!C33,Data!C33+Data!#REF!))</f>
        <v>0</v>
      </c>
      <c r="E37" s="7">
        <v>0</v>
      </c>
      <c r="F37" s="8">
        <f>Data!D33</f>
        <v>0</v>
      </c>
      <c r="G37" s="7">
        <f>Data!E33</f>
        <v>0</v>
      </c>
      <c r="H37" s="24">
        <f t="shared" si="0"/>
        <v>45.184006278538817</v>
      </c>
      <c r="I37" s="18">
        <v>85.48</v>
      </c>
      <c r="J37" s="7">
        <f t="shared" si="1"/>
        <v>-40.295993721461187</v>
      </c>
      <c r="K37" s="7">
        <f>0.5*Data!M33</f>
        <v>5.4999999999999996E-10</v>
      </c>
      <c r="L37" s="7">
        <f t="shared" si="4"/>
        <v>0</v>
      </c>
      <c r="M37" s="8">
        <f t="shared" si="5"/>
        <v>0</v>
      </c>
      <c r="N37" s="23">
        <f>'Proportional Share Calculation'!E34</f>
        <v>1.1197962320497956</v>
      </c>
      <c r="O37" s="90">
        <f t="shared" si="2"/>
        <v>46.303802511138613</v>
      </c>
      <c r="P37" s="9">
        <f t="shared" si="3"/>
        <v>-1.1197962325997963</v>
      </c>
    </row>
    <row r="38" spans="1:16" x14ac:dyDescent="0.2">
      <c r="A38" s="5">
        <v>10089</v>
      </c>
      <c r="B38" s="13" t="s">
        <v>37</v>
      </c>
      <c r="C38" s="18">
        <v>117.53799566210046</v>
      </c>
      <c r="D38" s="23">
        <f>IF(D$6 ="No",0,IF(D$6="Yes",Data!C34,Data!C34+Data!#REF!))</f>
        <v>0</v>
      </c>
      <c r="E38" s="7">
        <v>0</v>
      </c>
      <c r="F38" s="8">
        <f>Data!D34</f>
        <v>0</v>
      </c>
      <c r="G38" s="7">
        <f>Data!E34</f>
        <v>0.58199999999999996</v>
      </c>
      <c r="H38" s="24">
        <f t="shared" si="0"/>
        <v>116.95599566210046</v>
      </c>
      <c r="I38" s="18">
        <v>104.21299999999999</v>
      </c>
      <c r="J38" s="7">
        <f t="shared" si="1"/>
        <v>0</v>
      </c>
      <c r="K38" s="7">
        <f>0.5*Data!M34</f>
        <v>0.62005273254611881</v>
      </c>
      <c r="L38" s="7">
        <f t="shared" si="4"/>
        <v>0.29099999999999998</v>
      </c>
      <c r="M38" s="8">
        <f t="shared" si="5"/>
        <v>3.1857489155251173</v>
      </c>
      <c r="N38" s="23">
        <f>'Proportional Share Calculation'!E35</f>
        <v>2.6842442219582816</v>
      </c>
      <c r="O38" s="90">
        <f t="shared" ref="O38:O69" si="6">SUM(I38:N38)</f>
        <v>110.9940458700295</v>
      </c>
      <c r="P38" s="9">
        <f t="shared" ref="P38:P69" si="7">H38-O38</f>
        <v>5.9619497920709676</v>
      </c>
    </row>
    <row r="39" spans="1:16" x14ac:dyDescent="0.2">
      <c r="A39" s="5">
        <v>10091</v>
      </c>
      <c r="B39" s="13" t="s">
        <v>38</v>
      </c>
      <c r="C39" s="18">
        <v>9.8294595890410967</v>
      </c>
      <c r="D39" s="23">
        <f>IF(D$6 ="No",0,IF(D$6="Yes",Data!C35,Data!C35+Data!#REF!))</f>
        <v>0</v>
      </c>
      <c r="E39" s="7">
        <v>0</v>
      </c>
      <c r="F39" s="8">
        <f>Data!D35</f>
        <v>0</v>
      </c>
      <c r="G39" s="7">
        <f>Data!E35</f>
        <v>0</v>
      </c>
      <c r="H39" s="24">
        <f t="shared" ref="H39:H70" si="8">IF((C39+D39-SUM(E39:G39))&gt;0,C39+D39-SUM(E39:G39),0)</f>
        <v>9.8294595890410967</v>
      </c>
      <c r="I39" s="18">
        <v>9.4220000000000006</v>
      </c>
      <c r="J39" s="7">
        <f t="shared" si="1"/>
        <v>0</v>
      </c>
      <c r="K39" s="7">
        <f>0.5*Data!M35</f>
        <v>6.8130138999999978E-3</v>
      </c>
      <c r="L39" s="7">
        <f t="shared" si="4"/>
        <v>0</v>
      </c>
      <c r="M39" s="8">
        <f t="shared" si="5"/>
        <v>0.10186489726027403</v>
      </c>
      <c r="N39" s="23">
        <f>'Proportional Share Calculation'!E36</f>
        <v>0.23619900253813245</v>
      </c>
      <c r="O39" s="90">
        <f t="shared" si="6"/>
        <v>9.7668769136984075</v>
      </c>
      <c r="P39" s="9">
        <f t="shared" si="7"/>
        <v>6.2582675342689242E-2</v>
      </c>
    </row>
    <row r="40" spans="1:16" x14ac:dyDescent="0.2">
      <c r="A40" s="5">
        <v>10094</v>
      </c>
      <c r="B40" s="13" t="s">
        <v>39</v>
      </c>
      <c r="C40" s="18">
        <v>2.9917497716894976</v>
      </c>
      <c r="D40" s="23">
        <f>IF(D$6 ="No",0,IF(D$6="Yes",Data!C36,Data!C36+Data!#REF!))</f>
        <v>0</v>
      </c>
      <c r="E40" s="7">
        <v>0</v>
      </c>
      <c r="F40" s="8">
        <f>Data!D36</f>
        <v>0</v>
      </c>
      <c r="G40" s="7">
        <f>Data!E36</f>
        <v>0</v>
      </c>
      <c r="H40" s="24">
        <f t="shared" si="8"/>
        <v>2.9917497716894976</v>
      </c>
      <c r="I40" s="18">
        <v>3.0369999999999999</v>
      </c>
      <c r="J40" s="7">
        <f t="shared" si="1"/>
        <v>-4.5250228310502294E-2</v>
      </c>
      <c r="K40" s="7">
        <f>0.5*Data!M36</f>
        <v>0</v>
      </c>
      <c r="L40" s="7">
        <f t="shared" si="4"/>
        <v>0</v>
      </c>
      <c r="M40" s="8">
        <f t="shared" si="5"/>
        <v>0</v>
      </c>
      <c r="N40" s="23">
        <f>'Proportional Share Calculation'!E37</f>
        <v>7.4144601098025842E-2</v>
      </c>
      <c r="O40" s="90">
        <f t="shared" si="6"/>
        <v>3.0658943727875236</v>
      </c>
      <c r="P40" s="9">
        <f t="shared" si="7"/>
        <v>-7.4144601098026008E-2</v>
      </c>
    </row>
    <row r="41" spans="1:16" x14ac:dyDescent="0.2">
      <c r="A41" s="5">
        <v>10095</v>
      </c>
      <c r="B41" s="13" t="s">
        <v>40</v>
      </c>
      <c r="C41" s="18">
        <v>3.7061172374429225</v>
      </c>
      <c r="D41" s="23">
        <f>IF(D$6 ="No",0,IF(D$6="Yes",Data!C37,Data!C37+Data!#REF!))</f>
        <v>0</v>
      </c>
      <c r="E41" s="7">
        <v>0</v>
      </c>
      <c r="F41" s="8">
        <f>Data!D37</f>
        <v>0</v>
      </c>
      <c r="G41" s="7">
        <f>Data!E37</f>
        <v>0</v>
      </c>
      <c r="H41" s="24">
        <f t="shared" si="8"/>
        <v>3.7061172374429225</v>
      </c>
      <c r="I41" s="18">
        <v>3.6429999999999998</v>
      </c>
      <c r="J41" s="7">
        <f t="shared" si="1"/>
        <v>0</v>
      </c>
      <c r="K41" s="7">
        <f>0.5*Data!M37</f>
        <v>0</v>
      </c>
      <c r="L41" s="7">
        <f t="shared" si="4"/>
        <v>0</v>
      </c>
      <c r="M41" s="8">
        <f t="shared" si="5"/>
        <v>1.5779309360730687E-2</v>
      </c>
      <c r="N41" s="23">
        <f>'Proportional Share Calculation'!E38</f>
        <v>9.0675608958120074E-2</v>
      </c>
      <c r="O41" s="90">
        <f t="shared" si="6"/>
        <v>3.7494549183188504</v>
      </c>
      <c r="P41" s="9">
        <f t="shared" si="7"/>
        <v>-4.333768087592782E-2</v>
      </c>
    </row>
    <row r="42" spans="1:16" x14ac:dyDescent="0.2">
      <c r="A42" s="5">
        <v>10097</v>
      </c>
      <c r="B42" s="13" t="s">
        <v>41</v>
      </c>
      <c r="C42" s="18">
        <v>2.057659246575342</v>
      </c>
      <c r="D42" s="23">
        <f>IF(D$6 ="No",0,IF(D$6="Yes",Data!C38,Data!C38+Data!#REF!))</f>
        <v>0</v>
      </c>
      <c r="E42" s="7">
        <v>0</v>
      </c>
      <c r="F42" s="8">
        <f>Data!D38</f>
        <v>0</v>
      </c>
      <c r="G42" s="7">
        <f>Data!E38</f>
        <v>0</v>
      </c>
      <c r="H42" s="24">
        <f t="shared" si="8"/>
        <v>2.057659246575342</v>
      </c>
      <c r="I42" s="18">
        <v>2.0379999999999998</v>
      </c>
      <c r="J42" s="7">
        <f t="shared" si="1"/>
        <v>0</v>
      </c>
      <c r="K42" s="7">
        <f>0.5*Data!M38</f>
        <v>0</v>
      </c>
      <c r="L42" s="7">
        <f t="shared" si="4"/>
        <v>0</v>
      </c>
      <c r="M42" s="8">
        <f t="shared" si="5"/>
        <v>4.9148116438355594E-3</v>
      </c>
      <c r="N42" s="23">
        <f>'Proportional Share Calculation'!E39</f>
        <v>5.0629603190724806E-2</v>
      </c>
      <c r="O42" s="90">
        <f t="shared" si="6"/>
        <v>2.0935444148345601</v>
      </c>
      <c r="P42" s="9">
        <f t="shared" si="7"/>
        <v>-3.5885168259218059E-2</v>
      </c>
    </row>
    <row r="43" spans="1:16" x14ac:dyDescent="0.2">
      <c r="A43" s="5">
        <v>10101</v>
      </c>
      <c r="B43" s="13" t="s">
        <v>42</v>
      </c>
      <c r="C43" s="18">
        <v>80.877095776255715</v>
      </c>
      <c r="D43" s="23">
        <f>IF(D$6 ="No",0,IF(D$6="Yes",Data!C39,Data!C39+Data!#REF!))</f>
        <v>0</v>
      </c>
      <c r="E43" s="7">
        <v>0</v>
      </c>
      <c r="F43" s="8">
        <f>Data!D39</f>
        <v>0.46</v>
      </c>
      <c r="G43" s="7">
        <f>Data!E39</f>
        <v>0</v>
      </c>
      <c r="H43" s="24">
        <f t="shared" si="8"/>
        <v>80.417095776255721</v>
      </c>
      <c r="I43" s="18">
        <v>76.028000000000006</v>
      </c>
      <c r="J43" s="7">
        <f t="shared" si="1"/>
        <v>0</v>
      </c>
      <c r="K43" s="7">
        <f>0.5*Data!M39</f>
        <v>1.2063680216995436</v>
      </c>
      <c r="L43" s="7">
        <f t="shared" si="4"/>
        <v>0</v>
      </c>
      <c r="M43" s="8">
        <f t="shared" si="5"/>
        <v>1.0972739440639288</v>
      </c>
      <c r="N43" s="23">
        <f>'Proportional Share Calculation'!E40</f>
        <v>1.9412948241406904</v>
      </c>
      <c r="O43" s="90">
        <f t="shared" si="6"/>
        <v>80.272936789904165</v>
      </c>
      <c r="P43" s="9">
        <f t="shared" si="7"/>
        <v>0.144158986351556</v>
      </c>
    </row>
    <row r="44" spans="1:16" x14ac:dyDescent="0.2">
      <c r="A44" s="5">
        <v>10103</v>
      </c>
      <c r="B44" s="13" t="s">
        <v>43</v>
      </c>
      <c r="C44" s="18">
        <v>576.96809589041106</v>
      </c>
      <c r="D44" s="23">
        <f>IF(D$6 ="No",0,IF(D$6="Yes",Data!C40,Data!C40+Data!#REF!))</f>
        <v>0</v>
      </c>
      <c r="E44" s="7">
        <v>0</v>
      </c>
      <c r="F44" s="8">
        <f>Data!D40</f>
        <v>103.181</v>
      </c>
      <c r="G44" s="7">
        <f>Data!E40</f>
        <v>0</v>
      </c>
      <c r="H44" s="24">
        <f t="shared" si="8"/>
        <v>473.78709589041108</v>
      </c>
      <c r="I44" s="18">
        <v>318.49400000000003</v>
      </c>
      <c r="J44" s="7">
        <f t="shared" si="1"/>
        <v>0</v>
      </c>
      <c r="K44" s="7">
        <f>0.5*Data!M40</f>
        <v>24.138422832148859</v>
      </c>
      <c r="L44" s="7">
        <f t="shared" si="4"/>
        <v>0</v>
      </c>
      <c r="M44" s="8">
        <f t="shared" si="5"/>
        <v>38.823273972602763</v>
      </c>
      <c r="N44" s="23">
        <f>'Proportional Share Calculation'!E41</f>
        <v>9.4536250136273683</v>
      </c>
      <c r="O44" s="90">
        <f t="shared" si="6"/>
        <v>390.909321818379</v>
      </c>
      <c r="P44" s="9">
        <f t="shared" si="7"/>
        <v>82.877774072032082</v>
      </c>
    </row>
    <row r="45" spans="1:16" x14ac:dyDescent="0.2">
      <c r="A45" s="5">
        <v>10105</v>
      </c>
      <c r="B45" s="13" t="s">
        <v>44</v>
      </c>
      <c r="C45" s="18">
        <v>112.72044303652969</v>
      </c>
      <c r="D45" s="23">
        <f>IF(D$6 ="No",0,IF(D$6="Yes",Data!C41,Data!C41+Data!#REF!))</f>
        <v>0</v>
      </c>
      <c r="E45" s="7">
        <v>0</v>
      </c>
      <c r="F45" s="8">
        <f>Data!D41</f>
        <v>0</v>
      </c>
      <c r="G45" s="7">
        <f>Data!E41</f>
        <v>0</v>
      </c>
      <c r="H45" s="24">
        <f t="shared" si="8"/>
        <v>112.72044303652969</v>
      </c>
      <c r="I45" s="18">
        <v>92.837999999999994</v>
      </c>
      <c r="J45" s="7">
        <f t="shared" si="1"/>
        <v>0</v>
      </c>
      <c r="K45" s="7">
        <f>0.5*Data!M41</f>
        <v>0</v>
      </c>
      <c r="L45" s="7">
        <f t="shared" si="4"/>
        <v>0</v>
      </c>
      <c r="M45" s="8">
        <f t="shared" si="5"/>
        <v>4.9706107591324233</v>
      </c>
      <c r="N45" s="23">
        <f>'Proportional Share Calculation'!E42</f>
        <v>2.4239929747174749</v>
      </c>
      <c r="O45" s="90">
        <f t="shared" si="6"/>
        <v>100.2326037338499</v>
      </c>
      <c r="P45" s="9">
        <f t="shared" si="7"/>
        <v>12.487839302679788</v>
      </c>
    </row>
    <row r="46" spans="1:16" x14ac:dyDescent="0.2">
      <c r="A46" s="5">
        <v>10106</v>
      </c>
      <c r="B46" s="13" t="s">
        <v>45</v>
      </c>
      <c r="C46" s="18">
        <v>26.340859589041099</v>
      </c>
      <c r="D46" s="23">
        <f>IF(D$6 ="No",0,IF(D$6="Yes",Data!C42,Data!C42+Data!#REF!))</f>
        <v>0</v>
      </c>
      <c r="E46" s="7">
        <v>0</v>
      </c>
      <c r="F46" s="8">
        <f>Data!D42</f>
        <v>0</v>
      </c>
      <c r="G46" s="7">
        <f>Data!E42</f>
        <v>0</v>
      </c>
      <c r="H46" s="24">
        <f t="shared" si="8"/>
        <v>26.340859589041099</v>
      </c>
      <c r="I46" s="18">
        <v>23.879000000000001</v>
      </c>
      <c r="J46" s="7">
        <f t="shared" si="1"/>
        <v>0</v>
      </c>
      <c r="K46" s="7">
        <f>0.5*Data!M42</f>
        <v>0</v>
      </c>
      <c r="L46" s="7">
        <f t="shared" si="4"/>
        <v>0</v>
      </c>
      <c r="M46" s="8">
        <f t="shared" si="5"/>
        <v>0.61546489726027431</v>
      </c>
      <c r="N46" s="23">
        <f>'Proportional Share Calculation'!E43</f>
        <v>0.60704686805787089</v>
      </c>
      <c r="O46" s="90">
        <f t="shared" si="6"/>
        <v>25.101511765318147</v>
      </c>
      <c r="P46" s="9">
        <f t="shared" si="7"/>
        <v>1.2393478237229516</v>
      </c>
    </row>
    <row r="47" spans="1:16" x14ac:dyDescent="0.2">
      <c r="A47" s="5">
        <v>10109</v>
      </c>
      <c r="B47" s="13" t="s">
        <v>46</v>
      </c>
      <c r="C47" s="18">
        <v>16.289023858447486</v>
      </c>
      <c r="D47" s="23">
        <f>IF(D$6 ="No",0,IF(D$6="Yes",Data!C43,Data!C43+Data!#REF!))</f>
        <v>0</v>
      </c>
      <c r="E47" s="7">
        <v>0</v>
      </c>
      <c r="F47" s="8">
        <f>Data!D43</f>
        <v>0</v>
      </c>
      <c r="G47" s="7">
        <f>Data!E43</f>
        <v>0</v>
      </c>
      <c r="H47" s="24">
        <f t="shared" si="8"/>
        <v>16.289023858447486</v>
      </c>
      <c r="I47" s="18">
        <v>12.118</v>
      </c>
      <c r="J47" s="7">
        <f t="shared" si="1"/>
        <v>0</v>
      </c>
      <c r="K47" s="7">
        <f>0.5*Data!M43</f>
        <v>1.78888242E-2</v>
      </c>
      <c r="L47" s="7">
        <f t="shared" si="4"/>
        <v>0</v>
      </c>
      <c r="M47" s="8">
        <f t="shared" si="5"/>
        <v>1.0427559646118714</v>
      </c>
      <c r="N47" s="23">
        <f>'Proportional Share Calculation'!E44</f>
        <v>0.32660664676084594</v>
      </c>
      <c r="O47" s="90">
        <f t="shared" si="6"/>
        <v>13.505251435572717</v>
      </c>
      <c r="P47" s="9">
        <f t="shared" si="7"/>
        <v>2.7837724228747689</v>
      </c>
    </row>
    <row r="48" spans="1:16" x14ac:dyDescent="0.2">
      <c r="A48" s="5">
        <v>10111</v>
      </c>
      <c r="B48" s="13" t="s">
        <v>47</v>
      </c>
      <c r="C48" s="18">
        <v>3.2732219178082196</v>
      </c>
      <c r="D48" s="23">
        <f>IF(D$6 ="No",0,IF(D$6="Yes",Data!C44,Data!C44+Data!#REF!))</f>
        <v>0</v>
      </c>
      <c r="E48" s="7">
        <v>0</v>
      </c>
      <c r="F48" s="8">
        <f>Data!D44</f>
        <v>0</v>
      </c>
      <c r="G48" s="7">
        <f>Data!E44</f>
        <v>0</v>
      </c>
      <c r="H48" s="24">
        <f t="shared" si="8"/>
        <v>3.2732219178082196</v>
      </c>
      <c r="I48" s="18">
        <v>3.2349999999999999</v>
      </c>
      <c r="J48" s="7">
        <f t="shared" si="1"/>
        <v>0</v>
      </c>
      <c r="K48" s="7">
        <f>0.5*Data!M44</f>
        <v>0</v>
      </c>
      <c r="L48" s="7">
        <f t="shared" si="4"/>
        <v>0</v>
      </c>
      <c r="M48" s="8">
        <f t="shared" si="5"/>
        <v>9.5554794520549269E-3</v>
      </c>
      <c r="N48" s="23">
        <f>'Proportional Share Calculation'!E45</f>
        <v>8.040989057334641E-2</v>
      </c>
      <c r="O48" s="90">
        <f t="shared" si="6"/>
        <v>3.3249653700254016</v>
      </c>
      <c r="P48" s="9">
        <f t="shared" si="7"/>
        <v>-5.1743452217182018E-2</v>
      </c>
    </row>
    <row r="49" spans="1:16" x14ac:dyDescent="0.2">
      <c r="A49" s="5">
        <v>10112</v>
      </c>
      <c r="B49" s="13" t="s">
        <v>48</v>
      </c>
      <c r="C49" s="18">
        <v>58.987459817351599</v>
      </c>
      <c r="D49" s="23">
        <f>IF(D$6 ="No",0,IF(D$6="Yes",Data!C45,Data!C45+Data!#REF!))</f>
        <v>0</v>
      </c>
      <c r="E49" s="7">
        <v>0</v>
      </c>
      <c r="F49" s="8">
        <f>Data!D45</f>
        <v>0</v>
      </c>
      <c r="G49" s="7">
        <f>Data!E45</f>
        <v>0</v>
      </c>
      <c r="H49" s="24">
        <f t="shared" si="8"/>
        <v>58.987459817351599</v>
      </c>
      <c r="I49" s="18">
        <v>58.25</v>
      </c>
      <c r="J49" s="7">
        <f t="shared" si="1"/>
        <v>0</v>
      </c>
      <c r="K49" s="7">
        <f>0.5*Data!M45</f>
        <v>0.46621856769999998</v>
      </c>
      <c r="L49" s="7">
        <f t="shared" si="4"/>
        <v>0</v>
      </c>
      <c r="M49" s="8">
        <f t="shared" si="5"/>
        <v>0.18436495433789979</v>
      </c>
      <c r="N49" s="23">
        <f>'Proportional Share Calculation'!E46</f>
        <v>1.4597344707796991</v>
      </c>
      <c r="O49" s="90">
        <f t="shared" si="6"/>
        <v>60.360317992817599</v>
      </c>
      <c r="P49" s="9">
        <f t="shared" si="7"/>
        <v>-1.3728581754659999</v>
      </c>
    </row>
    <row r="50" spans="1:16" x14ac:dyDescent="0.2">
      <c r="A50" s="5">
        <v>10113</v>
      </c>
      <c r="B50" s="13" t="s">
        <v>49</v>
      </c>
      <c r="C50" s="18">
        <v>45.618917579908683</v>
      </c>
      <c r="D50" s="23">
        <f>IF(D$6 ="No",0,IF(D$6="Yes",Data!C46,Data!C46+Data!#REF!))</f>
        <v>0</v>
      </c>
      <c r="E50" s="7">
        <v>0</v>
      </c>
      <c r="F50" s="8">
        <f>Data!D46</f>
        <v>0</v>
      </c>
      <c r="G50" s="7">
        <f>Data!E46</f>
        <v>1.2310000000000001</v>
      </c>
      <c r="H50" s="24">
        <f t="shared" si="8"/>
        <v>44.387917579908681</v>
      </c>
      <c r="I50" s="18">
        <v>37.692999999999998</v>
      </c>
      <c r="J50" s="7">
        <f t="shared" si="1"/>
        <v>0</v>
      </c>
      <c r="K50" s="7">
        <f>0.5*Data!M46</f>
        <v>1.6926727449999998E-2</v>
      </c>
      <c r="L50" s="7">
        <f t="shared" si="4"/>
        <v>0.61550000000000005</v>
      </c>
      <c r="M50" s="8">
        <f t="shared" si="5"/>
        <v>1.6737293949771708</v>
      </c>
      <c r="N50" s="23">
        <f>'Proportional Share Calculation'!E47</f>
        <v>0.99129997535864156</v>
      </c>
      <c r="O50" s="90">
        <f t="shared" si="6"/>
        <v>40.99045609778581</v>
      </c>
      <c r="P50" s="9">
        <f t="shared" si="7"/>
        <v>3.3974614821228712</v>
      </c>
    </row>
    <row r="51" spans="1:16" x14ac:dyDescent="0.2">
      <c r="A51" s="5">
        <v>10116</v>
      </c>
      <c r="B51" s="13" t="s">
        <v>50</v>
      </c>
      <c r="C51" s="18">
        <v>0.25387214611872144</v>
      </c>
      <c r="D51" s="23">
        <f>IF(D$6 ="No",0,IF(D$6="Yes",Data!C47,Data!C47+Data!#REF!))</f>
        <v>0</v>
      </c>
      <c r="E51" s="7">
        <v>0</v>
      </c>
      <c r="F51" s="8">
        <f>Data!D47</f>
        <v>0</v>
      </c>
      <c r="G51" s="7">
        <f>Data!E47</f>
        <v>0</v>
      </c>
      <c r="H51" s="24">
        <f t="shared" si="8"/>
        <v>0.25387214611872144</v>
      </c>
      <c r="I51" s="18">
        <v>0.22800000000000001</v>
      </c>
      <c r="J51" s="7">
        <f t="shared" si="1"/>
        <v>0</v>
      </c>
      <c r="K51" s="7">
        <f>0.5*Data!M47</f>
        <v>2.5365241500000003E-3</v>
      </c>
      <c r="L51" s="7">
        <f t="shared" si="4"/>
        <v>0</v>
      </c>
      <c r="M51" s="8">
        <f t="shared" si="5"/>
        <v>6.4680365296803585E-3</v>
      </c>
      <c r="N51" s="23">
        <f>'Proportional Share Calculation'!E48</f>
        <v>5.8736892959079853E-3</v>
      </c>
      <c r="O51" s="90">
        <f t="shared" si="6"/>
        <v>0.24287824997558835</v>
      </c>
      <c r="P51" s="9">
        <f t="shared" si="7"/>
        <v>1.0993896143133092E-2</v>
      </c>
    </row>
    <row r="52" spans="1:16" x14ac:dyDescent="0.2">
      <c r="A52" s="5">
        <v>10118</v>
      </c>
      <c r="B52" s="13" t="s">
        <v>51</v>
      </c>
      <c r="C52" s="18">
        <v>52.862122146118715</v>
      </c>
      <c r="D52" s="23">
        <f>IF(D$6 ="No",0,IF(D$6="Yes",Data!C48,Data!C48+Data!#REF!))</f>
        <v>0</v>
      </c>
      <c r="E52" s="7">
        <v>0</v>
      </c>
      <c r="F52" s="8">
        <f>Data!D48</f>
        <v>0</v>
      </c>
      <c r="G52" s="7">
        <f>Data!E48</f>
        <v>0</v>
      </c>
      <c r="H52" s="24">
        <f t="shared" si="8"/>
        <v>52.862122146118715</v>
      </c>
      <c r="I52" s="18">
        <v>45.673999999999999</v>
      </c>
      <c r="J52" s="7">
        <f t="shared" si="1"/>
        <v>0</v>
      </c>
      <c r="K52" s="7">
        <f>0.5*Data!M48</f>
        <v>0.19362773392694066</v>
      </c>
      <c r="L52" s="7">
        <f t="shared" si="4"/>
        <v>0</v>
      </c>
      <c r="M52" s="8">
        <f t="shared" si="5"/>
        <v>1.7970305365296788</v>
      </c>
      <c r="N52" s="23">
        <f>'Proportional Share Calculation'!E49</f>
        <v>1.1812742854964653</v>
      </c>
      <c r="O52" s="90">
        <f t="shared" si="6"/>
        <v>48.845932555953077</v>
      </c>
      <c r="P52" s="9">
        <f t="shared" si="7"/>
        <v>4.0161895901656379</v>
      </c>
    </row>
    <row r="53" spans="1:16" x14ac:dyDescent="0.2">
      <c r="A53" s="5">
        <v>10121</v>
      </c>
      <c r="B53" s="13" t="s">
        <v>52</v>
      </c>
      <c r="C53" s="18">
        <v>41.724773972602733</v>
      </c>
      <c r="D53" s="23">
        <f>IF(D$6 ="No",0,IF(D$6="Yes",Data!C49,Data!C49+Data!#REF!))</f>
        <v>0</v>
      </c>
      <c r="E53" s="7">
        <v>0</v>
      </c>
      <c r="F53" s="8">
        <f>Data!D49</f>
        <v>0</v>
      </c>
      <c r="G53" s="7">
        <f>Data!E49</f>
        <v>0</v>
      </c>
      <c r="H53" s="24">
        <f t="shared" si="8"/>
        <v>41.724773972602733</v>
      </c>
      <c r="I53" s="18">
        <v>40.875</v>
      </c>
      <c r="J53" s="7">
        <f t="shared" si="1"/>
        <v>0</v>
      </c>
      <c r="K53" s="7">
        <f>0.5*Data!M49</f>
        <v>0</v>
      </c>
      <c r="L53" s="7">
        <f t="shared" si="4"/>
        <v>0</v>
      </c>
      <c r="M53" s="8">
        <f t="shared" si="5"/>
        <v>0.21244349315068334</v>
      </c>
      <c r="N53" s="23">
        <f>'Proportional Share Calculation'!E50</f>
        <v>1.0182710254597827</v>
      </c>
      <c r="O53" s="90">
        <f t="shared" si="6"/>
        <v>42.105714518610469</v>
      </c>
      <c r="P53" s="9">
        <f t="shared" si="7"/>
        <v>-0.38094054600773575</v>
      </c>
    </row>
    <row r="54" spans="1:16" x14ac:dyDescent="0.2">
      <c r="A54" s="5">
        <v>10123</v>
      </c>
      <c r="B54" s="13" t="s">
        <v>53</v>
      </c>
      <c r="C54" s="18">
        <v>479.04937248858442</v>
      </c>
      <c r="D54" s="23">
        <f>IF(D$6 ="No",0,IF(D$6="Yes",Data!C50,Data!C50+Data!#REF!))</f>
        <v>0</v>
      </c>
      <c r="E54" s="7">
        <v>28.6</v>
      </c>
      <c r="F54" s="8">
        <f>Data!D50</f>
        <v>15.72</v>
      </c>
      <c r="G54" s="7">
        <f>Data!E50</f>
        <v>0</v>
      </c>
      <c r="H54" s="24">
        <f t="shared" si="8"/>
        <v>434.72937248858443</v>
      </c>
      <c r="I54" s="18">
        <v>549.19899999999996</v>
      </c>
      <c r="J54" s="7">
        <f t="shared" si="1"/>
        <v>-114.46962751141552</v>
      </c>
      <c r="K54" s="7">
        <f>0.5*Data!M50</f>
        <v>8.9093215012636975</v>
      </c>
      <c r="L54" s="7">
        <f t="shared" si="4"/>
        <v>0</v>
      </c>
      <c r="M54" s="8">
        <f t="shared" si="5"/>
        <v>0</v>
      </c>
      <c r="N54" s="23">
        <f>'Proportional Share Calculation'!E51</f>
        <v>10.994707615186318</v>
      </c>
      <c r="O54" s="90">
        <f t="shared" si="6"/>
        <v>454.63340160503446</v>
      </c>
      <c r="P54" s="9">
        <f t="shared" si="7"/>
        <v>-19.904029116450033</v>
      </c>
    </row>
    <row r="55" spans="1:16" x14ac:dyDescent="0.2">
      <c r="A55" s="5">
        <v>10136</v>
      </c>
      <c r="B55" s="13" t="s">
        <v>54</v>
      </c>
      <c r="C55" s="18">
        <v>19.940254566210047</v>
      </c>
      <c r="D55" s="23">
        <f>IF(D$6 ="No",0,IF(D$6="Yes",Data!C51,Data!C51+Data!#REF!))</f>
        <v>0</v>
      </c>
      <c r="E55" s="7">
        <v>0</v>
      </c>
      <c r="F55" s="8">
        <f>Data!D51</f>
        <v>0</v>
      </c>
      <c r="G55" s="7">
        <f>Data!E51</f>
        <v>0</v>
      </c>
      <c r="H55" s="24">
        <f t="shared" si="8"/>
        <v>19.940254566210047</v>
      </c>
      <c r="I55" s="18">
        <v>18.536999999999999</v>
      </c>
      <c r="J55" s="7">
        <f t="shared" si="1"/>
        <v>0</v>
      </c>
      <c r="K55" s="7">
        <f>0.5*Data!M51</f>
        <v>1.0717939497716896E-3</v>
      </c>
      <c r="L55" s="7">
        <f t="shared" si="4"/>
        <v>0</v>
      </c>
      <c r="M55" s="8">
        <f t="shared" si="5"/>
        <v>0.35081364155251205</v>
      </c>
      <c r="N55" s="23">
        <f>'Proportional Share Calculation'!E52</f>
        <v>0.46812366764575142</v>
      </c>
      <c r="O55" s="90">
        <f t="shared" si="6"/>
        <v>19.357009103148037</v>
      </c>
      <c r="P55" s="9">
        <f t="shared" si="7"/>
        <v>0.58324546306200986</v>
      </c>
    </row>
    <row r="56" spans="1:16" x14ac:dyDescent="0.2">
      <c r="A56" s="5">
        <v>10142</v>
      </c>
      <c r="B56" s="13" t="s">
        <v>55</v>
      </c>
      <c r="C56" s="18">
        <v>3.4522550228310505</v>
      </c>
      <c r="D56" s="23">
        <f>IF(D$6 ="No",0,IF(D$6="Yes",Data!C52,Data!C52+Data!#REF!))</f>
        <v>0</v>
      </c>
      <c r="E56" s="7">
        <v>0</v>
      </c>
      <c r="F56" s="8">
        <f>Data!D52</f>
        <v>0</v>
      </c>
      <c r="G56" s="7">
        <f>Data!E52</f>
        <v>0</v>
      </c>
      <c r="H56" s="24">
        <f t="shared" si="8"/>
        <v>3.4522550228310505</v>
      </c>
      <c r="I56" s="18">
        <v>2.6869999999999998</v>
      </c>
      <c r="J56" s="7">
        <f t="shared" si="1"/>
        <v>0</v>
      </c>
      <c r="K56" s="7">
        <f>0.5*Data!M52</f>
        <v>0</v>
      </c>
      <c r="L56" s="7">
        <f t="shared" si="4"/>
        <v>0</v>
      </c>
      <c r="M56" s="8">
        <f t="shared" si="5"/>
        <v>0.19131375570776266</v>
      </c>
      <c r="N56" s="23">
        <f>'Proportional Share Calculation'!E53</f>
        <v>7.1333313792281222E-2</v>
      </c>
      <c r="O56" s="90">
        <f t="shared" si="6"/>
        <v>2.9496470695000436</v>
      </c>
      <c r="P56" s="9">
        <f t="shared" si="7"/>
        <v>0.50260795333100683</v>
      </c>
    </row>
    <row r="57" spans="1:16" x14ac:dyDescent="0.2">
      <c r="A57" s="5">
        <v>10144</v>
      </c>
      <c r="B57" s="13" t="s">
        <v>56</v>
      </c>
      <c r="C57" s="18">
        <v>3.3997083333333333</v>
      </c>
      <c r="D57" s="23">
        <f>IF(D$6 ="No",0,IF(D$6="Yes",Data!C53,Data!C53+Data!#REF!))</f>
        <v>0</v>
      </c>
      <c r="E57" s="7">
        <v>0</v>
      </c>
      <c r="F57" s="8">
        <f>Data!D53</f>
        <v>0</v>
      </c>
      <c r="G57" s="7">
        <f>Data!E53</f>
        <v>0</v>
      </c>
      <c r="H57" s="24">
        <f t="shared" si="8"/>
        <v>3.3997083333333333</v>
      </c>
      <c r="I57" s="18">
        <v>3.3679999999999999</v>
      </c>
      <c r="J57" s="7">
        <f t="shared" si="1"/>
        <v>0</v>
      </c>
      <c r="K57" s="7">
        <f>0.5*Data!M53</f>
        <v>0</v>
      </c>
      <c r="L57" s="7">
        <f t="shared" si="4"/>
        <v>0</v>
      </c>
      <c r="M57" s="8">
        <f t="shared" si="5"/>
        <v>7.9270833333333623E-3</v>
      </c>
      <c r="N57" s="23">
        <f>'Proportional Share Calculation'!E54</f>
        <v>8.3665675952711405E-2</v>
      </c>
      <c r="O57" s="90">
        <f t="shared" si="6"/>
        <v>3.4595927592860445</v>
      </c>
      <c r="P57" s="9">
        <f t="shared" si="7"/>
        <v>-5.9884425952711151E-2</v>
      </c>
    </row>
    <row r="58" spans="1:16" x14ac:dyDescent="0.2">
      <c r="A58" s="5">
        <v>10156</v>
      </c>
      <c r="B58" s="13" t="s">
        <v>57</v>
      </c>
      <c r="C58" s="18">
        <v>33.658279908675802</v>
      </c>
      <c r="D58" s="23">
        <f>IF(D$6 ="No",0,IF(D$6="Yes",Data!C54,Data!C54+Data!#REF!))</f>
        <v>0</v>
      </c>
      <c r="E58" s="7">
        <v>0</v>
      </c>
      <c r="F58" s="8">
        <f>Data!D54</f>
        <v>0</v>
      </c>
      <c r="G58" s="7">
        <f>Data!E54</f>
        <v>0</v>
      </c>
      <c r="H58" s="24">
        <f t="shared" si="8"/>
        <v>33.658279908675802</v>
      </c>
      <c r="I58" s="18">
        <v>32.238</v>
      </c>
      <c r="J58" s="7">
        <f t="shared" si="1"/>
        <v>0</v>
      </c>
      <c r="K58" s="7">
        <f>0.5*Data!M54</f>
        <v>1.7928772500000001E-3</v>
      </c>
      <c r="L58" s="7">
        <f t="shared" si="4"/>
        <v>0</v>
      </c>
      <c r="M58" s="8">
        <f t="shared" si="5"/>
        <v>0.3550699771689505</v>
      </c>
      <c r="N58" s="23">
        <f>'Proportional Share Calculation'!E55</f>
        <v>0.80779921070102667</v>
      </c>
      <c r="O58" s="90">
        <f t="shared" si="6"/>
        <v>33.402662065119976</v>
      </c>
      <c r="P58" s="9">
        <f t="shared" si="7"/>
        <v>0.25561784355582517</v>
      </c>
    </row>
    <row r="59" spans="1:16" x14ac:dyDescent="0.2">
      <c r="A59" s="5">
        <v>10157</v>
      </c>
      <c r="B59" s="13" t="s">
        <v>58</v>
      </c>
      <c r="C59" s="18">
        <v>78.283461986301361</v>
      </c>
      <c r="D59" s="23">
        <f>IF(D$6 ="No",0,IF(D$6="Yes",Data!C55,Data!C55+Data!#REF!))</f>
        <v>0</v>
      </c>
      <c r="E59" s="7">
        <v>35.656999999999996</v>
      </c>
      <c r="F59" s="8">
        <f>Data!D55</f>
        <v>0</v>
      </c>
      <c r="G59" s="7">
        <f>Data!E55</f>
        <v>0</v>
      </c>
      <c r="H59" s="24">
        <f t="shared" si="8"/>
        <v>42.626461986301365</v>
      </c>
      <c r="I59" s="18">
        <v>49.957999999999998</v>
      </c>
      <c r="J59" s="7">
        <f t="shared" si="1"/>
        <v>-7.3315380136986334</v>
      </c>
      <c r="K59" s="7">
        <f>0.5*Data!M55</f>
        <v>0.26135009468013692</v>
      </c>
      <c r="L59" s="7">
        <f t="shared" si="4"/>
        <v>0</v>
      </c>
      <c r="M59" s="8">
        <f t="shared" si="5"/>
        <v>0</v>
      </c>
      <c r="N59" s="23">
        <f>'Proportional Share Calculation'!E56</f>
        <v>1.0628896001939754</v>
      </c>
      <c r="O59" s="90">
        <f t="shared" si="6"/>
        <v>43.950701681175481</v>
      </c>
      <c r="P59" s="9">
        <f t="shared" si="7"/>
        <v>-1.324239694874116</v>
      </c>
    </row>
    <row r="60" spans="1:16" x14ac:dyDescent="0.2">
      <c r="A60" s="5">
        <v>10158</v>
      </c>
      <c r="B60" s="13" t="s">
        <v>59</v>
      </c>
      <c r="C60" s="18">
        <v>3.9500085616438354</v>
      </c>
      <c r="D60" s="23">
        <f>IF(D$6 ="No",0,IF(D$6="Yes",Data!C56,Data!C56+Data!#REF!))</f>
        <v>0</v>
      </c>
      <c r="E60" s="7">
        <v>0</v>
      </c>
      <c r="F60" s="8">
        <f>Data!D56</f>
        <v>0</v>
      </c>
      <c r="G60" s="7">
        <f>Data!E56</f>
        <v>0</v>
      </c>
      <c r="H60" s="24">
        <f t="shared" si="8"/>
        <v>3.9500085616438354</v>
      </c>
      <c r="I60" s="18">
        <v>2.7909999999999999</v>
      </c>
      <c r="J60" s="7">
        <f t="shared" si="1"/>
        <v>0</v>
      </c>
      <c r="K60" s="7">
        <f>0.5*Data!M56</f>
        <v>0</v>
      </c>
      <c r="L60" s="7">
        <f t="shared" si="4"/>
        <v>0</v>
      </c>
      <c r="M60" s="8">
        <f t="shared" si="5"/>
        <v>0.28975214041095887</v>
      </c>
      <c r="N60" s="23">
        <f>'Proportional Share Calculation'!E57</f>
        <v>7.6350348780561988E-2</v>
      </c>
      <c r="O60" s="90">
        <f t="shared" si="6"/>
        <v>3.1571024891915207</v>
      </c>
      <c r="P60" s="9">
        <f t="shared" si="7"/>
        <v>0.7929060724523147</v>
      </c>
    </row>
    <row r="61" spans="1:16" x14ac:dyDescent="0.2">
      <c r="A61" s="5">
        <v>10170</v>
      </c>
      <c r="B61" s="13" t="s">
        <v>60</v>
      </c>
      <c r="C61" s="18">
        <v>276.60879200913246</v>
      </c>
      <c r="D61" s="23">
        <f>IF(D$6 ="No",0,IF(D$6="Yes",Data!C57,Data!C57+Data!#REF!))</f>
        <v>0</v>
      </c>
      <c r="E61" s="7">
        <v>0</v>
      </c>
      <c r="F61" s="8">
        <f>Data!D57</f>
        <v>30.675000000000001</v>
      </c>
      <c r="G61" s="7">
        <f>Data!E57</f>
        <v>0</v>
      </c>
      <c r="H61" s="24">
        <f t="shared" si="8"/>
        <v>245.93379200913245</v>
      </c>
      <c r="I61" s="18">
        <v>251.09700000000001</v>
      </c>
      <c r="J61" s="7">
        <f t="shared" si="1"/>
        <v>-5.1632079908675621</v>
      </c>
      <c r="K61" s="7">
        <f>0.5*Data!M57</f>
        <v>2.4794825645365299</v>
      </c>
      <c r="L61" s="7">
        <f t="shared" si="4"/>
        <v>0</v>
      </c>
      <c r="M61" s="8">
        <f t="shared" si="5"/>
        <v>0</v>
      </c>
      <c r="N61" s="23">
        <f>'Proportional Share Calculation'!E58</f>
        <v>6.1564317059570719</v>
      </c>
      <c r="O61" s="90">
        <f t="shared" si="6"/>
        <v>254.56970627962605</v>
      </c>
      <c r="P61" s="9">
        <f t="shared" si="7"/>
        <v>-8.6359142704936005</v>
      </c>
    </row>
    <row r="62" spans="1:16" x14ac:dyDescent="0.2">
      <c r="A62" s="5">
        <v>10172</v>
      </c>
      <c r="B62" s="13" t="s">
        <v>61</v>
      </c>
      <c r="C62" s="18">
        <v>5.115373858447489</v>
      </c>
      <c r="D62" s="23">
        <f>IF(D$6 ="No",0,IF(D$6="Yes",Data!C58,Data!C58+Data!#REF!))</f>
        <v>0</v>
      </c>
      <c r="E62" s="7">
        <v>0</v>
      </c>
      <c r="F62" s="8">
        <f>Data!D58</f>
        <v>0</v>
      </c>
      <c r="G62" s="7">
        <f>Data!E58</f>
        <v>0</v>
      </c>
      <c r="H62" s="24">
        <f t="shared" si="8"/>
        <v>5.115373858447489</v>
      </c>
      <c r="I62" s="18">
        <v>6.1020000000000003</v>
      </c>
      <c r="J62" s="7">
        <f t="shared" si="1"/>
        <v>-0.98662614155251127</v>
      </c>
      <c r="K62" s="7">
        <f>0.5*Data!M58</f>
        <v>0</v>
      </c>
      <c r="L62" s="7">
        <f t="shared" si="4"/>
        <v>0</v>
      </c>
      <c r="M62" s="8">
        <f t="shared" si="5"/>
        <v>0</v>
      </c>
      <c r="N62" s="23">
        <f>'Proportional Share Calculation'!E59</f>
        <v>0.12677442404806247</v>
      </c>
      <c r="O62" s="90">
        <f t="shared" si="6"/>
        <v>5.2421482824955516</v>
      </c>
      <c r="P62" s="9">
        <f t="shared" si="7"/>
        <v>-0.12677442404806261</v>
      </c>
    </row>
    <row r="63" spans="1:16" x14ac:dyDescent="0.2">
      <c r="A63" s="5">
        <v>10173</v>
      </c>
      <c r="B63" s="13" t="s">
        <v>62</v>
      </c>
      <c r="C63" s="18">
        <v>47.73202397260274</v>
      </c>
      <c r="D63" s="23">
        <f>IF(D$6 ="No",0,IF(D$6="Yes",Data!C59,Data!C59+Data!#REF!))</f>
        <v>0</v>
      </c>
      <c r="E63" s="7">
        <v>0</v>
      </c>
      <c r="F63" s="8">
        <f>Data!D59</f>
        <v>0.99199999999999999</v>
      </c>
      <c r="G63" s="7">
        <f>Data!E59</f>
        <v>0.96699999999999997</v>
      </c>
      <c r="H63" s="24">
        <f t="shared" si="8"/>
        <v>45.773023972602736</v>
      </c>
      <c r="I63" s="18">
        <v>33.130000000000003</v>
      </c>
      <c r="J63" s="7">
        <f t="shared" si="1"/>
        <v>0</v>
      </c>
      <c r="K63" s="7">
        <f>0.5*Data!M59</f>
        <v>1.7330255707762546E-2</v>
      </c>
      <c r="L63" s="7">
        <f t="shared" si="4"/>
        <v>0.48349999999999999</v>
      </c>
      <c r="M63" s="8">
        <f t="shared" si="5"/>
        <v>3.1607559931506835</v>
      </c>
      <c r="N63" s="23">
        <f>'Proportional Share Calculation'!E60</f>
        <v>0.9118066998780876</v>
      </c>
      <c r="O63" s="90">
        <f t="shared" si="6"/>
        <v>37.703392948736536</v>
      </c>
      <c r="P63" s="9">
        <f t="shared" si="7"/>
        <v>8.0696310238662008</v>
      </c>
    </row>
    <row r="64" spans="1:16" x14ac:dyDescent="0.2">
      <c r="A64" s="5">
        <v>10174</v>
      </c>
      <c r="B64" s="13" t="s">
        <v>63</v>
      </c>
      <c r="C64" s="18">
        <v>0.60980068493150674</v>
      </c>
      <c r="D64" s="23">
        <f>IF(D$6 ="No",0,IF(D$6="Yes",Data!C60,Data!C60+Data!#REF!))</f>
        <v>0</v>
      </c>
      <c r="E64" s="7">
        <v>0</v>
      </c>
      <c r="F64" s="8">
        <f>Data!D60</f>
        <v>0</v>
      </c>
      <c r="G64" s="7">
        <f>Data!E60</f>
        <v>0</v>
      </c>
      <c r="H64" s="24">
        <f t="shared" si="8"/>
        <v>0.60980068493150674</v>
      </c>
      <c r="I64" s="18">
        <v>0.50700000000000001</v>
      </c>
      <c r="J64" s="7">
        <f t="shared" si="1"/>
        <v>0</v>
      </c>
      <c r="K64" s="7">
        <f>0.5*Data!M60</f>
        <v>0</v>
      </c>
      <c r="L64" s="7">
        <f t="shared" si="4"/>
        <v>0</v>
      </c>
      <c r="M64" s="8">
        <f t="shared" si="5"/>
        <v>2.5700171232876684E-2</v>
      </c>
      <c r="N64" s="23">
        <f>'Proportional Share Calculation'!E61</f>
        <v>1.3201920185526442E-2</v>
      </c>
      <c r="O64" s="90">
        <f t="shared" si="6"/>
        <v>0.54590209141840318</v>
      </c>
      <c r="P64" s="9">
        <f t="shared" si="7"/>
        <v>6.3898593513103563E-2</v>
      </c>
    </row>
    <row r="65" spans="1:16" x14ac:dyDescent="0.2">
      <c r="A65" s="5">
        <v>10177</v>
      </c>
      <c r="B65" s="13" t="s">
        <v>64</v>
      </c>
      <c r="C65" s="18">
        <v>9.8553337899543401</v>
      </c>
      <c r="D65" s="23">
        <f>IF(D$6 ="No",0,IF(D$6="Yes",Data!C61,Data!C61+Data!#REF!))</f>
        <v>0</v>
      </c>
      <c r="E65" s="7">
        <v>0</v>
      </c>
      <c r="F65" s="8">
        <f>Data!D61</f>
        <v>6.6000000000000003E-2</v>
      </c>
      <c r="G65" s="7">
        <f>Data!E61</f>
        <v>0</v>
      </c>
      <c r="H65" s="24">
        <f t="shared" si="8"/>
        <v>9.7893337899543393</v>
      </c>
      <c r="I65" s="18">
        <v>11.664999999999999</v>
      </c>
      <c r="J65" s="7">
        <f t="shared" si="1"/>
        <v>-1.8756662100456598</v>
      </c>
      <c r="K65" s="7">
        <f>0.5*Data!M61</f>
        <v>0</v>
      </c>
      <c r="L65" s="7">
        <f t="shared" si="4"/>
        <v>0</v>
      </c>
      <c r="M65" s="8">
        <f t="shared" si="5"/>
        <v>0</v>
      </c>
      <c r="N65" s="23">
        <f>'Proportional Share Calculation'!E62</f>
        <v>0.24260927693217543</v>
      </c>
      <c r="O65" s="90">
        <f t="shared" si="6"/>
        <v>10.031943066886514</v>
      </c>
      <c r="P65" s="9">
        <f t="shared" si="7"/>
        <v>-0.24260927693217482</v>
      </c>
    </row>
    <row r="66" spans="1:16" x14ac:dyDescent="0.2">
      <c r="A66" s="5">
        <v>10179</v>
      </c>
      <c r="B66" s="13" t="s">
        <v>65</v>
      </c>
      <c r="C66" s="18">
        <v>197.5277054794521</v>
      </c>
      <c r="D66" s="23">
        <f>IF(D$6 ="No",0,IF(D$6="Yes",Data!C62,Data!C62+Data!#REF!))</f>
        <v>0</v>
      </c>
      <c r="E66" s="7">
        <v>0</v>
      </c>
      <c r="F66" s="8">
        <f>Data!D62</f>
        <v>9.4039999999999999</v>
      </c>
      <c r="G66" s="7">
        <f>Data!E62</f>
        <v>3.577</v>
      </c>
      <c r="H66" s="24">
        <f t="shared" si="8"/>
        <v>184.5467054794521</v>
      </c>
      <c r="I66" s="18">
        <v>166.822</v>
      </c>
      <c r="J66" s="7">
        <f t="shared" si="1"/>
        <v>0</v>
      </c>
      <c r="K66" s="7">
        <f>0.5*Data!M62</f>
        <v>1.3196294659988588</v>
      </c>
      <c r="L66" s="7">
        <f t="shared" si="4"/>
        <v>1.7885</v>
      </c>
      <c r="M66" s="8">
        <f t="shared" si="5"/>
        <v>4.4311763698630244</v>
      </c>
      <c r="N66" s="23">
        <f>'Proportional Share Calculation'!E63</f>
        <v>4.3212001185614568</v>
      </c>
      <c r="O66" s="90">
        <f t="shared" si="6"/>
        <v>178.68250595442336</v>
      </c>
      <c r="P66" s="9">
        <f t="shared" si="7"/>
        <v>5.864199525028738</v>
      </c>
    </row>
    <row r="67" spans="1:16" x14ac:dyDescent="0.2">
      <c r="A67" s="5">
        <v>10183</v>
      </c>
      <c r="B67" s="13" t="s">
        <v>66</v>
      </c>
      <c r="C67" s="18">
        <v>134.28629783105023</v>
      </c>
      <c r="D67" s="23">
        <f>IF(D$6 ="No",0,IF(D$6="Yes",Data!C63,Data!C63+Data!#REF!))</f>
        <v>0</v>
      </c>
      <c r="E67" s="7">
        <v>0</v>
      </c>
      <c r="F67" s="8">
        <f>Data!D63</f>
        <v>0.68899999999999995</v>
      </c>
      <c r="G67" s="7">
        <f>Data!E63</f>
        <v>0</v>
      </c>
      <c r="H67" s="24">
        <f t="shared" si="8"/>
        <v>133.59729783105024</v>
      </c>
      <c r="I67" s="18">
        <v>117.351</v>
      </c>
      <c r="J67" s="7">
        <f t="shared" si="1"/>
        <v>0</v>
      </c>
      <c r="K67" s="7">
        <f>0.5*Data!M63</f>
        <v>1.4562940324548519</v>
      </c>
      <c r="L67" s="7">
        <f t="shared" si="4"/>
        <v>0</v>
      </c>
      <c r="M67" s="8">
        <f t="shared" si="5"/>
        <v>4.0615744577625605</v>
      </c>
      <c r="N67" s="23">
        <f>'Proportional Share Calculation'!E64</f>
        <v>3.0450618991535321</v>
      </c>
      <c r="O67" s="90">
        <f t="shared" si="6"/>
        <v>125.91393038937095</v>
      </c>
      <c r="P67" s="9">
        <f t="shared" si="7"/>
        <v>7.6833674416792945</v>
      </c>
    </row>
    <row r="68" spans="1:16" x14ac:dyDescent="0.2">
      <c r="A68" s="5">
        <v>10186</v>
      </c>
      <c r="B68" s="13" t="s">
        <v>67</v>
      </c>
      <c r="C68" s="18">
        <v>21.237431506849319</v>
      </c>
      <c r="D68" s="23">
        <f>IF(D$6 ="No",0,IF(D$6="Yes",Data!C64,Data!C64+Data!#REF!))</f>
        <v>0</v>
      </c>
      <c r="E68" s="7">
        <v>0</v>
      </c>
      <c r="F68" s="8">
        <f>Data!D64</f>
        <v>0</v>
      </c>
      <c r="G68" s="7">
        <f>Data!E64</f>
        <v>0</v>
      </c>
      <c r="H68" s="24">
        <f t="shared" si="8"/>
        <v>21.237431506849319</v>
      </c>
      <c r="I68" s="18">
        <v>21.317</v>
      </c>
      <c r="J68" s="7">
        <f t="shared" si="1"/>
        <v>-7.9568493150681263E-2</v>
      </c>
      <c r="K68" s="7">
        <f>0.5*Data!M64</f>
        <v>1.7427282999999999E-3</v>
      </c>
      <c r="L68" s="7">
        <f t="shared" si="4"/>
        <v>0</v>
      </c>
      <c r="M68" s="8">
        <f t="shared" si="5"/>
        <v>0</v>
      </c>
      <c r="N68" s="23">
        <f>'Proportional Share Calculation'!E65</f>
        <v>0.5263709272140471</v>
      </c>
      <c r="O68" s="90">
        <f t="shared" si="6"/>
        <v>21.765545162363367</v>
      </c>
      <c r="P68" s="9">
        <f t="shared" si="7"/>
        <v>-0.52811365551404776</v>
      </c>
    </row>
    <row r="69" spans="1:16" x14ac:dyDescent="0.2">
      <c r="A69" s="5">
        <v>10190</v>
      </c>
      <c r="B69" s="13" t="s">
        <v>68</v>
      </c>
      <c r="C69" s="18">
        <v>704.06</v>
      </c>
      <c r="D69" s="23">
        <f>IF(D$6 ="No",0,IF(D$6="Yes",Data!C65,Data!C65+Data!#REF!))</f>
        <v>0</v>
      </c>
      <c r="E69" s="7">
        <v>218.73</v>
      </c>
      <c r="F69" s="8">
        <f>Data!D65</f>
        <v>403.12600000000003</v>
      </c>
      <c r="G69" s="7">
        <f>Data!E65</f>
        <v>0</v>
      </c>
      <c r="H69" s="24">
        <f t="shared" si="8"/>
        <v>82.203999999999951</v>
      </c>
      <c r="I69" s="18">
        <v>187.059</v>
      </c>
      <c r="J69" s="7">
        <f t="shared" si="1"/>
        <v>-104.85500000000005</v>
      </c>
      <c r="K69" s="7">
        <f>0.5*Data!M65</f>
        <v>8.7500724500000002E-3</v>
      </c>
      <c r="L69" s="7">
        <f t="shared" si="4"/>
        <v>0</v>
      </c>
      <c r="M69" s="8">
        <f t="shared" si="5"/>
        <v>0</v>
      </c>
      <c r="N69" s="23">
        <f>'Proportional Share Calculation'!E66</f>
        <v>2.0374804126252775</v>
      </c>
      <c r="O69" s="90">
        <f t="shared" si="6"/>
        <v>84.250230485075221</v>
      </c>
      <c r="P69" s="9">
        <f t="shared" si="7"/>
        <v>-2.0462304850752702</v>
      </c>
    </row>
    <row r="70" spans="1:16" x14ac:dyDescent="0.2">
      <c r="A70" s="5">
        <v>10191</v>
      </c>
      <c r="B70" s="13" t="s">
        <v>69</v>
      </c>
      <c r="C70" s="92">
        <v>119.35821929223745</v>
      </c>
      <c r="D70" s="23">
        <f>IF(D$6 ="No",0,IF(D$6="Yes",Data!C66,Data!C66+Data!#REF!))</f>
        <v>0</v>
      </c>
      <c r="E70" s="7">
        <v>0</v>
      </c>
      <c r="F70" s="8">
        <f>Data!D66</f>
        <v>0</v>
      </c>
      <c r="G70" s="7">
        <f>Data!E66</f>
        <v>0</v>
      </c>
      <c r="H70" s="24">
        <f t="shared" si="8"/>
        <v>119.35821929223745</v>
      </c>
      <c r="I70" s="18">
        <v>131.21700000000001</v>
      </c>
      <c r="J70" s="7">
        <f t="shared" si="1"/>
        <v>-11.858780707762563</v>
      </c>
      <c r="K70" s="7">
        <f>0.5*Data!M66</f>
        <v>0.11957373562773971</v>
      </c>
      <c r="L70" s="7">
        <f t="shared" si="4"/>
        <v>0</v>
      </c>
      <c r="M70" s="8">
        <f t="shared" si="5"/>
        <v>0</v>
      </c>
      <c r="N70" s="23">
        <f>'Proportional Share Calculation'!E67</f>
        <v>2.9610208005868488</v>
      </c>
      <c r="O70" s="90">
        <f t="shared" ref="O70:O101" si="9">SUM(I70:N70)</f>
        <v>122.43881382845204</v>
      </c>
      <c r="P70" s="9">
        <f t="shared" ref="P70:P101" si="10">H70-O70</f>
        <v>-3.0805945362145906</v>
      </c>
    </row>
    <row r="71" spans="1:16" x14ac:dyDescent="0.2">
      <c r="A71" s="5">
        <v>10197</v>
      </c>
      <c r="B71" s="13" t="s">
        <v>70</v>
      </c>
      <c r="C71" s="18">
        <v>25.058000570776255</v>
      </c>
      <c r="D71" s="23">
        <f>IF(D$6 ="No",0,IF(D$6="Yes",Data!C67,Data!C67+Data!#REF!))</f>
        <v>0</v>
      </c>
      <c r="E71" s="7">
        <v>0</v>
      </c>
      <c r="F71" s="8">
        <f>Data!D67</f>
        <v>0</v>
      </c>
      <c r="G71" s="7">
        <f>Data!E67</f>
        <v>0</v>
      </c>
      <c r="H71" s="24">
        <f t="shared" ref="H71:H102" si="11">IF((C71+D71-SUM(E71:G71))&gt;0,C71+D71-SUM(E71:G71),0)</f>
        <v>25.058000570776255</v>
      </c>
      <c r="I71" s="18">
        <v>22.753</v>
      </c>
      <c r="J71" s="7">
        <f t="shared" ref="J71:J134" si="12">IF(H71&lt;I71,H71-I71,0)</f>
        <v>0</v>
      </c>
      <c r="K71" s="7">
        <f>0.5*Data!M67</f>
        <v>0</v>
      </c>
      <c r="L71" s="7">
        <f t="shared" si="4"/>
        <v>0</v>
      </c>
      <c r="M71" s="8">
        <f t="shared" si="5"/>
        <v>0.57625014269406361</v>
      </c>
      <c r="N71" s="23">
        <f>'Proportional Share Calculation'!E68</f>
        <v>0.57816932489286976</v>
      </c>
      <c r="O71" s="90">
        <f t="shared" si="9"/>
        <v>23.907419467586934</v>
      </c>
      <c r="P71" s="9">
        <f t="shared" si="10"/>
        <v>1.1505811031893209</v>
      </c>
    </row>
    <row r="72" spans="1:16" x14ac:dyDescent="0.2">
      <c r="A72" s="5">
        <v>10202</v>
      </c>
      <c r="B72" s="13" t="s">
        <v>71</v>
      </c>
      <c r="C72" s="18">
        <v>16.066184018264838</v>
      </c>
      <c r="D72" s="23">
        <f>IF(D$6 ="No",0,IF(D$6="Yes",Data!C68,Data!C68+Data!#REF!))</f>
        <v>0</v>
      </c>
      <c r="E72" s="7">
        <v>0</v>
      </c>
      <c r="F72" s="8">
        <f>Data!D68</f>
        <v>0</v>
      </c>
      <c r="G72" s="7">
        <f>Data!E68</f>
        <v>0</v>
      </c>
      <c r="H72" s="24">
        <f t="shared" si="11"/>
        <v>16.066184018264838</v>
      </c>
      <c r="I72" s="18">
        <v>13.099</v>
      </c>
      <c r="J72" s="7">
        <f t="shared" si="12"/>
        <v>0</v>
      </c>
      <c r="K72" s="7">
        <f>0.5*Data!M68</f>
        <v>0.19845121995000001</v>
      </c>
      <c r="L72" s="7">
        <f t="shared" ref="L72:L135" si="13">G72*0.5</f>
        <v>0</v>
      </c>
      <c r="M72" s="8">
        <f t="shared" ref="M72:M135" si="14">IF(H72&gt;I72,(H72-I72)*0.25,0)</f>
        <v>0.74179600456620953</v>
      </c>
      <c r="N72" s="23">
        <f>'Proportional Share Calculation'!E69</f>
        <v>0.34793497605599732</v>
      </c>
      <c r="O72" s="90">
        <f t="shared" si="9"/>
        <v>14.387182200572207</v>
      </c>
      <c r="P72" s="9">
        <f t="shared" si="10"/>
        <v>1.6790018176926313</v>
      </c>
    </row>
    <row r="73" spans="1:16" x14ac:dyDescent="0.2">
      <c r="A73" s="5">
        <v>10203</v>
      </c>
      <c r="B73" s="13" t="s">
        <v>72</v>
      </c>
      <c r="C73" s="18">
        <v>8.1573430365296797</v>
      </c>
      <c r="D73" s="23">
        <f>IF(D$6 ="No",0,IF(D$6="Yes",Data!C69,Data!C69+Data!#REF!))</f>
        <v>0</v>
      </c>
      <c r="E73" s="7">
        <v>0</v>
      </c>
      <c r="F73" s="8">
        <f>Data!D69</f>
        <v>0</v>
      </c>
      <c r="G73" s="7">
        <f>Data!E69</f>
        <v>0</v>
      </c>
      <c r="H73" s="24">
        <f t="shared" si="11"/>
        <v>8.1573430365296797</v>
      </c>
      <c r="I73" s="18">
        <v>6.2130000000000001</v>
      </c>
      <c r="J73" s="7">
        <f t="shared" si="12"/>
        <v>0</v>
      </c>
      <c r="K73" s="7">
        <f>0.5*Data!M69</f>
        <v>1.5913240000000001E-4</v>
      </c>
      <c r="L73" s="7">
        <f t="shared" si="13"/>
        <v>0</v>
      </c>
      <c r="M73" s="8">
        <f t="shared" si="14"/>
        <v>0.48608575913241991</v>
      </c>
      <c r="N73" s="23">
        <f>'Proportional Share Calculation'!E70</f>
        <v>0.16602753507027279</v>
      </c>
      <c r="O73" s="90">
        <f t="shared" si="9"/>
        <v>6.8652724266026937</v>
      </c>
      <c r="P73" s="9">
        <f t="shared" si="10"/>
        <v>1.2920706099269861</v>
      </c>
    </row>
    <row r="74" spans="1:16" x14ac:dyDescent="0.2">
      <c r="A74" s="5">
        <v>10204</v>
      </c>
      <c r="B74" s="13" t="s">
        <v>73</v>
      </c>
      <c r="C74" s="18">
        <v>93.783157420091328</v>
      </c>
      <c r="D74" s="23">
        <f>IF(D$6 ="No",0,IF(D$6="Yes",Data!C70,Data!C70+Data!#REF!))</f>
        <v>0</v>
      </c>
      <c r="E74" s="7">
        <v>0</v>
      </c>
      <c r="F74" s="8">
        <f>Data!D70</f>
        <v>17.321999999999999</v>
      </c>
      <c r="G74" s="7">
        <f>Data!E70</f>
        <v>0.51800000000000002</v>
      </c>
      <c r="H74" s="24">
        <f t="shared" si="11"/>
        <v>75.943157420091325</v>
      </c>
      <c r="I74" s="18">
        <v>79.555999999999997</v>
      </c>
      <c r="J74" s="7">
        <f t="shared" si="12"/>
        <v>-3.6128425799086727</v>
      </c>
      <c r="K74" s="7">
        <f>0.5*Data!M70</f>
        <v>0.36780466499132419</v>
      </c>
      <c r="L74" s="7">
        <f t="shared" si="13"/>
        <v>0.25900000000000001</v>
      </c>
      <c r="M74" s="8">
        <f t="shared" si="14"/>
        <v>0</v>
      </c>
      <c r="N74" s="23">
        <f>'Proportional Share Calculation'!E71</f>
        <v>1.8976350724958413</v>
      </c>
      <c r="O74" s="90">
        <f t="shared" si="9"/>
        <v>78.467597157578496</v>
      </c>
      <c r="P74" s="9">
        <f t="shared" si="10"/>
        <v>-2.524439737487171</v>
      </c>
    </row>
    <row r="75" spans="1:16" x14ac:dyDescent="0.2">
      <c r="A75" s="5">
        <v>10209</v>
      </c>
      <c r="B75" s="13" t="s">
        <v>74</v>
      </c>
      <c r="C75" s="18">
        <v>134.82520890410959</v>
      </c>
      <c r="D75" s="23">
        <f>IF(D$6 ="No",0,IF(D$6="Yes",Data!C71,Data!C71+Data!#REF!))</f>
        <v>0</v>
      </c>
      <c r="E75" s="7">
        <v>0</v>
      </c>
      <c r="F75" s="8">
        <f>Data!D71</f>
        <v>0</v>
      </c>
      <c r="G75" s="7">
        <f>Data!E71</f>
        <v>0</v>
      </c>
      <c r="H75" s="24">
        <f t="shared" si="11"/>
        <v>134.82520890410959</v>
      </c>
      <c r="I75" s="18">
        <v>104.89</v>
      </c>
      <c r="J75" s="7">
        <f t="shared" si="12"/>
        <v>0</v>
      </c>
      <c r="K75" s="7">
        <f>0.5*Data!M71</f>
        <v>0.31886232519999991</v>
      </c>
      <c r="L75" s="7">
        <f t="shared" si="13"/>
        <v>0</v>
      </c>
      <c r="M75" s="8">
        <f t="shared" si="14"/>
        <v>7.4838022260273966</v>
      </c>
      <c r="N75" s="23">
        <f>'Proportional Share Calculation'!E72</f>
        <v>2.7928648107177274</v>
      </c>
      <c r="O75" s="90">
        <f t="shared" si="9"/>
        <v>115.48552936194513</v>
      </c>
      <c r="P75" s="9">
        <f t="shared" si="10"/>
        <v>19.339679542164461</v>
      </c>
    </row>
    <row r="76" spans="1:16" x14ac:dyDescent="0.2">
      <c r="A76" s="5">
        <v>10230</v>
      </c>
      <c r="B76" s="13" t="s">
        <v>75</v>
      </c>
      <c r="C76" s="18">
        <v>14.031010616438358</v>
      </c>
      <c r="D76" s="23">
        <f>IF(D$6 ="No",0,IF(D$6="Yes",Data!C72,Data!C72+Data!#REF!))</f>
        <v>0</v>
      </c>
      <c r="E76" s="7">
        <v>0</v>
      </c>
      <c r="F76" s="8">
        <f>Data!D72</f>
        <v>0.996</v>
      </c>
      <c r="G76" s="7">
        <f>Data!E72</f>
        <v>0</v>
      </c>
      <c r="H76" s="24">
        <f t="shared" si="11"/>
        <v>13.035010616438358</v>
      </c>
      <c r="I76" s="18">
        <v>9.702</v>
      </c>
      <c r="J76" s="7">
        <f t="shared" si="12"/>
        <v>0</v>
      </c>
      <c r="K76" s="7">
        <f>0.5*Data!M72</f>
        <v>2.558863863105023E-2</v>
      </c>
      <c r="L76" s="7">
        <f t="shared" si="13"/>
        <v>0</v>
      </c>
      <c r="M76" s="8">
        <f t="shared" si="14"/>
        <v>0.83325265410958949</v>
      </c>
      <c r="N76" s="23">
        <f>'Proportional Share Calculation'!E73</f>
        <v>0.26172956452424928</v>
      </c>
      <c r="O76" s="90">
        <f t="shared" si="9"/>
        <v>10.822570857264889</v>
      </c>
      <c r="P76" s="9">
        <f t="shared" si="10"/>
        <v>2.2124397591734688</v>
      </c>
    </row>
    <row r="77" spans="1:16" x14ac:dyDescent="0.2">
      <c r="A77" s="5">
        <v>10231</v>
      </c>
      <c r="B77" s="13" t="s">
        <v>76</v>
      </c>
      <c r="C77" s="18">
        <v>61.040001940639272</v>
      </c>
      <c r="D77" s="23">
        <f>IF(D$6 ="No",0,IF(D$6="Yes",Data!C73,Data!C73+Data!#REF!))</f>
        <v>0</v>
      </c>
      <c r="E77" s="7">
        <v>0</v>
      </c>
      <c r="F77" s="8">
        <f>Data!D73</f>
        <v>4.4190000000000005</v>
      </c>
      <c r="G77" s="7">
        <f>Data!E73</f>
        <v>0</v>
      </c>
      <c r="H77" s="24">
        <f t="shared" si="11"/>
        <v>56.621001940639275</v>
      </c>
      <c r="I77" s="18">
        <v>36.658999999999999</v>
      </c>
      <c r="J77" s="7">
        <f t="shared" si="12"/>
        <v>0</v>
      </c>
      <c r="K77" s="7">
        <f>0.5*Data!M73</f>
        <v>6.7507896499999992E-3</v>
      </c>
      <c r="L77" s="7">
        <f t="shared" si="13"/>
        <v>0</v>
      </c>
      <c r="M77" s="8">
        <f t="shared" si="14"/>
        <v>4.9905004851598189</v>
      </c>
      <c r="N77" s="23">
        <f>'Proportional Share Calculation'!E74</f>
        <v>1.0323678013571709</v>
      </c>
      <c r="O77" s="90">
        <f t="shared" si="9"/>
        <v>42.688619076166987</v>
      </c>
      <c r="P77" s="9">
        <f t="shared" si="10"/>
        <v>13.932382864472288</v>
      </c>
    </row>
    <row r="78" spans="1:16" x14ac:dyDescent="0.2">
      <c r="A78" s="5">
        <v>10234</v>
      </c>
      <c r="B78" s="13" t="s">
        <v>77</v>
      </c>
      <c r="C78" s="18">
        <v>71.425697374429234</v>
      </c>
      <c r="D78" s="23">
        <f>IF(D$6 ="No",0,IF(D$6="Yes",Data!C74,Data!C74+Data!#REF!))</f>
        <v>0</v>
      </c>
      <c r="E78" s="7">
        <v>0</v>
      </c>
      <c r="F78" s="8">
        <f>Data!D74</f>
        <v>0</v>
      </c>
      <c r="G78" s="7">
        <f>Data!E74</f>
        <v>0</v>
      </c>
      <c r="H78" s="24">
        <f t="shared" si="11"/>
        <v>71.425697374429234</v>
      </c>
      <c r="I78" s="18">
        <v>50.999000000000002</v>
      </c>
      <c r="J78" s="7">
        <f t="shared" si="12"/>
        <v>0</v>
      </c>
      <c r="K78" s="7">
        <f>0.5*Data!M74</f>
        <v>0.1379036841136986</v>
      </c>
      <c r="L78" s="7">
        <f t="shared" si="13"/>
        <v>0</v>
      </c>
      <c r="M78" s="8">
        <f t="shared" si="14"/>
        <v>5.1066743436073079</v>
      </c>
      <c r="N78" s="23">
        <f>'Proportional Share Calculation'!E75</f>
        <v>1.3938858445491245</v>
      </c>
      <c r="O78" s="90">
        <f t="shared" si="9"/>
        <v>57.637463872270132</v>
      </c>
      <c r="P78" s="9">
        <f t="shared" si="10"/>
        <v>13.788233502159102</v>
      </c>
    </row>
    <row r="79" spans="1:16" x14ac:dyDescent="0.2">
      <c r="A79" s="5">
        <v>10235</v>
      </c>
      <c r="B79" s="13" t="s">
        <v>78</v>
      </c>
      <c r="C79" s="18">
        <v>30.712754223744295</v>
      </c>
      <c r="D79" s="23">
        <f>IF(D$6 ="No",0,IF(D$6="Yes",Data!C75,Data!C75+Data!#REF!))</f>
        <v>0</v>
      </c>
      <c r="E79" s="7">
        <v>0</v>
      </c>
      <c r="F79" s="8">
        <f>Data!D75</f>
        <v>0</v>
      </c>
      <c r="G79" s="7">
        <f>Data!E75</f>
        <v>0</v>
      </c>
      <c r="H79" s="24">
        <f t="shared" si="11"/>
        <v>30.712754223744295</v>
      </c>
      <c r="I79" s="18">
        <v>33.113</v>
      </c>
      <c r="J79" s="7">
        <f t="shared" si="12"/>
        <v>-2.400245776255705</v>
      </c>
      <c r="K79" s="7">
        <f>0.5*Data!M75</f>
        <v>0</v>
      </c>
      <c r="L79" s="7">
        <f t="shared" si="13"/>
        <v>0</v>
      </c>
      <c r="M79" s="8">
        <f t="shared" si="14"/>
        <v>0</v>
      </c>
      <c r="N79" s="23">
        <f>'Proportional Share Calculation'!E76</f>
        <v>0.7611548706679635</v>
      </c>
      <c r="O79" s="90">
        <f t="shared" si="9"/>
        <v>31.473909094412257</v>
      </c>
      <c r="P79" s="9">
        <f t="shared" si="10"/>
        <v>-0.76115487066796206</v>
      </c>
    </row>
    <row r="80" spans="1:16" x14ac:dyDescent="0.2">
      <c r="A80" s="5">
        <v>10236</v>
      </c>
      <c r="B80" s="13" t="s">
        <v>79</v>
      </c>
      <c r="C80" s="18">
        <v>30.600514840182651</v>
      </c>
      <c r="D80" s="23">
        <f>IF(D$6 ="No",0,IF(D$6="Yes",Data!C76,Data!C76+Data!#REF!))</f>
        <v>0</v>
      </c>
      <c r="E80" s="7">
        <v>0</v>
      </c>
      <c r="F80" s="8">
        <f>Data!D76</f>
        <v>0</v>
      </c>
      <c r="G80" s="7">
        <f>Data!E76</f>
        <v>0</v>
      </c>
      <c r="H80" s="24">
        <f t="shared" si="11"/>
        <v>30.600514840182651</v>
      </c>
      <c r="I80" s="18">
        <v>29.103000000000002</v>
      </c>
      <c r="J80" s="7">
        <f t="shared" si="12"/>
        <v>0</v>
      </c>
      <c r="K80" s="7">
        <f>0.5*Data!M76</f>
        <v>0</v>
      </c>
      <c r="L80" s="7">
        <f t="shared" si="13"/>
        <v>0</v>
      </c>
      <c r="M80" s="8">
        <f t="shared" si="14"/>
        <v>0.37437871004566237</v>
      </c>
      <c r="N80" s="23">
        <f>'Proportional Share Calculation'!E77</f>
        <v>0.73053853184971829</v>
      </c>
      <c r="O80" s="90">
        <f t="shared" si="9"/>
        <v>30.20791724189538</v>
      </c>
      <c r="P80" s="9">
        <f t="shared" si="10"/>
        <v>0.3925975982872707</v>
      </c>
    </row>
    <row r="81" spans="1:16" x14ac:dyDescent="0.2">
      <c r="A81" s="5">
        <v>10237</v>
      </c>
      <c r="B81" s="13" t="s">
        <v>80</v>
      </c>
      <c r="C81" s="18">
        <v>115.97618687214613</v>
      </c>
      <c r="D81" s="23">
        <f>IF(D$6 ="No",0,IF(D$6="Yes",Data!C77,Data!C77+Data!#REF!))</f>
        <v>0</v>
      </c>
      <c r="E81" s="7">
        <v>0</v>
      </c>
      <c r="F81" s="8">
        <f>Data!D77</f>
        <v>0.93600000000000005</v>
      </c>
      <c r="G81" s="7">
        <f>Data!E77</f>
        <v>0</v>
      </c>
      <c r="H81" s="24">
        <f t="shared" si="11"/>
        <v>115.04018687214612</v>
      </c>
      <c r="I81" s="18">
        <v>113.732</v>
      </c>
      <c r="J81" s="7">
        <f t="shared" si="12"/>
        <v>0</v>
      </c>
      <c r="K81" s="7">
        <f>0.5*Data!M77</f>
        <v>0.10272450872899544</v>
      </c>
      <c r="L81" s="7">
        <f t="shared" si="13"/>
        <v>0</v>
      </c>
      <c r="M81" s="8">
        <f t="shared" si="14"/>
        <v>0.32704671803653085</v>
      </c>
      <c r="N81" s="23">
        <f>'Proportional Share Calculation'!E78</f>
        <v>2.8292737141156574</v>
      </c>
      <c r="O81" s="90">
        <f t="shared" si="9"/>
        <v>116.99104494088118</v>
      </c>
      <c r="P81" s="9">
        <f t="shared" si="10"/>
        <v>-1.9508580687350587</v>
      </c>
    </row>
    <row r="82" spans="1:16" x14ac:dyDescent="0.2">
      <c r="A82" s="5">
        <v>10239</v>
      </c>
      <c r="B82" s="13" t="s">
        <v>81</v>
      </c>
      <c r="C82" s="18">
        <v>16.870779223744293</v>
      </c>
      <c r="D82" s="23">
        <f>IF(D$6 ="No",0,IF(D$6="Yes",Data!C78,Data!C78+Data!#REF!))</f>
        <v>0</v>
      </c>
      <c r="E82" s="7">
        <v>0</v>
      </c>
      <c r="F82" s="8">
        <f>Data!D78</f>
        <v>0</v>
      </c>
      <c r="G82" s="7">
        <f>Data!E78</f>
        <v>0</v>
      </c>
      <c r="H82" s="24">
        <f t="shared" si="11"/>
        <v>16.870779223744293</v>
      </c>
      <c r="I82" s="18">
        <v>14</v>
      </c>
      <c r="J82" s="7">
        <f t="shared" si="12"/>
        <v>0</v>
      </c>
      <c r="K82" s="7">
        <f>0.5*Data!M78</f>
        <v>0</v>
      </c>
      <c r="L82" s="7">
        <f t="shared" si="13"/>
        <v>0</v>
      </c>
      <c r="M82" s="8">
        <f t="shared" si="14"/>
        <v>0.71769480593607327</v>
      </c>
      <c r="N82" s="23">
        <f>'Proportional Share Calculation'!E79</f>
        <v>0.36474895754813569</v>
      </c>
      <c r="O82" s="90">
        <f t="shared" si="9"/>
        <v>15.082443763484209</v>
      </c>
      <c r="P82" s="9">
        <f t="shared" si="10"/>
        <v>1.7883354602600843</v>
      </c>
    </row>
    <row r="83" spans="1:16" x14ac:dyDescent="0.2">
      <c r="A83" s="5">
        <v>10242</v>
      </c>
      <c r="B83" s="13" t="s">
        <v>82</v>
      </c>
      <c r="C83" s="18">
        <v>9.5656842465753424</v>
      </c>
      <c r="D83" s="23">
        <f>IF(D$6 ="No",0,IF(D$6="Yes",Data!C79,Data!C79+Data!#REF!))</f>
        <v>0</v>
      </c>
      <c r="E83" s="7">
        <v>0</v>
      </c>
      <c r="F83" s="8">
        <f>Data!D79</f>
        <v>0</v>
      </c>
      <c r="G83" s="7">
        <f>Data!E79</f>
        <v>0</v>
      </c>
      <c r="H83" s="24">
        <f t="shared" si="11"/>
        <v>9.5656842465753424</v>
      </c>
      <c r="I83" s="18">
        <v>9.5259999999999998</v>
      </c>
      <c r="J83" s="7">
        <f t="shared" si="12"/>
        <v>0</v>
      </c>
      <c r="K83" s="7">
        <f>0.5*Data!M79</f>
        <v>0</v>
      </c>
      <c r="L83" s="7">
        <f t="shared" si="13"/>
        <v>0</v>
      </c>
      <c r="M83" s="8">
        <f t="shared" si="14"/>
        <v>9.9210616438356602E-3</v>
      </c>
      <c r="N83" s="23">
        <f>'Proportional Share Calculation'!E80</f>
        <v>0.23632894365312115</v>
      </c>
      <c r="O83" s="90">
        <f t="shared" si="9"/>
        <v>9.7722500052969554</v>
      </c>
      <c r="P83" s="9">
        <f t="shared" si="10"/>
        <v>-0.20656575872161298</v>
      </c>
    </row>
    <row r="84" spans="1:16" x14ac:dyDescent="0.2">
      <c r="A84" s="5">
        <v>10244</v>
      </c>
      <c r="B84" s="13" t="s">
        <v>83</v>
      </c>
      <c r="C84" s="18">
        <v>112.00082819634702</v>
      </c>
      <c r="D84" s="23">
        <f>IF(D$6 ="No",0,IF(D$6="Yes",Data!C80,Data!C80+Data!#REF!))</f>
        <v>0</v>
      </c>
      <c r="E84" s="7">
        <v>0</v>
      </c>
      <c r="F84" s="8">
        <f>Data!D80</f>
        <v>1.03</v>
      </c>
      <c r="G84" s="7">
        <f>Data!E80</f>
        <v>2.573</v>
      </c>
      <c r="H84" s="24">
        <f t="shared" si="11"/>
        <v>108.39782819634702</v>
      </c>
      <c r="I84" s="18">
        <v>86.037999999999997</v>
      </c>
      <c r="J84" s="7">
        <f t="shared" si="12"/>
        <v>0</v>
      </c>
      <c r="K84" s="7">
        <f>0.5*Data!M80</f>
        <v>3.4288371550000002E-2</v>
      </c>
      <c r="L84" s="7">
        <f t="shared" si="13"/>
        <v>1.2865</v>
      </c>
      <c r="M84" s="8">
        <f t="shared" si="14"/>
        <v>5.5899570490867561</v>
      </c>
      <c r="N84" s="23">
        <f>'Proportional Share Calculation'!E81</f>
        <v>2.303550823999303</v>
      </c>
      <c r="O84" s="90">
        <f t="shared" si="9"/>
        <v>95.252296244636057</v>
      </c>
      <c r="P84" s="9">
        <f t="shared" si="10"/>
        <v>13.145531951710964</v>
      </c>
    </row>
    <row r="85" spans="1:16" x14ac:dyDescent="0.2">
      <c r="A85" s="5">
        <v>10246</v>
      </c>
      <c r="B85" s="13" t="s">
        <v>84</v>
      </c>
      <c r="C85" s="18">
        <v>10.191738127853881</v>
      </c>
      <c r="D85" s="23">
        <f>IF(D$6 ="No",0,IF(D$6="Yes",Data!C81,Data!C81+Data!#REF!))</f>
        <v>0</v>
      </c>
      <c r="E85" s="7">
        <v>0</v>
      </c>
      <c r="F85" s="8">
        <f>Data!D81</f>
        <v>0</v>
      </c>
      <c r="G85" s="7">
        <f>Data!E81</f>
        <v>0</v>
      </c>
      <c r="H85" s="24">
        <f t="shared" si="11"/>
        <v>10.191738127853881</v>
      </c>
      <c r="I85" s="18">
        <v>8.9870000000000001</v>
      </c>
      <c r="J85" s="7">
        <f t="shared" si="12"/>
        <v>0</v>
      </c>
      <c r="K85" s="7">
        <f>0.5*Data!M81</f>
        <v>1.0999999999999999E-9</v>
      </c>
      <c r="L85" s="7">
        <f t="shared" si="13"/>
        <v>0</v>
      </c>
      <c r="M85" s="8">
        <f t="shared" si="14"/>
        <v>0.30118453196347028</v>
      </c>
      <c r="N85" s="23">
        <f>'Proportional Share Calculation'!E82</f>
        <v>0.23018928375816008</v>
      </c>
      <c r="O85" s="90">
        <f t="shared" si="9"/>
        <v>9.5183738168216294</v>
      </c>
      <c r="P85" s="9">
        <f t="shared" si="10"/>
        <v>0.67336431103225181</v>
      </c>
    </row>
    <row r="86" spans="1:16" x14ac:dyDescent="0.2">
      <c r="A86" s="5">
        <v>10247</v>
      </c>
      <c r="B86" s="13" t="s">
        <v>85</v>
      </c>
      <c r="C86" s="18">
        <v>83.37671015981735</v>
      </c>
      <c r="D86" s="23">
        <f>IF(D$6 ="No",0,IF(D$6="Yes",Data!C82,Data!C82+Data!#REF!))</f>
        <v>0</v>
      </c>
      <c r="E86" s="7">
        <v>0</v>
      </c>
      <c r="F86" s="8">
        <f>Data!D82</f>
        <v>0.65600000000000003</v>
      </c>
      <c r="G86" s="7">
        <f>Data!E82</f>
        <v>0.80900000000000005</v>
      </c>
      <c r="H86" s="24">
        <f t="shared" si="11"/>
        <v>81.911710159817346</v>
      </c>
      <c r="I86" s="18">
        <v>79.929000000000002</v>
      </c>
      <c r="J86" s="7">
        <f t="shared" si="12"/>
        <v>0</v>
      </c>
      <c r="K86" s="7">
        <f>0.5*Data!M82</f>
        <v>0.23061181575000009</v>
      </c>
      <c r="L86" s="7">
        <f t="shared" si="13"/>
        <v>0.40450000000000003</v>
      </c>
      <c r="M86" s="8">
        <f t="shared" si="14"/>
        <v>0.49567753995433605</v>
      </c>
      <c r="N86" s="23">
        <f>'Proportional Share Calculation'!E83</f>
        <v>2.0089065615519899</v>
      </c>
      <c r="O86" s="90">
        <f t="shared" si="9"/>
        <v>83.068695917256335</v>
      </c>
      <c r="P86" s="9">
        <f t="shared" si="10"/>
        <v>-1.1569857574389886</v>
      </c>
    </row>
    <row r="87" spans="1:16" x14ac:dyDescent="0.2">
      <c r="A87" s="5">
        <v>10256</v>
      </c>
      <c r="B87" s="13" t="s">
        <v>86</v>
      </c>
      <c r="C87" s="18">
        <v>55.875512100456618</v>
      </c>
      <c r="D87" s="23">
        <f>IF(D$6 ="No",0,IF(D$6="Yes",Data!C83,Data!C83+Data!#REF!))</f>
        <v>0</v>
      </c>
      <c r="E87" s="7">
        <v>0</v>
      </c>
      <c r="F87" s="8">
        <f>Data!D83</f>
        <v>0</v>
      </c>
      <c r="G87" s="7">
        <f>Data!E83</f>
        <v>0</v>
      </c>
      <c r="H87" s="24">
        <f t="shared" si="11"/>
        <v>55.875512100456618</v>
      </c>
      <c r="I87" s="18">
        <v>46.746000000000002</v>
      </c>
      <c r="J87" s="7">
        <f t="shared" si="12"/>
        <v>0</v>
      </c>
      <c r="K87" s="7">
        <f>0.5*Data!M83</f>
        <v>0</v>
      </c>
      <c r="L87" s="7">
        <f t="shared" si="13"/>
        <v>0</v>
      </c>
      <c r="M87" s="8">
        <f t="shared" si="14"/>
        <v>2.2823780251141539</v>
      </c>
      <c r="N87" s="23">
        <f>'Proportional Share Calculation'!E84</f>
        <v>1.2150713824914727</v>
      </c>
      <c r="O87" s="90">
        <f t="shared" si="9"/>
        <v>50.243449407605631</v>
      </c>
      <c r="P87" s="9">
        <f t="shared" si="10"/>
        <v>5.6320626928509867</v>
      </c>
    </row>
    <row r="88" spans="1:16" x14ac:dyDescent="0.2">
      <c r="A88" s="5">
        <v>10258</v>
      </c>
      <c r="B88" s="13" t="s">
        <v>87</v>
      </c>
      <c r="C88" s="18">
        <v>53.682542694063926</v>
      </c>
      <c r="D88" s="23">
        <f>IF(D$6 ="No",0,IF(D$6="Yes",Data!C84,Data!C84+Data!#REF!))</f>
        <v>0</v>
      </c>
      <c r="E88" s="7">
        <v>0</v>
      </c>
      <c r="F88" s="8">
        <f>Data!D84</f>
        <v>3.4390000000000001</v>
      </c>
      <c r="G88" s="7">
        <f>Data!E84</f>
        <v>0</v>
      </c>
      <c r="H88" s="24">
        <f t="shared" si="11"/>
        <v>50.243542694063926</v>
      </c>
      <c r="I88" s="18">
        <v>37.951999999999998</v>
      </c>
      <c r="J88" s="7">
        <f t="shared" si="12"/>
        <v>0</v>
      </c>
      <c r="K88" s="7">
        <f>0.5*Data!M84</f>
        <v>3.4852810849999999E-2</v>
      </c>
      <c r="L88" s="7">
        <f t="shared" si="13"/>
        <v>0</v>
      </c>
      <c r="M88" s="8">
        <f t="shared" si="14"/>
        <v>3.072885673515982</v>
      </c>
      <c r="N88" s="23">
        <f>'Proportional Share Calculation'!E85</f>
        <v>1.0175844116111923</v>
      </c>
      <c r="O88" s="90">
        <f t="shared" si="9"/>
        <v>42.077322895977169</v>
      </c>
      <c r="P88" s="9">
        <f t="shared" si="10"/>
        <v>8.1662197980867575</v>
      </c>
    </row>
    <row r="89" spans="1:16" x14ac:dyDescent="0.2">
      <c r="A89" s="5">
        <v>10259</v>
      </c>
      <c r="B89" s="13" t="s">
        <v>88</v>
      </c>
      <c r="C89" s="18">
        <v>32.875030707762562</v>
      </c>
      <c r="D89" s="23">
        <f>IF(D$6 ="No",0,IF(D$6="Yes",Data!C85,Data!C85+Data!#REF!))</f>
        <v>0</v>
      </c>
      <c r="E89" s="7">
        <v>0</v>
      </c>
      <c r="F89" s="8">
        <f>Data!D85</f>
        <v>0</v>
      </c>
      <c r="G89" s="7">
        <f>Data!E85</f>
        <v>0</v>
      </c>
      <c r="H89" s="24">
        <f t="shared" si="11"/>
        <v>32.875030707762562</v>
      </c>
      <c r="I89" s="18">
        <v>26.984999999999999</v>
      </c>
      <c r="J89" s="7">
        <f t="shared" si="12"/>
        <v>0</v>
      </c>
      <c r="K89" s="7">
        <f>0.5*Data!M85</f>
        <v>0</v>
      </c>
      <c r="L89" s="7">
        <f t="shared" si="13"/>
        <v>0</v>
      </c>
      <c r="M89" s="8">
        <f t="shared" si="14"/>
        <v>1.4725076769406407</v>
      </c>
      <c r="N89" s="23">
        <f>'Proportional Share Calculation'!E86</f>
        <v>0.70526304536466355</v>
      </c>
      <c r="O89" s="90">
        <f t="shared" si="9"/>
        <v>29.162770722305304</v>
      </c>
      <c r="P89" s="9">
        <f t="shared" si="10"/>
        <v>3.7122599854572584</v>
      </c>
    </row>
    <row r="90" spans="1:16" x14ac:dyDescent="0.2">
      <c r="A90" s="5">
        <v>10260</v>
      </c>
      <c r="B90" s="13" t="s">
        <v>89</v>
      </c>
      <c r="C90" s="18">
        <v>27.595265410958909</v>
      </c>
      <c r="D90" s="23">
        <f>IF(D$6 ="No",0,IF(D$6="Yes",Data!C86,Data!C86+Data!#REF!))</f>
        <v>0</v>
      </c>
      <c r="E90" s="7">
        <v>0</v>
      </c>
      <c r="F90" s="8">
        <f>Data!D86</f>
        <v>0</v>
      </c>
      <c r="G90" s="7">
        <f>Data!E86</f>
        <v>0</v>
      </c>
      <c r="H90" s="24">
        <f t="shared" si="11"/>
        <v>27.595265410958909</v>
      </c>
      <c r="I90" s="18">
        <v>26.285</v>
      </c>
      <c r="J90" s="7">
        <f t="shared" si="12"/>
        <v>0</v>
      </c>
      <c r="K90" s="7">
        <f>0.5*Data!M86</f>
        <v>0</v>
      </c>
      <c r="L90" s="7">
        <f t="shared" si="13"/>
        <v>0</v>
      </c>
      <c r="M90" s="8">
        <f t="shared" si="14"/>
        <v>0.32756635273972723</v>
      </c>
      <c r="N90" s="23">
        <f>'Proportional Share Calculation'!E87</f>
        <v>0.65953982351416396</v>
      </c>
      <c r="O90" s="90">
        <f t="shared" si="9"/>
        <v>27.272106176253889</v>
      </c>
      <c r="P90" s="9">
        <f t="shared" si="10"/>
        <v>0.32315923470502028</v>
      </c>
    </row>
    <row r="91" spans="1:16" x14ac:dyDescent="0.2">
      <c r="A91" s="5">
        <v>10273</v>
      </c>
      <c r="B91" s="13" t="s">
        <v>90</v>
      </c>
      <c r="C91" s="18">
        <v>7.8589368721461197</v>
      </c>
      <c r="D91" s="23">
        <f>IF(D$6 ="No",0,IF(D$6="Yes",Data!C87,Data!C87+Data!#REF!))</f>
        <v>0</v>
      </c>
      <c r="E91" s="7">
        <v>0</v>
      </c>
      <c r="F91" s="8">
        <f>Data!D87</f>
        <v>0</v>
      </c>
      <c r="G91" s="7">
        <f>Data!E87</f>
        <v>0</v>
      </c>
      <c r="H91" s="24">
        <f t="shared" si="11"/>
        <v>7.8589368721461197</v>
      </c>
      <c r="I91" s="18">
        <v>5.8810000000000002</v>
      </c>
      <c r="J91" s="7">
        <f t="shared" si="12"/>
        <v>0</v>
      </c>
      <c r="K91" s="7">
        <f>0.5*Data!M87</f>
        <v>0</v>
      </c>
      <c r="L91" s="7">
        <f t="shared" si="13"/>
        <v>0</v>
      </c>
      <c r="M91" s="8">
        <f t="shared" si="14"/>
        <v>0.49448421803652987</v>
      </c>
      <c r="N91" s="23">
        <f>'Proportional Share Calculation'!E88</f>
        <v>0.15800376710186254</v>
      </c>
      <c r="O91" s="90">
        <f t="shared" si="9"/>
        <v>6.5334879851383931</v>
      </c>
      <c r="P91" s="9">
        <f t="shared" si="10"/>
        <v>1.3254488870077266</v>
      </c>
    </row>
    <row r="92" spans="1:16" x14ac:dyDescent="0.2">
      <c r="A92" s="5">
        <v>10278</v>
      </c>
      <c r="B92" s="13" t="s">
        <v>91</v>
      </c>
      <c r="C92" s="18">
        <v>46.834498858447475</v>
      </c>
      <c r="D92" s="23">
        <f>IF(D$6 ="No",0,IF(D$6="Yes",Data!C88,Data!C88+Data!#REF!))</f>
        <v>0</v>
      </c>
      <c r="E92" s="7">
        <v>0</v>
      </c>
      <c r="F92" s="8">
        <f>Data!D88</f>
        <v>1.53</v>
      </c>
      <c r="G92" s="7">
        <f>Data!E88</f>
        <v>0</v>
      </c>
      <c r="H92" s="24">
        <f t="shared" si="11"/>
        <v>45.304498858447474</v>
      </c>
      <c r="I92" s="18">
        <v>35.927999999999997</v>
      </c>
      <c r="J92" s="7">
        <f t="shared" si="12"/>
        <v>0</v>
      </c>
      <c r="K92" s="7">
        <f>0.5*Data!M88</f>
        <v>3.5353184360730587E-2</v>
      </c>
      <c r="L92" s="7">
        <f t="shared" si="13"/>
        <v>0</v>
      </c>
      <c r="M92" s="8">
        <f t="shared" si="14"/>
        <v>2.3441247146118691</v>
      </c>
      <c r="N92" s="23">
        <f>'Proportional Share Calculation'!E89</f>
        <v>0.9493750763409593</v>
      </c>
      <c r="O92" s="90">
        <f t="shared" si="9"/>
        <v>39.256852975313549</v>
      </c>
      <c r="P92" s="9">
        <f t="shared" si="10"/>
        <v>6.0476458831339244</v>
      </c>
    </row>
    <row r="93" spans="1:16" x14ac:dyDescent="0.2">
      <c r="A93" s="5">
        <v>10279</v>
      </c>
      <c r="B93" s="13" t="s">
        <v>92</v>
      </c>
      <c r="C93" s="18">
        <v>144.81289178082193</v>
      </c>
      <c r="D93" s="23">
        <f>IF(D$6 ="No",0,IF(D$6="Yes",Data!C89,Data!C89+Data!#REF!))</f>
        <v>0</v>
      </c>
      <c r="E93" s="7">
        <f>63.86+0.729</f>
        <v>64.588999999999999</v>
      </c>
      <c r="F93" s="8">
        <f>Data!D89</f>
        <v>4.4039999999999999</v>
      </c>
      <c r="G93" s="7">
        <f>Data!E89</f>
        <v>0</v>
      </c>
      <c r="H93" s="24">
        <f t="shared" si="11"/>
        <v>75.819891780821933</v>
      </c>
      <c r="I93" s="18">
        <v>64.765000000000001</v>
      </c>
      <c r="J93" s="7">
        <f t="shared" si="12"/>
        <v>0</v>
      </c>
      <c r="K93" s="7">
        <f>0.5*Data!M89</f>
        <v>0.11576818005000004</v>
      </c>
      <c r="L93" s="7">
        <f t="shared" si="13"/>
        <v>0</v>
      </c>
      <c r="M93" s="8">
        <f t="shared" si="14"/>
        <v>2.7637229452054832</v>
      </c>
      <c r="N93" s="23">
        <f>'Proportional Share Calculation'!E90</f>
        <v>1.6764349272862764</v>
      </c>
      <c r="O93" s="90">
        <f t="shared" si="9"/>
        <v>69.320926052541765</v>
      </c>
      <c r="P93" s="9">
        <f t="shared" si="10"/>
        <v>6.4989657282801687</v>
      </c>
    </row>
    <row r="94" spans="1:16" x14ac:dyDescent="0.2">
      <c r="A94" s="5">
        <v>10284</v>
      </c>
      <c r="B94" s="13" t="s">
        <v>93</v>
      </c>
      <c r="C94" s="18">
        <v>12.104999299999999</v>
      </c>
      <c r="D94" s="23">
        <f>IF(D$6 ="No",0,IF(D$6="Yes",Data!C90,Data!C90+Data!#REF!))</f>
        <v>0</v>
      </c>
      <c r="E94" s="7">
        <v>0</v>
      </c>
      <c r="F94" s="8">
        <f>Data!D90</f>
        <v>0</v>
      </c>
      <c r="G94" s="7">
        <f>Data!E90</f>
        <v>0</v>
      </c>
      <c r="H94" s="24">
        <f t="shared" si="11"/>
        <v>12.104999299999999</v>
      </c>
      <c r="I94" s="18">
        <v>10.157999999999999</v>
      </c>
      <c r="J94" s="7">
        <f t="shared" si="12"/>
        <v>0</v>
      </c>
      <c r="K94" s="7">
        <f>0.5*Data!M90</f>
        <v>0</v>
      </c>
      <c r="L94" s="7">
        <f t="shared" si="13"/>
        <v>0</v>
      </c>
      <c r="M94" s="8">
        <f t="shared" si="14"/>
        <v>0.48674982499999997</v>
      </c>
      <c r="N94" s="23">
        <f>'Proportional Share Calculation'!E91</f>
        <v>0.26380907154450978</v>
      </c>
      <c r="O94" s="90">
        <f t="shared" si="9"/>
        <v>10.908558896544509</v>
      </c>
      <c r="P94" s="9">
        <f t="shared" si="10"/>
        <v>1.1964404034554903</v>
      </c>
    </row>
    <row r="95" spans="1:16" x14ac:dyDescent="0.2">
      <c r="A95" s="5">
        <v>10285</v>
      </c>
      <c r="B95" s="13" t="s">
        <v>94</v>
      </c>
      <c r="C95" s="18">
        <v>8.836856849315069</v>
      </c>
      <c r="D95" s="23">
        <f>IF(D$6 ="No",0,IF(D$6="Yes",Data!C91,Data!C91+Data!#REF!))</f>
        <v>0</v>
      </c>
      <c r="E95" s="7">
        <v>0</v>
      </c>
      <c r="F95" s="8">
        <f>Data!D91</f>
        <v>0</v>
      </c>
      <c r="G95" s="7">
        <f>Data!E91</f>
        <v>0</v>
      </c>
      <c r="H95" s="24">
        <f t="shared" si="11"/>
        <v>8.836856849315069</v>
      </c>
      <c r="I95" s="18">
        <v>6.5289999999999999</v>
      </c>
      <c r="J95" s="7">
        <f t="shared" si="12"/>
        <v>0</v>
      </c>
      <c r="K95" s="7">
        <f>0.5*Data!M91</f>
        <v>0</v>
      </c>
      <c r="L95" s="7">
        <f t="shared" si="13"/>
        <v>0</v>
      </c>
      <c r="M95" s="8">
        <f t="shared" si="14"/>
        <v>0.57696421232876727</v>
      </c>
      <c r="N95" s="23">
        <f>'Proportional Share Calculation'!E92</f>
        <v>0.17610726903889126</v>
      </c>
      <c r="O95" s="90">
        <f t="shared" si="9"/>
        <v>7.2820714813676588</v>
      </c>
      <c r="P95" s="9">
        <f t="shared" si="10"/>
        <v>1.5547853679474102</v>
      </c>
    </row>
    <row r="96" spans="1:16" x14ac:dyDescent="0.2">
      <c r="A96" s="5">
        <v>10286</v>
      </c>
      <c r="B96" s="13" t="s">
        <v>95</v>
      </c>
      <c r="C96" s="18">
        <v>77.533968036529686</v>
      </c>
      <c r="D96" s="23">
        <f>IF(D$6 ="No",0,IF(D$6="Yes",Data!C92,Data!C92+Data!#REF!))</f>
        <v>0</v>
      </c>
      <c r="E96" s="7">
        <v>0</v>
      </c>
      <c r="F96" s="8">
        <f>Data!D92</f>
        <v>24.13</v>
      </c>
      <c r="G96" s="7">
        <f>Data!E92</f>
        <v>0</v>
      </c>
      <c r="H96" s="24">
        <f t="shared" si="11"/>
        <v>53.40396803652969</v>
      </c>
      <c r="I96" s="18">
        <v>45.911000000000001</v>
      </c>
      <c r="J96" s="7">
        <f t="shared" si="12"/>
        <v>0</v>
      </c>
      <c r="K96" s="7">
        <f>0.5*Data!M92</f>
        <v>0.16880236330000001</v>
      </c>
      <c r="L96" s="7">
        <f t="shared" si="13"/>
        <v>0</v>
      </c>
      <c r="M96" s="8">
        <f t="shared" si="14"/>
        <v>1.8732420091324222</v>
      </c>
      <c r="N96" s="23">
        <f>'Proportional Share Calculation'!E93</f>
        <v>1.1884213646725208</v>
      </c>
      <c r="O96" s="90">
        <f t="shared" si="9"/>
        <v>49.141465737104951</v>
      </c>
      <c r="P96" s="9">
        <f t="shared" si="10"/>
        <v>4.2625022994247388</v>
      </c>
    </row>
    <row r="97" spans="1:16" x14ac:dyDescent="0.2">
      <c r="A97" s="5">
        <v>10288</v>
      </c>
      <c r="B97" s="13" t="s">
        <v>96</v>
      </c>
      <c r="C97" s="18">
        <v>25.95902397260274</v>
      </c>
      <c r="D97" s="23">
        <f>IF(D$6 ="No",0,IF(D$6="Yes",Data!C93,Data!C93+Data!#REF!))</f>
        <v>0</v>
      </c>
      <c r="E97" s="7">
        <v>0</v>
      </c>
      <c r="F97" s="8">
        <f>Data!D93</f>
        <v>0</v>
      </c>
      <c r="G97" s="7">
        <f>Data!E93</f>
        <v>0</v>
      </c>
      <c r="H97" s="24">
        <f t="shared" si="11"/>
        <v>25.95902397260274</v>
      </c>
      <c r="I97" s="18">
        <v>24.734000000000002</v>
      </c>
      <c r="J97" s="7">
        <f t="shared" si="12"/>
        <v>0</v>
      </c>
      <c r="K97" s="7">
        <f>0.5*Data!M93</f>
        <v>2.4140584322251482E-2</v>
      </c>
      <c r="L97" s="7">
        <f t="shared" si="13"/>
        <v>0</v>
      </c>
      <c r="M97" s="8">
        <f t="shared" si="14"/>
        <v>0.30625599315068452</v>
      </c>
      <c r="N97" s="23">
        <f>'Proportional Share Calculation'!E94</f>
        <v>0.62117149755809542</v>
      </c>
      <c r="O97" s="90">
        <f t="shared" si="9"/>
        <v>25.685568075031032</v>
      </c>
      <c r="P97" s="9">
        <f t="shared" si="10"/>
        <v>0.27345589757170785</v>
      </c>
    </row>
    <row r="98" spans="1:16" x14ac:dyDescent="0.2">
      <c r="A98" s="5">
        <v>10291</v>
      </c>
      <c r="B98" s="13" t="s">
        <v>97</v>
      </c>
      <c r="C98" s="18">
        <v>81.807346575342493</v>
      </c>
      <c r="D98" s="23">
        <f>IF(D$6 ="No",0,IF(D$6="Yes",Data!C94,Data!C94+Data!#REF!))</f>
        <v>0</v>
      </c>
      <c r="E98" s="7">
        <v>0</v>
      </c>
      <c r="F98" s="8">
        <f>Data!D94</f>
        <v>0</v>
      </c>
      <c r="G98" s="7">
        <f>Data!E94</f>
        <v>0</v>
      </c>
      <c r="H98" s="24">
        <f t="shared" si="11"/>
        <v>81.807346575342493</v>
      </c>
      <c r="I98" s="18">
        <v>79.182000000000002</v>
      </c>
      <c r="J98" s="7">
        <f t="shared" si="12"/>
        <v>0</v>
      </c>
      <c r="K98" s="7">
        <f>0.5*Data!M94</f>
        <v>0</v>
      </c>
      <c r="L98" s="7">
        <f t="shared" si="13"/>
        <v>0</v>
      </c>
      <c r="M98" s="8">
        <f t="shared" si="14"/>
        <v>0.65633664383562262</v>
      </c>
      <c r="N98" s="23">
        <f>'Proportional Share Calculation'!E95</f>
        <v>1.9786352718409974</v>
      </c>
      <c r="O98" s="90">
        <f t="shared" si="9"/>
        <v>81.816971915676618</v>
      </c>
      <c r="P98" s="9">
        <f t="shared" si="10"/>
        <v>-9.6253403341250987E-3</v>
      </c>
    </row>
    <row r="99" spans="1:16" x14ac:dyDescent="0.2">
      <c r="A99" s="5">
        <v>10294</v>
      </c>
      <c r="B99" s="13" t="s">
        <v>98</v>
      </c>
      <c r="C99" s="92">
        <v>37.994881050228308</v>
      </c>
      <c r="D99" s="23">
        <f>IF(D$6 ="No",0,IF(D$6="Yes",Data!C95,Data!C95+Data!#REF!))</f>
        <v>0</v>
      </c>
      <c r="E99" s="7">
        <v>0</v>
      </c>
      <c r="F99" s="8">
        <f>Data!D95</f>
        <v>0</v>
      </c>
      <c r="G99" s="7">
        <f>Data!E95</f>
        <v>0</v>
      </c>
      <c r="H99" s="24">
        <f t="shared" si="11"/>
        <v>37.994881050228308</v>
      </c>
      <c r="I99" s="18">
        <v>36.326999999999998</v>
      </c>
      <c r="J99" s="7">
        <f t="shared" si="12"/>
        <v>0</v>
      </c>
      <c r="K99" s="7">
        <f>0.5*Data!M95</f>
        <v>5.6239420450000001E-2</v>
      </c>
      <c r="L99" s="7">
        <f t="shared" si="13"/>
        <v>0</v>
      </c>
      <c r="M99" s="8">
        <f t="shared" si="14"/>
        <v>0.41697026255707748</v>
      </c>
      <c r="N99" s="23">
        <f>'Proportional Share Calculation'!E96</f>
        <v>0.91202041463829087</v>
      </c>
      <c r="O99" s="90">
        <f t="shared" si="9"/>
        <v>37.712230097645367</v>
      </c>
      <c r="P99" s="9">
        <f t="shared" si="10"/>
        <v>0.28265095258294082</v>
      </c>
    </row>
    <row r="100" spans="1:16" x14ac:dyDescent="0.2">
      <c r="A100" s="5">
        <v>10304</v>
      </c>
      <c r="B100" s="13" t="s">
        <v>99</v>
      </c>
      <c r="C100" s="18">
        <v>13.621837100456622</v>
      </c>
      <c r="D100" s="23">
        <f>IF(D$6 ="No",0,IF(D$6="Yes",Data!C96,Data!C96+Data!#REF!))</f>
        <v>0</v>
      </c>
      <c r="E100" s="7">
        <v>0</v>
      </c>
      <c r="F100" s="8">
        <f>Data!D96</f>
        <v>0</v>
      </c>
      <c r="G100" s="7">
        <f>Data!E96</f>
        <v>0</v>
      </c>
      <c r="H100" s="24">
        <f t="shared" si="11"/>
        <v>13.621837100456622</v>
      </c>
      <c r="I100" s="18">
        <v>14.068</v>
      </c>
      <c r="J100" s="7">
        <f t="shared" si="12"/>
        <v>-0.44616289954337773</v>
      </c>
      <c r="K100" s="7">
        <f>0.5*Data!M96</f>
        <v>0</v>
      </c>
      <c r="L100" s="7">
        <f t="shared" si="13"/>
        <v>0</v>
      </c>
      <c r="M100" s="8">
        <f t="shared" si="14"/>
        <v>0</v>
      </c>
      <c r="N100" s="23">
        <f>'Proportional Share Calculation'!E97</f>
        <v>0.33759029167245069</v>
      </c>
      <c r="O100" s="90">
        <f t="shared" si="9"/>
        <v>13.959427392129072</v>
      </c>
      <c r="P100" s="9">
        <f t="shared" si="10"/>
        <v>-0.33759029167245025</v>
      </c>
    </row>
    <row r="101" spans="1:16" x14ac:dyDescent="0.2">
      <c r="A101" s="5">
        <v>10306</v>
      </c>
      <c r="B101" s="13" t="s">
        <v>100</v>
      </c>
      <c r="C101" s="18">
        <v>84.485164383561653</v>
      </c>
      <c r="D101" s="23">
        <f>IF(D$6 ="No",0,IF(D$6="Yes",Data!C97,Data!C97+Data!#REF!))</f>
        <v>0</v>
      </c>
      <c r="E101" s="7">
        <v>50.347000000000001</v>
      </c>
      <c r="F101" s="8">
        <f>Data!D97</f>
        <v>36.001000000000005</v>
      </c>
      <c r="G101" s="7">
        <f>Data!E97</f>
        <v>0</v>
      </c>
      <c r="H101" s="24">
        <f t="shared" si="11"/>
        <v>0</v>
      </c>
      <c r="I101" s="18">
        <v>25.768999999999998</v>
      </c>
      <c r="J101" s="7">
        <f t="shared" si="12"/>
        <v>-25.768999999999998</v>
      </c>
      <c r="K101" s="7">
        <f>0.5*Data!M97</f>
        <v>3.1615541499999998E-3</v>
      </c>
      <c r="L101" s="7">
        <f t="shared" si="13"/>
        <v>0</v>
      </c>
      <c r="M101" s="8">
        <f t="shared" si="14"/>
        <v>0</v>
      </c>
      <c r="N101" s="23">
        <f>'Proportional Share Calculation'!E98</f>
        <v>7.8352866780426349E-5</v>
      </c>
      <c r="O101" s="90">
        <f t="shared" si="9"/>
        <v>3.2399070167804262E-3</v>
      </c>
      <c r="P101" s="9">
        <f t="shared" si="10"/>
        <v>-3.2399070167804262E-3</v>
      </c>
    </row>
    <row r="102" spans="1:16" x14ac:dyDescent="0.2">
      <c r="A102" s="5">
        <v>10307</v>
      </c>
      <c r="B102" s="13" t="s">
        <v>101</v>
      </c>
      <c r="C102" s="18">
        <v>74.482335616438363</v>
      </c>
      <c r="D102" s="23">
        <f>IF(D$6 ="No",0,IF(D$6="Yes",Data!C98,Data!C98+Data!#REF!))</f>
        <v>0</v>
      </c>
      <c r="E102" s="7">
        <v>0</v>
      </c>
      <c r="F102" s="8">
        <f>Data!D98</f>
        <v>0</v>
      </c>
      <c r="G102" s="7">
        <f>Data!E98</f>
        <v>5</v>
      </c>
      <c r="H102" s="24">
        <f t="shared" si="11"/>
        <v>69.482335616438363</v>
      </c>
      <c r="I102" s="18">
        <v>71.984999999999999</v>
      </c>
      <c r="J102" s="7">
        <f t="shared" si="12"/>
        <v>-2.5026643835616369</v>
      </c>
      <c r="K102" s="7">
        <f>0.5*Data!M98</f>
        <v>0.29851517444269415</v>
      </c>
      <c r="L102" s="7">
        <f t="shared" si="13"/>
        <v>2.5</v>
      </c>
      <c r="M102" s="8">
        <f t="shared" si="14"/>
        <v>0</v>
      </c>
      <c r="N102" s="23">
        <f>'Proportional Share Calculation'!E99</f>
        <v>1.7913379319452043</v>
      </c>
      <c r="O102" s="90">
        <f t="shared" ref="O102:O133" si="15">SUM(I102:N102)</f>
        <v>74.072188722826269</v>
      </c>
      <c r="P102" s="9">
        <f t="shared" ref="P102:P133" si="16">H102-O102</f>
        <v>-4.5898531063879062</v>
      </c>
    </row>
    <row r="103" spans="1:16" x14ac:dyDescent="0.2">
      <c r="A103" s="5">
        <v>10326</v>
      </c>
      <c r="B103" s="13" t="s">
        <v>102</v>
      </c>
      <c r="C103" s="18">
        <v>22.648668150684934</v>
      </c>
      <c r="D103" s="23">
        <f>IF(D$6 ="No",0,IF(D$6="Yes",Data!C99,Data!C99+Data!#REF!))</f>
        <v>0</v>
      </c>
      <c r="E103" s="7">
        <v>0</v>
      </c>
      <c r="F103" s="8">
        <f>Data!D99</f>
        <v>0</v>
      </c>
      <c r="G103" s="7">
        <f>Data!E99</f>
        <v>0</v>
      </c>
      <c r="H103" s="24">
        <f t="shared" ref="H103:H134" si="17">IF((C103+D103-SUM(E103:G103))&gt;0,C103+D103-SUM(E103:G103),0)</f>
        <v>22.648668150684934</v>
      </c>
      <c r="I103" s="18">
        <v>30.46</v>
      </c>
      <c r="J103" s="7">
        <f t="shared" si="12"/>
        <v>-7.8113318493150672</v>
      </c>
      <c r="K103" s="7">
        <f>0.5*Data!M99</f>
        <v>0</v>
      </c>
      <c r="L103" s="7">
        <f t="shared" si="13"/>
        <v>0</v>
      </c>
      <c r="M103" s="8">
        <f t="shared" si="14"/>
        <v>0</v>
      </c>
      <c r="N103" s="23">
        <f>'Proportional Share Calculation'!E100</f>
        <v>0.56130244625564996</v>
      </c>
      <c r="O103" s="90">
        <f t="shared" si="15"/>
        <v>23.209970596940583</v>
      </c>
      <c r="P103" s="9">
        <f t="shared" si="16"/>
        <v>-0.56130244625564885</v>
      </c>
    </row>
    <row r="104" spans="1:16" x14ac:dyDescent="0.2">
      <c r="A104" s="5">
        <v>10331</v>
      </c>
      <c r="B104" s="13" t="s">
        <v>103</v>
      </c>
      <c r="C104" s="18">
        <v>37.974087899543377</v>
      </c>
      <c r="D104" s="23">
        <f>IF(D$6 ="No",0,IF(D$6="Yes",Data!C100,Data!C100+Data!#REF!))</f>
        <v>0</v>
      </c>
      <c r="E104" s="7">
        <v>0</v>
      </c>
      <c r="F104" s="8">
        <f>Data!D100</f>
        <v>0</v>
      </c>
      <c r="G104" s="7">
        <f>Data!E100</f>
        <v>0</v>
      </c>
      <c r="H104" s="24">
        <f t="shared" si="17"/>
        <v>37.974087899543377</v>
      </c>
      <c r="I104" s="18">
        <v>36.601999999999997</v>
      </c>
      <c r="J104" s="7">
        <f t="shared" si="12"/>
        <v>0</v>
      </c>
      <c r="K104" s="7">
        <f>0.5*Data!M100</f>
        <v>7.6908904109589046E-2</v>
      </c>
      <c r="L104" s="7">
        <f t="shared" si="13"/>
        <v>0</v>
      </c>
      <c r="M104" s="8">
        <f t="shared" si="14"/>
        <v>0.34302197488584518</v>
      </c>
      <c r="N104" s="23">
        <f>'Proportional Share Calculation'!E101</f>
        <v>0.91751533596730628</v>
      </c>
      <c r="O104" s="90">
        <f t="shared" si="15"/>
        <v>37.939446214962736</v>
      </c>
      <c r="P104" s="9">
        <f t="shared" si="16"/>
        <v>3.4641684580641652E-2</v>
      </c>
    </row>
    <row r="105" spans="1:16" x14ac:dyDescent="0.2">
      <c r="A105" s="5">
        <v>10333</v>
      </c>
      <c r="B105" s="13" t="s">
        <v>104</v>
      </c>
      <c r="C105" s="18">
        <v>23.559061643835616</v>
      </c>
      <c r="D105" s="23">
        <f>IF(D$6 ="No",0,IF(D$6="Yes",Data!C101,Data!C101+Data!#REF!))</f>
        <v>0</v>
      </c>
      <c r="E105" s="7">
        <v>0</v>
      </c>
      <c r="F105" s="8">
        <f>Data!D101</f>
        <v>0</v>
      </c>
      <c r="G105" s="7">
        <f>Data!E101</f>
        <v>0</v>
      </c>
      <c r="H105" s="24">
        <f t="shared" si="17"/>
        <v>23.559061643835616</v>
      </c>
      <c r="I105" s="18">
        <v>18.515000000000001</v>
      </c>
      <c r="J105" s="7">
        <f t="shared" si="12"/>
        <v>0</v>
      </c>
      <c r="K105" s="7">
        <f>0.5*Data!M101</f>
        <v>1.68607305E-3</v>
      </c>
      <c r="L105" s="7">
        <f t="shared" si="13"/>
        <v>0</v>
      </c>
      <c r="M105" s="8">
        <f t="shared" si="14"/>
        <v>1.2610154109589038</v>
      </c>
      <c r="N105" s="23">
        <f>'Proportional Share Calculation'!E102</f>
        <v>0.49015121553416702</v>
      </c>
      <c r="O105" s="90">
        <f t="shared" si="15"/>
        <v>20.26785269954307</v>
      </c>
      <c r="P105" s="9">
        <f t="shared" si="16"/>
        <v>3.2912089442925456</v>
      </c>
    </row>
    <row r="106" spans="1:16" x14ac:dyDescent="0.2">
      <c r="A106" s="5">
        <v>10338</v>
      </c>
      <c r="B106" s="13" t="s">
        <v>105</v>
      </c>
      <c r="C106" s="18">
        <v>2.7743930365296805</v>
      </c>
      <c r="D106" s="23">
        <f>IF(D$6 ="No",0,IF(D$6="Yes",Data!C102,Data!C102+Data!#REF!))</f>
        <v>0</v>
      </c>
      <c r="E106" s="7">
        <v>0</v>
      </c>
      <c r="F106" s="8">
        <f>Data!D102</f>
        <v>0</v>
      </c>
      <c r="G106" s="7">
        <f>Data!E102</f>
        <v>0</v>
      </c>
      <c r="H106" s="24">
        <f t="shared" si="17"/>
        <v>2.7743930365296805</v>
      </c>
      <c r="I106" s="18">
        <v>2.3730000000000002</v>
      </c>
      <c r="J106" s="7">
        <f t="shared" si="12"/>
        <v>0</v>
      </c>
      <c r="K106" s="7">
        <f>0.5*Data!M102</f>
        <v>0</v>
      </c>
      <c r="L106" s="7">
        <f t="shared" si="13"/>
        <v>0</v>
      </c>
      <c r="M106" s="8">
        <f t="shared" si="14"/>
        <v>0.10034825913242007</v>
      </c>
      <c r="N106" s="23">
        <f>'Proportional Share Calculation'!E103</f>
        <v>6.1297044888319226E-2</v>
      </c>
      <c r="O106" s="90">
        <f t="shared" si="15"/>
        <v>2.5346453040207395</v>
      </c>
      <c r="P106" s="9">
        <f t="shared" si="16"/>
        <v>0.23974773250894099</v>
      </c>
    </row>
    <row r="107" spans="1:16" x14ac:dyDescent="0.2">
      <c r="A107" s="5">
        <v>10342</v>
      </c>
      <c r="B107" s="13" t="s">
        <v>106</v>
      </c>
      <c r="C107" s="18">
        <v>39.569792123287669</v>
      </c>
      <c r="D107" s="23">
        <f>IF(D$6 ="No",0,IF(D$6="Yes",Data!C103,Data!C103+Data!#REF!))</f>
        <v>0</v>
      </c>
      <c r="E107" s="7">
        <v>0</v>
      </c>
      <c r="F107" s="8">
        <f>Data!D103</f>
        <v>0</v>
      </c>
      <c r="G107" s="7">
        <f>Data!E103</f>
        <v>0</v>
      </c>
      <c r="H107" s="24">
        <f t="shared" si="17"/>
        <v>39.569792123287669</v>
      </c>
      <c r="I107" s="18">
        <v>38.691000000000003</v>
      </c>
      <c r="J107" s="7">
        <f t="shared" si="12"/>
        <v>0</v>
      </c>
      <c r="K107" s="7">
        <f>0.5*Data!M103</f>
        <v>0.20485903945000006</v>
      </c>
      <c r="L107" s="7">
        <f t="shared" si="13"/>
        <v>0</v>
      </c>
      <c r="M107" s="8">
        <f t="shared" si="14"/>
        <v>0.21969803082191675</v>
      </c>
      <c r="N107" s="23">
        <f>'Proportional Share Calculation'!E104</f>
        <v>0.9694017204067753</v>
      </c>
      <c r="O107" s="90">
        <f t="shared" si="15"/>
        <v>40.084958790678691</v>
      </c>
      <c r="P107" s="9">
        <f t="shared" si="16"/>
        <v>-0.51516666739102135</v>
      </c>
    </row>
    <row r="108" spans="1:16" x14ac:dyDescent="0.2">
      <c r="A108" s="5">
        <v>10343</v>
      </c>
      <c r="B108" s="13" t="s">
        <v>107</v>
      </c>
      <c r="C108" s="18">
        <v>11.906994178082194</v>
      </c>
      <c r="D108" s="23">
        <f>IF(D$6 ="No",0,IF(D$6="Yes",Data!C104,Data!C104+Data!#REF!))</f>
        <v>0</v>
      </c>
      <c r="E108" s="7">
        <v>0</v>
      </c>
      <c r="F108" s="8">
        <f>Data!D104</f>
        <v>0</v>
      </c>
      <c r="G108" s="7">
        <f>Data!E104</f>
        <v>0</v>
      </c>
      <c r="H108" s="24">
        <f t="shared" si="17"/>
        <v>11.906994178082194</v>
      </c>
      <c r="I108" s="18">
        <v>31.388999999999999</v>
      </c>
      <c r="J108" s="7">
        <f t="shared" si="12"/>
        <v>-19.482005821917806</v>
      </c>
      <c r="K108" s="7">
        <f>0.5*Data!M104</f>
        <v>0</v>
      </c>
      <c r="L108" s="7">
        <f t="shared" si="13"/>
        <v>0</v>
      </c>
      <c r="M108" s="8">
        <f t="shared" si="14"/>
        <v>0</v>
      </c>
      <c r="N108" s="23">
        <f>'Proportional Share Calculation'!E105</f>
        <v>0.29509130140648904</v>
      </c>
      <c r="O108" s="90">
        <f t="shared" si="15"/>
        <v>12.202085479488682</v>
      </c>
      <c r="P108" s="9">
        <f t="shared" si="16"/>
        <v>-0.29509130140648843</v>
      </c>
    </row>
    <row r="109" spans="1:16" x14ac:dyDescent="0.2">
      <c r="A109" s="5">
        <v>10349</v>
      </c>
      <c r="B109" s="13" t="s">
        <v>108</v>
      </c>
      <c r="C109" s="18">
        <v>1112.5275000000001</v>
      </c>
      <c r="D109" s="23">
        <f>IF(D$6 ="No",0,IF(D$6="Yes",Data!C105,Data!C105+Data!#REF!))</f>
        <v>0</v>
      </c>
      <c r="E109" s="7">
        <v>0</v>
      </c>
      <c r="F109" s="8">
        <f>Data!D105</f>
        <v>588.60600000000011</v>
      </c>
      <c r="G109" s="7">
        <f>Data!E105</f>
        <v>0</v>
      </c>
      <c r="H109" s="24">
        <f t="shared" si="17"/>
        <v>523.92150000000004</v>
      </c>
      <c r="I109" s="18">
        <v>523.91099999999994</v>
      </c>
      <c r="J109" s="7">
        <f t="shared" si="12"/>
        <v>0</v>
      </c>
      <c r="K109" s="7">
        <f>0.5*Data!M105</f>
        <v>40.543151837950013</v>
      </c>
      <c r="L109" s="7">
        <f t="shared" si="13"/>
        <v>0</v>
      </c>
      <c r="M109" s="8">
        <f t="shared" si="14"/>
        <v>2.6250000000231921E-3</v>
      </c>
      <c r="N109" s="23">
        <f>'Proportional Share Calculation'!E106</f>
        <v>13.988944848182577</v>
      </c>
      <c r="O109" s="90">
        <f t="shared" si="15"/>
        <v>578.44572168613252</v>
      </c>
      <c r="P109" s="9">
        <f t="shared" si="16"/>
        <v>-54.524221686132478</v>
      </c>
    </row>
    <row r="110" spans="1:16" x14ac:dyDescent="0.2">
      <c r="A110" s="5">
        <v>10352</v>
      </c>
      <c r="B110" s="13" t="s">
        <v>109</v>
      </c>
      <c r="C110" s="18">
        <v>16.877945547945203</v>
      </c>
      <c r="D110" s="23">
        <f>IF(D$6 ="No",0,IF(D$6="Yes",Data!C106,Data!C106+Data!#REF!))</f>
        <v>0</v>
      </c>
      <c r="E110" s="7">
        <v>0</v>
      </c>
      <c r="F110" s="8">
        <f>Data!D106</f>
        <v>6.6000000000000003E-2</v>
      </c>
      <c r="G110" s="7">
        <f>Data!E106</f>
        <v>0</v>
      </c>
      <c r="H110" s="24">
        <f t="shared" si="17"/>
        <v>16.811945547945204</v>
      </c>
      <c r="I110" s="18">
        <v>15.907</v>
      </c>
      <c r="J110" s="7">
        <f t="shared" si="12"/>
        <v>0</v>
      </c>
      <c r="K110" s="7">
        <f>0.5*Data!M106</f>
        <v>2.3601994999999999E-4</v>
      </c>
      <c r="L110" s="7">
        <f t="shared" si="13"/>
        <v>0</v>
      </c>
      <c r="M110" s="8">
        <f t="shared" si="14"/>
        <v>0.22623638698630089</v>
      </c>
      <c r="N110" s="23">
        <f>'Proportional Share Calculation'!E107</f>
        <v>0.3998362053062936</v>
      </c>
      <c r="O110" s="90">
        <f t="shared" si="15"/>
        <v>16.533308612242593</v>
      </c>
      <c r="P110" s="9">
        <f t="shared" si="16"/>
        <v>0.27863693570261105</v>
      </c>
    </row>
    <row r="111" spans="1:16" x14ac:dyDescent="0.2">
      <c r="A111" s="5">
        <v>10354</v>
      </c>
      <c r="B111" s="13" t="s">
        <v>110</v>
      </c>
      <c r="C111" s="18">
        <v>804.0169910958906</v>
      </c>
      <c r="D111" s="23">
        <f>IF(D$6 ="No",0,IF(D$6="Yes",Data!C107,Data!C107+Data!#REF!))</f>
        <v>0</v>
      </c>
      <c r="E111" s="7">
        <v>0</v>
      </c>
      <c r="F111" s="8">
        <f>Data!D107</f>
        <v>32.158999999999999</v>
      </c>
      <c r="G111" s="7">
        <f>Data!E107</f>
        <v>0</v>
      </c>
      <c r="H111" s="24">
        <f t="shared" si="17"/>
        <v>771.85799109589061</v>
      </c>
      <c r="I111" s="18">
        <v>799.07</v>
      </c>
      <c r="J111" s="7">
        <f t="shared" si="12"/>
        <v>-27.212008904109439</v>
      </c>
      <c r="K111" s="7">
        <f>0.5*Data!M107</f>
        <v>7.4068796307662099</v>
      </c>
      <c r="L111" s="7">
        <f t="shared" si="13"/>
        <v>0</v>
      </c>
      <c r="M111" s="8">
        <f t="shared" si="14"/>
        <v>0</v>
      </c>
      <c r="N111" s="23">
        <f>'Proportional Share Calculation'!E108</f>
        <v>19.312538614185023</v>
      </c>
      <c r="O111" s="90">
        <f t="shared" si="15"/>
        <v>798.57740934084177</v>
      </c>
      <c r="P111" s="9">
        <f t="shared" si="16"/>
        <v>-26.719418244951157</v>
      </c>
    </row>
    <row r="112" spans="1:16" x14ac:dyDescent="0.2">
      <c r="A112" s="5">
        <v>10360</v>
      </c>
      <c r="B112" s="13" t="s">
        <v>111</v>
      </c>
      <c r="C112" s="18">
        <v>7.174846004566211</v>
      </c>
      <c r="D112" s="23">
        <f>IF(D$6 ="No",0,IF(D$6="Yes",Data!C108,Data!C108+Data!#REF!))</f>
        <v>0</v>
      </c>
      <c r="E112" s="7">
        <v>0</v>
      </c>
      <c r="F112" s="8">
        <f>Data!D108</f>
        <v>0</v>
      </c>
      <c r="G112" s="7">
        <f>Data!E108</f>
        <v>0</v>
      </c>
      <c r="H112" s="24">
        <f t="shared" si="17"/>
        <v>7.174846004566211</v>
      </c>
      <c r="I112" s="18">
        <v>6.7649999999999997</v>
      </c>
      <c r="J112" s="7">
        <f t="shared" si="12"/>
        <v>0</v>
      </c>
      <c r="K112" s="7">
        <f>0.5*Data!M108</f>
        <v>0</v>
      </c>
      <c r="L112" s="7">
        <f t="shared" si="13"/>
        <v>0</v>
      </c>
      <c r="M112" s="8">
        <f t="shared" si="14"/>
        <v>0.10246150114155284</v>
      </c>
      <c r="N112" s="23">
        <f>'Proportional Share Calculation'!E109</f>
        <v>0.17019645104565134</v>
      </c>
      <c r="O112" s="90">
        <f t="shared" si="15"/>
        <v>7.037657952187204</v>
      </c>
      <c r="P112" s="9">
        <f t="shared" si="16"/>
        <v>0.137188052379007</v>
      </c>
    </row>
    <row r="113" spans="1:16" x14ac:dyDescent="0.2">
      <c r="A113" s="5">
        <v>10363</v>
      </c>
      <c r="B113" s="13" t="s">
        <v>112</v>
      </c>
      <c r="C113" s="18">
        <v>90.664248173515986</v>
      </c>
      <c r="D113" s="23">
        <f>IF(D$6 ="No",0,IF(D$6="Yes",Data!C109,Data!C109+Data!#REF!))</f>
        <v>0</v>
      </c>
      <c r="E113" s="7">
        <v>0</v>
      </c>
      <c r="F113" s="8">
        <f>Data!D109</f>
        <v>0</v>
      </c>
      <c r="G113" s="7">
        <f>Data!E109</f>
        <v>0</v>
      </c>
      <c r="H113" s="24">
        <f t="shared" si="17"/>
        <v>90.664248173515986</v>
      </c>
      <c r="I113" s="18">
        <v>100.706</v>
      </c>
      <c r="J113" s="7">
        <f t="shared" si="12"/>
        <v>-10.041751826484017</v>
      </c>
      <c r="K113" s="7">
        <f>0.5*Data!M109</f>
        <v>6.1262963250000003E-2</v>
      </c>
      <c r="L113" s="7">
        <f t="shared" si="13"/>
        <v>0</v>
      </c>
      <c r="M113" s="8">
        <f t="shared" si="14"/>
        <v>0</v>
      </c>
      <c r="N113" s="23">
        <f>'Proportional Share Calculation'!E110</f>
        <v>2.2484523593198977</v>
      </c>
      <c r="O113" s="90">
        <f t="shared" si="15"/>
        <v>92.973963496085887</v>
      </c>
      <c r="P113" s="9">
        <f t="shared" si="16"/>
        <v>-2.3097153225699003</v>
      </c>
    </row>
    <row r="114" spans="1:16" x14ac:dyDescent="0.2">
      <c r="A114" s="5">
        <v>10369</v>
      </c>
      <c r="B114" s="13" t="s">
        <v>113</v>
      </c>
      <c r="C114" s="18">
        <v>17.228615753424659</v>
      </c>
      <c r="D114" s="23">
        <f>IF(D$6 ="No",0,IF(D$6="Yes",Data!C110,Data!C110+Data!#REF!))</f>
        <v>0</v>
      </c>
      <c r="E114" s="7">
        <v>0</v>
      </c>
      <c r="F114" s="8">
        <f>Data!D110</f>
        <v>0</v>
      </c>
      <c r="G114" s="7">
        <f>Data!E110</f>
        <v>0</v>
      </c>
      <c r="H114" s="24">
        <f t="shared" si="17"/>
        <v>17.228615753424659</v>
      </c>
      <c r="I114" s="18">
        <v>16.431999999999999</v>
      </c>
      <c r="J114" s="7">
        <f t="shared" si="12"/>
        <v>0</v>
      </c>
      <c r="K114" s="7">
        <f>0.5*Data!M110</f>
        <v>0</v>
      </c>
      <c r="L114" s="7">
        <f t="shared" si="13"/>
        <v>0</v>
      </c>
      <c r="M114" s="8">
        <f t="shared" si="14"/>
        <v>0.19915393835616513</v>
      </c>
      <c r="N114" s="23">
        <f>'Proportional Share Calculation'!E111</f>
        <v>0.41217025776287386</v>
      </c>
      <c r="O114" s="90">
        <f t="shared" si="15"/>
        <v>17.043324196119038</v>
      </c>
      <c r="P114" s="9">
        <f t="shared" si="16"/>
        <v>0.18529155730562152</v>
      </c>
    </row>
    <row r="115" spans="1:16" x14ac:dyDescent="0.2">
      <c r="A115" s="5">
        <v>10370</v>
      </c>
      <c r="B115" s="13" t="s">
        <v>114</v>
      </c>
      <c r="C115" s="18">
        <v>567.92783105022829</v>
      </c>
      <c r="D115" s="23">
        <f>IF(D$6 ="No",0,IF(D$6="Yes",Data!C111,Data!C111+Data!#REF!))</f>
        <v>0</v>
      </c>
      <c r="E115" s="7">
        <v>0</v>
      </c>
      <c r="F115" s="8">
        <f>Data!D111</f>
        <v>181.13900000000001</v>
      </c>
      <c r="G115" s="7">
        <f>Data!E111</f>
        <v>0</v>
      </c>
      <c r="H115" s="24">
        <f t="shared" si="17"/>
        <v>386.78883105022828</v>
      </c>
      <c r="I115" s="18">
        <v>402.39</v>
      </c>
      <c r="J115" s="7">
        <f t="shared" si="12"/>
        <v>-15.601168949771704</v>
      </c>
      <c r="K115" s="7">
        <f>0.5*Data!M111</f>
        <v>19.287016274381966</v>
      </c>
      <c r="L115" s="7">
        <f t="shared" si="13"/>
        <v>0</v>
      </c>
      <c r="M115" s="8">
        <f t="shared" si="14"/>
        <v>0</v>
      </c>
      <c r="N115" s="23">
        <f>'Proportional Share Calculation'!E112</f>
        <v>10.06378675126407</v>
      </c>
      <c r="O115" s="90">
        <f t="shared" si="15"/>
        <v>416.13963407587431</v>
      </c>
      <c r="P115" s="9">
        <f t="shared" si="16"/>
        <v>-29.35080302564603</v>
      </c>
    </row>
    <row r="116" spans="1:16" x14ac:dyDescent="0.2">
      <c r="A116" s="5">
        <v>10371</v>
      </c>
      <c r="B116" s="13" t="s">
        <v>115</v>
      </c>
      <c r="C116" s="18">
        <v>11.978791324200913</v>
      </c>
      <c r="D116" s="23">
        <f>IF(D$6 ="No",0,IF(D$6="Yes",Data!C112,Data!C112+Data!#REF!))</f>
        <v>0</v>
      </c>
      <c r="E116" s="7">
        <v>0</v>
      </c>
      <c r="F116" s="8">
        <f>Data!D112</f>
        <v>0</v>
      </c>
      <c r="G116" s="7">
        <f>Data!E112</f>
        <v>0</v>
      </c>
      <c r="H116" s="24">
        <f t="shared" si="17"/>
        <v>11.978791324200913</v>
      </c>
      <c r="I116" s="18">
        <v>11.032</v>
      </c>
      <c r="J116" s="7">
        <f t="shared" si="12"/>
        <v>0</v>
      </c>
      <c r="K116" s="7">
        <f>0.5*Data!M112</f>
        <v>0</v>
      </c>
      <c r="L116" s="7">
        <f t="shared" si="13"/>
        <v>0</v>
      </c>
      <c r="M116" s="8">
        <f t="shared" si="14"/>
        <v>0.23669783105022812</v>
      </c>
      <c r="N116" s="23">
        <f>'Proportional Share Calculation'!E113</f>
        <v>0.27927238884874328</v>
      </c>
      <c r="O116" s="90">
        <f t="shared" si="15"/>
        <v>11.547970219898973</v>
      </c>
      <c r="P116" s="9">
        <f t="shared" si="16"/>
        <v>0.43082110430193943</v>
      </c>
    </row>
    <row r="117" spans="1:16" x14ac:dyDescent="0.2">
      <c r="A117" s="5">
        <v>10376</v>
      </c>
      <c r="B117" s="13" t="s">
        <v>116</v>
      </c>
      <c r="C117" s="18">
        <v>57.990975456621008</v>
      </c>
      <c r="D117" s="23">
        <f>IF(D$6 ="No",0,IF(D$6="Yes",Data!C113,Data!C113+Data!#REF!))</f>
        <v>0</v>
      </c>
      <c r="E117" s="7">
        <v>0</v>
      </c>
      <c r="F117" s="8">
        <f>Data!D113</f>
        <v>0</v>
      </c>
      <c r="G117" s="7">
        <f>Data!E113</f>
        <v>0</v>
      </c>
      <c r="H117" s="24">
        <f t="shared" si="17"/>
        <v>57.990975456621008</v>
      </c>
      <c r="I117" s="18">
        <v>56.029000000000003</v>
      </c>
      <c r="J117" s="7">
        <f t="shared" si="12"/>
        <v>0</v>
      </c>
      <c r="K117" s="7">
        <f>0.5*Data!M113</f>
        <v>0.15433748840000008</v>
      </c>
      <c r="L117" s="7">
        <f t="shared" si="13"/>
        <v>0</v>
      </c>
      <c r="M117" s="8">
        <f t="shared" si="14"/>
        <v>0.4904938641552512</v>
      </c>
      <c r="N117" s="23">
        <f>'Proportional Share Calculation'!E114</f>
        <v>1.4045488222629723</v>
      </c>
      <c r="O117" s="90">
        <f t="shared" si="15"/>
        <v>58.078380174818228</v>
      </c>
      <c r="P117" s="9">
        <f t="shared" si="16"/>
        <v>-8.7404718197220177E-2</v>
      </c>
    </row>
    <row r="118" spans="1:16" x14ac:dyDescent="0.2">
      <c r="A118" s="5">
        <v>10378</v>
      </c>
      <c r="B118" s="13" t="s">
        <v>117</v>
      </c>
      <c r="C118" s="18">
        <v>2.0486468036529679</v>
      </c>
      <c r="D118" s="23">
        <f>IF(D$6 ="No",0,IF(D$6="Yes",Data!C114,Data!C114+Data!#REF!))</f>
        <v>0</v>
      </c>
      <c r="E118" s="7">
        <v>0</v>
      </c>
      <c r="F118" s="8">
        <f>Data!D114</f>
        <v>0</v>
      </c>
      <c r="G118" s="7">
        <f>Data!E114</f>
        <v>0</v>
      </c>
      <c r="H118" s="24">
        <f t="shared" si="17"/>
        <v>2.0486468036529679</v>
      </c>
      <c r="I118" s="18">
        <v>2.0209999999999999</v>
      </c>
      <c r="J118" s="7">
        <f t="shared" si="12"/>
        <v>0</v>
      </c>
      <c r="K118" s="7">
        <f>0.5*Data!M114</f>
        <v>0</v>
      </c>
      <c r="L118" s="7">
        <f t="shared" si="13"/>
        <v>0</v>
      </c>
      <c r="M118" s="8">
        <f t="shared" si="14"/>
        <v>6.9117009132420026E-3</v>
      </c>
      <c r="N118" s="23">
        <f>'Proportional Share Calculation'!E115</f>
        <v>5.025778076397111E-2</v>
      </c>
      <c r="O118" s="90">
        <f t="shared" si="15"/>
        <v>2.0781694816772127</v>
      </c>
      <c r="P118" s="9">
        <f t="shared" si="16"/>
        <v>-2.9522678024244797E-2</v>
      </c>
    </row>
    <row r="119" spans="1:16" x14ac:dyDescent="0.2">
      <c r="A119" s="5">
        <v>10379</v>
      </c>
      <c r="B119" s="13" t="s">
        <v>118</v>
      </c>
      <c r="C119" s="18">
        <v>4.513827054794521</v>
      </c>
      <c r="D119" s="23">
        <f>IF(D$6 ="No",0,IF(D$6="Yes",Data!C115,Data!C115+Data!#REF!))</f>
        <v>0</v>
      </c>
      <c r="E119" s="7">
        <v>0</v>
      </c>
      <c r="F119" s="8">
        <f>Data!D115</f>
        <v>0</v>
      </c>
      <c r="G119" s="7">
        <f>Data!E115</f>
        <v>0</v>
      </c>
      <c r="H119" s="24">
        <f t="shared" si="17"/>
        <v>4.513827054794521</v>
      </c>
      <c r="I119" s="18">
        <v>4.8079999999999998</v>
      </c>
      <c r="J119" s="7">
        <f t="shared" si="12"/>
        <v>-0.29417294520547888</v>
      </c>
      <c r="K119" s="7">
        <f>0.5*Data!M115</f>
        <v>0</v>
      </c>
      <c r="L119" s="7">
        <f t="shared" si="13"/>
        <v>0</v>
      </c>
      <c r="M119" s="8">
        <f t="shared" si="14"/>
        <v>0</v>
      </c>
      <c r="N119" s="23">
        <f>'Proportional Share Calculation'!E116</f>
        <v>0.11186627624081637</v>
      </c>
      <c r="O119" s="90">
        <f t="shared" si="15"/>
        <v>4.625693331035337</v>
      </c>
      <c r="P119" s="9">
        <f t="shared" si="16"/>
        <v>-0.11186627624081602</v>
      </c>
    </row>
    <row r="120" spans="1:16" x14ac:dyDescent="0.2">
      <c r="A120" s="5">
        <v>10388</v>
      </c>
      <c r="B120" s="13" t="s">
        <v>119</v>
      </c>
      <c r="C120" s="18">
        <v>786.03760696347024</v>
      </c>
      <c r="D120" s="23">
        <f>IF(D$6 ="No",0,IF(D$6="Yes",Data!C116,Data!C116+Data!#REF!))</f>
        <v>0</v>
      </c>
      <c r="E120" s="7">
        <v>571.30999999999995</v>
      </c>
      <c r="F120" s="8">
        <f>Data!D116</f>
        <v>0</v>
      </c>
      <c r="G120" s="7">
        <f>Data!E116</f>
        <v>0</v>
      </c>
      <c r="H120" s="24">
        <f t="shared" si="17"/>
        <v>214.72760696347029</v>
      </c>
      <c r="I120" s="18">
        <v>113.223</v>
      </c>
      <c r="J120" s="7">
        <f t="shared" si="12"/>
        <v>0</v>
      </c>
      <c r="K120" s="7">
        <f>0.5*Data!M116</f>
        <v>5.1727637318776312</v>
      </c>
      <c r="L120" s="7">
        <f t="shared" si="13"/>
        <v>0</v>
      </c>
      <c r="M120" s="8">
        <f t="shared" si="14"/>
        <v>25.376151740867574</v>
      </c>
      <c r="N120" s="23">
        <f>'Proportional Share Calculation'!E117</f>
        <v>3.5631025771937908</v>
      </c>
      <c r="O120" s="90">
        <f t="shared" si="15"/>
        <v>147.33501804993901</v>
      </c>
      <c r="P120" s="9">
        <f t="shared" si="16"/>
        <v>67.392588913531284</v>
      </c>
    </row>
    <row r="121" spans="1:16" x14ac:dyDescent="0.2">
      <c r="A121" s="5">
        <v>10391</v>
      </c>
      <c r="B121" s="13" t="s">
        <v>120</v>
      </c>
      <c r="C121" s="18">
        <v>41.976900799086756</v>
      </c>
      <c r="D121" s="23">
        <f>IF(D$6 ="No",0,IF(D$6="Yes",Data!C117,Data!C117+Data!#REF!))</f>
        <v>0</v>
      </c>
      <c r="E121" s="7">
        <v>0</v>
      </c>
      <c r="F121" s="8">
        <f>Data!D117</f>
        <v>0</v>
      </c>
      <c r="G121" s="7">
        <f>Data!E117</f>
        <v>0</v>
      </c>
      <c r="H121" s="24">
        <f t="shared" si="17"/>
        <v>41.976900799086756</v>
      </c>
      <c r="I121" s="18">
        <v>29.977</v>
      </c>
      <c r="J121" s="7">
        <f t="shared" si="12"/>
        <v>0</v>
      </c>
      <c r="K121" s="7">
        <f>0.5*Data!M117</f>
        <v>0.15845638540000001</v>
      </c>
      <c r="L121" s="7">
        <f t="shared" si="13"/>
        <v>0</v>
      </c>
      <c r="M121" s="8">
        <f t="shared" si="14"/>
        <v>2.999975199771689</v>
      </c>
      <c r="N121" s="23">
        <f>'Proportional Share Calculation'!E118</f>
        <v>0.82119613757205112</v>
      </c>
      <c r="O121" s="90">
        <f t="shared" si="15"/>
        <v>33.95662772274374</v>
      </c>
      <c r="P121" s="9">
        <f t="shared" si="16"/>
        <v>8.0202730763430168</v>
      </c>
    </row>
    <row r="122" spans="1:16" x14ac:dyDescent="0.2">
      <c r="A122" s="5">
        <v>10406</v>
      </c>
      <c r="B122" s="13" t="s">
        <v>121</v>
      </c>
      <c r="C122" s="18">
        <v>0.73566723744292228</v>
      </c>
      <c r="D122" s="23">
        <f>IF(D$6 ="No",0,IF(D$6="Yes",Data!C118,Data!C118+Data!#REF!))</f>
        <v>0</v>
      </c>
      <c r="E122" s="7">
        <v>0</v>
      </c>
      <c r="F122" s="8">
        <f>Data!D118</f>
        <v>0</v>
      </c>
      <c r="G122" s="7">
        <f>Data!E118</f>
        <v>0</v>
      </c>
      <c r="H122" s="24">
        <f t="shared" si="17"/>
        <v>0.73566723744292228</v>
      </c>
      <c r="I122" s="18">
        <v>0.45800000000000002</v>
      </c>
      <c r="J122" s="7">
        <f t="shared" si="12"/>
        <v>0</v>
      </c>
      <c r="K122" s="7">
        <f>0.5*Data!M118</f>
        <v>0</v>
      </c>
      <c r="L122" s="7">
        <f t="shared" si="13"/>
        <v>0</v>
      </c>
      <c r="M122" s="8">
        <f t="shared" si="14"/>
        <v>6.9416809360730566E-2</v>
      </c>
      <c r="N122" s="23">
        <f>'Proportional Share Calculation'!E119</f>
        <v>1.3070982510800534E-2</v>
      </c>
      <c r="O122" s="90">
        <f t="shared" si="15"/>
        <v>0.54048779187153106</v>
      </c>
      <c r="P122" s="9">
        <f t="shared" si="16"/>
        <v>0.19517944557139122</v>
      </c>
    </row>
    <row r="123" spans="1:16" x14ac:dyDescent="0.2">
      <c r="A123" s="5">
        <v>10408</v>
      </c>
      <c r="B123" s="13" t="s">
        <v>122</v>
      </c>
      <c r="C123" s="18">
        <v>1.6420061643835617</v>
      </c>
      <c r="D123" s="23">
        <f>IF(D$6 ="No",0,IF(D$6="Yes",Data!C119,Data!C119+Data!#REF!))</f>
        <v>0</v>
      </c>
      <c r="E123" s="7">
        <v>0</v>
      </c>
      <c r="F123" s="8">
        <f>Data!D119</f>
        <v>0</v>
      </c>
      <c r="G123" s="7">
        <f>Data!E119</f>
        <v>0</v>
      </c>
      <c r="H123" s="24">
        <f t="shared" si="17"/>
        <v>1.6420061643835617</v>
      </c>
      <c r="I123" s="18">
        <v>1.5269999999999999</v>
      </c>
      <c r="J123" s="7">
        <f t="shared" si="12"/>
        <v>0</v>
      </c>
      <c r="K123" s="7">
        <f>0.5*Data!M119</f>
        <v>0</v>
      </c>
      <c r="L123" s="7">
        <f t="shared" si="13"/>
        <v>0</v>
      </c>
      <c r="M123" s="8">
        <f t="shared" si="14"/>
        <v>2.8751541095890454E-2</v>
      </c>
      <c r="N123" s="23">
        <f>'Proportional Share Calculation'!E120</f>
        <v>3.855622502715296E-2</v>
      </c>
      <c r="O123" s="90">
        <f t="shared" si="15"/>
        <v>1.5943077661230434</v>
      </c>
      <c r="P123" s="9">
        <f t="shared" si="16"/>
        <v>4.769839826051836E-2</v>
      </c>
    </row>
    <row r="124" spans="1:16" x14ac:dyDescent="0.2">
      <c r="A124" s="5">
        <v>10409</v>
      </c>
      <c r="B124" s="13" t="s">
        <v>123</v>
      </c>
      <c r="C124" s="18">
        <v>18.357123287671232</v>
      </c>
      <c r="D124" s="23">
        <f>IF(D$6 ="No",0,IF(D$6="Yes",Data!C120,Data!C120+Data!#REF!))</f>
        <v>0</v>
      </c>
      <c r="E124" s="7">
        <v>0</v>
      </c>
      <c r="F124" s="8">
        <f>Data!D120</f>
        <v>0</v>
      </c>
      <c r="G124" s="7">
        <f>Data!E120</f>
        <v>0</v>
      </c>
      <c r="H124" s="24">
        <f t="shared" si="17"/>
        <v>18.357123287671232</v>
      </c>
      <c r="I124" s="18">
        <v>20.420999999999999</v>
      </c>
      <c r="J124" s="7">
        <f t="shared" si="12"/>
        <v>-2.0638767123287671</v>
      </c>
      <c r="K124" s="7">
        <f>0.5*Data!M120</f>
        <v>0</v>
      </c>
      <c r="L124" s="7">
        <f t="shared" si="13"/>
        <v>0</v>
      </c>
      <c r="M124" s="8">
        <f t="shared" si="14"/>
        <v>0</v>
      </c>
      <c r="N124" s="23">
        <f>'Proportional Share Calculation'!E121</f>
        <v>0.45494499451504455</v>
      </c>
      <c r="O124" s="90">
        <f t="shared" si="15"/>
        <v>18.812068282186278</v>
      </c>
      <c r="P124" s="9">
        <f t="shared" si="16"/>
        <v>-0.45494499451504566</v>
      </c>
    </row>
    <row r="125" spans="1:16" x14ac:dyDescent="0.2">
      <c r="A125" s="5">
        <v>10426</v>
      </c>
      <c r="B125" s="13" t="s">
        <v>404</v>
      </c>
      <c r="C125" s="18">
        <v>18.062725570776255</v>
      </c>
      <c r="D125" s="23">
        <f>IF(D$6 ="No",0,IF(D$6="Yes",Data!C121,Data!C121+Data!#REF!))</f>
        <v>0</v>
      </c>
      <c r="E125" s="7">
        <v>0</v>
      </c>
      <c r="F125" s="8">
        <f>Data!D121</f>
        <v>0</v>
      </c>
      <c r="G125" s="7">
        <f>Data!E121</f>
        <v>0</v>
      </c>
      <c r="H125" s="24">
        <f t="shared" si="17"/>
        <v>18.062725570776255</v>
      </c>
      <c r="I125" s="18">
        <v>36.539000000000001</v>
      </c>
      <c r="J125" s="7">
        <f t="shared" si="12"/>
        <v>-18.476274429223746</v>
      </c>
      <c r="K125" s="7">
        <f>0.5*Data!M121</f>
        <v>0</v>
      </c>
      <c r="L125" s="7">
        <f t="shared" si="13"/>
        <v>0</v>
      </c>
      <c r="M125" s="8">
        <f t="shared" si="14"/>
        <v>0</v>
      </c>
      <c r="N125" s="23">
        <f>'Proportional Share Calculation'!E122</f>
        <v>0.44764892935280975</v>
      </c>
      <c r="O125" s="90">
        <f t="shared" si="15"/>
        <v>18.510374500129064</v>
      </c>
      <c r="P125" s="9">
        <f t="shared" si="16"/>
        <v>-0.44764892935280898</v>
      </c>
    </row>
    <row r="126" spans="1:16" x14ac:dyDescent="0.2">
      <c r="A126" s="5">
        <v>10434</v>
      </c>
      <c r="B126" s="13" t="s">
        <v>125</v>
      </c>
      <c r="C126" s="18">
        <v>28.831051141552511</v>
      </c>
      <c r="D126" s="23">
        <f>IF(D$6 ="No",0,IF(D$6="Yes",Data!C122,Data!C122+Data!#REF!))</f>
        <v>0</v>
      </c>
      <c r="E126" s="7">
        <v>0</v>
      </c>
      <c r="F126" s="8">
        <f>Data!D122</f>
        <v>0</v>
      </c>
      <c r="G126" s="7">
        <f>Data!E122</f>
        <v>0</v>
      </c>
      <c r="H126" s="24">
        <f t="shared" si="17"/>
        <v>28.831051141552511</v>
      </c>
      <c r="I126" s="18">
        <v>27.157</v>
      </c>
      <c r="J126" s="7">
        <f t="shared" si="12"/>
        <v>0</v>
      </c>
      <c r="K126" s="7">
        <f>0.5*Data!M122</f>
        <v>0</v>
      </c>
      <c r="L126" s="7">
        <f t="shared" si="13"/>
        <v>0</v>
      </c>
      <c r="M126" s="8">
        <f t="shared" si="14"/>
        <v>0.41851278538812764</v>
      </c>
      <c r="N126" s="23">
        <f>'Proportional Share Calculation'!E123</f>
        <v>0.68340454636067505</v>
      </c>
      <c r="O126" s="90">
        <f t="shared" si="15"/>
        <v>28.258917331748801</v>
      </c>
      <c r="P126" s="9">
        <f t="shared" si="16"/>
        <v>0.57213380980370943</v>
      </c>
    </row>
    <row r="127" spans="1:16" x14ac:dyDescent="0.2">
      <c r="A127" s="5">
        <v>10436</v>
      </c>
      <c r="B127" s="13" t="s">
        <v>126</v>
      </c>
      <c r="C127" s="18">
        <v>23.755408789954334</v>
      </c>
      <c r="D127" s="23">
        <f>IF(D$6 ="No",0,IF(D$6="Yes",Data!C123,Data!C123+Data!#REF!))</f>
        <v>0</v>
      </c>
      <c r="E127" s="7">
        <v>0</v>
      </c>
      <c r="F127" s="8">
        <f>Data!D123</f>
        <v>0</v>
      </c>
      <c r="G127" s="7">
        <f>Data!E123</f>
        <v>0</v>
      </c>
      <c r="H127" s="24">
        <f t="shared" si="17"/>
        <v>23.755408789954334</v>
      </c>
      <c r="I127" s="18">
        <v>19.152000000000001</v>
      </c>
      <c r="J127" s="7">
        <f t="shared" si="12"/>
        <v>0</v>
      </c>
      <c r="K127" s="7">
        <f>0.5*Data!M123</f>
        <v>2.0984936999999997E-3</v>
      </c>
      <c r="L127" s="7">
        <f t="shared" si="13"/>
        <v>0</v>
      </c>
      <c r="M127" s="8">
        <f t="shared" si="14"/>
        <v>1.1508521974885833</v>
      </c>
      <c r="N127" s="23">
        <f>'Proportional Share Calculation'!E124</f>
        <v>0.50321804435638884</v>
      </c>
      <c r="O127" s="90">
        <f t="shared" si="15"/>
        <v>20.808168735544971</v>
      </c>
      <c r="P127" s="9">
        <f t="shared" si="16"/>
        <v>2.9472400544093631</v>
      </c>
    </row>
    <row r="128" spans="1:16" x14ac:dyDescent="0.2">
      <c r="A128" s="5">
        <v>10440</v>
      </c>
      <c r="B128" s="13" t="s">
        <v>127</v>
      </c>
      <c r="C128" s="18">
        <v>5.6697660958904095</v>
      </c>
      <c r="D128" s="23">
        <f>IF(D$6 ="No",0,IF(D$6="Yes",Data!C124,Data!C124+Data!#REF!))</f>
        <v>0</v>
      </c>
      <c r="E128" s="7">
        <v>0</v>
      </c>
      <c r="F128" s="8">
        <f>Data!D124</f>
        <v>6.6000000000000003E-2</v>
      </c>
      <c r="G128" s="7">
        <f>Data!E124</f>
        <v>0</v>
      </c>
      <c r="H128" s="24">
        <f t="shared" si="17"/>
        <v>5.6037660958904096</v>
      </c>
      <c r="I128" s="18">
        <v>5.0049999999999999</v>
      </c>
      <c r="J128" s="7">
        <f t="shared" si="12"/>
        <v>0</v>
      </c>
      <c r="K128" s="7">
        <f>0.5*Data!M124</f>
        <v>0</v>
      </c>
      <c r="L128" s="7">
        <f t="shared" si="13"/>
        <v>0</v>
      </c>
      <c r="M128" s="8">
        <f t="shared" si="14"/>
        <v>0.14969152397260244</v>
      </c>
      <c r="N128" s="23">
        <f>'Proportional Share Calculation'!E125</f>
        <v>0.1277488346267984</v>
      </c>
      <c r="O128" s="90">
        <f t="shared" si="15"/>
        <v>5.2824403585994002</v>
      </c>
      <c r="P128" s="9">
        <f t="shared" si="16"/>
        <v>0.32132573729100944</v>
      </c>
    </row>
    <row r="129" spans="1:16" x14ac:dyDescent="0.2">
      <c r="A129" s="5">
        <v>10442</v>
      </c>
      <c r="B129" s="13" t="s">
        <v>128</v>
      </c>
      <c r="C129" s="18">
        <v>12.518423287671235</v>
      </c>
      <c r="D129" s="23">
        <f>IF(D$6 ="No",0,IF(D$6="Yes",Data!C125,Data!C125+Data!#REF!))</f>
        <v>0</v>
      </c>
      <c r="E129" s="7">
        <v>0</v>
      </c>
      <c r="F129" s="8">
        <f>Data!D125</f>
        <v>0</v>
      </c>
      <c r="G129" s="7">
        <f>Data!E125</f>
        <v>0</v>
      </c>
      <c r="H129" s="24">
        <f t="shared" si="17"/>
        <v>12.518423287671235</v>
      </c>
      <c r="I129" s="18">
        <v>13.396000000000001</v>
      </c>
      <c r="J129" s="7">
        <f t="shared" si="12"/>
        <v>-0.87757671232876611</v>
      </c>
      <c r="K129" s="7">
        <f>0.5*Data!M125</f>
        <v>2.4967182000000003E-3</v>
      </c>
      <c r="L129" s="7">
        <f t="shared" si="13"/>
        <v>0</v>
      </c>
      <c r="M129" s="8">
        <f t="shared" si="14"/>
        <v>0</v>
      </c>
      <c r="N129" s="23">
        <f>'Proportional Share Calculation'!E126</f>
        <v>0.3103062388440837</v>
      </c>
      <c r="O129" s="90">
        <f t="shared" si="15"/>
        <v>12.831226244715317</v>
      </c>
      <c r="P129" s="9">
        <f t="shared" si="16"/>
        <v>-0.31280295704408267</v>
      </c>
    </row>
    <row r="130" spans="1:16" x14ac:dyDescent="0.2">
      <c r="A130" s="5">
        <v>10446</v>
      </c>
      <c r="B130" s="13" t="s">
        <v>129</v>
      </c>
      <c r="C130" s="18">
        <v>80.940684360730572</v>
      </c>
      <c r="D130" s="23">
        <f>IF(D$6 ="No",0,IF(D$6="Yes",Data!C126,Data!C126+Data!#REF!))</f>
        <v>0</v>
      </c>
      <c r="E130" s="7">
        <v>0</v>
      </c>
      <c r="F130" s="8">
        <f>Data!D126</f>
        <v>0</v>
      </c>
      <c r="G130" s="7">
        <f>Data!E126</f>
        <v>0</v>
      </c>
      <c r="H130" s="24">
        <f t="shared" si="17"/>
        <v>80.940684360730572</v>
      </c>
      <c r="I130" s="18">
        <v>95.771000000000001</v>
      </c>
      <c r="J130" s="7">
        <f t="shared" si="12"/>
        <v>-14.830315639269429</v>
      </c>
      <c r="K130" s="7">
        <f>0.5*Data!M126</f>
        <v>0</v>
      </c>
      <c r="L130" s="7">
        <f t="shared" si="13"/>
        <v>0</v>
      </c>
      <c r="M130" s="8">
        <f t="shared" si="14"/>
        <v>0</v>
      </c>
      <c r="N130" s="23">
        <f>'Proportional Share Calculation'!E127</f>
        <v>2.0059547798138651</v>
      </c>
      <c r="O130" s="90">
        <f t="shared" si="15"/>
        <v>82.946639140544434</v>
      </c>
      <c r="P130" s="9">
        <f t="shared" si="16"/>
        <v>-2.0059547798138624</v>
      </c>
    </row>
    <row r="131" spans="1:16" x14ac:dyDescent="0.2">
      <c r="A131" s="5">
        <v>10448</v>
      </c>
      <c r="B131" s="13" t="s">
        <v>130</v>
      </c>
      <c r="C131" s="18">
        <v>8.7766172374429221</v>
      </c>
      <c r="D131" s="23">
        <f>IF(D$6 ="No",0,IF(D$6="Yes",Data!C127,Data!C127+Data!#REF!))</f>
        <v>0</v>
      </c>
      <c r="E131" s="7">
        <v>0</v>
      </c>
      <c r="F131" s="8">
        <f>Data!D127</f>
        <v>0</v>
      </c>
      <c r="G131" s="7">
        <f>Data!E127</f>
        <v>0</v>
      </c>
      <c r="H131" s="24">
        <f t="shared" si="17"/>
        <v>8.7766172374429221</v>
      </c>
      <c r="I131" s="18">
        <v>8.4809999999999999</v>
      </c>
      <c r="J131" s="7">
        <f t="shared" si="12"/>
        <v>0</v>
      </c>
      <c r="K131" s="7">
        <f>0.5*Data!M127</f>
        <v>0</v>
      </c>
      <c r="L131" s="7">
        <f t="shared" si="13"/>
        <v>0</v>
      </c>
      <c r="M131" s="8">
        <f t="shared" si="14"/>
        <v>7.3904309360730558E-2</v>
      </c>
      <c r="N131" s="23">
        <f>'Proportional Share Calculation'!E128</f>
        <v>0.21201638367340206</v>
      </c>
      <c r="O131" s="90">
        <f t="shared" si="15"/>
        <v>8.7669206930341321</v>
      </c>
      <c r="P131" s="9">
        <f t="shared" si="16"/>
        <v>9.6965444087899755E-3</v>
      </c>
    </row>
    <row r="132" spans="1:16" x14ac:dyDescent="0.2">
      <c r="A132" s="5">
        <v>10451</v>
      </c>
      <c r="B132" s="13" t="s">
        <v>131</v>
      </c>
      <c r="C132" s="18">
        <v>25.449861986301375</v>
      </c>
      <c r="D132" s="23">
        <f>IF(D$6 ="No",0,IF(D$6="Yes",Data!C128,Data!C128+Data!#REF!))</f>
        <v>0</v>
      </c>
      <c r="E132" s="7">
        <v>0</v>
      </c>
      <c r="F132" s="8">
        <f>Data!D128</f>
        <v>0</v>
      </c>
      <c r="G132" s="7">
        <f>Data!E128</f>
        <v>0</v>
      </c>
      <c r="H132" s="24">
        <f t="shared" si="17"/>
        <v>25.449861986301375</v>
      </c>
      <c r="I132" s="18">
        <v>26.832999999999998</v>
      </c>
      <c r="J132" s="7">
        <f t="shared" si="12"/>
        <v>-1.3831380136986233</v>
      </c>
      <c r="K132" s="7">
        <f>0.5*Data!M128</f>
        <v>0</v>
      </c>
      <c r="L132" s="7">
        <f t="shared" si="13"/>
        <v>0</v>
      </c>
      <c r="M132" s="8">
        <f t="shared" si="14"/>
        <v>0</v>
      </c>
      <c r="N132" s="23">
        <f>'Proportional Share Calculation'!E129</f>
        <v>0.63072449535394126</v>
      </c>
      <c r="O132" s="90">
        <f t="shared" si="15"/>
        <v>26.080586481655317</v>
      </c>
      <c r="P132" s="9">
        <f t="shared" si="16"/>
        <v>-0.63072449535394171</v>
      </c>
    </row>
    <row r="133" spans="1:16" x14ac:dyDescent="0.2">
      <c r="A133" s="5">
        <v>10482</v>
      </c>
      <c r="B133" s="13" t="s">
        <v>132</v>
      </c>
      <c r="C133" s="18">
        <v>2.6367754566210038</v>
      </c>
      <c r="D133" s="23">
        <f>IF(D$6 ="No",0,IF(D$6="Yes",Data!C129,Data!C129+Data!#REF!))</f>
        <v>0</v>
      </c>
      <c r="E133" s="7">
        <v>0</v>
      </c>
      <c r="F133" s="8">
        <f>Data!D129</f>
        <v>0</v>
      </c>
      <c r="G133" s="7">
        <f>Data!E129</f>
        <v>0</v>
      </c>
      <c r="H133" s="24">
        <f t="shared" si="17"/>
        <v>2.6367754566210038</v>
      </c>
      <c r="I133" s="18">
        <v>4.1139999999999999</v>
      </c>
      <c r="J133" s="7">
        <f t="shared" si="12"/>
        <v>-1.4772245433789961</v>
      </c>
      <c r="K133" s="7">
        <f>0.5*Data!M129</f>
        <v>0</v>
      </c>
      <c r="L133" s="7">
        <f t="shared" si="13"/>
        <v>0</v>
      </c>
      <c r="M133" s="8">
        <f t="shared" si="14"/>
        <v>0</v>
      </c>
      <c r="N133" s="23">
        <f>'Proportional Share Calculation'!E130</f>
        <v>6.5347264756646151E-2</v>
      </c>
      <c r="O133" s="90">
        <f t="shared" si="15"/>
        <v>2.7021227213776497</v>
      </c>
      <c r="P133" s="9">
        <f t="shared" si="16"/>
        <v>-6.5347264756645984E-2</v>
      </c>
    </row>
    <row r="134" spans="1:16" x14ac:dyDescent="0.2">
      <c r="A134" s="5">
        <v>10502</v>
      </c>
      <c r="B134" s="13" t="s">
        <v>133</v>
      </c>
      <c r="C134" s="18">
        <v>18.032892694063925</v>
      </c>
      <c r="D134" s="23">
        <f>IF(D$6 ="No",0,IF(D$6="Yes",Data!C130,Data!C130+Data!#REF!))</f>
        <v>0</v>
      </c>
      <c r="E134" s="7">
        <v>0</v>
      </c>
      <c r="F134" s="8">
        <f>Data!D130</f>
        <v>0</v>
      </c>
      <c r="G134" s="7">
        <f>Data!E130</f>
        <v>0</v>
      </c>
      <c r="H134" s="24">
        <f t="shared" si="17"/>
        <v>18.032892694063925</v>
      </c>
      <c r="I134" s="18">
        <v>18.707000000000001</v>
      </c>
      <c r="J134" s="7">
        <f t="shared" si="12"/>
        <v>-0.67410730593607582</v>
      </c>
      <c r="K134" s="7">
        <f>0.5*Data!M130</f>
        <v>0</v>
      </c>
      <c r="L134" s="7">
        <f t="shared" si="13"/>
        <v>0</v>
      </c>
      <c r="M134" s="8">
        <f t="shared" si="14"/>
        <v>0</v>
      </c>
      <c r="N134" s="23">
        <f>'Proportional Share Calculation'!E131</f>
        <v>0.44690958050606677</v>
      </c>
      <c r="O134" s="90">
        <f t="shared" ref="O134:O139" si="18">SUM(I134:N134)</f>
        <v>18.479802274569991</v>
      </c>
      <c r="P134" s="9">
        <f t="shared" ref="P134:P139" si="19">H134-O134</f>
        <v>-0.44690958050606611</v>
      </c>
    </row>
    <row r="135" spans="1:16" x14ac:dyDescent="0.2">
      <c r="A135" s="5">
        <v>13927</v>
      </c>
      <c r="B135" s="13" t="s">
        <v>134</v>
      </c>
      <c r="C135" s="18">
        <v>3.6513875570776255</v>
      </c>
      <c r="D135" s="23">
        <f>IF(D$6 ="No",0,IF(D$6="Yes",Data!C131,Data!C131+Data!#REF!))</f>
        <v>0</v>
      </c>
      <c r="E135" s="7">
        <v>0</v>
      </c>
      <c r="F135" s="8">
        <f>Data!D131</f>
        <v>0</v>
      </c>
      <c r="G135" s="7">
        <f>Data!E131</f>
        <v>0</v>
      </c>
      <c r="H135" s="24">
        <f t="shared" ref="H135:H140" si="20">IF((C135+D135-SUM(E135:G135))&gt;0,C135+D135-SUM(E135:G135),0)</f>
        <v>3.6513875570776255</v>
      </c>
      <c r="I135" s="18">
        <v>4.0730000000000004</v>
      </c>
      <c r="J135" s="7">
        <f t="shared" ref="J135:J139" si="21">IF(H135&lt;I135,H135-I135,0)</f>
        <v>-0.42161244292237487</v>
      </c>
      <c r="K135" s="7">
        <f>0.5*Data!M131</f>
        <v>0</v>
      </c>
      <c r="L135" s="7">
        <f t="shared" si="13"/>
        <v>0</v>
      </c>
      <c r="M135" s="8">
        <f t="shared" si="14"/>
        <v>0</v>
      </c>
      <c r="N135" s="23">
        <f>'Proportional Share Calculation'!E132</f>
        <v>9.0492418996970081E-2</v>
      </c>
      <c r="O135" s="90">
        <f t="shared" si="18"/>
        <v>3.7418799760745958</v>
      </c>
      <c r="P135" s="9">
        <f t="shared" si="19"/>
        <v>-9.0492418996970247E-2</v>
      </c>
    </row>
    <row r="136" spans="1:16" x14ac:dyDescent="0.2">
      <c r="A136" s="5">
        <v>10597</v>
      </c>
      <c r="B136" s="13" t="s">
        <v>135</v>
      </c>
      <c r="C136" s="18">
        <v>13.056170319634703</v>
      </c>
      <c r="D136" s="23">
        <f>IF(D$6 ="No",0,IF(D$6="Yes",Data!C132,Data!C132+Data!#REF!))</f>
        <v>0</v>
      </c>
      <c r="E136" s="7">
        <v>0</v>
      </c>
      <c r="F136" s="8">
        <f>Data!D132</f>
        <v>0</v>
      </c>
      <c r="G136" s="7">
        <f>Data!E132</f>
        <v>0</v>
      </c>
      <c r="H136" s="24">
        <f t="shared" si="20"/>
        <v>13.056170319634703</v>
      </c>
      <c r="I136" s="18">
        <v>12.936999999999999</v>
      </c>
      <c r="J136" s="7">
        <f t="shared" si="21"/>
        <v>0</v>
      </c>
      <c r="K136" s="7">
        <f>0.5*Data!M132</f>
        <v>3.6972248250000013E-2</v>
      </c>
      <c r="L136" s="7">
        <f t="shared" ref="L136:L139" si="22">G136*0.5</f>
        <v>0</v>
      </c>
      <c r="M136" s="8">
        <f t="shared" ref="M136:M139" si="23">IF(H136&gt;I136,(H136-I136)*0.25,0)</f>
        <v>2.9792579908675787E-2</v>
      </c>
      <c r="N136" s="23">
        <f>'Proportional Share Calculation'!E133</f>
        <v>0.32227259280841691</v>
      </c>
      <c r="O136" s="90">
        <f t="shared" si="18"/>
        <v>13.326037420967094</v>
      </c>
      <c r="P136" s="9">
        <f t="shared" si="19"/>
        <v>-0.269867101332391</v>
      </c>
    </row>
    <row r="137" spans="1:16" x14ac:dyDescent="0.2">
      <c r="A137" s="5">
        <v>10706</v>
      </c>
      <c r="B137" s="13" t="s">
        <v>136</v>
      </c>
      <c r="C137" s="18">
        <v>16.601574315068493</v>
      </c>
      <c r="D137" s="23">
        <f>IF(D$6 ="No",0,IF(D$6="Yes",Data!C133,Data!C133+Data!#REF!))</f>
        <v>0</v>
      </c>
      <c r="E137" s="7">
        <v>0</v>
      </c>
      <c r="F137" s="8">
        <f>Data!D133</f>
        <v>0</v>
      </c>
      <c r="G137" s="7">
        <f>Data!E133</f>
        <v>0</v>
      </c>
      <c r="H137" s="24">
        <f t="shared" si="20"/>
        <v>16.601574315068493</v>
      </c>
      <c r="I137" s="18">
        <v>17.277999999999999</v>
      </c>
      <c r="J137" s="7">
        <f t="shared" si="21"/>
        <v>-0.67642568493150534</v>
      </c>
      <c r="K137" s="7">
        <f>0.5*Data!M133</f>
        <v>0.16925553445000002</v>
      </c>
      <c r="L137" s="7">
        <f t="shared" si="22"/>
        <v>0</v>
      </c>
      <c r="M137" s="8">
        <f t="shared" si="23"/>
        <v>0</v>
      </c>
      <c r="N137" s="23">
        <f>'Proportional Share Calculation'!E134</f>
        <v>0.41563184897418892</v>
      </c>
      <c r="O137" s="90">
        <f t="shared" si="18"/>
        <v>17.186461698492682</v>
      </c>
      <c r="P137" s="9">
        <f t="shared" si="19"/>
        <v>-0.58488738342418856</v>
      </c>
    </row>
    <row r="138" spans="1:16" x14ac:dyDescent="0.2">
      <c r="A138" s="5">
        <v>11680</v>
      </c>
      <c r="B138" s="13" t="s">
        <v>137</v>
      </c>
      <c r="C138" s="18">
        <v>6.5893698630136983</v>
      </c>
      <c r="D138" s="23">
        <f>IF(D$6 ="No",0,IF(D$6="Yes",Data!C134,Data!C134+Data!#REF!))</f>
        <v>0</v>
      </c>
      <c r="E138" s="7">
        <v>0</v>
      </c>
      <c r="F138" s="8">
        <f>Data!D134</f>
        <v>0</v>
      </c>
      <c r="G138" s="7">
        <f>Data!E134</f>
        <v>0</v>
      </c>
      <c r="H138" s="24">
        <f t="shared" si="20"/>
        <v>6.5893698630136983</v>
      </c>
      <c r="I138" s="18">
        <v>6.3289999999999997</v>
      </c>
      <c r="J138" s="7">
        <f t="shared" si="21"/>
        <v>0</v>
      </c>
      <c r="K138" s="7">
        <f>0.5*Data!M134</f>
        <v>0</v>
      </c>
      <c r="L138" s="7">
        <f t="shared" si="22"/>
        <v>0</v>
      </c>
      <c r="M138" s="8">
        <f t="shared" si="23"/>
        <v>6.5092465753424644E-2</v>
      </c>
      <c r="N138" s="23">
        <f>'Proportional Share Calculation'!E135</f>
        <v>0.15846493571868947</v>
      </c>
      <c r="O138" s="90">
        <f t="shared" si="18"/>
        <v>6.5525574014721135</v>
      </c>
      <c r="P138" s="9">
        <f t="shared" si="19"/>
        <v>3.6812461541584796E-2</v>
      </c>
    </row>
    <row r="139" spans="1:16" ht="15" thickBot="1" x14ac:dyDescent="0.25">
      <c r="A139" s="6">
        <v>12026</v>
      </c>
      <c r="B139" s="13" t="s">
        <v>138</v>
      </c>
      <c r="C139" s="18">
        <v>46.685727511415521</v>
      </c>
      <c r="D139" s="23">
        <f>IF(D$6 ="No",0,IF(D$6="Yes",Data!C135,Data!C135+Data!#REF!))</f>
        <v>0</v>
      </c>
      <c r="E139" s="88">
        <v>0</v>
      </c>
      <c r="F139" s="8">
        <f>Data!D135</f>
        <v>0</v>
      </c>
      <c r="G139" s="7">
        <f>Data!E135</f>
        <v>0</v>
      </c>
      <c r="H139" s="24">
        <f t="shared" si="20"/>
        <v>46.685727511415521</v>
      </c>
      <c r="I139" s="18">
        <v>45.173000000000002</v>
      </c>
      <c r="J139" s="7">
        <f t="shared" si="21"/>
        <v>0</v>
      </c>
      <c r="K139" s="7">
        <f>0.5*Data!M135</f>
        <v>0.17204076247899544</v>
      </c>
      <c r="L139" s="7">
        <f t="shared" si="22"/>
        <v>0</v>
      </c>
      <c r="M139" s="8">
        <f t="shared" si="23"/>
        <v>0.37818187785387991</v>
      </c>
      <c r="N139" s="23">
        <f>'Proportional Share Calculation'!E136</f>
        <v>1.1331596431172233</v>
      </c>
      <c r="O139" s="91">
        <f t="shared" si="18"/>
        <v>46.856382283450102</v>
      </c>
      <c r="P139" s="29">
        <f t="shared" si="19"/>
        <v>-0.17065477203458101</v>
      </c>
    </row>
    <row r="140" spans="1:16" ht="15" thickBot="1" x14ac:dyDescent="0.25">
      <c r="B140" s="17" t="s">
        <v>139</v>
      </c>
      <c r="C140" s="19">
        <f t="shared" ref="C140:P140" si="24">SUM(C7:C139)</f>
        <v>9916.3661983867605</v>
      </c>
      <c r="D140" s="20">
        <f t="shared" si="24"/>
        <v>0</v>
      </c>
      <c r="E140" s="20">
        <f t="shared" si="24"/>
        <v>969.23299999999995</v>
      </c>
      <c r="F140" s="21">
        <f t="shared" si="24"/>
        <v>1479.9490000000003</v>
      </c>
      <c r="G140" s="20">
        <f t="shared" si="24"/>
        <v>19.271999999999998</v>
      </c>
      <c r="H140" s="25">
        <f t="shared" si="20"/>
        <v>7447.9121983867608</v>
      </c>
      <c r="I140" s="19">
        <f t="shared" si="24"/>
        <v>7244.6860000000015</v>
      </c>
      <c r="J140" s="20">
        <f t="shared" si="24"/>
        <v>-467.00403664383555</v>
      </c>
      <c r="K140" s="20">
        <f t="shared" si="24"/>
        <v>119.32710630905922</v>
      </c>
      <c r="L140" s="20">
        <f t="shared" si="24"/>
        <v>9.6359999999999992</v>
      </c>
      <c r="M140" s="20">
        <f t="shared" si="24"/>
        <v>168.02326766175796</v>
      </c>
      <c r="N140" s="22">
        <f t="shared" si="24"/>
        <v>175.33166267301846</v>
      </c>
      <c r="O140" s="83">
        <f t="shared" si="24"/>
        <v>7250.0000000000009</v>
      </c>
      <c r="P140" s="22">
        <f t="shared" si="24"/>
        <v>199.77503400319659</v>
      </c>
    </row>
    <row r="141" spans="1:16" ht="15" thickBot="1" x14ac:dyDescent="0.25"/>
    <row r="142" spans="1:16" ht="15" x14ac:dyDescent="0.25">
      <c r="O142" s="56" t="s">
        <v>187</v>
      </c>
      <c r="P142" s="57">
        <f>SUMIF(P$7:P$139,"&lt;0")</f>
        <v>-179.49927509852569</v>
      </c>
    </row>
    <row r="143" spans="1:16" ht="15.75" thickBot="1" x14ac:dyDescent="0.3">
      <c r="H143" s="8"/>
      <c r="K143" s="8"/>
      <c r="L143" s="8"/>
      <c r="O143" s="58" t="s">
        <v>198</v>
      </c>
      <c r="P143" s="59">
        <f>SUMIF(P$7:P$139,"&gt;0")</f>
        <v>379.27430910172234</v>
      </c>
    </row>
  </sheetData>
  <mergeCells count="19">
    <mergeCell ref="C2:C6"/>
    <mergeCell ref="F2:G2"/>
    <mergeCell ref="N2:N6"/>
    <mergeCell ref="B1:B2"/>
    <mergeCell ref="A1:A2"/>
    <mergeCell ref="D2:D5"/>
    <mergeCell ref="C1:H1"/>
    <mergeCell ref="I1:P1"/>
    <mergeCell ref="H2:H6"/>
    <mergeCell ref="O2:O6"/>
    <mergeCell ref="P2:P6"/>
    <mergeCell ref="J2:J6"/>
    <mergeCell ref="K2:K6"/>
    <mergeCell ref="I2:I6"/>
    <mergeCell ref="L2:L6"/>
    <mergeCell ref="M2:M6"/>
    <mergeCell ref="G3:G6"/>
    <mergeCell ref="F3:F6"/>
    <mergeCell ref="E2:E6"/>
  </mergeCells>
  <pageMargins left="0.7" right="0.7" top="0.75" bottom="0.75" header="0.3" footer="0.3"/>
  <pageSetup orientation="portrait" r:id="rId1"/>
  <ignoredErrors>
    <ignoredError sqref="H140"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4E4C6992-D416-4F06-ABD1-F7954153EC8A}">
          <x14:formula1>
            <xm:f>Lists!$B$2:$B$3</xm:f>
          </x14:formula1>
          <xm:sqref>D6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38"/>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H18" sqref="H18"/>
    </sheetView>
  </sheetViews>
  <sheetFormatPr defaultColWidth="8.7109375" defaultRowHeight="14.25" x14ac:dyDescent="0.2"/>
  <cols>
    <col min="1" max="1" width="8.7109375" style="1" bestFit="1" customWidth="1"/>
    <col min="2" max="2" width="32.42578125" style="1" bestFit="1" customWidth="1"/>
    <col min="3" max="4" width="12.5703125" style="1" customWidth="1"/>
    <col min="5" max="5" width="10.42578125" style="1" customWidth="1"/>
    <col min="6" max="11" width="9.5703125" style="1" customWidth="1"/>
    <col min="12" max="12" width="16.5703125" style="1" customWidth="1"/>
    <col min="13" max="13" width="21.5703125" style="1" bestFit="1" customWidth="1"/>
    <col min="14" max="16384" width="8.7109375" style="1"/>
  </cols>
  <sheetData>
    <row r="1" spans="1:13" ht="14.65" customHeight="1" thickBot="1" x14ac:dyDescent="0.3">
      <c r="A1" s="211" t="s">
        <v>1</v>
      </c>
      <c r="B1" s="212"/>
      <c r="C1" s="213" t="s">
        <v>188</v>
      </c>
      <c r="D1" s="215" t="s">
        <v>200</v>
      </c>
      <c r="E1" s="213" t="s">
        <v>150</v>
      </c>
      <c r="F1" s="206" t="s">
        <v>141</v>
      </c>
      <c r="G1" s="207"/>
      <c r="H1" s="207"/>
      <c r="I1" s="207"/>
      <c r="J1" s="207"/>
      <c r="K1" s="208"/>
      <c r="L1" s="86" t="s">
        <v>199</v>
      </c>
      <c r="M1" s="209" t="s">
        <v>201</v>
      </c>
    </row>
    <row r="2" spans="1:13" ht="31.15" customHeight="1" thickBot="1" x14ac:dyDescent="0.3">
      <c r="A2" s="3" t="s">
        <v>3</v>
      </c>
      <c r="B2" s="4" t="s">
        <v>4</v>
      </c>
      <c r="C2" s="214"/>
      <c r="D2" s="216"/>
      <c r="E2" s="214"/>
      <c r="F2" s="10" t="s">
        <v>142</v>
      </c>
      <c r="G2" s="12" t="s">
        <v>143</v>
      </c>
      <c r="H2" s="11" t="s">
        <v>144</v>
      </c>
      <c r="I2" s="12" t="s">
        <v>145</v>
      </c>
      <c r="J2" s="12" t="s">
        <v>146</v>
      </c>
      <c r="K2" s="11" t="s">
        <v>147</v>
      </c>
      <c r="L2" s="87" t="s">
        <v>208</v>
      </c>
      <c r="M2" s="210"/>
    </row>
    <row r="3" spans="1:13" ht="13.9" customHeight="1" x14ac:dyDescent="0.2">
      <c r="A3" s="5">
        <v>10015</v>
      </c>
      <c r="B3" s="13" t="s">
        <v>6</v>
      </c>
      <c r="C3" s="93">
        <v>0</v>
      </c>
      <c r="D3" s="94">
        <v>0</v>
      </c>
      <c r="E3" s="94">
        <v>0</v>
      </c>
      <c r="F3" s="94">
        <v>0</v>
      </c>
      <c r="G3" s="95">
        <v>0</v>
      </c>
      <c r="H3" s="96">
        <v>0</v>
      </c>
      <c r="I3" s="95">
        <v>0</v>
      </c>
      <c r="J3" s="95">
        <v>0</v>
      </c>
      <c r="K3" s="97">
        <v>0</v>
      </c>
      <c r="L3" s="98">
        <v>0</v>
      </c>
      <c r="M3" s="93">
        <f t="shared" ref="M3:M66" si="0">SUM(F3:L3)</f>
        <v>0</v>
      </c>
    </row>
    <row r="4" spans="1:13" x14ac:dyDescent="0.2">
      <c r="A4" s="5">
        <v>10024</v>
      </c>
      <c r="B4" s="13" t="s">
        <v>7</v>
      </c>
      <c r="C4" s="93">
        <v>0</v>
      </c>
      <c r="D4" s="94">
        <v>0.91900000000000004</v>
      </c>
      <c r="E4" s="94">
        <v>0</v>
      </c>
      <c r="F4" s="94">
        <v>2.2945661888000015</v>
      </c>
      <c r="G4" s="95">
        <v>6.6956949500000029E-2</v>
      </c>
      <c r="H4" s="96">
        <v>0.15217125530000006</v>
      </c>
      <c r="I4" s="95">
        <v>0.3099899632</v>
      </c>
      <c r="J4" s="95">
        <v>2.6719646E-2</v>
      </c>
      <c r="K4" s="97">
        <v>0</v>
      </c>
      <c r="L4" s="98">
        <v>0</v>
      </c>
      <c r="M4" s="93">
        <f t="shared" si="0"/>
        <v>2.8504040028000017</v>
      </c>
    </row>
    <row r="5" spans="1:13" x14ac:dyDescent="0.2">
      <c r="A5" s="5">
        <v>10025</v>
      </c>
      <c r="B5" s="13" t="s">
        <v>8</v>
      </c>
      <c r="C5" s="93">
        <v>0</v>
      </c>
      <c r="D5" s="94">
        <v>0</v>
      </c>
      <c r="E5" s="94">
        <v>0</v>
      </c>
      <c r="F5" s="94">
        <v>1.4860709500000001E-2</v>
      </c>
      <c r="G5" s="95">
        <v>8.1239010000000028E-3</v>
      </c>
      <c r="H5" s="96">
        <v>3.8697808800000011E-2</v>
      </c>
      <c r="I5" s="95">
        <v>0.48420658529999983</v>
      </c>
      <c r="J5" s="95">
        <v>4.7757244500000004E-2</v>
      </c>
      <c r="K5" s="97">
        <v>0.53480924983835609</v>
      </c>
      <c r="L5" s="98">
        <v>0</v>
      </c>
      <c r="M5" s="93">
        <f t="shared" si="0"/>
        <v>1.1284554989383557</v>
      </c>
    </row>
    <row r="6" spans="1:13" x14ac:dyDescent="0.2">
      <c r="A6" s="5">
        <v>10027</v>
      </c>
      <c r="B6" s="13" t="s">
        <v>9</v>
      </c>
      <c r="C6" s="93">
        <v>0</v>
      </c>
      <c r="D6" s="94">
        <v>0</v>
      </c>
      <c r="E6" s="94">
        <v>0</v>
      </c>
      <c r="F6" s="94">
        <v>6.2270603999999997E-3</v>
      </c>
      <c r="G6" s="95">
        <v>0</v>
      </c>
      <c r="H6" s="96">
        <v>0</v>
      </c>
      <c r="I6" s="95">
        <v>0</v>
      </c>
      <c r="J6" s="95">
        <v>0</v>
      </c>
      <c r="K6" s="97">
        <v>4.3785587899543378E-2</v>
      </c>
      <c r="L6" s="98">
        <v>0</v>
      </c>
      <c r="M6" s="93">
        <f t="shared" si="0"/>
        <v>5.0012648299543376E-2</v>
      </c>
    </row>
    <row r="7" spans="1:13" x14ac:dyDescent="0.2">
      <c r="A7" s="5">
        <v>10029</v>
      </c>
      <c r="B7" s="13" t="s">
        <v>10</v>
      </c>
      <c r="C7" s="93">
        <v>0</v>
      </c>
      <c r="D7" s="94">
        <v>0</v>
      </c>
      <c r="E7" s="94">
        <v>0</v>
      </c>
      <c r="F7" s="94">
        <v>0</v>
      </c>
      <c r="G7" s="95">
        <v>0</v>
      </c>
      <c r="H7" s="96">
        <v>0</v>
      </c>
      <c r="I7" s="95">
        <v>0</v>
      </c>
      <c r="J7" s="95">
        <v>0</v>
      </c>
      <c r="K7" s="97">
        <v>0</v>
      </c>
      <c r="L7" s="98">
        <v>0</v>
      </c>
      <c r="M7" s="93">
        <f t="shared" si="0"/>
        <v>0</v>
      </c>
    </row>
    <row r="8" spans="1:13" x14ac:dyDescent="0.2">
      <c r="A8" s="5">
        <v>10044</v>
      </c>
      <c r="B8" s="13" t="s">
        <v>11</v>
      </c>
      <c r="C8" s="93">
        <v>0</v>
      </c>
      <c r="D8" s="94">
        <v>0</v>
      </c>
      <c r="E8" s="94">
        <v>0</v>
      </c>
      <c r="F8" s="94">
        <v>0</v>
      </c>
      <c r="G8" s="95">
        <v>0</v>
      </c>
      <c r="H8" s="96">
        <v>0</v>
      </c>
      <c r="I8" s="95">
        <v>0</v>
      </c>
      <c r="J8" s="95">
        <v>0</v>
      </c>
      <c r="K8" s="97">
        <v>0</v>
      </c>
      <c r="L8" s="98">
        <v>0</v>
      </c>
      <c r="M8" s="93">
        <f t="shared" si="0"/>
        <v>0</v>
      </c>
    </row>
    <row r="9" spans="1:13" x14ac:dyDescent="0.2">
      <c r="A9" s="5">
        <v>10046</v>
      </c>
      <c r="B9" s="13" t="s">
        <v>12</v>
      </c>
      <c r="C9" s="93">
        <v>0</v>
      </c>
      <c r="D9" s="94">
        <v>0</v>
      </c>
      <c r="E9" s="94">
        <v>0</v>
      </c>
      <c r="F9" s="94">
        <v>1.1906276255707763E-2</v>
      </c>
      <c r="G9" s="95">
        <v>5.08454200913242E-2</v>
      </c>
      <c r="H9" s="96">
        <v>0</v>
      </c>
      <c r="I9" s="95">
        <v>8.5307462328767125E-2</v>
      </c>
      <c r="J9" s="95">
        <v>0.14510368093607304</v>
      </c>
      <c r="K9" s="97">
        <v>5.8532545662100463E-3</v>
      </c>
      <c r="L9" s="98">
        <v>0</v>
      </c>
      <c r="M9" s="93">
        <f t="shared" si="0"/>
        <v>0.29901609417808223</v>
      </c>
    </row>
    <row r="10" spans="1:13" x14ac:dyDescent="0.2">
      <c r="A10" s="5">
        <v>10047</v>
      </c>
      <c r="B10" s="13" t="s">
        <v>13</v>
      </c>
      <c r="C10" s="93">
        <v>10.742000000000001</v>
      </c>
      <c r="D10" s="94">
        <v>0</v>
      </c>
      <c r="E10" s="94">
        <v>0</v>
      </c>
      <c r="F10" s="94">
        <v>0</v>
      </c>
      <c r="G10" s="95">
        <v>0</v>
      </c>
      <c r="H10" s="96">
        <v>2.1164312999999999E-3</v>
      </c>
      <c r="I10" s="95">
        <v>7.6511820600000002E-2</v>
      </c>
      <c r="J10" s="95">
        <v>6.8933717799999961E-2</v>
      </c>
      <c r="K10" s="97">
        <v>0</v>
      </c>
      <c r="L10" s="98">
        <v>0</v>
      </c>
      <c r="M10" s="93">
        <f t="shared" si="0"/>
        <v>0.14756196969999996</v>
      </c>
    </row>
    <row r="11" spans="1:13" x14ac:dyDescent="0.2">
      <c r="A11" s="5">
        <v>10055</v>
      </c>
      <c r="B11" s="13" t="s">
        <v>14</v>
      </c>
      <c r="C11" s="93">
        <v>0</v>
      </c>
      <c r="D11" s="94">
        <v>0</v>
      </c>
      <c r="E11" s="94">
        <v>0</v>
      </c>
      <c r="F11" s="94">
        <v>0</v>
      </c>
      <c r="G11" s="95">
        <v>0</v>
      </c>
      <c r="H11" s="96">
        <v>0</v>
      </c>
      <c r="I11" s="95">
        <v>0</v>
      </c>
      <c r="J11" s="95">
        <v>0</v>
      </c>
      <c r="K11" s="97">
        <v>0</v>
      </c>
      <c r="L11" s="98">
        <v>0</v>
      </c>
      <c r="M11" s="93">
        <f t="shared" si="0"/>
        <v>0</v>
      </c>
    </row>
    <row r="12" spans="1:13" x14ac:dyDescent="0.2">
      <c r="A12" s="5">
        <v>10057</v>
      </c>
      <c r="B12" s="13" t="s">
        <v>15</v>
      </c>
      <c r="C12" s="93">
        <v>0</v>
      </c>
      <c r="D12" s="94">
        <v>0</v>
      </c>
      <c r="E12" s="94">
        <v>0</v>
      </c>
      <c r="F12" s="94">
        <v>0</v>
      </c>
      <c r="G12" s="95">
        <v>0</v>
      </c>
      <c r="H12" s="96">
        <v>0</v>
      </c>
      <c r="I12" s="95">
        <v>0</v>
      </c>
      <c r="J12" s="95">
        <v>0</v>
      </c>
      <c r="K12" s="97">
        <v>0</v>
      </c>
      <c r="L12" s="98">
        <v>0</v>
      </c>
      <c r="M12" s="93">
        <f t="shared" si="0"/>
        <v>0</v>
      </c>
    </row>
    <row r="13" spans="1:13" x14ac:dyDescent="0.2">
      <c r="A13" s="5">
        <v>10059</v>
      </c>
      <c r="B13" s="13" t="s">
        <v>16</v>
      </c>
      <c r="C13" s="93">
        <v>0</v>
      </c>
      <c r="D13" s="94">
        <v>0</v>
      </c>
      <c r="E13" s="94">
        <v>0</v>
      </c>
      <c r="F13" s="94">
        <v>0</v>
      </c>
      <c r="G13" s="95">
        <v>0</v>
      </c>
      <c r="H13" s="96">
        <v>0</v>
      </c>
      <c r="I13" s="95">
        <v>0</v>
      </c>
      <c r="J13" s="95">
        <v>0</v>
      </c>
      <c r="K13" s="97">
        <v>0</v>
      </c>
      <c r="L13" s="98">
        <v>0</v>
      </c>
      <c r="M13" s="93">
        <f t="shared" si="0"/>
        <v>0</v>
      </c>
    </row>
    <row r="14" spans="1:13" x14ac:dyDescent="0.2">
      <c r="A14" s="5">
        <v>10061</v>
      </c>
      <c r="B14" s="13" t="s">
        <v>17</v>
      </c>
      <c r="C14" s="93">
        <v>0</v>
      </c>
      <c r="D14" s="94">
        <v>0</v>
      </c>
      <c r="E14" s="94">
        <v>0</v>
      </c>
      <c r="F14" s="94">
        <v>0</v>
      </c>
      <c r="G14" s="95">
        <v>0</v>
      </c>
      <c r="H14" s="96">
        <v>0</v>
      </c>
      <c r="I14" s="95">
        <v>0</v>
      </c>
      <c r="J14" s="95">
        <v>0</v>
      </c>
      <c r="K14" s="97">
        <v>0</v>
      </c>
      <c r="L14" s="98">
        <v>0</v>
      </c>
      <c r="M14" s="93">
        <f t="shared" si="0"/>
        <v>0</v>
      </c>
    </row>
    <row r="15" spans="1:13" x14ac:dyDescent="0.2">
      <c r="A15" s="5">
        <v>10062</v>
      </c>
      <c r="B15" s="13" t="s">
        <v>18</v>
      </c>
      <c r="C15" s="93">
        <v>0</v>
      </c>
      <c r="D15" s="94">
        <v>1.881</v>
      </c>
      <c r="E15" s="94">
        <v>0</v>
      </c>
      <c r="F15" s="94">
        <v>0</v>
      </c>
      <c r="G15" s="95">
        <v>0</v>
      </c>
      <c r="H15" s="96">
        <v>0</v>
      </c>
      <c r="I15" s="95">
        <v>0</v>
      </c>
      <c r="J15" s="95">
        <v>0</v>
      </c>
      <c r="K15" s="97">
        <v>7.8577213470319596E-2</v>
      </c>
      <c r="L15" s="98">
        <v>0</v>
      </c>
      <c r="M15" s="93">
        <f t="shared" si="0"/>
        <v>7.8577213470319596E-2</v>
      </c>
    </row>
    <row r="16" spans="1:13" x14ac:dyDescent="0.2">
      <c r="A16" s="5">
        <v>10064</v>
      </c>
      <c r="B16" s="13" t="s">
        <v>19</v>
      </c>
      <c r="C16" s="93">
        <v>0</v>
      </c>
      <c r="D16" s="94">
        <v>0</v>
      </c>
      <c r="E16" s="94">
        <v>0</v>
      </c>
      <c r="F16" s="94">
        <v>0</v>
      </c>
      <c r="G16" s="95">
        <v>0</v>
      </c>
      <c r="H16" s="96">
        <v>0</v>
      </c>
      <c r="I16" s="95">
        <v>0</v>
      </c>
      <c r="J16" s="95">
        <v>0</v>
      </c>
      <c r="K16" s="97">
        <v>0</v>
      </c>
      <c r="L16" s="98">
        <v>0</v>
      </c>
      <c r="M16" s="93">
        <f t="shared" si="0"/>
        <v>0</v>
      </c>
    </row>
    <row r="17" spans="1:13" x14ac:dyDescent="0.2">
      <c r="A17" s="5">
        <v>10065</v>
      </c>
      <c r="B17" s="13" t="s">
        <v>20</v>
      </c>
      <c r="C17" s="93">
        <v>0</v>
      </c>
      <c r="D17" s="94">
        <v>0</v>
      </c>
      <c r="E17" s="94">
        <v>0</v>
      </c>
      <c r="F17" s="94">
        <v>0</v>
      </c>
      <c r="G17" s="95">
        <v>0</v>
      </c>
      <c r="H17" s="96">
        <v>0</v>
      </c>
      <c r="I17" s="95">
        <v>0</v>
      </c>
      <c r="J17" s="95">
        <v>0</v>
      </c>
      <c r="K17" s="97">
        <v>0</v>
      </c>
      <c r="L17" s="98">
        <v>0</v>
      </c>
      <c r="M17" s="93">
        <f t="shared" si="0"/>
        <v>0</v>
      </c>
    </row>
    <row r="18" spans="1:13" x14ac:dyDescent="0.2">
      <c r="A18" s="5">
        <v>10066</v>
      </c>
      <c r="B18" s="13" t="s">
        <v>21</v>
      </c>
      <c r="C18" s="93">
        <v>0</v>
      </c>
      <c r="D18" s="94">
        <v>7.1139999999999999</v>
      </c>
      <c r="E18" s="94">
        <v>0</v>
      </c>
      <c r="F18" s="94">
        <v>0</v>
      </c>
      <c r="G18" s="95">
        <v>0</v>
      </c>
      <c r="H18" s="96">
        <v>0</v>
      </c>
      <c r="I18" s="95">
        <v>0</v>
      </c>
      <c r="J18" s="95">
        <v>4.4079719000000003E-2</v>
      </c>
      <c r="K18" s="97">
        <v>0</v>
      </c>
      <c r="L18" s="98">
        <v>0</v>
      </c>
      <c r="M18" s="93">
        <f t="shared" si="0"/>
        <v>4.4079719000000003E-2</v>
      </c>
    </row>
    <row r="19" spans="1:13" x14ac:dyDescent="0.2">
      <c r="A19" s="5">
        <v>10067</v>
      </c>
      <c r="B19" s="13" t="s">
        <v>22</v>
      </c>
      <c r="C19" s="93">
        <v>0</v>
      </c>
      <c r="D19" s="94">
        <v>0</v>
      </c>
      <c r="E19" s="94">
        <v>0</v>
      </c>
      <c r="F19" s="94">
        <v>0</v>
      </c>
      <c r="G19" s="95">
        <v>7.5803306000000008E-3</v>
      </c>
      <c r="H19" s="96">
        <v>2.8793260000000001E-4</v>
      </c>
      <c r="I19" s="95">
        <v>0</v>
      </c>
      <c r="J19" s="95">
        <v>0</v>
      </c>
      <c r="K19" s="97">
        <v>0</v>
      </c>
      <c r="L19" s="98">
        <v>0</v>
      </c>
      <c r="M19" s="93">
        <f t="shared" si="0"/>
        <v>7.8682632000000013E-3</v>
      </c>
    </row>
    <row r="20" spans="1:13" x14ac:dyDescent="0.2">
      <c r="A20" s="5">
        <v>10068</v>
      </c>
      <c r="B20" s="13" t="s">
        <v>23</v>
      </c>
      <c r="C20" s="93">
        <v>0</v>
      </c>
      <c r="D20" s="94">
        <v>0</v>
      </c>
      <c r="E20" s="94">
        <v>0</v>
      </c>
      <c r="F20" s="94">
        <v>0</v>
      </c>
      <c r="G20" s="95">
        <v>0</v>
      </c>
      <c r="H20" s="96">
        <v>0</v>
      </c>
      <c r="I20" s="95">
        <v>0</v>
      </c>
      <c r="J20" s="95">
        <v>0</v>
      </c>
      <c r="K20" s="97">
        <v>0</v>
      </c>
      <c r="L20" s="98">
        <v>0</v>
      </c>
      <c r="M20" s="93">
        <f t="shared" si="0"/>
        <v>0</v>
      </c>
    </row>
    <row r="21" spans="1:13" x14ac:dyDescent="0.2">
      <c r="A21" s="5">
        <v>10070</v>
      </c>
      <c r="B21" s="13" t="s">
        <v>24</v>
      </c>
      <c r="C21" s="93">
        <v>0</v>
      </c>
      <c r="D21" s="94">
        <v>0</v>
      </c>
      <c r="E21" s="94">
        <v>0</v>
      </c>
      <c r="F21" s="94">
        <v>0</v>
      </c>
      <c r="G21" s="95">
        <v>0</v>
      </c>
      <c r="H21" s="96">
        <v>0</v>
      </c>
      <c r="I21" s="95">
        <v>0</v>
      </c>
      <c r="J21" s="95">
        <v>0</v>
      </c>
      <c r="K21" s="97">
        <v>0</v>
      </c>
      <c r="L21" s="98">
        <v>0</v>
      </c>
      <c r="M21" s="93">
        <f t="shared" si="0"/>
        <v>0</v>
      </c>
    </row>
    <row r="22" spans="1:13" x14ac:dyDescent="0.2">
      <c r="A22" s="5">
        <v>10071</v>
      </c>
      <c r="B22" s="13" t="s">
        <v>25</v>
      </c>
      <c r="C22" s="93">
        <v>0</v>
      </c>
      <c r="D22" s="94">
        <v>0</v>
      </c>
      <c r="E22" s="94">
        <v>0</v>
      </c>
      <c r="F22" s="94">
        <v>0</v>
      </c>
      <c r="G22" s="95">
        <v>0</v>
      </c>
      <c r="H22" s="96">
        <v>0</v>
      </c>
      <c r="I22" s="95">
        <v>0</v>
      </c>
      <c r="J22" s="95">
        <v>0</v>
      </c>
      <c r="K22" s="97">
        <v>0</v>
      </c>
      <c r="L22" s="98">
        <v>0</v>
      </c>
      <c r="M22" s="93">
        <f t="shared" si="0"/>
        <v>0</v>
      </c>
    </row>
    <row r="23" spans="1:13" x14ac:dyDescent="0.2">
      <c r="A23" s="5">
        <v>10072</v>
      </c>
      <c r="B23" s="13" t="s">
        <v>26</v>
      </c>
      <c r="C23" s="93">
        <v>0</v>
      </c>
      <c r="D23" s="94">
        <v>0</v>
      </c>
      <c r="E23" s="94">
        <v>0</v>
      </c>
      <c r="F23" s="94">
        <v>0</v>
      </c>
      <c r="G23" s="95">
        <v>4.9275695999999999E-3</v>
      </c>
      <c r="H23" s="96">
        <v>0.15905735839999999</v>
      </c>
      <c r="I23" s="95">
        <v>0</v>
      </c>
      <c r="J23" s="95">
        <v>2.4513088000000008E-3</v>
      </c>
      <c r="K23" s="97">
        <v>0</v>
      </c>
      <c r="L23" s="98">
        <v>0</v>
      </c>
      <c r="M23" s="93">
        <f t="shared" si="0"/>
        <v>0.16643623679999997</v>
      </c>
    </row>
    <row r="24" spans="1:13" x14ac:dyDescent="0.2">
      <c r="A24" s="5">
        <v>10074</v>
      </c>
      <c r="B24" s="13" t="s">
        <v>27</v>
      </c>
      <c r="C24" s="93">
        <v>0</v>
      </c>
      <c r="D24" s="94">
        <v>2.9409999999999998</v>
      </c>
      <c r="E24" s="94">
        <v>0</v>
      </c>
      <c r="F24" s="94">
        <v>0</v>
      </c>
      <c r="G24" s="95">
        <v>1.0387738000000001E-3</v>
      </c>
      <c r="H24" s="96">
        <v>0</v>
      </c>
      <c r="I24" s="95">
        <v>7.72502734E-2</v>
      </c>
      <c r="J24" s="95">
        <v>2.8374494299999997E-2</v>
      </c>
      <c r="K24" s="97">
        <v>9.8366398401826503E-3</v>
      </c>
      <c r="L24" s="98">
        <v>0</v>
      </c>
      <c r="M24" s="93">
        <f t="shared" si="0"/>
        <v>0.11650018134018265</v>
      </c>
    </row>
    <row r="25" spans="1:13" x14ac:dyDescent="0.2">
      <c r="A25" s="5">
        <v>10076</v>
      </c>
      <c r="B25" s="13" t="s">
        <v>28</v>
      </c>
      <c r="C25" s="93">
        <v>0</v>
      </c>
      <c r="D25" s="94">
        <v>0</v>
      </c>
      <c r="E25" s="94">
        <v>0</v>
      </c>
      <c r="F25" s="94">
        <v>0</v>
      </c>
      <c r="G25" s="95">
        <v>0</v>
      </c>
      <c r="H25" s="96">
        <v>0</v>
      </c>
      <c r="I25" s="95">
        <v>6.1899223000000001E-3</v>
      </c>
      <c r="J25" s="95">
        <v>0</v>
      </c>
      <c r="K25" s="97">
        <v>0</v>
      </c>
      <c r="L25" s="98">
        <v>0</v>
      </c>
      <c r="M25" s="93">
        <f t="shared" si="0"/>
        <v>6.1899223000000001E-3</v>
      </c>
    </row>
    <row r="26" spans="1:13" x14ac:dyDescent="0.2">
      <c r="A26" s="5">
        <v>10078</v>
      </c>
      <c r="B26" s="13" t="s">
        <v>29</v>
      </c>
      <c r="C26" s="93">
        <v>0</v>
      </c>
      <c r="D26" s="94">
        <v>0</v>
      </c>
      <c r="E26" s="94">
        <v>0</v>
      </c>
      <c r="F26" s="94">
        <v>7.9098169999999998E-4</v>
      </c>
      <c r="G26" s="95">
        <v>0</v>
      </c>
      <c r="H26" s="96">
        <v>4.6536359999999998E-4</v>
      </c>
      <c r="I26" s="95">
        <v>0</v>
      </c>
      <c r="J26" s="95">
        <v>0</v>
      </c>
      <c r="K26" s="97">
        <v>0</v>
      </c>
      <c r="L26" s="98">
        <v>0</v>
      </c>
      <c r="M26" s="93">
        <f t="shared" si="0"/>
        <v>1.2563453E-3</v>
      </c>
    </row>
    <row r="27" spans="1:13" x14ac:dyDescent="0.2">
      <c r="A27" s="5">
        <v>10079</v>
      </c>
      <c r="B27" s="13" t="s">
        <v>30</v>
      </c>
      <c r="C27" s="93">
        <v>0</v>
      </c>
      <c r="D27" s="94">
        <v>2.9409999999999998</v>
      </c>
      <c r="E27" s="94">
        <v>4.0149999999999997</v>
      </c>
      <c r="F27" s="94">
        <v>0</v>
      </c>
      <c r="G27" s="95">
        <v>0</v>
      </c>
      <c r="H27" s="96">
        <v>0</v>
      </c>
      <c r="I27" s="95">
        <v>0</v>
      </c>
      <c r="J27" s="95">
        <v>0</v>
      </c>
      <c r="K27" s="97">
        <v>0</v>
      </c>
      <c r="L27" s="98">
        <v>0</v>
      </c>
      <c r="M27" s="93">
        <f t="shared" si="0"/>
        <v>0</v>
      </c>
    </row>
    <row r="28" spans="1:13" x14ac:dyDescent="0.2">
      <c r="A28" s="5">
        <v>10080</v>
      </c>
      <c r="B28" s="13" t="s">
        <v>31</v>
      </c>
      <c r="C28" s="93">
        <v>0</v>
      </c>
      <c r="D28" s="94">
        <v>0</v>
      </c>
      <c r="E28" s="94">
        <v>0</v>
      </c>
      <c r="F28" s="94">
        <v>0</v>
      </c>
      <c r="G28" s="95">
        <v>0</v>
      </c>
      <c r="H28" s="96">
        <v>0</v>
      </c>
      <c r="I28" s="95">
        <v>0</v>
      </c>
      <c r="J28" s="95">
        <v>0</v>
      </c>
      <c r="K28" s="97">
        <v>0</v>
      </c>
      <c r="L28" s="98">
        <v>0</v>
      </c>
      <c r="M28" s="93">
        <f t="shared" si="0"/>
        <v>0</v>
      </c>
    </row>
    <row r="29" spans="1:13" x14ac:dyDescent="0.2">
      <c r="A29" s="5">
        <v>10081</v>
      </c>
      <c r="B29" s="13" t="s">
        <v>32</v>
      </c>
      <c r="C29" s="93">
        <v>0</v>
      </c>
      <c r="D29" s="94">
        <v>2.9409999999999998</v>
      </c>
      <c r="E29" s="94">
        <v>0</v>
      </c>
      <c r="F29" s="94">
        <v>0</v>
      </c>
      <c r="G29" s="95">
        <v>8.1409800000000008E-4</v>
      </c>
      <c r="H29" s="96">
        <v>1.846769E-4</v>
      </c>
      <c r="I29" s="95">
        <v>1.4303309000000001E-3</v>
      </c>
      <c r="J29" s="95">
        <v>9.6690752999999997E-3</v>
      </c>
      <c r="K29" s="97">
        <v>0</v>
      </c>
      <c r="L29" s="98">
        <v>0</v>
      </c>
      <c r="M29" s="93">
        <f t="shared" si="0"/>
        <v>1.2098181100000001E-2</v>
      </c>
    </row>
    <row r="30" spans="1:13" x14ac:dyDescent="0.2">
      <c r="A30" s="5">
        <v>10082</v>
      </c>
      <c r="B30" s="13" t="s">
        <v>33</v>
      </c>
      <c r="C30" s="93">
        <v>0</v>
      </c>
      <c r="D30" s="94">
        <v>0</v>
      </c>
      <c r="E30" s="94">
        <v>0</v>
      </c>
      <c r="F30" s="94">
        <v>0</v>
      </c>
      <c r="G30" s="95">
        <v>0</v>
      </c>
      <c r="H30" s="96">
        <v>0</v>
      </c>
      <c r="I30" s="95">
        <v>0</v>
      </c>
      <c r="J30" s="95">
        <v>0</v>
      </c>
      <c r="K30" s="97">
        <v>0</v>
      </c>
      <c r="L30" s="98">
        <v>0</v>
      </c>
      <c r="M30" s="93">
        <f t="shared" si="0"/>
        <v>0</v>
      </c>
    </row>
    <row r="31" spans="1:13" x14ac:dyDescent="0.2">
      <c r="A31" s="5">
        <v>10083</v>
      </c>
      <c r="B31" s="13" t="s">
        <v>34</v>
      </c>
      <c r="C31" s="93">
        <v>0</v>
      </c>
      <c r="D31" s="94">
        <v>0</v>
      </c>
      <c r="E31" s="94">
        <v>0</v>
      </c>
      <c r="F31" s="94">
        <v>2.2580178000000005E-3</v>
      </c>
      <c r="G31" s="95">
        <v>0</v>
      </c>
      <c r="H31" s="96">
        <v>6.5147030000000002E-3</v>
      </c>
      <c r="I31" s="95">
        <v>2.57943606E-2</v>
      </c>
      <c r="J31" s="95">
        <v>0</v>
      </c>
      <c r="K31" s="97">
        <v>0</v>
      </c>
      <c r="L31" s="98">
        <v>0</v>
      </c>
      <c r="M31" s="93">
        <f t="shared" si="0"/>
        <v>3.4567081400000005E-2</v>
      </c>
    </row>
    <row r="32" spans="1:13" x14ac:dyDescent="0.2">
      <c r="A32" s="5">
        <v>10086</v>
      </c>
      <c r="B32" s="13" t="s">
        <v>35</v>
      </c>
      <c r="C32" s="93">
        <v>0</v>
      </c>
      <c r="D32" s="94">
        <v>0</v>
      </c>
      <c r="E32" s="94">
        <v>0</v>
      </c>
      <c r="F32" s="94">
        <v>0</v>
      </c>
      <c r="G32" s="95">
        <v>0</v>
      </c>
      <c r="H32" s="96">
        <v>0</v>
      </c>
      <c r="I32" s="95">
        <v>0</v>
      </c>
      <c r="J32" s="95">
        <v>0</v>
      </c>
      <c r="K32" s="97">
        <v>0</v>
      </c>
      <c r="L32" s="98">
        <v>0</v>
      </c>
      <c r="M32" s="93">
        <f t="shared" si="0"/>
        <v>0</v>
      </c>
    </row>
    <row r="33" spans="1:13" x14ac:dyDescent="0.2">
      <c r="A33" s="5">
        <v>10087</v>
      </c>
      <c r="B33" s="13" t="s">
        <v>36</v>
      </c>
      <c r="C33" s="93">
        <v>0</v>
      </c>
      <c r="D33" s="94">
        <v>0</v>
      </c>
      <c r="E33" s="94">
        <v>0</v>
      </c>
      <c r="F33" s="94">
        <v>0</v>
      </c>
      <c r="G33" s="95">
        <v>1.0999999999999999E-9</v>
      </c>
      <c r="H33" s="96">
        <v>0</v>
      </c>
      <c r="I33" s="95">
        <v>0</v>
      </c>
      <c r="J33" s="95">
        <v>0</v>
      </c>
      <c r="K33" s="97">
        <v>0</v>
      </c>
      <c r="L33" s="98">
        <v>0</v>
      </c>
      <c r="M33" s="93">
        <f t="shared" si="0"/>
        <v>1.0999999999999999E-9</v>
      </c>
    </row>
    <row r="34" spans="1:13" x14ac:dyDescent="0.2">
      <c r="A34" s="5">
        <v>10089</v>
      </c>
      <c r="B34" s="13" t="s">
        <v>37</v>
      </c>
      <c r="C34" s="93">
        <v>0</v>
      </c>
      <c r="D34" s="94">
        <v>0</v>
      </c>
      <c r="E34" s="94">
        <v>0.58199999999999996</v>
      </c>
      <c r="F34" s="94">
        <v>2.7741780499999997E-2</v>
      </c>
      <c r="G34" s="95">
        <v>0</v>
      </c>
      <c r="H34" s="96">
        <v>0</v>
      </c>
      <c r="I34" s="95">
        <v>1.2091126903000002</v>
      </c>
      <c r="J34" s="95">
        <v>0</v>
      </c>
      <c r="K34" s="97">
        <v>3.2509942922374401E-3</v>
      </c>
      <c r="L34" s="98">
        <v>0</v>
      </c>
      <c r="M34" s="93">
        <f t="shared" si="0"/>
        <v>1.2401054650922376</v>
      </c>
    </row>
    <row r="35" spans="1:13" x14ac:dyDescent="0.2">
      <c r="A35" s="5">
        <v>10091</v>
      </c>
      <c r="B35" s="13" t="s">
        <v>38</v>
      </c>
      <c r="C35" s="93">
        <v>0</v>
      </c>
      <c r="D35" s="94">
        <v>0</v>
      </c>
      <c r="E35" s="94">
        <v>0</v>
      </c>
      <c r="F35" s="94">
        <v>1.3209488999999996E-2</v>
      </c>
      <c r="G35" s="95">
        <v>0</v>
      </c>
      <c r="H35" s="96">
        <v>0</v>
      </c>
      <c r="I35" s="95">
        <v>0</v>
      </c>
      <c r="J35" s="95">
        <v>4.1653879999999999E-4</v>
      </c>
      <c r="K35" s="97">
        <v>0</v>
      </c>
      <c r="L35" s="98">
        <v>0</v>
      </c>
      <c r="M35" s="93">
        <f t="shared" si="0"/>
        <v>1.3626027799999996E-2</v>
      </c>
    </row>
    <row r="36" spans="1:13" x14ac:dyDescent="0.2">
      <c r="A36" s="5">
        <v>10094</v>
      </c>
      <c r="B36" s="13" t="s">
        <v>39</v>
      </c>
      <c r="C36" s="93">
        <v>0</v>
      </c>
      <c r="D36" s="94">
        <v>0</v>
      </c>
      <c r="E36" s="94">
        <v>0</v>
      </c>
      <c r="F36" s="94">
        <v>0</v>
      </c>
      <c r="G36" s="95">
        <v>0</v>
      </c>
      <c r="H36" s="96">
        <v>0</v>
      </c>
      <c r="I36" s="95">
        <v>0</v>
      </c>
      <c r="J36" s="95">
        <v>0</v>
      </c>
      <c r="K36" s="97">
        <v>0</v>
      </c>
      <c r="L36" s="98">
        <v>0</v>
      </c>
      <c r="M36" s="93">
        <f t="shared" si="0"/>
        <v>0</v>
      </c>
    </row>
    <row r="37" spans="1:13" x14ac:dyDescent="0.2">
      <c r="A37" s="5">
        <v>10095</v>
      </c>
      <c r="B37" s="13" t="s">
        <v>40</v>
      </c>
      <c r="C37" s="93">
        <v>0</v>
      </c>
      <c r="D37" s="94">
        <v>0</v>
      </c>
      <c r="E37" s="94">
        <v>0</v>
      </c>
      <c r="F37" s="94">
        <v>0</v>
      </c>
      <c r="G37" s="95">
        <v>0</v>
      </c>
      <c r="H37" s="96">
        <v>0</v>
      </c>
      <c r="I37" s="95">
        <v>0</v>
      </c>
      <c r="J37" s="95">
        <v>0</v>
      </c>
      <c r="K37" s="97">
        <v>0</v>
      </c>
      <c r="L37" s="98">
        <v>0</v>
      </c>
      <c r="M37" s="93">
        <f t="shared" si="0"/>
        <v>0</v>
      </c>
    </row>
    <row r="38" spans="1:13" x14ac:dyDescent="0.2">
      <c r="A38" s="5">
        <v>10097</v>
      </c>
      <c r="B38" s="13" t="s">
        <v>41</v>
      </c>
      <c r="C38" s="93">
        <v>0</v>
      </c>
      <c r="D38" s="94">
        <v>0</v>
      </c>
      <c r="E38" s="94">
        <v>0</v>
      </c>
      <c r="F38" s="94">
        <v>0</v>
      </c>
      <c r="G38" s="95">
        <v>0</v>
      </c>
      <c r="H38" s="96">
        <v>0</v>
      </c>
      <c r="I38" s="95">
        <v>0</v>
      </c>
      <c r="J38" s="95">
        <v>0</v>
      </c>
      <c r="K38" s="97">
        <v>0</v>
      </c>
      <c r="L38" s="98">
        <v>0</v>
      </c>
      <c r="M38" s="93">
        <f t="shared" si="0"/>
        <v>0</v>
      </c>
    </row>
    <row r="39" spans="1:13" x14ac:dyDescent="0.2">
      <c r="A39" s="5">
        <v>10101</v>
      </c>
      <c r="B39" s="13" t="s">
        <v>42</v>
      </c>
      <c r="C39" s="93">
        <v>0</v>
      </c>
      <c r="D39" s="94">
        <v>0.46</v>
      </c>
      <c r="E39" s="94">
        <v>0</v>
      </c>
      <c r="F39" s="94">
        <v>0.55343169700000006</v>
      </c>
      <c r="G39" s="95">
        <v>0.71818607049999983</v>
      </c>
      <c r="H39" s="96">
        <v>0.34166674350000015</v>
      </c>
      <c r="I39" s="95">
        <v>0.48973942940000009</v>
      </c>
      <c r="J39" s="95">
        <v>0.12086304520000002</v>
      </c>
      <c r="K39" s="97">
        <v>0.1888490577990867</v>
      </c>
      <c r="L39" s="98">
        <v>0</v>
      </c>
      <c r="M39" s="93">
        <f t="shared" si="0"/>
        <v>2.4127360433990872</v>
      </c>
    </row>
    <row r="40" spans="1:13" x14ac:dyDescent="0.2">
      <c r="A40" s="5">
        <v>10103</v>
      </c>
      <c r="B40" s="13" t="s">
        <v>43</v>
      </c>
      <c r="C40" s="93">
        <v>0</v>
      </c>
      <c r="D40" s="94">
        <v>103.181</v>
      </c>
      <c r="E40" s="94">
        <v>0</v>
      </c>
      <c r="F40" s="94">
        <v>5.8279829758999915</v>
      </c>
      <c r="G40" s="95">
        <v>5.7230845101000085</v>
      </c>
      <c r="H40" s="96">
        <v>9.949050544200011</v>
      </c>
      <c r="I40" s="95">
        <v>8.920418275899987</v>
      </c>
      <c r="J40" s="95">
        <v>4.6441857687000034</v>
      </c>
      <c r="K40" s="97">
        <v>4.9041235894977131</v>
      </c>
      <c r="L40" s="98">
        <v>8.3079999999999998</v>
      </c>
      <c r="M40" s="93">
        <f t="shared" si="0"/>
        <v>48.276845664297717</v>
      </c>
    </row>
    <row r="41" spans="1:13" x14ac:dyDescent="0.2">
      <c r="A41" s="5">
        <v>10105</v>
      </c>
      <c r="B41" s="13" t="s">
        <v>44</v>
      </c>
      <c r="C41" s="93">
        <v>0</v>
      </c>
      <c r="D41" s="94">
        <v>0</v>
      </c>
      <c r="E41" s="94">
        <v>0</v>
      </c>
      <c r="F41" s="94">
        <v>0</v>
      </c>
      <c r="G41" s="95">
        <v>0</v>
      </c>
      <c r="H41" s="96">
        <v>0</v>
      </c>
      <c r="I41" s="95">
        <v>0</v>
      </c>
      <c r="J41" s="95">
        <v>0</v>
      </c>
      <c r="K41" s="97">
        <v>0</v>
      </c>
      <c r="L41" s="98">
        <v>0</v>
      </c>
      <c r="M41" s="93">
        <f t="shared" si="0"/>
        <v>0</v>
      </c>
    </row>
    <row r="42" spans="1:13" x14ac:dyDescent="0.2">
      <c r="A42" s="5">
        <v>10106</v>
      </c>
      <c r="B42" s="13" t="s">
        <v>45</v>
      </c>
      <c r="C42" s="93">
        <v>0</v>
      </c>
      <c r="D42" s="94">
        <v>0</v>
      </c>
      <c r="E42" s="94">
        <v>0</v>
      </c>
      <c r="F42" s="94">
        <v>0</v>
      </c>
      <c r="G42" s="95">
        <v>0</v>
      </c>
      <c r="H42" s="96">
        <v>0</v>
      </c>
      <c r="I42" s="95">
        <v>0</v>
      </c>
      <c r="J42" s="95">
        <v>0</v>
      </c>
      <c r="K42" s="97">
        <v>0</v>
      </c>
      <c r="L42" s="98">
        <v>0</v>
      </c>
      <c r="M42" s="93">
        <f t="shared" si="0"/>
        <v>0</v>
      </c>
    </row>
    <row r="43" spans="1:13" x14ac:dyDescent="0.2">
      <c r="A43" s="5">
        <v>10109</v>
      </c>
      <c r="B43" s="13" t="s">
        <v>46</v>
      </c>
      <c r="C43" s="93">
        <v>0</v>
      </c>
      <c r="D43" s="94">
        <v>0</v>
      </c>
      <c r="E43" s="94">
        <v>0</v>
      </c>
      <c r="F43" s="94">
        <v>0</v>
      </c>
      <c r="G43" s="95">
        <v>0</v>
      </c>
      <c r="H43" s="96">
        <v>0</v>
      </c>
      <c r="I43" s="95">
        <v>3.5777648400000001E-2</v>
      </c>
      <c r="J43" s="95">
        <v>0</v>
      </c>
      <c r="K43" s="97">
        <v>0</v>
      </c>
      <c r="L43" s="98">
        <v>0</v>
      </c>
      <c r="M43" s="93">
        <f t="shared" si="0"/>
        <v>3.5777648400000001E-2</v>
      </c>
    </row>
    <row r="44" spans="1:13" x14ac:dyDescent="0.2">
      <c r="A44" s="5">
        <v>10111</v>
      </c>
      <c r="B44" s="13" t="s">
        <v>47</v>
      </c>
      <c r="C44" s="93">
        <v>0</v>
      </c>
      <c r="D44" s="94">
        <v>0</v>
      </c>
      <c r="E44" s="94">
        <v>0</v>
      </c>
      <c r="F44" s="94">
        <v>0</v>
      </c>
      <c r="G44" s="95">
        <v>0</v>
      </c>
      <c r="H44" s="96">
        <v>0</v>
      </c>
      <c r="I44" s="95">
        <v>0</v>
      </c>
      <c r="J44" s="95">
        <v>0</v>
      </c>
      <c r="K44" s="97">
        <v>0</v>
      </c>
      <c r="L44" s="98">
        <v>0</v>
      </c>
      <c r="M44" s="93">
        <f t="shared" si="0"/>
        <v>0</v>
      </c>
    </row>
    <row r="45" spans="1:13" x14ac:dyDescent="0.2">
      <c r="A45" s="5">
        <v>10112</v>
      </c>
      <c r="B45" s="13" t="s">
        <v>48</v>
      </c>
      <c r="C45" s="93">
        <v>0</v>
      </c>
      <c r="D45" s="94">
        <v>0</v>
      </c>
      <c r="E45" s="94">
        <v>0</v>
      </c>
      <c r="F45" s="94">
        <v>0.85624372230000001</v>
      </c>
      <c r="G45" s="95">
        <v>3.3999999999999998E-9</v>
      </c>
      <c r="H45" s="96">
        <v>3.7243157800000003E-2</v>
      </c>
      <c r="I45" s="95">
        <v>3.8913028400000001E-2</v>
      </c>
      <c r="J45" s="95">
        <v>3.7222399999999998E-5</v>
      </c>
      <c r="K45" s="97">
        <v>1.0999999999999999E-9</v>
      </c>
      <c r="L45" s="98">
        <v>0</v>
      </c>
      <c r="M45" s="93">
        <f t="shared" si="0"/>
        <v>0.93243713539999995</v>
      </c>
    </row>
    <row r="46" spans="1:13" x14ac:dyDescent="0.2">
      <c r="A46" s="5">
        <v>10113</v>
      </c>
      <c r="B46" s="13" t="s">
        <v>49</v>
      </c>
      <c r="C46" s="93">
        <v>0</v>
      </c>
      <c r="D46" s="94">
        <v>0</v>
      </c>
      <c r="E46" s="94">
        <v>1.2310000000000001</v>
      </c>
      <c r="F46" s="94">
        <v>0</v>
      </c>
      <c r="G46" s="95">
        <v>0</v>
      </c>
      <c r="H46" s="96">
        <v>0</v>
      </c>
      <c r="I46" s="95">
        <v>2.1532859999999995E-3</v>
      </c>
      <c r="J46" s="95">
        <v>3.1700168899999999E-2</v>
      </c>
      <c r="K46" s="97">
        <v>0</v>
      </c>
      <c r="L46" s="98">
        <v>0</v>
      </c>
      <c r="M46" s="93">
        <f t="shared" si="0"/>
        <v>3.3853454899999996E-2</v>
      </c>
    </row>
    <row r="47" spans="1:13" x14ac:dyDescent="0.2">
      <c r="A47" s="5">
        <v>10116</v>
      </c>
      <c r="B47" s="13" t="s">
        <v>50</v>
      </c>
      <c r="C47" s="93">
        <v>0</v>
      </c>
      <c r="D47" s="94">
        <v>0</v>
      </c>
      <c r="E47" s="94">
        <v>0</v>
      </c>
      <c r="F47" s="94">
        <v>2.9799509000000002E-3</v>
      </c>
      <c r="G47" s="95">
        <v>0</v>
      </c>
      <c r="H47" s="96">
        <v>1.5446568E-3</v>
      </c>
      <c r="I47" s="95">
        <v>5.4844059999999996E-4</v>
      </c>
      <c r="J47" s="95">
        <v>0</v>
      </c>
      <c r="K47" s="97">
        <v>0</v>
      </c>
      <c r="L47" s="98">
        <v>0</v>
      </c>
      <c r="M47" s="93">
        <f t="shared" si="0"/>
        <v>5.0730483000000007E-3</v>
      </c>
    </row>
    <row r="48" spans="1:13" x14ac:dyDescent="0.2">
      <c r="A48" s="5">
        <v>10118</v>
      </c>
      <c r="B48" s="13" t="s">
        <v>51</v>
      </c>
      <c r="C48" s="93">
        <v>0</v>
      </c>
      <c r="D48" s="94">
        <v>0</v>
      </c>
      <c r="E48" s="94">
        <v>0</v>
      </c>
      <c r="F48" s="94">
        <v>0</v>
      </c>
      <c r="G48" s="95">
        <v>4.9941270616438355E-2</v>
      </c>
      <c r="H48" s="96">
        <v>1.2254106164383561E-2</v>
      </c>
      <c r="I48" s="95">
        <v>0.11033800837899543</v>
      </c>
      <c r="J48" s="95">
        <v>0.21472208269406393</v>
      </c>
      <c r="K48" s="97">
        <v>0</v>
      </c>
      <c r="L48" s="98">
        <v>0</v>
      </c>
      <c r="M48" s="93">
        <f t="shared" si="0"/>
        <v>0.38725546785388132</v>
      </c>
    </row>
    <row r="49" spans="1:13" x14ac:dyDescent="0.2">
      <c r="A49" s="5">
        <v>10121</v>
      </c>
      <c r="B49" s="13" t="s">
        <v>52</v>
      </c>
      <c r="C49" s="93">
        <v>0</v>
      </c>
      <c r="D49" s="94">
        <v>0</v>
      </c>
      <c r="E49" s="94">
        <v>0</v>
      </c>
      <c r="F49" s="94">
        <v>0</v>
      </c>
      <c r="G49" s="95">
        <v>0</v>
      </c>
      <c r="H49" s="96">
        <v>0</v>
      </c>
      <c r="I49" s="95">
        <v>0</v>
      </c>
      <c r="J49" s="95">
        <v>0</v>
      </c>
      <c r="K49" s="97">
        <v>0</v>
      </c>
      <c r="L49" s="98">
        <v>0</v>
      </c>
      <c r="M49" s="93">
        <f t="shared" si="0"/>
        <v>0</v>
      </c>
    </row>
    <row r="50" spans="1:13" x14ac:dyDescent="0.2">
      <c r="A50" s="5">
        <v>10123</v>
      </c>
      <c r="B50" s="13" t="s">
        <v>53</v>
      </c>
      <c r="C50" s="93">
        <v>73.353999999999999</v>
      </c>
      <c r="D50" s="94">
        <v>15.72</v>
      </c>
      <c r="E50" s="94">
        <v>0</v>
      </c>
      <c r="F50" s="94">
        <v>2.8491280495999987</v>
      </c>
      <c r="G50" s="95">
        <v>1.1964884545999999</v>
      </c>
      <c r="H50" s="96">
        <v>3.6552662246999996</v>
      </c>
      <c r="I50" s="95">
        <v>1.1299759235000004</v>
      </c>
      <c r="J50" s="95">
        <v>9.1333927799999992E-2</v>
      </c>
      <c r="K50" s="97">
        <v>7.2914504223273964</v>
      </c>
      <c r="L50" s="98">
        <v>1.605</v>
      </c>
      <c r="M50" s="93">
        <f t="shared" si="0"/>
        <v>17.818643002527395</v>
      </c>
    </row>
    <row r="51" spans="1:13" x14ac:dyDescent="0.2">
      <c r="A51" s="5">
        <v>10136</v>
      </c>
      <c r="B51" s="13" t="s">
        <v>54</v>
      </c>
      <c r="C51" s="93">
        <v>0</v>
      </c>
      <c r="D51" s="94">
        <v>0</v>
      </c>
      <c r="E51" s="94">
        <v>0</v>
      </c>
      <c r="F51" s="94">
        <v>0</v>
      </c>
      <c r="G51" s="95">
        <v>0</v>
      </c>
      <c r="H51" s="96">
        <v>0</v>
      </c>
      <c r="I51" s="95">
        <v>2.1435878995433792E-3</v>
      </c>
      <c r="J51" s="95">
        <v>0</v>
      </c>
      <c r="K51" s="97">
        <v>0</v>
      </c>
      <c r="L51" s="98">
        <v>0</v>
      </c>
      <c r="M51" s="93">
        <f t="shared" si="0"/>
        <v>2.1435878995433792E-3</v>
      </c>
    </row>
    <row r="52" spans="1:13" x14ac:dyDescent="0.2">
      <c r="A52" s="5">
        <v>10142</v>
      </c>
      <c r="B52" s="13" t="s">
        <v>55</v>
      </c>
      <c r="C52" s="93">
        <v>0</v>
      </c>
      <c r="D52" s="94">
        <v>0</v>
      </c>
      <c r="E52" s="94">
        <v>0</v>
      </c>
      <c r="F52" s="94">
        <v>0</v>
      </c>
      <c r="G52" s="95">
        <v>0</v>
      </c>
      <c r="H52" s="96">
        <v>0</v>
      </c>
      <c r="I52" s="95">
        <v>0</v>
      </c>
      <c r="J52" s="95">
        <v>0</v>
      </c>
      <c r="K52" s="97">
        <v>0</v>
      </c>
      <c r="L52" s="98">
        <v>0</v>
      </c>
      <c r="M52" s="93">
        <f t="shared" si="0"/>
        <v>0</v>
      </c>
    </row>
    <row r="53" spans="1:13" x14ac:dyDescent="0.2">
      <c r="A53" s="5">
        <v>10144</v>
      </c>
      <c r="B53" s="13" t="s">
        <v>56</v>
      </c>
      <c r="C53" s="93">
        <v>0</v>
      </c>
      <c r="D53" s="94">
        <v>0</v>
      </c>
      <c r="E53" s="94">
        <v>0</v>
      </c>
      <c r="F53" s="94">
        <v>0</v>
      </c>
      <c r="G53" s="95">
        <v>0</v>
      </c>
      <c r="H53" s="96">
        <v>0</v>
      </c>
      <c r="I53" s="95">
        <v>0</v>
      </c>
      <c r="J53" s="95">
        <v>0</v>
      </c>
      <c r="K53" s="97">
        <v>0</v>
      </c>
      <c r="L53" s="98">
        <v>0</v>
      </c>
      <c r="M53" s="93">
        <f t="shared" si="0"/>
        <v>0</v>
      </c>
    </row>
    <row r="54" spans="1:13" x14ac:dyDescent="0.2">
      <c r="A54" s="5">
        <v>10156</v>
      </c>
      <c r="B54" s="13" t="s">
        <v>57</v>
      </c>
      <c r="C54" s="93">
        <v>0</v>
      </c>
      <c r="D54" s="94">
        <v>0</v>
      </c>
      <c r="E54" s="94">
        <v>0</v>
      </c>
      <c r="F54" s="94">
        <v>0</v>
      </c>
      <c r="G54" s="95">
        <v>0</v>
      </c>
      <c r="H54" s="96">
        <v>0</v>
      </c>
      <c r="I54" s="95">
        <v>0</v>
      </c>
      <c r="J54" s="95">
        <v>3.5857545000000002E-3</v>
      </c>
      <c r="K54" s="97">
        <v>0</v>
      </c>
      <c r="L54" s="98">
        <v>0</v>
      </c>
      <c r="M54" s="93">
        <f t="shared" si="0"/>
        <v>3.5857545000000002E-3</v>
      </c>
    </row>
    <row r="55" spans="1:13" x14ac:dyDescent="0.2">
      <c r="A55" s="5">
        <v>10157</v>
      </c>
      <c r="B55" s="13" t="s">
        <v>58</v>
      </c>
      <c r="C55" s="93">
        <v>0</v>
      </c>
      <c r="D55" s="94">
        <v>0</v>
      </c>
      <c r="E55" s="94">
        <v>0</v>
      </c>
      <c r="F55" s="94">
        <v>2.0807239799999998E-2</v>
      </c>
      <c r="G55" s="95">
        <v>3.0347548999999996E-3</v>
      </c>
      <c r="H55" s="96">
        <v>0.15865353049999983</v>
      </c>
      <c r="I55" s="95">
        <v>0.13587590189999998</v>
      </c>
      <c r="J55" s="95">
        <v>0.13343310110000006</v>
      </c>
      <c r="K55" s="97">
        <v>7.0895661160273973E-2</v>
      </c>
      <c r="L55" s="98">
        <v>0</v>
      </c>
      <c r="M55" s="93">
        <f t="shared" si="0"/>
        <v>0.52270018936027385</v>
      </c>
    </row>
    <row r="56" spans="1:13" x14ac:dyDescent="0.2">
      <c r="A56" s="5">
        <v>10158</v>
      </c>
      <c r="B56" s="13" t="s">
        <v>59</v>
      </c>
      <c r="C56" s="93">
        <v>0</v>
      </c>
      <c r="D56" s="94">
        <v>0</v>
      </c>
      <c r="E56" s="94">
        <v>0</v>
      </c>
      <c r="F56" s="94">
        <v>0</v>
      </c>
      <c r="G56" s="95">
        <v>0</v>
      </c>
      <c r="H56" s="96">
        <v>0</v>
      </c>
      <c r="I56" s="95">
        <v>0</v>
      </c>
      <c r="J56" s="95">
        <v>0</v>
      </c>
      <c r="K56" s="97">
        <v>0</v>
      </c>
      <c r="L56" s="98">
        <v>0</v>
      </c>
      <c r="M56" s="93">
        <f t="shared" si="0"/>
        <v>0</v>
      </c>
    </row>
    <row r="57" spans="1:13" x14ac:dyDescent="0.2">
      <c r="A57" s="5">
        <v>10170</v>
      </c>
      <c r="B57" s="13" t="s">
        <v>60</v>
      </c>
      <c r="C57" s="93">
        <v>0</v>
      </c>
      <c r="D57" s="94">
        <v>30.675000000000001</v>
      </c>
      <c r="E57" s="94">
        <v>0</v>
      </c>
      <c r="F57" s="94">
        <v>2.2978192241000004</v>
      </c>
      <c r="G57" s="95">
        <v>0.33916630749999999</v>
      </c>
      <c r="H57" s="96">
        <v>0</v>
      </c>
      <c r="I57" s="95">
        <v>0</v>
      </c>
      <c r="J57" s="95">
        <v>0.2164106455</v>
      </c>
      <c r="K57" s="97">
        <v>9.3568951973059408E-2</v>
      </c>
      <c r="L57" s="98">
        <v>2.012</v>
      </c>
      <c r="M57" s="93">
        <f t="shared" si="0"/>
        <v>4.9589651290730599</v>
      </c>
    </row>
    <row r="58" spans="1:13" x14ac:dyDescent="0.2">
      <c r="A58" s="5">
        <v>10172</v>
      </c>
      <c r="B58" s="13" t="s">
        <v>61</v>
      </c>
      <c r="C58" s="93">
        <v>0</v>
      </c>
      <c r="D58" s="94">
        <v>0</v>
      </c>
      <c r="E58" s="94">
        <v>0</v>
      </c>
      <c r="F58" s="94">
        <v>0</v>
      </c>
      <c r="G58" s="95">
        <v>0</v>
      </c>
      <c r="H58" s="96">
        <v>0</v>
      </c>
      <c r="I58" s="95">
        <v>0</v>
      </c>
      <c r="J58" s="95">
        <v>0</v>
      </c>
      <c r="K58" s="97">
        <v>0</v>
      </c>
      <c r="L58" s="98">
        <v>0</v>
      </c>
      <c r="M58" s="93">
        <f t="shared" si="0"/>
        <v>0</v>
      </c>
    </row>
    <row r="59" spans="1:13" x14ac:dyDescent="0.2">
      <c r="A59" s="5">
        <v>10173</v>
      </c>
      <c r="B59" s="13" t="s">
        <v>62</v>
      </c>
      <c r="C59" s="93">
        <v>0</v>
      </c>
      <c r="D59" s="94">
        <v>0.99199999999999999</v>
      </c>
      <c r="E59" s="94">
        <v>0.96699999999999997</v>
      </c>
      <c r="F59" s="94">
        <v>0</v>
      </c>
      <c r="G59" s="95">
        <v>0</v>
      </c>
      <c r="H59" s="96">
        <v>0</v>
      </c>
      <c r="I59" s="95">
        <v>0</v>
      </c>
      <c r="J59" s="95">
        <v>0</v>
      </c>
      <c r="K59" s="97">
        <v>3.4660511415525092E-2</v>
      </c>
      <c r="L59" s="98">
        <v>0</v>
      </c>
      <c r="M59" s="93">
        <f t="shared" si="0"/>
        <v>3.4660511415525092E-2</v>
      </c>
    </row>
    <row r="60" spans="1:13" x14ac:dyDescent="0.2">
      <c r="A60" s="5">
        <v>10174</v>
      </c>
      <c r="B60" s="13" t="s">
        <v>63</v>
      </c>
      <c r="C60" s="93">
        <v>0</v>
      </c>
      <c r="D60" s="94">
        <v>0</v>
      </c>
      <c r="E60" s="94">
        <v>0</v>
      </c>
      <c r="F60" s="94">
        <v>0</v>
      </c>
      <c r="G60" s="95">
        <v>0</v>
      </c>
      <c r="H60" s="96">
        <v>0</v>
      </c>
      <c r="I60" s="95">
        <v>0</v>
      </c>
      <c r="J60" s="95">
        <v>0</v>
      </c>
      <c r="K60" s="97">
        <v>0</v>
      </c>
      <c r="L60" s="98">
        <v>0</v>
      </c>
      <c r="M60" s="93">
        <f t="shared" si="0"/>
        <v>0</v>
      </c>
    </row>
    <row r="61" spans="1:13" x14ac:dyDescent="0.2">
      <c r="A61" s="5">
        <v>10177</v>
      </c>
      <c r="B61" s="13" t="s">
        <v>64</v>
      </c>
      <c r="C61" s="93">
        <v>0</v>
      </c>
      <c r="D61" s="94">
        <v>6.6000000000000003E-2</v>
      </c>
      <c r="E61" s="94">
        <v>0</v>
      </c>
      <c r="F61" s="94">
        <v>0</v>
      </c>
      <c r="G61" s="95">
        <v>0</v>
      </c>
      <c r="H61" s="96">
        <v>0</v>
      </c>
      <c r="I61" s="95">
        <v>0</v>
      </c>
      <c r="J61" s="95">
        <v>0</v>
      </c>
      <c r="K61" s="97">
        <v>0</v>
      </c>
      <c r="L61" s="98">
        <v>0</v>
      </c>
      <c r="M61" s="93">
        <f t="shared" si="0"/>
        <v>0</v>
      </c>
    </row>
    <row r="62" spans="1:13" x14ac:dyDescent="0.2">
      <c r="A62" s="5">
        <v>10179</v>
      </c>
      <c r="B62" s="13" t="s">
        <v>65</v>
      </c>
      <c r="C62" s="93">
        <v>0</v>
      </c>
      <c r="D62" s="94">
        <v>9.4039999999999999</v>
      </c>
      <c r="E62" s="94">
        <v>3.577</v>
      </c>
      <c r="F62" s="94">
        <v>0.5730230596</v>
      </c>
      <c r="G62" s="95">
        <v>0.66722647960000059</v>
      </c>
      <c r="H62" s="96">
        <v>0.8871147279999998</v>
      </c>
      <c r="I62" s="95">
        <v>0.50653397420000013</v>
      </c>
      <c r="J62" s="95">
        <v>0</v>
      </c>
      <c r="K62" s="97">
        <v>5.3606905977168955E-3</v>
      </c>
      <c r="L62" s="98">
        <v>0</v>
      </c>
      <c r="M62" s="93">
        <f t="shared" si="0"/>
        <v>2.6392589319977175</v>
      </c>
    </row>
    <row r="63" spans="1:13" x14ac:dyDescent="0.2">
      <c r="A63" s="5">
        <v>10183</v>
      </c>
      <c r="B63" s="13" t="s">
        <v>66</v>
      </c>
      <c r="C63" s="93">
        <v>0</v>
      </c>
      <c r="D63" s="94">
        <v>0.68899999999999995</v>
      </c>
      <c r="E63" s="94">
        <v>0</v>
      </c>
      <c r="F63" s="94">
        <v>0.81438654600000016</v>
      </c>
      <c r="G63" s="95">
        <v>0.79699057190000011</v>
      </c>
      <c r="H63" s="96">
        <v>0.12137739549999996</v>
      </c>
      <c r="I63" s="95">
        <v>-9.5923590899999994E-2</v>
      </c>
      <c r="J63" s="95">
        <v>0.72621936720000013</v>
      </c>
      <c r="K63" s="97">
        <v>0.54953777520970348</v>
      </c>
      <c r="L63" s="98">
        <v>0</v>
      </c>
      <c r="M63" s="93">
        <f t="shared" si="0"/>
        <v>2.9125880649097038</v>
      </c>
    </row>
    <row r="64" spans="1:13" x14ac:dyDescent="0.2">
      <c r="A64" s="5">
        <v>10186</v>
      </c>
      <c r="B64" s="13" t="s">
        <v>67</v>
      </c>
      <c r="C64" s="93">
        <v>0</v>
      </c>
      <c r="D64" s="94">
        <v>0</v>
      </c>
      <c r="E64" s="94">
        <v>0</v>
      </c>
      <c r="F64" s="94">
        <v>0</v>
      </c>
      <c r="G64" s="95">
        <v>0</v>
      </c>
      <c r="H64" s="96">
        <v>0</v>
      </c>
      <c r="I64" s="95">
        <v>3.4854565999999998E-3</v>
      </c>
      <c r="J64" s="95">
        <v>0</v>
      </c>
      <c r="K64" s="97">
        <v>0</v>
      </c>
      <c r="L64" s="98">
        <v>0</v>
      </c>
      <c r="M64" s="93">
        <f t="shared" si="0"/>
        <v>3.4854565999999998E-3</v>
      </c>
    </row>
    <row r="65" spans="1:13" x14ac:dyDescent="0.2">
      <c r="A65" s="5">
        <v>10190</v>
      </c>
      <c r="B65" s="13" t="s">
        <v>68</v>
      </c>
      <c r="C65" s="93">
        <v>0</v>
      </c>
      <c r="D65" s="94">
        <v>403.12600000000003</v>
      </c>
      <c r="E65" s="94">
        <v>0</v>
      </c>
      <c r="F65" s="94">
        <v>1.75001449E-2</v>
      </c>
      <c r="G65" s="95">
        <v>0</v>
      </c>
      <c r="H65" s="96">
        <v>0</v>
      </c>
      <c r="I65" s="95">
        <v>0</v>
      </c>
      <c r="J65" s="95">
        <v>0</v>
      </c>
      <c r="K65" s="97">
        <v>0</v>
      </c>
      <c r="L65" s="98">
        <v>0</v>
      </c>
      <c r="M65" s="93">
        <f t="shared" si="0"/>
        <v>1.75001449E-2</v>
      </c>
    </row>
    <row r="66" spans="1:13" x14ac:dyDescent="0.2">
      <c r="A66" s="5">
        <v>10191</v>
      </c>
      <c r="B66" s="13" t="s">
        <v>69</v>
      </c>
      <c r="C66" s="93">
        <v>0</v>
      </c>
      <c r="D66" s="94">
        <v>0</v>
      </c>
      <c r="E66" s="94">
        <v>0</v>
      </c>
      <c r="F66" s="94">
        <v>0</v>
      </c>
      <c r="G66" s="95">
        <v>5.3162100000000002E-4</v>
      </c>
      <c r="H66" s="96">
        <v>4.1142499999999999E-3</v>
      </c>
      <c r="I66" s="95">
        <v>1.0920444000000001E-3</v>
      </c>
      <c r="J66" s="95">
        <v>0.1579812964</v>
      </c>
      <c r="K66" s="97">
        <v>7.5428259455479429E-2</v>
      </c>
      <c r="L66" s="98">
        <v>0</v>
      </c>
      <c r="M66" s="93">
        <f t="shared" si="0"/>
        <v>0.23914747125547942</v>
      </c>
    </row>
    <row r="67" spans="1:13" x14ac:dyDescent="0.2">
      <c r="A67" s="5">
        <v>10197</v>
      </c>
      <c r="B67" s="13" t="s">
        <v>70</v>
      </c>
      <c r="C67" s="93">
        <v>0</v>
      </c>
      <c r="D67" s="94">
        <v>0</v>
      </c>
      <c r="E67" s="94">
        <v>0</v>
      </c>
      <c r="F67" s="94">
        <v>0</v>
      </c>
      <c r="G67" s="95">
        <v>0</v>
      </c>
      <c r="H67" s="96">
        <v>0</v>
      </c>
      <c r="I67" s="95">
        <v>0</v>
      </c>
      <c r="J67" s="95">
        <v>0</v>
      </c>
      <c r="K67" s="97">
        <v>0</v>
      </c>
      <c r="L67" s="98">
        <v>0</v>
      </c>
      <c r="M67" s="93">
        <f t="shared" ref="M67:M130" si="1">SUM(F67:L67)</f>
        <v>0</v>
      </c>
    </row>
    <row r="68" spans="1:13" x14ac:dyDescent="0.2">
      <c r="A68" s="5">
        <v>10202</v>
      </c>
      <c r="B68" s="13" t="s">
        <v>71</v>
      </c>
      <c r="C68" s="93">
        <v>0</v>
      </c>
      <c r="D68" s="94">
        <v>0</v>
      </c>
      <c r="E68" s="94">
        <v>0</v>
      </c>
      <c r="F68" s="94">
        <v>0</v>
      </c>
      <c r="G68" s="95">
        <v>0</v>
      </c>
      <c r="H68" s="96">
        <v>0</v>
      </c>
      <c r="I68" s="95">
        <v>0.3566781208</v>
      </c>
      <c r="J68" s="95">
        <v>4.0224319099999996E-2</v>
      </c>
      <c r="K68" s="97">
        <v>0</v>
      </c>
      <c r="L68" s="98">
        <v>0</v>
      </c>
      <c r="M68" s="93">
        <f t="shared" si="1"/>
        <v>0.39690243990000001</v>
      </c>
    </row>
    <row r="69" spans="1:13" x14ac:dyDescent="0.2">
      <c r="A69" s="5">
        <v>10203</v>
      </c>
      <c r="B69" s="13" t="s">
        <v>72</v>
      </c>
      <c r="C69" s="93">
        <v>0</v>
      </c>
      <c r="D69" s="94">
        <v>0</v>
      </c>
      <c r="E69" s="94">
        <v>0</v>
      </c>
      <c r="F69" s="94">
        <v>3.1826480000000002E-4</v>
      </c>
      <c r="G69" s="95">
        <v>0</v>
      </c>
      <c r="H69" s="96">
        <v>0</v>
      </c>
      <c r="I69" s="95">
        <v>0</v>
      </c>
      <c r="J69" s="95">
        <v>0</v>
      </c>
      <c r="K69" s="97">
        <v>0</v>
      </c>
      <c r="L69" s="98">
        <v>0</v>
      </c>
      <c r="M69" s="93">
        <f t="shared" si="1"/>
        <v>3.1826480000000002E-4</v>
      </c>
    </row>
    <row r="70" spans="1:13" x14ac:dyDescent="0.2">
      <c r="A70" s="5">
        <v>10204</v>
      </c>
      <c r="B70" s="13" t="s">
        <v>73</v>
      </c>
      <c r="C70" s="93">
        <v>0</v>
      </c>
      <c r="D70" s="94">
        <v>17.321999999999999</v>
      </c>
      <c r="E70" s="94">
        <v>0.51800000000000002</v>
      </c>
      <c r="F70" s="94">
        <v>0</v>
      </c>
      <c r="G70" s="95">
        <v>0</v>
      </c>
      <c r="H70" s="96">
        <v>0.44927063249999999</v>
      </c>
      <c r="I70" s="95">
        <v>0.20750693730000003</v>
      </c>
      <c r="J70" s="95">
        <v>1.7457670000000002E-2</v>
      </c>
      <c r="K70" s="97">
        <v>6.1374090182648375E-2</v>
      </c>
      <c r="L70" s="98">
        <v>0</v>
      </c>
      <c r="M70" s="93">
        <f t="shared" si="1"/>
        <v>0.73560932998264839</v>
      </c>
    </row>
    <row r="71" spans="1:13" x14ac:dyDescent="0.2">
      <c r="A71" s="5">
        <v>10209</v>
      </c>
      <c r="B71" s="13" t="s">
        <v>74</v>
      </c>
      <c r="C71" s="93">
        <v>0</v>
      </c>
      <c r="D71" s="94">
        <v>0</v>
      </c>
      <c r="E71" s="94">
        <v>0</v>
      </c>
      <c r="F71" s="94">
        <v>0.10243573749999998</v>
      </c>
      <c r="G71" s="95">
        <v>0.12409806840000001</v>
      </c>
      <c r="H71" s="96">
        <v>0</v>
      </c>
      <c r="I71" s="95">
        <v>2.7499083699999999E-2</v>
      </c>
      <c r="J71" s="95">
        <v>0</v>
      </c>
      <c r="K71" s="97">
        <v>0.38369176079999989</v>
      </c>
      <c r="L71" s="98">
        <v>0</v>
      </c>
      <c r="M71" s="93">
        <f t="shared" si="1"/>
        <v>0.63772465039999982</v>
      </c>
    </row>
    <row r="72" spans="1:13" x14ac:dyDescent="0.2">
      <c r="A72" s="5">
        <v>10230</v>
      </c>
      <c r="B72" s="13" t="s">
        <v>75</v>
      </c>
      <c r="C72" s="93">
        <v>0</v>
      </c>
      <c r="D72" s="94">
        <v>0.996</v>
      </c>
      <c r="E72" s="94">
        <v>0</v>
      </c>
      <c r="F72" s="94">
        <v>0</v>
      </c>
      <c r="G72" s="95">
        <v>0</v>
      </c>
      <c r="H72" s="96">
        <v>0</v>
      </c>
      <c r="I72" s="95">
        <v>0</v>
      </c>
      <c r="J72" s="95">
        <v>2.7854231600000001E-2</v>
      </c>
      <c r="K72" s="97">
        <v>2.3323045662100462E-2</v>
      </c>
      <c r="L72" s="98">
        <v>0</v>
      </c>
      <c r="M72" s="93">
        <f t="shared" si="1"/>
        <v>5.117727726210046E-2</v>
      </c>
    </row>
    <row r="73" spans="1:13" x14ac:dyDescent="0.2">
      <c r="A73" s="5">
        <v>10231</v>
      </c>
      <c r="B73" s="13" t="s">
        <v>76</v>
      </c>
      <c r="C73" s="93">
        <v>0</v>
      </c>
      <c r="D73" s="94">
        <v>4.4190000000000005</v>
      </c>
      <c r="E73" s="94">
        <v>0</v>
      </c>
      <c r="F73" s="94">
        <v>0</v>
      </c>
      <c r="G73" s="95">
        <v>0</v>
      </c>
      <c r="H73" s="96">
        <v>0</v>
      </c>
      <c r="I73" s="95">
        <v>1.3501579299999998E-2</v>
      </c>
      <c r="J73" s="95">
        <v>0</v>
      </c>
      <c r="K73" s="97">
        <v>0</v>
      </c>
      <c r="L73" s="98">
        <v>0</v>
      </c>
      <c r="M73" s="93">
        <f t="shared" si="1"/>
        <v>1.3501579299999998E-2</v>
      </c>
    </row>
    <row r="74" spans="1:13" x14ac:dyDescent="0.2">
      <c r="A74" s="5">
        <v>10234</v>
      </c>
      <c r="B74" s="13" t="s">
        <v>77</v>
      </c>
      <c r="C74" s="93">
        <v>0</v>
      </c>
      <c r="D74" s="94">
        <v>0</v>
      </c>
      <c r="E74" s="94">
        <v>0</v>
      </c>
      <c r="F74" s="94">
        <v>0.12498530800000003</v>
      </c>
      <c r="G74" s="95">
        <v>4.5181635400000031E-2</v>
      </c>
      <c r="H74" s="96">
        <v>3.2475946999999997E-3</v>
      </c>
      <c r="I74" s="95">
        <v>5.1482818000000014E-2</v>
      </c>
      <c r="J74" s="95">
        <v>4.3834101168493095E-2</v>
      </c>
      <c r="K74" s="97">
        <v>7.0759109589041101E-3</v>
      </c>
      <c r="L74" s="98">
        <v>0</v>
      </c>
      <c r="M74" s="93">
        <f t="shared" si="1"/>
        <v>0.27580736822739721</v>
      </c>
    </row>
    <row r="75" spans="1:13" x14ac:dyDescent="0.2">
      <c r="A75" s="5">
        <v>10235</v>
      </c>
      <c r="B75" s="13" t="s">
        <v>78</v>
      </c>
      <c r="C75" s="93">
        <v>0</v>
      </c>
      <c r="D75" s="94">
        <v>0</v>
      </c>
      <c r="E75" s="94">
        <v>0</v>
      </c>
      <c r="F75" s="94">
        <v>0</v>
      </c>
      <c r="G75" s="95">
        <v>0</v>
      </c>
      <c r="H75" s="96">
        <v>0</v>
      </c>
      <c r="I75" s="95">
        <v>0</v>
      </c>
      <c r="J75" s="95">
        <v>0</v>
      </c>
      <c r="K75" s="97">
        <v>0</v>
      </c>
      <c r="L75" s="98">
        <v>0</v>
      </c>
      <c r="M75" s="93">
        <f t="shared" si="1"/>
        <v>0</v>
      </c>
    </row>
    <row r="76" spans="1:13" x14ac:dyDescent="0.2">
      <c r="A76" s="5">
        <v>10236</v>
      </c>
      <c r="B76" s="13" t="s">
        <v>79</v>
      </c>
      <c r="C76" s="93">
        <v>0</v>
      </c>
      <c r="D76" s="94">
        <v>0</v>
      </c>
      <c r="E76" s="94">
        <v>0</v>
      </c>
      <c r="F76" s="94">
        <v>0</v>
      </c>
      <c r="G76" s="95">
        <v>0</v>
      </c>
      <c r="H76" s="96">
        <v>0</v>
      </c>
      <c r="I76" s="95">
        <v>0</v>
      </c>
      <c r="J76" s="95">
        <v>0</v>
      </c>
      <c r="K76" s="97">
        <v>0</v>
      </c>
      <c r="L76" s="98">
        <v>0</v>
      </c>
      <c r="M76" s="93">
        <f t="shared" si="1"/>
        <v>0</v>
      </c>
    </row>
    <row r="77" spans="1:13" x14ac:dyDescent="0.2">
      <c r="A77" s="5">
        <v>10237</v>
      </c>
      <c r="B77" s="13" t="s">
        <v>80</v>
      </c>
      <c r="C77" s="93">
        <v>0</v>
      </c>
      <c r="D77" s="94">
        <v>0.93600000000000005</v>
      </c>
      <c r="E77" s="94">
        <v>0</v>
      </c>
      <c r="F77" s="94">
        <v>0</v>
      </c>
      <c r="G77" s="95">
        <v>0</v>
      </c>
      <c r="H77" s="96">
        <v>0</v>
      </c>
      <c r="I77" s="95">
        <v>7.3293923300000008E-2</v>
      </c>
      <c r="J77" s="95">
        <v>9.1021958200000003E-2</v>
      </c>
      <c r="K77" s="97">
        <v>4.1133135957990882E-2</v>
      </c>
      <c r="L77" s="98">
        <v>0</v>
      </c>
      <c r="M77" s="93">
        <f t="shared" si="1"/>
        <v>0.20544901745799088</v>
      </c>
    </row>
    <row r="78" spans="1:13" x14ac:dyDescent="0.2">
      <c r="A78" s="5">
        <v>10239</v>
      </c>
      <c r="B78" s="13" t="s">
        <v>81</v>
      </c>
      <c r="C78" s="93">
        <v>0</v>
      </c>
      <c r="D78" s="94">
        <v>0</v>
      </c>
      <c r="E78" s="94">
        <v>0</v>
      </c>
      <c r="F78" s="94">
        <v>0</v>
      </c>
      <c r="G78" s="95">
        <v>0</v>
      </c>
      <c r="H78" s="96">
        <v>0</v>
      </c>
      <c r="I78" s="95">
        <v>0</v>
      </c>
      <c r="J78" s="95">
        <v>0</v>
      </c>
      <c r="K78" s="97">
        <v>0</v>
      </c>
      <c r="L78" s="98">
        <v>0</v>
      </c>
      <c r="M78" s="93">
        <f t="shared" si="1"/>
        <v>0</v>
      </c>
    </row>
    <row r="79" spans="1:13" x14ac:dyDescent="0.2">
      <c r="A79" s="5">
        <v>10242</v>
      </c>
      <c r="B79" s="13" t="s">
        <v>82</v>
      </c>
      <c r="C79" s="93">
        <v>0</v>
      </c>
      <c r="D79" s="94">
        <v>0</v>
      </c>
      <c r="E79" s="94">
        <v>0</v>
      </c>
      <c r="F79" s="94">
        <v>0</v>
      </c>
      <c r="G79" s="95">
        <v>0</v>
      </c>
      <c r="H79" s="96">
        <v>0</v>
      </c>
      <c r="I79" s="95">
        <v>0</v>
      </c>
      <c r="J79" s="95">
        <v>0</v>
      </c>
      <c r="K79" s="97">
        <v>0</v>
      </c>
      <c r="L79" s="98">
        <v>0</v>
      </c>
      <c r="M79" s="93">
        <f t="shared" si="1"/>
        <v>0</v>
      </c>
    </row>
    <row r="80" spans="1:13" x14ac:dyDescent="0.2">
      <c r="A80" s="5">
        <v>10244</v>
      </c>
      <c r="B80" s="13" t="s">
        <v>83</v>
      </c>
      <c r="C80" s="93">
        <v>0</v>
      </c>
      <c r="D80" s="94">
        <v>1.03</v>
      </c>
      <c r="E80" s="94">
        <v>2.573</v>
      </c>
      <c r="F80" s="94">
        <v>0</v>
      </c>
      <c r="G80" s="95">
        <v>0</v>
      </c>
      <c r="H80" s="96">
        <v>0</v>
      </c>
      <c r="I80" s="95">
        <v>6.8576743100000004E-2</v>
      </c>
      <c r="J80" s="95">
        <v>0</v>
      </c>
      <c r="K80" s="97">
        <v>0</v>
      </c>
      <c r="L80" s="98">
        <v>0</v>
      </c>
      <c r="M80" s="93">
        <f t="shared" si="1"/>
        <v>6.8576743100000004E-2</v>
      </c>
    </row>
    <row r="81" spans="1:13" x14ac:dyDescent="0.2">
      <c r="A81" s="5">
        <v>10246</v>
      </c>
      <c r="B81" s="13" t="s">
        <v>84</v>
      </c>
      <c r="C81" s="93">
        <v>0</v>
      </c>
      <c r="D81" s="94">
        <v>0</v>
      </c>
      <c r="E81" s="94">
        <v>0</v>
      </c>
      <c r="F81" s="94">
        <v>0</v>
      </c>
      <c r="G81" s="95">
        <v>2.1999999999999998E-9</v>
      </c>
      <c r="H81" s="96">
        <v>0</v>
      </c>
      <c r="I81" s="95">
        <v>0</v>
      </c>
      <c r="J81" s="95">
        <v>0</v>
      </c>
      <c r="K81" s="97">
        <v>0</v>
      </c>
      <c r="L81" s="98">
        <v>0</v>
      </c>
      <c r="M81" s="93">
        <f t="shared" si="1"/>
        <v>2.1999999999999998E-9</v>
      </c>
    </row>
    <row r="82" spans="1:13" x14ac:dyDescent="0.2">
      <c r="A82" s="5">
        <v>10247</v>
      </c>
      <c r="B82" s="13" t="s">
        <v>85</v>
      </c>
      <c r="C82" s="93">
        <v>0</v>
      </c>
      <c r="D82" s="94">
        <v>0.65600000000000003</v>
      </c>
      <c r="E82" s="94">
        <v>0.80900000000000005</v>
      </c>
      <c r="F82" s="94">
        <v>0.20199763610000016</v>
      </c>
      <c r="G82" s="95">
        <v>3.9819745599999998E-2</v>
      </c>
      <c r="H82" s="96">
        <v>0.11785290299999997</v>
      </c>
      <c r="I82" s="95">
        <v>0.10155334680000005</v>
      </c>
      <c r="J82" s="95">
        <v>0</v>
      </c>
      <c r="K82" s="97">
        <v>0</v>
      </c>
      <c r="L82" s="98">
        <v>0</v>
      </c>
      <c r="M82" s="93">
        <f t="shared" si="1"/>
        <v>0.46122363150000018</v>
      </c>
    </row>
    <row r="83" spans="1:13" x14ac:dyDescent="0.2">
      <c r="A83" s="5">
        <v>10256</v>
      </c>
      <c r="B83" s="13" t="s">
        <v>86</v>
      </c>
      <c r="C83" s="93">
        <v>0</v>
      </c>
      <c r="D83" s="94">
        <v>0</v>
      </c>
      <c r="E83" s="94">
        <v>0</v>
      </c>
      <c r="F83" s="94">
        <v>0</v>
      </c>
      <c r="G83" s="95">
        <v>0</v>
      </c>
      <c r="H83" s="96">
        <v>0</v>
      </c>
      <c r="I83" s="95">
        <v>0</v>
      </c>
      <c r="J83" s="95">
        <v>0</v>
      </c>
      <c r="K83" s="97">
        <v>0</v>
      </c>
      <c r="L83" s="98">
        <v>0</v>
      </c>
      <c r="M83" s="93">
        <f t="shared" si="1"/>
        <v>0</v>
      </c>
    </row>
    <row r="84" spans="1:13" x14ac:dyDescent="0.2">
      <c r="A84" s="5">
        <v>10258</v>
      </c>
      <c r="B84" s="13" t="s">
        <v>87</v>
      </c>
      <c r="C84" s="93">
        <v>0</v>
      </c>
      <c r="D84" s="94">
        <v>3.4390000000000001</v>
      </c>
      <c r="E84" s="94">
        <v>0</v>
      </c>
      <c r="F84" s="94">
        <v>9.5554489999999988E-3</v>
      </c>
      <c r="G84" s="95">
        <v>0</v>
      </c>
      <c r="H84" s="96">
        <v>0</v>
      </c>
      <c r="I84" s="95">
        <v>0</v>
      </c>
      <c r="J84" s="95">
        <v>6.0150172699999997E-2</v>
      </c>
      <c r="K84" s="97">
        <v>0</v>
      </c>
      <c r="L84" s="98">
        <v>0</v>
      </c>
      <c r="M84" s="93">
        <f t="shared" si="1"/>
        <v>6.9705621699999998E-2</v>
      </c>
    </row>
    <row r="85" spans="1:13" x14ac:dyDescent="0.2">
      <c r="A85" s="5">
        <v>10259</v>
      </c>
      <c r="B85" s="13" t="s">
        <v>88</v>
      </c>
      <c r="C85" s="93">
        <v>0</v>
      </c>
      <c r="D85" s="94">
        <v>0</v>
      </c>
      <c r="E85" s="94">
        <v>0</v>
      </c>
      <c r="F85" s="94">
        <v>0</v>
      </c>
      <c r="G85" s="95">
        <v>0</v>
      </c>
      <c r="H85" s="96">
        <v>0</v>
      </c>
      <c r="I85" s="95">
        <v>0</v>
      </c>
      <c r="J85" s="95">
        <v>0</v>
      </c>
      <c r="K85" s="97">
        <v>0</v>
      </c>
      <c r="L85" s="98">
        <v>0</v>
      </c>
      <c r="M85" s="93">
        <f t="shared" si="1"/>
        <v>0</v>
      </c>
    </row>
    <row r="86" spans="1:13" x14ac:dyDescent="0.2">
      <c r="A86" s="5">
        <v>10260</v>
      </c>
      <c r="B86" s="13" t="s">
        <v>89</v>
      </c>
      <c r="C86" s="93">
        <v>0</v>
      </c>
      <c r="D86" s="94">
        <v>0</v>
      </c>
      <c r="E86" s="94">
        <v>0</v>
      </c>
      <c r="F86" s="94">
        <v>0</v>
      </c>
      <c r="G86" s="95">
        <v>0</v>
      </c>
      <c r="H86" s="96">
        <v>0</v>
      </c>
      <c r="I86" s="95">
        <v>0</v>
      </c>
      <c r="J86" s="95">
        <v>0</v>
      </c>
      <c r="K86" s="97">
        <v>0</v>
      </c>
      <c r="L86" s="98">
        <v>0</v>
      </c>
      <c r="M86" s="93">
        <f t="shared" si="1"/>
        <v>0</v>
      </c>
    </row>
    <row r="87" spans="1:13" x14ac:dyDescent="0.2">
      <c r="A87" s="5">
        <v>10273</v>
      </c>
      <c r="B87" s="13" t="s">
        <v>90</v>
      </c>
      <c r="C87" s="93">
        <v>0</v>
      </c>
      <c r="D87" s="94">
        <v>0</v>
      </c>
      <c r="E87" s="94">
        <v>0</v>
      </c>
      <c r="F87" s="94">
        <v>0</v>
      </c>
      <c r="G87" s="95">
        <v>0</v>
      </c>
      <c r="H87" s="96">
        <v>0</v>
      </c>
      <c r="I87" s="95">
        <v>0</v>
      </c>
      <c r="J87" s="95">
        <v>0</v>
      </c>
      <c r="K87" s="97">
        <v>0</v>
      </c>
      <c r="L87" s="98">
        <v>0</v>
      </c>
      <c r="M87" s="93">
        <f t="shared" si="1"/>
        <v>0</v>
      </c>
    </row>
    <row r="88" spans="1:13" x14ac:dyDescent="0.2">
      <c r="A88" s="5">
        <v>10278</v>
      </c>
      <c r="B88" s="13" t="s">
        <v>91</v>
      </c>
      <c r="C88" s="93">
        <v>0</v>
      </c>
      <c r="D88" s="94">
        <v>1.53</v>
      </c>
      <c r="E88" s="94">
        <v>0</v>
      </c>
      <c r="F88" s="94">
        <v>6.7880205479452047E-2</v>
      </c>
      <c r="G88" s="95">
        <v>0</v>
      </c>
      <c r="H88" s="96">
        <v>0</v>
      </c>
      <c r="I88" s="95">
        <v>1.1781221461187215E-3</v>
      </c>
      <c r="J88" s="95">
        <v>1.6480410958904109E-3</v>
      </c>
      <c r="K88" s="97">
        <v>0</v>
      </c>
      <c r="L88" s="98">
        <v>0</v>
      </c>
      <c r="M88" s="93">
        <f t="shared" si="1"/>
        <v>7.0706368721461174E-2</v>
      </c>
    </row>
    <row r="89" spans="1:13" x14ac:dyDescent="0.2">
      <c r="A89" s="5">
        <v>10279</v>
      </c>
      <c r="B89" s="13" t="s">
        <v>92</v>
      </c>
      <c r="C89" s="93">
        <v>0</v>
      </c>
      <c r="D89" s="94">
        <v>4.4039999999999999</v>
      </c>
      <c r="E89" s="94">
        <v>0</v>
      </c>
      <c r="F89" s="94">
        <v>5.8420040000000003E-4</v>
      </c>
      <c r="G89" s="95">
        <v>0</v>
      </c>
      <c r="H89" s="96">
        <v>0.1075030602000001</v>
      </c>
      <c r="I89" s="95">
        <v>0.12344906209999999</v>
      </c>
      <c r="J89" s="95">
        <v>0</v>
      </c>
      <c r="K89" s="97">
        <v>3.7399999999999997E-8</v>
      </c>
      <c r="L89" s="98">
        <v>0</v>
      </c>
      <c r="M89" s="93">
        <f t="shared" si="1"/>
        <v>0.23153636010000009</v>
      </c>
    </row>
    <row r="90" spans="1:13" x14ac:dyDescent="0.2">
      <c r="A90" s="5">
        <v>10284</v>
      </c>
      <c r="B90" s="13" t="s">
        <v>93</v>
      </c>
      <c r="C90" s="93">
        <v>0</v>
      </c>
      <c r="D90" s="94">
        <v>0</v>
      </c>
      <c r="E90" s="94">
        <v>0</v>
      </c>
      <c r="F90" s="94">
        <v>0</v>
      </c>
      <c r="G90" s="95">
        <v>0</v>
      </c>
      <c r="H90" s="96">
        <v>0</v>
      </c>
      <c r="I90" s="95">
        <v>0</v>
      </c>
      <c r="J90" s="95">
        <v>0</v>
      </c>
      <c r="K90" s="97">
        <v>0</v>
      </c>
      <c r="L90" s="98">
        <v>0</v>
      </c>
      <c r="M90" s="93">
        <f t="shared" si="1"/>
        <v>0</v>
      </c>
    </row>
    <row r="91" spans="1:13" x14ac:dyDescent="0.2">
      <c r="A91" s="5">
        <v>10285</v>
      </c>
      <c r="B91" s="13" t="s">
        <v>94</v>
      </c>
      <c r="C91" s="93">
        <v>0</v>
      </c>
      <c r="D91" s="94">
        <v>0</v>
      </c>
      <c r="E91" s="94">
        <v>0</v>
      </c>
      <c r="F91" s="94">
        <v>0</v>
      </c>
      <c r="G91" s="95">
        <v>0</v>
      </c>
      <c r="H91" s="96">
        <v>0</v>
      </c>
      <c r="I91" s="95">
        <v>0</v>
      </c>
      <c r="J91" s="95">
        <v>0</v>
      </c>
      <c r="K91" s="97">
        <v>0</v>
      </c>
      <c r="L91" s="98">
        <v>0</v>
      </c>
      <c r="M91" s="93">
        <f t="shared" si="1"/>
        <v>0</v>
      </c>
    </row>
    <row r="92" spans="1:13" x14ac:dyDescent="0.2">
      <c r="A92" s="5">
        <v>10286</v>
      </c>
      <c r="B92" s="13" t="s">
        <v>95</v>
      </c>
      <c r="C92" s="93">
        <v>0</v>
      </c>
      <c r="D92" s="94">
        <v>24.13</v>
      </c>
      <c r="E92" s="94">
        <v>0</v>
      </c>
      <c r="F92" s="94">
        <v>0</v>
      </c>
      <c r="G92" s="95">
        <v>2.1999999999999998E-9</v>
      </c>
      <c r="H92" s="96">
        <v>0</v>
      </c>
      <c r="I92" s="95">
        <v>0.24938076450000002</v>
      </c>
      <c r="J92" s="95">
        <v>7.26274794E-2</v>
      </c>
      <c r="K92" s="97">
        <v>1.5596480500000001E-2</v>
      </c>
      <c r="L92" s="98">
        <v>0</v>
      </c>
      <c r="M92" s="93">
        <f t="shared" si="1"/>
        <v>0.33760472660000002</v>
      </c>
    </row>
    <row r="93" spans="1:13" x14ac:dyDescent="0.2">
      <c r="A93" s="5">
        <v>10288</v>
      </c>
      <c r="B93" s="13" t="s">
        <v>96</v>
      </c>
      <c r="C93" s="93">
        <v>0</v>
      </c>
      <c r="D93" s="94">
        <v>0</v>
      </c>
      <c r="E93" s="94">
        <v>0</v>
      </c>
      <c r="F93" s="94">
        <v>1.4638031899999997E-2</v>
      </c>
      <c r="G93" s="95">
        <v>0</v>
      </c>
      <c r="H93" s="96">
        <v>0</v>
      </c>
      <c r="I93" s="95">
        <v>3.3643136744502963E-2</v>
      </c>
      <c r="J93" s="95">
        <v>0</v>
      </c>
      <c r="K93" s="97">
        <v>0</v>
      </c>
      <c r="L93" s="98">
        <v>0</v>
      </c>
      <c r="M93" s="93">
        <f t="shared" si="1"/>
        <v>4.8281168644502964E-2</v>
      </c>
    </row>
    <row r="94" spans="1:13" x14ac:dyDescent="0.2">
      <c r="A94" s="5">
        <v>10291</v>
      </c>
      <c r="B94" s="13" t="s">
        <v>97</v>
      </c>
      <c r="C94" s="93">
        <v>0</v>
      </c>
      <c r="D94" s="94">
        <v>0</v>
      </c>
      <c r="E94" s="94">
        <v>0</v>
      </c>
      <c r="F94" s="94">
        <v>0</v>
      </c>
      <c r="G94" s="95">
        <v>0</v>
      </c>
      <c r="H94" s="96">
        <v>0</v>
      </c>
      <c r="I94" s="95">
        <v>0</v>
      </c>
      <c r="J94" s="95">
        <v>0</v>
      </c>
      <c r="K94" s="97">
        <v>0</v>
      </c>
      <c r="L94" s="98">
        <v>0</v>
      </c>
      <c r="M94" s="93">
        <f t="shared" si="1"/>
        <v>0</v>
      </c>
    </row>
    <row r="95" spans="1:13" x14ac:dyDescent="0.2">
      <c r="A95" s="5">
        <v>10294</v>
      </c>
      <c r="B95" s="13" t="s">
        <v>98</v>
      </c>
      <c r="C95" s="93">
        <v>0</v>
      </c>
      <c r="D95" s="94">
        <v>0</v>
      </c>
      <c r="E95" s="94">
        <v>0</v>
      </c>
      <c r="F95" s="94">
        <v>2.7422983300000002E-2</v>
      </c>
      <c r="G95" s="95">
        <v>2.4393021600000002E-2</v>
      </c>
      <c r="H95" s="96">
        <v>1.1460234499999999E-2</v>
      </c>
      <c r="I95" s="95">
        <v>4.9202601499999998E-2</v>
      </c>
      <c r="J95" s="95">
        <v>0</v>
      </c>
      <c r="K95" s="97">
        <v>0</v>
      </c>
      <c r="L95" s="98">
        <v>0</v>
      </c>
      <c r="M95" s="93">
        <f t="shared" si="1"/>
        <v>0.1124788409</v>
      </c>
    </row>
    <row r="96" spans="1:13" x14ac:dyDescent="0.2">
      <c r="A96" s="5">
        <v>10304</v>
      </c>
      <c r="B96" s="13" t="s">
        <v>99</v>
      </c>
      <c r="C96" s="93">
        <v>0</v>
      </c>
      <c r="D96" s="94">
        <v>0</v>
      </c>
      <c r="E96" s="94">
        <v>0</v>
      </c>
      <c r="F96" s="94">
        <v>0</v>
      </c>
      <c r="G96" s="95">
        <v>0</v>
      </c>
      <c r="H96" s="96">
        <v>0</v>
      </c>
      <c r="I96" s="95">
        <v>0</v>
      </c>
      <c r="J96" s="95">
        <v>0</v>
      </c>
      <c r="K96" s="97">
        <v>0</v>
      </c>
      <c r="L96" s="98">
        <v>0</v>
      </c>
      <c r="M96" s="93">
        <f t="shared" si="1"/>
        <v>0</v>
      </c>
    </row>
    <row r="97" spans="1:13" x14ac:dyDescent="0.2">
      <c r="A97" s="5">
        <v>10306</v>
      </c>
      <c r="B97" s="13" t="s">
        <v>100</v>
      </c>
      <c r="C97" s="93">
        <v>0</v>
      </c>
      <c r="D97" s="94">
        <v>36.001000000000005</v>
      </c>
      <c r="E97" s="94">
        <v>0</v>
      </c>
      <c r="F97" s="94">
        <v>0</v>
      </c>
      <c r="G97" s="95">
        <v>0</v>
      </c>
      <c r="H97" s="96">
        <v>0</v>
      </c>
      <c r="I97" s="95">
        <v>0</v>
      </c>
      <c r="J97" s="95">
        <v>4.0166241000000004E-3</v>
      </c>
      <c r="K97" s="97">
        <v>2.3064841999999998E-3</v>
      </c>
      <c r="L97" s="98">
        <v>0</v>
      </c>
      <c r="M97" s="93">
        <f t="shared" si="1"/>
        <v>6.3231082999999997E-3</v>
      </c>
    </row>
    <row r="98" spans="1:13" x14ac:dyDescent="0.2">
      <c r="A98" s="5">
        <v>10307</v>
      </c>
      <c r="B98" s="13" t="s">
        <v>101</v>
      </c>
      <c r="C98" s="93">
        <v>0</v>
      </c>
      <c r="D98" s="94">
        <v>0</v>
      </c>
      <c r="E98" s="94">
        <v>5</v>
      </c>
      <c r="F98" s="94">
        <v>0.39085937449999997</v>
      </c>
      <c r="G98" s="95">
        <v>0.14458244490000022</v>
      </c>
      <c r="H98" s="96">
        <v>1.6264338999999999E-2</v>
      </c>
      <c r="I98" s="95">
        <v>3.12963458E-2</v>
      </c>
      <c r="J98" s="95">
        <v>9.3102819E-3</v>
      </c>
      <c r="K98" s="97">
        <v>4.7175627853881198E-3</v>
      </c>
      <c r="L98" s="98">
        <v>0</v>
      </c>
      <c r="M98" s="93">
        <f t="shared" si="1"/>
        <v>0.59703034888538831</v>
      </c>
    </row>
    <row r="99" spans="1:13" x14ac:dyDescent="0.2">
      <c r="A99" s="5">
        <v>10326</v>
      </c>
      <c r="B99" s="13" t="s">
        <v>102</v>
      </c>
      <c r="C99" s="93">
        <v>0</v>
      </c>
      <c r="D99" s="94">
        <v>0</v>
      </c>
      <c r="E99" s="94">
        <v>0</v>
      </c>
      <c r="F99" s="94">
        <v>0</v>
      </c>
      <c r="G99" s="95">
        <v>0</v>
      </c>
      <c r="H99" s="96">
        <v>0</v>
      </c>
      <c r="I99" s="95">
        <v>0</v>
      </c>
      <c r="J99" s="95">
        <v>0</v>
      </c>
      <c r="K99" s="97">
        <v>0</v>
      </c>
      <c r="L99" s="98">
        <v>0</v>
      </c>
      <c r="M99" s="93">
        <f t="shared" si="1"/>
        <v>0</v>
      </c>
    </row>
    <row r="100" spans="1:13" x14ac:dyDescent="0.2">
      <c r="A100" s="5">
        <v>10331</v>
      </c>
      <c r="B100" s="13" t="s">
        <v>103</v>
      </c>
      <c r="C100" s="93">
        <v>0</v>
      </c>
      <c r="D100" s="94">
        <v>0</v>
      </c>
      <c r="E100" s="94">
        <v>0</v>
      </c>
      <c r="F100" s="94">
        <v>0.15381780821917809</v>
      </c>
      <c r="G100" s="95">
        <v>0</v>
      </c>
      <c r="H100" s="96">
        <v>0</v>
      </c>
      <c r="I100" s="95">
        <v>0</v>
      </c>
      <c r="J100" s="95">
        <v>0</v>
      </c>
      <c r="K100" s="97">
        <v>0</v>
      </c>
      <c r="L100" s="98">
        <v>0</v>
      </c>
      <c r="M100" s="93">
        <f t="shared" si="1"/>
        <v>0.15381780821917809</v>
      </c>
    </row>
    <row r="101" spans="1:13" x14ac:dyDescent="0.2">
      <c r="A101" s="5">
        <v>10333</v>
      </c>
      <c r="B101" s="13" t="s">
        <v>104</v>
      </c>
      <c r="C101" s="93">
        <v>0</v>
      </c>
      <c r="D101" s="94">
        <v>0</v>
      </c>
      <c r="E101" s="94">
        <v>0</v>
      </c>
      <c r="F101" s="94">
        <v>3.3721460999999999E-3</v>
      </c>
      <c r="G101" s="95">
        <v>0</v>
      </c>
      <c r="H101" s="96">
        <v>0</v>
      </c>
      <c r="I101" s="95">
        <v>0</v>
      </c>
      <c r="J101" s="95">
        <v>0</v>
      </c>
      <c r="K101" s="97">
        <v>0</v>
      </c>
      <c r="L101" s="98">
        <v>0</v>
      </c>
      <c r="M101" s="93">
        <f t="shared" si="1"/>
        <v>3.3721460999999999E-3</v>
      </c>
    </row>
    <row r="102" spans="1:13" x14ac:dyDescent="0.2">
      <c r="A102" s="5">
        <v>10338</v>
      </c>
      <c r="B102" s="13" t="s">
        <v>105</v>
      </c>
      <c r="C102" s="93">
        <v>0</v>
      </c>
      <c r="D102" s="94">
        <v>0</v>
      </c>
      <c r="E102" s="94">
        <v>0</v>
      </c>
      <c r="F102" s="94">
        <v>0</v>
      </c>
      <c r="G102" s="95">
        <v>0</v>
      </c>
      <c r="H102" s="96">
        <v>0</v>
      </c>
      <c r="I102" s="95">
        <v>0</v>
      </c>
      <c r="J102" s="95">
        <v>0</v>
      </c>
      <c r="K102" s="97">
        <v>0</v>
      </c>
      <c r="L102" s="98">
        <v>0</v>
      </c>
      <c r="M102" s="93">
        <f t="shared" si="1"/>
        <v>0</v>
      </c>
    </row>
    <row r="103" spans="1:13" x14ac:dyDescent="0.2">
      <c r="A103" s="5">
        <v>10342</v>
      </c>
      <c r="B103" s="13" t="s">
        <v>106</v>
      </c>
      <c r="C103" s="93">
        <v>0</v>
      </c>
      <c r="D103" s="94">
        <v>0</v>
      </c>
      <c r="E103" s="94">
        <v>0</v>
      </c>
      <c r="F103" s="94">
        <v>6.1974126000000013E-3</v>
      </c>
      <c r="G103" s="95">
        <v>0.20403258350000003</v>
      </c>
      <c r="H103" s="96">
        <v>0.15620621400000001</v>
      </c>
      <c r="I103" s="95">
        <v>4.221829710000001E-2</v>
      </c>
      <c r="J103" s="95">
        <v>5.3957639999999997E-4</v>
      </c>
      <c r="K103" s="97">
        <v>5.2399529999999997E-4</v>
      </c>
      <c r="L103" s="98">
        <v>0</v>
      </c>
      <c r="M103" s="93">
        <f t="shared" si="1"/>
        <v>0.40971807890000012</v>
      </c>
    </row>
    <row r="104" spans="1:13" x14ac:dyDescent="0.2">
      <c r="A104" s="5">
        <v>10343</v>
      </c>
      <c r="B104" s="13" t="s">
        <v>107</v>
      </c>
      <c r="C104" s="93">
        <v>0</v>
      </c>
      <c r="D104" s="94">
        <v>0</v>
      </c>
      <c r="E104" s="94">
        <v>0</v>
      </c>
      <c r="F104" s="94">
        <v>0</v>
      </c>
      <c r="G104" s="95">
        <v>0</v>
      </c>
      <c r="H104" s="96">
        <v>0</v>
      </c>
      <c r="I104" s="95">
        <v>0</v>
      </c>
      <c r="J104" s="95">
        <v>0</v>
      </c>
      <c r="K104" s="97">
        <v>0</v>
      </c>
      <c r="L104" s="98">
        <v>0</v>
      </c>
      <c r="M104" s="93">
        <f t="shared" si="1"/>
        <v>0</v>
      </c>
    </row>
    <row r="105" spans="1:13" x14ac:dyDescent="0.2">
      <c r="A105" s="5">
        <v>10349</v>
      </c>
      <c r="B105" s="13" t="s">
        <v>108</v>
      </c>
      <c r="C105" s="93">
        <v>0</v>
      </c>
      <c r="D105" s="94">
        <v>588.60600000000011</v>
      </c>
      <c r="E105" s="94">
        <v>0</v>
      </c>
      <c r="F105" s="94">
        <v>11.315802003700011</v>
      </c>
      <c r="G105" s="95">
        <v>18.261254796200014</v>
      </c>
      <c r="H105" s="96">
        <v>16.925327126300008</v>
      </c>
      <c r="I105" s="95">
        <v>10.0266773966</v>
      </c>
      <c r="J105" s="95">
        <v>2.067242353100001</v>
      </c>
      <c r="K105" s="97">
        <v>0</v>
      </c>
      <c r="L105" s="98">
        <v>22.49</v>
      </c>
      <c r="M105" s="93">
        <f t="shared" si="1"/>
        <v>81.086303675900027</v>
      </c>
    </row>
    <row r="106" spans="1:13" x14ac:dyDescent="0.2">
      <c r="A106" s="5">
        <v>10352</v>
      </c>
      <c r="B106" s="13" t="s">
        <v>109</v>
      </c>
      <c r="C106" s="93">
        <v>0</v>
      </c>
      <c r="D106" s="94">
        <v>6.6000000000000003E-2</v>
      </c>
      <c r="E106" s="94">
        <v>0</v>
      </c>
      <c r="F106" s="94">
        <v>4.7203989999999998E-4</v>
      </c>
      <c r="G106" s="95">
        <v>0</v>
      </c>
      <c r="H106" s="96">
        <v>0</v>
      </c>
      <c r="I106" s="95">
        <v>0</v>
      </c>
      <c r="J106" s="95">
        <v>0</v>
      </c>
      <c r="K106" s="97">
        <v>0</v>
      </c>
      <c r="L106" s="98">
        <v>0</v>
      </c>
      <c r="M106" s="93">
        <f t="shared" si="1"/>
        <v>4.7203989999999998E-4</v>
      </c>
    </row>
    <row r="107" spans="1:13" x14ac:dyDescent="0.2">
      <c r="A107" s="5">
        <v>10354</v>
      </c>
      <c r="B107" s="13" t="s">
        <v>110</v>
      </c>
      <c r="C107" s="93">
        <v>5.0270000000000001</v>
      </c>
      <c r="D107" s="94">
        <v>32.158999999999999</v>
      </c>
      <c r="E107" s="94">
        <v>0</v>
      </c>
      <c r="F107" s="94">
        <v>1.5580135319000006</v>
      </c>
      <c r="G107" s="95">
        <v>1.6409977420999995</v>
      </c>
      <c r="H107" s="96">
        <v>2.3734500031999994</v>
      </c>
      <c r="I107" s="95">
        <v>2.6351991014000005</v>
      </c>
      <c r="J107" s="95">
        <v>0.84816492710000002</v>
      </c>
      <c r="K107" s="97">
        <v>1.18993395583242</v>
      </c>
      <c r="L107" s="98">
        <v>4.5679999999999996</v>
      </c>
      <c r="M107" s="93">
        <f t="shared" si="1"/>
        <v>14.81375926153242</v>
      </c>
    </row>
    <row r="108" spans="1:13" x14ac:dyDescent="0.2">
      <c r="A108" s="5">
        <v>10360</v>
      </c>
      <c r="B108" s="13" t="s">
        <v>111</v>
      </c>
      <c r="C108" s="93">
        <v>0</v>
      </c>
      <c r="D108" s="94">
        <v>0</v>
      </c>
      <c r="E108" s="94">
        <v>0</v>
      </c>
      <c r="F108" s="94">
        <v>0</v>
      </c>
      <c r="G108" s="95">
        <v>0</v>
      </c>
      <c r="H108" s="96">
        <v>0</v>
      </c>
      <c r="I108" s="95">
        <v>0</v>
      </c>
      <c r="J108" s="95">
        <v>0</v>
      </c>
      <c r="K108" s="97">
        <v>0</v>
      </c>
      <c r="L108" s="98">
        <v>0</v>
      </c>
      <c r="M108" s="93">
        <f t="shared" si="1"/>
        <v>0</v>
      </c>
    </row>
    <row r="109" spans="1:13" x14ac:dyDescent="0.2">
      <c r="A109" s="5">
        <v>10363</v>
      </c>
      <c r="B109" s="13" t="s">
        <v>112</v>
      </c>
      <c r="C109" s="93">
        <v>0</v>
      </c>
      <c r="D109" s="94">
        <v>0</v>
      </c>
      <c r="E109" s="94">
        <v>0</v>
      </c>
      <c r="F109" s="94">
        <v>0</v>
      </c>
      <c r="G109" s="95">
        <v>0</v>
      </c>
      <c r="H109" s="96">
        <v>0</v>
      </c>
      <c r="I109" s="95">
        <v>0.12252592650000001</v>
      </c>
      <c r="J109" s="95">
        <v>0</v>
      </c>
      <c r="K109" s="97">
        <v>0</v>
      </c>
      <c r="L109" s="98">
        <v>0</v>
      </c>
      <c r="M109" s="93">
        <f t="shared" si="1"/>
        <v>0.12252592650000001</v>
      </c>
    </row>
    <row r="110" spans="1:13" x14ac:dyDescent="0.2">
      <c r="A110" s="5">
        <v>10369</v>
      </c>
      <c r="B110" s="13" t="s">
        <v>113</v>
      </c>
      <c r="C110" s="93">
        <v>0</v>
      </c>
      <c r="D110" s="94">
        <v>0</v>
      </c>
      <c r="E110" s="94">
        <v>0</v>
      </c>
      <c r="F110" s="94">
        <v>0</v>
      </c>
      <c r="G110" s="95">
        <v>0</v>
      </c>
      <c r="H110" s="96">
        <v>0</v>
      </c>
      <c r="I110" s="95">
        <v>0</v>
      </c>
      <c r="J110" s="95">
        <v>0</v>
      </c>
      <c r="K110" s="97">
        <v>0</v>
      </c>
      <c r="L110" s="98">
        <v>0</v>
      </c>
      <c r="M110" s="93">
        <f t="shared" si="1"/>
        <v>0</v>
      </c>
    </row>
    <row r="111" spans="1:13" x14ac:dyDescent="0.2">
      <c r="A111" s="5">
        <v>10370</v>
      </c>
      <c r="B111" s="13" t="s">
        <v>114</v>
      </c>
      <c r="C111" s="93">
        <v>0</v>
      </c>
      <c r="D111" s="94">
        <v>181.13900000000001</v>
      </c>
      <c r="E111" s="94">
        <v>0</v>
      </c>
      <c r="F111" s="94">
        <v>8.2401050498999986</v>
      </c>
      <c r="G111" s="95">
        <v>5.6795009857999919</v>
      </c>
      <c r="H111" s="96">
        <v>7.3881696757000084</v>
      </c>
      <c r="I111" s="95">
        <v>8.2373340929000065</v>
      </c>
      <c r="J111" s="95">
        <v>1.5697640370000006</v>
      </c>
      <c r="K111" s="97">
        <v>0.75815870746392711</v>
      </c>
      <c r="L111" s="98">
        <v>6.7009999999999996</v>
      </c>
      <c r="M111" s="93">
        <f t="shared" si="1"/>
        <v>38.574032548763931</v>
      </c>
    </row>
    <row r="112" spans="1:13" x14ac:dyDescent="0.2">
      <c r="A112" s="5">
        <v>10371</v>
      </c>
      <c r="B112" s="13" t="s">
        <v>115</v>
      </c>
      <c r="C112" s="93">
        <v>0</v>
      </c>
      <c r="D112" s="94">
        <v>0</v>
      </c>
      <c r="E112" s="94">
        <v>0</v>
      </c>
      <c r="F112" s="94">
        <v>0</v>
      </c>
      <c r="G112" s="95">
        <v>0</v>
      </c>
      <c r="H112" s="96">
        <v>0</v>
      </c>
      <c r="I112" s="95">
        <v>0</v>
      </c>
      <c r="J112" s="95">
        <v>0</v>
      </c>
      <c r="K112" s="97">
        <v>0</v>
      </c>
      <c r="L112" s="98">
        <v>0</v>
      </c>
      <c r="M112" s="93">
        <f t="shared" si="1"/>
        <v>0</v>
      </c>
    </row>
    <row r="113" spans="1:13" x14ac:dyDescent="0.2">
      <c r="A113" s="5">
        <v>10376</v>
      </c>
      <c r="B113" s="13" t="s">
        <v>116</v>
      </c>
      <c r="C113" s="93">
        <v>0</v>
      </c>
      <c r="D113" s="94">
        <v>0</v>
      </c>
      <c r="E113" s="94">
        <v>0</v>
      </c>
      <c r="F113" s="94">
        <v>0.30867497680000017</v>
      </c>
      <c r="G113" s="95">
        <v>0</v>
      </c>
      <c r="H113" s="96">
        <v>0</v>
      </c>
      <c r="I113" s="95">
        <v>0</v>
      </c>
      <c r="J113" s="95">
        <v>0</v>
      </c>
      <c r="K113" s="97">
        <v>0</v>
      </c>
      <c r="L113" s="98">
        <v>0</v>
      </c>
      <c r="M113" s="93">
        <f t="shared" si="1"/>
        <v>0.30867497680000017</v>
      </c>
    </row>
    <row r="114" spans="1:13" x14ac:dyDescent="0.2">
      <c r="A114" s="5">
        <v>10378</v>
      </c>
      <c r="B114" s="13" t="s">
        <v>117</v>
      </c>
      <c r="C114" s="93">
        <v>0</v>
      </c>
      <c r="D114" s="94">
        <v>0</v>
      </c>
      <c r="E114" s="94">
        <v>0</v>
      </c>
      <c r="F114" s="94">
        <v>0</v>
      </c>
      <c r="G114" s="95">
        <v>0</v>
      </c>
      <c r="H114" s="96">
        <v>0</v>
      </c>
      <c r="I114" s="95">
        <v>0</v>
      </c>
      <c r="J114" s="95">
        <v>0</v>
      </c>
      <c r="K114" s="97">
        <v>0</v>
      </c>
      <c r="L114" s="98">
        <v>0</v>
      </c>
      <c r="M114" s="93">
        <f t="shared" si="1"/>
        <v>0</v>
      </c>
    </row>
    <row r="115" spans="1:13" x14ac:dyDescent="0.2">
      <c r="A115" s="5">
        <v>10379</v>
      </c>
      <c r="B115" s="13" t="s">
        <v>118</v>
      </c>
      <c r="C115" s="93">
        <v>0</v>
      </c>
      <c r="D115" s="94">
        <v>0</v>
      </c>
      <c r="E115" s="94">
        <v>0</v>
      </c>
      <c r="F115" s="94">
        <v>0</v>
      </c>
      <c r="G115" s="95">
        <v>0</v>
      </c>
      <c r="H115" s="96">
        <v>0</v>
      </c>
      <c r="I115" s="95">
        <v>0</v>
      </c>
      <c r="J115" s="95">
        <v>0</v>
      </c>
      <c r="K115" s="97">
        <v>0</v>
      </c>
      <c r="L115" s="98">
        <v>0</v>
      </c>
      <c r="M115" s="93">
        <f t="shared" si="1"/>
        <v>0</v>
      </c>
    </row>
    <row r="116" spans="1:13" x14ac:dyDescent="0.2">
      <c r="A116" s="5">
        <v>10388</v>
      </c>
      <c r="B116" s="13" t="s">
        <v>119</v>
      </c>
      <c r="C116" s="93">
        <v>0</v>
      </c>
      <c r="D116" s="94">
        <v>0</v>
      </c>
      <c r="E116" s="94">
        <v>0</v>
      </c>
      <c r="F116" s="94">
        <v>2.4985448814968039</v>
      </c>
      <c r="G116" s="95">
        <v>2.5806388139013698</v>
      </c>
      <c r="H116" s="96">
        <v>0</v>
      </c>
      <c r="I116" s="95">
        <v>4.7679481562791217</v>
      </c>
      <c r="J116" s="95">
        <v>6.1947149492694059E-2</v>
      </c>
      <c r="K116" s="97">
        <v>0.4364484625852737</v>
      </c>
      <c r="L116" s="98">
        <v>0</v>
      </c>
      <c r="M116" s="93">
        <f t="shared" si="1"/>
        <v>10.345527463755262</v>
      </c>
    </row>
    <row r="117" spans="1:13" x14ac:dyDescent="0.2">
      <c r="A117" s="5">
        <v>10391</v>
      </c>
      <c r="B117" s="13" t="s">
        <v>120</v>
      </c>
      <c r="C117" s="93">
        <v>0</v>
      </c>
      <c r="D117" s="94">
        <v>0</v>
      </c>
      <c r="E117" s="94">
        <v>0</v>
      </c>
      <c r="F117" s="94">
        <v>0</v>
      </c>
      <c r="G117" s="95">
        <v>0</v>
      </c>
      <c r="H117" s="96">
        <v>0</v>
      </c>
      <c r="I117" s="95">
        <v>0.20764765339999999</v>
      </c>
      <c r="J117" s="95">
        <v>0</v>
      </c>
      <c r="K117" s="97">
        <v>0.1092651174</v>
      </c>
      <c r="L117" s="98">
        <v>0</v>
      </c>
      <c r="M117" s="93">
        <f t="shared" si="1"/>
        <v>0.31691277080000002</v>
      </c>
    </row>
    <row r="118" spans="1:13" x14ac:dyDescent="0.2">
      <c r="A118" s="5">
        <v>10406</v>
      </c>
      <c r="B118" s="13" t="s">
        <v>121</v>
      </c>
      <c r="C118" s="93">
        <v>0</v>
      </c>
      <c r="D118" s="94">
        <v>0</v>
      </c>
      <c r="E118" s="94">
        <v>0</v>
      </c>
      <c r="F118" s="94">
        <v>0</v>
      </c>
      <c r="G118" s="95">
        <v>0</v>
      </c>
      <c r="H118" s="96">
        <v>0</v>
      </c>
      <c r="I118" s="95">
        <v>0</v>
      </c>
      <c r="J118" s="95">
        <v>0</v>
      </c>
      <c r="K118" s="97">
        <v>0</v>
      </c>
      <c r="L118" s="98">
        <v>0</v>
      </c>
      <c r="M118" s="93">
        <f t="shared" si="1"/>
        <v>0</v>
      </c>
    </row>
    <row r="119" spans="1:13" x14ac:dyDescent="0.2">
      <c r="A119" s="5">
        <v>10408</v>
      </c>
      <c r="B119" s="13" t="s">
        <v>122</v>
      </c>
      <c r="C119" s="93">
        <v>0</v>
      </c>
      <c r="D119" s="94">
        <v>0</v>
      </c>
      <c r="E119" s="94">
        <v>0</v>
      </c>
      <c r="F119" s="94">
        <v>0</v>
      </c>
      <c r="G119" s="95">
        <v>0</v>
      </c>
      <c r="H119" s="96">
        <v>0</v>
      </c>
      <c r="I119" s="95">
        <v>0</v>
      </c>
      <c r="J119" s="95">
        <v>0</v>
      </c>
      <c r="K119" s="97">
        <v>0</v>
      </c>
      <c r="L119" s="98">
        <v>0</v>
      </c>
      <c r="M119" s="93">
        <f t="shared" si="1"/>
        <v>0</v>
      </c>
    </row>
    <row r="120" spans="1:13" x14ac:dyDescent="0.2">
      <c r="A120" s="5">
        <v>10409</v>
      </c>
      <c r="B120" s="13" t="s">
        <v>123</v>
      </c>
      <c r="C120" s="93">
        <v>0</v>
      </c>
      <c r="D120" s="94">
        <v>0</v>
      </c>
      <c r="E120" s="94">
        <v>0</v>
      </c>
      <c r="F120" s="94">
        <v>0</v>
      </c>
      <c r="G120" s="95">
        <v>0</v>
      </c>
      <c r="H120" s="96">
        <v>0</v>
      </c>
      <c r="I120" s="95">
        <v>0</v>
      </c>
      <c r="J120" s="95">
        <v>0</v>
      </c>
      <c r="K120" s="97">
        <v>0</v>
      </c>
      <c r="L120" s="98">
        <v>0</v>
      </c>
      <c r="M120" s="93">
        <f t="shared" si="1"/>
        <v>0</v>
      </c>
    </row>
    <row r="121" spans="1:13" x14ac:dyDescent="0.2">
      <c r="A121" s="5">
        <v>10426</v>
      </c>
      <c r="B121" s="13" t="s">
        <v>124</v>
      </c>
      <c r="C121" s="93">
        <v>0</v>
      </c>
      <c r="D121" s="94">
        <v>0</v>
      </c>
      <c r="E121" s="94">
        <v>0</v>
      </c>
      <c r="F121" s="94">
        <v>0</v>
      </c>
      <c r="G121" s="95">
        <v>0</v>
      </c>
      <c r="H121" s="96">
        <v>0</v>
      </c>
      <c r="I121" s="95">
        <v>0</v>
      </c>
      <c r="J121" s="95">
        <v>0</v>
      </c>
      <c r="K121" s="97">
        <v>0</v>
      </c>
      <c r="L121" s="98">
        <v>0</v>
      </c>
      <c r="M121" s="93">
        <f t="shared" si="1"/>
        <v>0</v>
      </c>
    </row>
    <row r="122" spans="1:13" x14ac:dyDescent="0.2">
      <c r="A122" s="5">
        <v>10434</v>
      </c>
      <c r="B122" s="13" t="s">
        <v>125</v>
      </c>
      <c r="C122" s="93">
        <v>0</v>
      </c>
      <c r="D122" s="94">
        <v>0</v>
      </c>
      <c r="E122" s="94">
        <v>0</v>
      </c>
      <c r="F122" s="94">
        <v>0</v>
      </c>
      <c r="G122" s="95">
        <v>0</v>
      </c>
      <c r="H122" s="96">
        <v>0</v>
      </c>
      <c r="I122" s="95">
        <v>0</v>
      </c>
      <c r="J122" s="95">
        <v>0</v>
      </c>
      <c r="K122" s="97">
        <v>0</v>
      </c>
      <c r="L122" s="98">
        <v>0</v>
      </c>
      <c r="M122" s="93">
        <f t="shared" si="1"/>
        <v>0</v>
      </c>
    </row>
    <row r="123" spans="1:13" x14ac:dyDescent="0.2">
      <c r="A123" s="5">
        <v>10436</v>
      </c>
      <c r="B123" s="13" t="s">
        <v>126</v>
      </c>
      <c r="C123" s="93">
        <v>0</v>
      </c>
      <c r="D123" s="94">
        <v>0</v>
      </c>
      <c r="E123" s="94">
        <v>0</v>
      </c>
      <c r="F123" s="94">
        <v>0</v>
      </c>
      <c r="G123" s="95">
        <v>0</v>
      </c>
      <c r="H123" s="96">
        <v>0</v>
      </c>
      <c r="I123" s="95">
        <v>3.2780501999999999E-3</v>
      </c>
      <c r="J123" s="95">
        <v>9.1893719999999995E-4</v>
      </c>
      <c r="K123" s="97">
        <v>0</v>
      </c>
      <c r="L123" s="98">
        <v>0</v>
      </c>
      <c r="M123" s="93">
        <f t="shared" si="1"/>
        <v>4.1969873999999994E-3</v>
      </c>
    </row>
    <row r="124" spans="1:13" x14ac:dyDescent="0.2">
      <c r="A124" s="5">
        <v>10440</v>
      </c>
      <c r="B124" s="13" t="s">
        <v>127</v>
      </c>
      <c r="C124" s="93">
        <v>0</v>
      </c>
      <c r="D124" s="94">
        <v>6.6000000000000003E-2</v>
      </c>
      <c r="E124" s="94">
        <v>0</v>
      </c>
      <c r="F124" s="94">
        <v>0</v>
      </c>
      <c r="G124" s="95">
        <v>0</v>
      </c>
      <c r="H124" s="96">
        <v>0</v>
      </c>
      <c r="I124" s="95">
        <v>0</v>
      </c>
      <c r="J124" s="95">
        <v>0</v>
      </c>
      <c r="K124" s="97">
        <v>0</v>
      </c>
      <c r="L124" s="98">
        <v>0</v>
      </c>
      <c r="M124" s="93">
        <f t="shared" si="1"/>
        <v>0</v>
      </c>
    </row>
    <row r="125" spans="1:13" x14ac:dyDescent="0.2">
      <c r="A125" s="5">
        <v>10442</v>
      </c>
      <c r="B125" s="13" t="s">
        <v>128</v>
      </c>
      <c r="C125" s="93">
        <v>0</v>
      </c>
      <c r="D125" s="94">
        <v>0</v>
      </c>
      <c r="E125" s="94">
        <v>0</v>
      </c>
      <c r="F125" s="94">
        <v>4.9934364000000005E-3</v>
      </c>
      <c r="G125" s="95">
        <v>0</v>
      </c>
      <c r="H125" s="96">
        <v>0</v>
      </c>
      <c r="I125" s="95">
        <v>0</v>
      </c>
      <c r="J125" s="95">
        <v>0</v>
      </c>
      <c r="K125" s="97">
        <v>0</v>
      </c>
      <c r="L125" s="98">
        <v>0</v>
      </c>
      <c r="M125" s="93">
        <f t="shared" si="1"/>
        <v>4.9934364000000005E-3</v>
      </c>
    </row>
    <row r="126" spans="1:13" x14ac:dyDescent="0.2">
      <c r="A126" s="5">
        <v>10446</v>
      </c>
      <c r="B126" s="13" t="s">
        <v>129</v>
      </c>
      <c r="C126" s="93">
        <v>0</v>
      </c>
      <c r="D126" s="94">
        <v>0</v>
      </c>
      <c r="E126" s="94">
        <v>0</v>
      </c>
      <c r="F126" s="94">
        <v>0</v>
      </c>
      <c r="G126" s="95">
        <v>0</v>
      </c>
      <c r="H126" s="96">
        <v>0</v>
      </c>
      <c r="I126" s="95">
        <v>0</v>
      </c>
      <c r="J126" s="95">
        <v>0</v>
      </c>
      <c r="K126" s="97">
        <v>0</v>
      </c>
      <c r="L126" s="98">
        <v>0</v>
      </c>
      <c r="M126" s="93">
        <f t="shared" si="1"/>
        <v>0</v>
      </c>
    </row>
    <row r="127" spans="1:13" x14ac:dyDescent="0.2">
      <c r="A127" s="5">
        <v>10448</v>
      </c>
      <c r="B127" s="13" t="s">
        <v>130</v>
      </c>
      <c r="C127" s="93">
        <v>0</v>
      </c>
      <c r="D127" s="94">
        <v>0</v>
      </c>
      <c r="E127" s="94">
        <v>0</v>
      </c>
      <c r="F127" s="94">
        <v>0</v>
      </c>
      <c r="G127" s="95">
        <v>0</v>
      </c>
      <c r="H127" s="96">
        <v>0</v>
      </c>
      <c r="I127" s="95">
        <v>0</v>
      </c>
      <c r="J127" s="95">
        <v>0</v>
      </c>
      <c r="K127" s="97">
        <v>0</v>
      </c>
      <c r="L127" s="98">
        <v>0</v>
      </c>
      <c r="M127" s="93">
        <f t="shared" si="1"/>
        <v>0</v>
      </c>
    </row>
    <row r="128" spans="1:13" x14ac:dyDescent="0.2">
      <c r="A128" s="5">
        <v>10451</v>
      </c>
      <c r="B128" s="13" t="s">
        <v>131</v>
      </c>
      <c r="C128" s="93">
        <v>0</v>
      </c>
      <c r="D128" s="94">
        <v>0</v>
      </c>
      <c r="E128" s="94">
        <v>0</v>
      </c>
      <c r="F128" s="94">
        <v>0</v>
      </c>
      <c r="G128" s="95">
        <v>0</v>
      </c>
      <c r="H128" s="96">
        <v>0</v>
      </c>
      <c r="I128" s="95">
        <v>0</v>
      </c>
      <c r="J128" s="95">
        <v>0</v>
      </c>
      <c r="K128" s="97">
        <v>0</v>
      </c>
      <c r="L128" s="98">
        <v>0</v>
      </c>
      <c r="M128" s="93">
        <f t="shared" si="1"/>
        <v>0</v>
      </c>
    </row>
    <row r="129" spans="1:13" x14ac:dyDescent="0.2">
      <c r="A129" s="5">
        <v>10482</v>
      </c>
      <c r="B129" s="13" t="s">
        <v>132</v>
      </c>
      <c r="C129" s="93">
        <v>0</v>
      </c>
      <c r="D129" s="94">
        <v>0</v>
      </c>
      <c r="E129" s="94">
        <v>0</v>
      </c>
      <c r="F129" s="94">
        <v>0</v>
      </c>
      <c r="G129" s="95">
        <v>0</v>
      </c>
      <c r="H129" s="96">
        <v>0</v>
      </c>
      <c r="I129" s="95">
        <v>0</v>
      </c>
      <c r="J129" s="95">
        <v>0</v>
      </c>
      <c r="K129" s="97">
        <v>0</v>
      </c>
      <c r="L129" s="98">
        <v>0</v>
      </c>
      <c r="M129" s="93">
        <f t="shared" si="1"/>
        <v>0</v>
      </c>
    </row>
    <row r="130" spans="1:13" x14ac:dyDescent="0.2">
      <c r="A130" s="5">
        <v>10502</v>
      </c>
      <c r="B130" s="13" t="s">
        <v>133</v>
      </c>
      <c r="C130" s="93">
        <v>0</v>
      </c>
      <c r="D130" s="94">
        <v>0</v>
      </c>
      <c r="E130" s="94">
        <v>0</v>
      </c>
      <c r="F130" s="94">
        <v>0</v>
      </c>
      <c r="G130" s="95">
        <v>0</v>
      </c>
      <c r="H130" s="96">
        <v>0</v>
      </c>
      <c r="I130" s="95">
        <v>0</v>
      </c>
      <c r="J130" s="95">
        <v>0</v>
      </c>
      <c r="K130" s="97">
        <v>0</v>
      </c>
      <c r="L130" s="98">
        <v>0</v>
      </c>
      <c r="M130" s="93">
        <f t="shared" si="1"/>
        <v>0</v>
      </c>
    </row>
    <row r="131" spans="1:13" x14ac:dyDescent="0.2">
      <c r="A131" s="5">
        <v>13927</v>
      </c>
      <c r="B131" s="13" t="s">
        <v>134</v>
      </c>
      <c r="C131" s="93">
        <v>0</v>
      </c>
      <c r="D131" s="94">
        <v>0</v>
      </c>
      <c r="E131" s="94">
        <v>0</v>
      </c>
      <c r="F131" s="94">
        <v>0</v>
      </c>
      <c r="G131" s="95">
        <v>0</v>
      </c>
      <c r="H131" s="96">
        <v>0</v>
      </c>
      <c r="I131" s="95">
        <v>0</v>
      </c>
      <c r="J131" s="95">
        <v>0</v>
      </c>
      <c r="K131" s="97">
        <v>0</v>
      </c>
      <c r="L131" s="98">
        <v>0</v>
      </c>
      <c r="M131" s="93">
        <f t="shared" ref="M131:M135" si="2">SUM(F131:L131)</f>
        <v>0</v>
      </c>
    </row>
    <row r="132" spans="1:13" x14ac:dyDescent="0.2">
      <c r="A132" s="5">
        <v>10597</v>
      </c>
      <c r="B132" s="13" t="s">
        <v>135</v>
      </c>
      <c r="C132" s="93">
        <v>0</v>
      </c>
      <c r="D132" s="94">
        <v>0</v>
      </c>
      <c r="E132" s="94">
        <v>0</v>
      </c>
      <c r="F132" s="94">
        <v>0</v>
      </c>
      <c r="G132" s="95">
        <v>5.1290169E-3</v>
      </c>
      <c r="H132" s="96">
        <v>6.8815479600000021E-2</v>
      </c>
      <c r="I132" s="95">
        <v>0</v>
      </c>
      <c r="J132" s="95">
        <v>0</v>
      </c>
      <c r="K132" s="97">
        <v>0</v>
      </c>
      <c r="L132" s="98">
        <v>0</v>
      </c>
      <c r="M132" s="93">
        <f t="shared" si="2"/>
        <v>7.3944496500000026E-2</v>
      </c>
    </row>
    <row r="133" spans="1:13" x14ac:dyDescent="0.2">
      <c r="A133" s="5">
        <v>10706</v>
      </c>
      <c r="B133" s="13" t="s">
        <v>136</v>
      </c>
      <c r="C133" s="93">
        <v>0</v>
      </c>
      <c r="D133" s="94">
        <v>0</v>
      </c>
      <c r="E133" s="94">
        <v>0</v>
      </c>
      <c r="F133" s="94">
        <v>0</v>
      </c>
      <c r="G133" s="95">
        <v>0.33851106890000005</v>
      </c>
      <c r="H133" s="96">
        <v>0</v>
      </c>
      <c r="I133" s="95">
        <v>0</v>
      </c>
      <c r="J133" s="95">
        <v>0</v>
      </c>
      <c r="K133" s="97">
        <v>0</v>
      </c>
      <c r="L133" s="98">
        <v>0</v>
      </c>
      <c r="M133" s="93">
        <f t="shared" si="2"/>
        <v>0.33851106890000005</v>
      </c>
    </row>
    <row r="134" spans="1:13" x14ac:dyDescent="0.2">
      <c r="A134" s="5">
        <v>11680</v>
      </c>
      <c r="B134" s="13" t="s">
        <v>137</v>
      </c>
      <c r="C134" s="93">
        <v>0</v>
      </c>
      <c r="D134" s="94">
        <v>0</v>
      </c>
      <c r="E134" s="94">
        <v>0</v>
      </c>
      <c r="F134" s="94">
        <v>0</v>
      </c>
      <c r="G134" s="95">
        <v>0</v>
      </c>
      <c r="H134" s="96">
        <v>0</v>
      </c>
      <c r="I134" s="95">
        <v>0</v>
      </c>
      <c r="J134" s="95">
        <v>0</v>
      </c>
      <c r="K134" s="97">
        <v>0</v>
      </c>
      <c r="L134" s="98">
        <v>0</v>
      </c>
      <c r="M134" s="93">
        <f t="shared" si="2"/>
        <v>0</v>
      </c>
    </row>
    <row r="135" spans="1:13" ht="15" thickBot="1" x14ac:dyDescent="0.25">
      <c r="A135" s="6">
        <v>12026</v>
      </c>
      <c r="B135" s="13" t="s">
        <v>138</v>
      </c>
      <c r="C135" s="93">
        <v>0</v>
      </c>
      <c r="D135" s="94">
        <v>0</v>
      </c>
      <c r="E135" s="94">
        <v>0</v>
      </c>
      <c r="F135" s="99">
        <v>0</v>
      </c>
      <c r="G135" s="100">
        <v>0</v>
      </c>
      <c r="H135" s="101">
        <v>0</v>
      </c>
      <c r="I135" s="100">
        <v>0</v>
      </c>
      <c r="J135" s="100">
        <v>0.2466803196</v>
      </c>
      <c r="K135" s="102">
        <v>9.7401205357990892E-2</v>
      </c>
      <c r="L135" s="98">
        <v>0</v>
      </c>
      <c r="M135" s="93">
        <f t="shared" si="2"/>
        <v>0.34408152495799088</v>
      </c>
    </row>
    <row r="136" spans="1:13" ht="15" thickBot="1" x14ac:dyDescent="0.25">
      <c r="B136" s="15" t="s">
        <v>148</v>
      </c>
      <c r="C136" s="103">
        <f>SUM(C3:C135)</f>
        <v>89.123000000000005</v>
      </c>
      <c r="D136" s="103">
        <f t="shared" ref="D136:E136" si="3">SUM(D3:D135)</f>
        <v>1479.9490000000003</v>
      </c>
      <c r="E136" s="103">
        <f t="shared" si="3"/>
        <v>19.271999999999998</v>
      </c>
      <c r="F136" s="104">
        <f t="shared" ref="F136:M136" si="4">SUM(F3:F135)</f>
        <v>41.215533592051145</v>
      </c>
      <c r="G136" s="105">
        <f t="shared" si="4"/>
        <v>38.723077015409139</v>
      </c>
      <c r="H136" s="106">
        <f t="shared" si="4"/>
        <v>43.145348129764407</v>
      </c>
      <c r="I136" s="105">
        <f t="shared" si="4"/>
        <v>40.987936083077038</v>
      </c>
      <c r="J136" s="105">
        <f t="shared" si="4"/>
        <v>11.87737998498722</v>
      </c>
      <c r="K136" s="106">
        <f t="shared" si="4"/>
        <v>17.020937812829445</v>
      </c>
      <c r="L136" s="107">
        <f t="shared" si="4"/>
        <v>45.683999999999997</v>
      </c>
      <c r="M136" s="103">
        <f t="shared" si="4"/>
        <v>238.65421261811844</v>
      </c>
    </row>
    <row r="138" spans="1:13" ht="14.1" customHeight="1" x14ac:dyDescent="0.2"/>
  </sheetData>
  <mergeCells count="6">
    <mergeCell ref="F1:K1"/>
    <mergeCell ref="M1:M2"/>
    <mergeCell ref="A1:B1"/>
    <mergeCell ref="C1:C2"/>
    <mergeCell ref="D1:D2"/>
    <mergeCell ref="E1:E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70581-38FE-4B4F-86FD-626CC9634DEC}">
  <dimension ref="A1:CX238"/>
  <sheetViews>
    <sheetView workbookViewId="0"/>
  </sheetViews>
  <sheetFormatPr defaultRowHeight="15" x14ac:dyDescent="0.25"/>
  <cols>
    <col min="1" max="1" width="9.7109375" customWidth="1"/>
    <col min="2" max="2" width="29.7109375" customWidth="1"/>
    <col min="3" max="3" width="30.140625" customWidth="1"/>
    <col min="4" max="4" width="31.140625" customWidth="1"/>
    <col min="5" max="5" width="27.7109375" customWidth="1"/>
    <col min="6" max="7" width="17.7109375" customWidth="1"/>
    <col min="8" max="8" width="14.28515625" customWidth="1"/>
    <col min="14" max="14" width="13.140625" bestFit="1" customWidth="1"/>
    <col min="15" max="15" width="55" bestFit="1" customWidth="1"/>
    <col min="16" max="16" width="41" bestFit="1" customWidth="1"/>
    <col min="17" max="17" width="41.7109375" bestFit="1" customWidth="1"/>
    <col min="18" max="20" width="6" bestFit="1" customWidth="1"/>
    <col min="21" max="21" width="5" bestFit="1" customWidth="1"/>
    <col min="22" max="29" width="6" bestFit="1" customWidth="1"/>
    <col min="30" max="30" width="5" bestFit="1" customWidth="1"/>
    <col min="31" max="36" width="6" bestFit="1" customWidth="1"/>
    <col min="37" max="37" width="5" bestFit="1" customWidth="1"/>
    <col min="38" max="42" width="6" bestFit="1" customWidth="1"/>
    <col min="43" max="43" width="5" bestFit="1" customWidth="1"/>
    <col min="44" max="53" width="6" bestFit="1" customWidth="1"/>
    <col min="54" max="54" width="2" bestFit="1" customWidth="1"/>
    <col min="55" max="60" width="6" bestFit="1" customWidth="1"/>
    <col min="61" max="65" width="7" bestFit="1" customWidth="1"/>
    <col min="66" max="66" width="6" bestFit="1" customWidth="1"/>
    <col min="67" max="67" width="7" bestFit="1" customWidth="1"/>
    <col min="68" max="69" width="6" bestFit="1" customWidth="1"/>
    <col min="70" max="74" width="7" bestFit="1" customWidth="1"/>
    <col min="75" max="75" width="6" bestFit="1" customWidth="1"/>
    <col min="76" max="77" width="7" bestFit="1" customWidth="1"/>
    <col min="78" max="78" width="4" bestFit="1" customWidth="1"/>
    <col min="79" max="79" width="8" bestFit="1" customWidth="1"/>
    <col min="80" max="80" width="8.28515625" bestFit="1" customWidth="1"/>
    <col min="81" max="81" width="11" bestFit="1" customWidth="1"/>
    <col min="82" max="82" width="8" bestFit="1" customWidth="1"/>
    <col min="83" max="83" width="10.28515625" bestFit="1" customWidth="1"/>
    <col min="84" max="84" width="8" bestFit="1" customWidth="1"/>
    <col min="85" max="85" width="10.28515625" bestFit="1" customWidth="1"/>
    <col min="86" max="86" width="8" bestFit="1" customWidth="1"/>
    <col min="87" max="87" width="10.28515625" bestFit="1" customWidth="1"/>
    <col min="88" max="88" width="8" bestFit="1" customWidth="1"/>
    <col min="89" max="89" width="10.28515625" bestFit="1" customWidth="1"/>
    <col min="90" max="90" width="8" bestFit="1" customWidth="1"/>
    <col min="91" max="91" width="10.28515625" bestFit="1" customWidth="1"/>
    <col min="92" max="92" width="8" bestFit="1" customWidth="1"/>
    <col min="93" max="93" width="10.28515625" bestFit="1" customWidth="1"/>
    <col min="94" max="94" width="8" bestFit="1" customWidth="1"/>
    <col min="95" max="95" width="10.28515625" bestFit="1" customWidth="1"/>
    <col min="96" max="96" width="6" bestFit="1" customWidth="1"/>
    <col min="97" max="97" width="8.28515625" bestFit="1" customWidth="1"/>
    <col min="98" max="98" width="8" bestFit="1" customWidth="1"/>
    <col min="99" max="99" width="10.28515625" bestFit="1" customWidth="1"/>
    <col min="100" max="100" width="8" bestFit="1" customWidth="1"/>
    <col min="101" max="101" width="10.28515625" bestFit="1" customWidth="1"/>
    <col min="102" max="102" width="11" bestFit="1" customWidth="1"/>
  </cols>
  <sheetData>
    <row r="1" spans="1:102" s="133" customFormat="1" ht="47.45" customHeight="1" thickBot="1" x14ac:dyDescent="0.3">
      <c r="A1" s="130" t="s">
        <v>3</v>
      </c>
      <c r="B1" s="131" t="s">
        <v>237</v>
      </c>
      <c r="C1" s="131" t="s">
        <v>238</v>
      </c>
      <c r="D1" s="132" t="s">
        <v>239</v>
      </c>
      <c r="E1" s="132" t="s">
        <v>240</v>
      </c>
      <c r="F1" s="134" t="s">
        <v>241</v>
      </c>
      <c r="G1" s="139" t="s">
        <v>200</v>
      </c>
      <c r="H1" s="139" t="s">
        <v>401</v>
      </c>
      <c r="N1" s="140" t="s">
        <v>388</v>
      </c>
      <c r="O1" t="s">
        <v>390</v>
      </c>
      <c r="P1" t="s">
        <v>402</v>
      </c>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row>
    <row r="2" spans="1:102" ht="15.75" thickBot="1" x14ac:dyDescent="0.3">
      <c r="A2" s="124">
        <v>10055</v>
      </c>
      <c r="B2" s="125" t="s">
        <v>14</v>
      </c>
      <c r="C2" s="126" t="s">
        <v>242</v>
      </c>
      <c r="D2" s="127" t="s">
        <v>243</v>
      </c>
      <c r="E2" s="127" t="s">
        <v>243</v>
      </c>
      <c r="F2" s="135"/>
      <c r="G2" s="135">
        <f>IF(E2="-",0,E2-H2)</f>
        <v>0</v>
      </c>
      <c r="H2" s="135">
        <f t="shared" ref="H2:H33" si="0">IF(F2="A",E2,0)</f>
        <v>0</v>
      </c>
      <c r="L2" t="b">
        <f>N2=M2</f>
        <v>1</v>
      </c>
      <c r="M2" s="5">
        <v>10015</v>
      </c>
      <c r="N2" s="141">
        <v>10015</v>
      </c>
      <c r="O2">
        <v>0</v>
      </c>
      <c r="P2">
        <v>0</v>
      </c>
    </row>
    <row r="3" spans="1:102" ht="15.75" thickBot="1" x14ac:dyDescent="0.3">
      <c r="A3" s="124">
        <v>10057</v>
      </c>
      <c r="B3" s="125" t="s">
        <v>15</v>
      </c>
      <c r="C3" s="128" t="s">
        <v>244</v>
      </c>
      <c r="D3" s="127">
        <v>0.158</v>
      </c>
      <c r="E3" s="127">
        <v>0</v>
      </c>
      <c r="F3" s="136" t="s">
        <v>245</v>
      </c>
      <c r="G3" s="135">
        <f t="shared" ref="G3:G66" si="1">IF(E3="-",0,E3-H3)</f>
        <v>0</v>
      </c>
      <c r="H3" s="135">
        <f t="shared" si="0"/>
        <v>0</v>
      </c>
      <c r="L3" t="b">
        <f t="shared" ref="L3:L66" si="2">N3=M3</f>
        <v>1</v>
      </c>
      <c r="M3" s="5">
        <v>10024</v>
      </c>
      <c r="N3" s="141">
        <v>10024</v>
      </c>
      <c r="O3">
        <v>0.91900000000000004</v>
      </c>
      <c r="P3">
        <v>0</v>
      </c>
    </row>
    <row r="4" spans="1:102" ht="15.75" thickBot="1" x14ac:dyDescent="0.3">
      <c r="A4" s="124">
        <v>10015</v>
      </c>
      <c r="B4" s="125" t="s">
        <v>6</v>
      </c>
      <c r="C4" s="126" t="s">
        <v>242</v>
      </c>
      <c r="D4" s="127" t="s">
        <v>243</v>
      </c>
      <c r="E4" s="127" t="s">
        <v>243</v>
      </c>
      <c r="F4" s="135"/>
      <c r="G4" s="135">
        <f t="shared" si="1"/>
        <v>0</v>
      </c>
      <c r="H4" s="135">
        <f t="shared" si="0"/>
        <v>0</v>
      </c>
      <c r="L4" t="b">
        <f t="shared" si="2"/>
        <v>1</v>
      </c>
      <c r="M4" s="5">
        <v>10025</v>
      </c>
      <c r="N4" s="141">
        <v>10025</v>
      </c>
      <c r="O4">
        <v>0</v>
      </c>
      <c r="P4">
        <v>0</v>
      </c>
    </row>
    <row r="5" spans="1:102" ht="15.75" thickBot="1" x14ac:dyDescent="0.3">
      <c r="A5" s="124">
        <v>10059</v>
      </c>
      <c r="B5" s="125" t="s">
        <v>16</v>
      </c>
      <c r="C5" s="126" t="s">
        <v>242</v>
      </c>
      <c r="D5" s="127" t="s">
        <v>243</v>
      </c>
      <c r="E5" s="127" t="s">
        <v>243</v>
      </c>
      <c r="F5" s="135"/>
      <c r="G5" s="135">
        <f t="shared" si="1"/>
        <v>0</v>
      </c>
      <c r="H5" s="135">
        <f t="shared" si="0"/>
        <v>0</v>
      </c>
      <c r="L5" t="b">
        <f t="shared" si="2"/>
        <v>1</v>
      </c>
      <c r="M5" s="5">
        <v>10027</v>
      </c>
      <c r="N5" s="141">
        <v>10027</v>
      </c>
      <c r="O5">
        <v>0</v>
      </c>
      <c r="P5">
        <v>0</v>
      </c>
    </row>
    <row r="6" spans="1:102" ht="15.75" thickBot="1" x14ac:dyDescent="0.3">
      <c r="A6" s="124">
        <v>10024</v>
      </c>
      <c r="B6" s="125" t="s">
        <v>7</v>
      </c>
      <c r="C6" s="128" t="s">
        <v>246</v>
      </c>
      <c r="D6" s="127">
        <v>0.91900000000000004</v>
      </c>
      <c r="E6" s="127">
        <v>0.91900000000000004</v>
      </c>
      <c r="F6" s="136" t="s">
        <v>247</v>
      </c>
      <c r="G6" s="135">
        <f t="shared" si="1"/>
        <v>0.91900000000000004</v>
      </c>
      <c r="H6" s="135">
        <f t="shared" si="0"/>
        <v>0</v>
      </c>
      <c r="L6" t="b">
        <f t="shared" si="2"/>
        <v>1</v>
      </c>
      <c r="M6" s="5">
        <v>10029</v>
      </c>
      <c r="N6" s="141">
        <v>10029</v>
      </c>
      <c r="O6">
        <v>0</v>
      </c>
      <c r="P6">
        <v>0</v>
      </c>
    </row>
    <row r="7" spans="1:102" ht="15.75" thickBot="1" x14ac:dyDescent="0.3">
      <c r="A7" s="124">
        <v>10025</v>
      </c>
      <c r="B7" s="125" t="s">
        <v>8</v>
      </c>
      <c r="C7" s="126" t="s">
        <v>242</v>
      </c>
      <c r="D7" s="127" t="s">
        <v>243</v>
      </c>
      <c r="E7" s="127" t="s">
        <v>243</v>
      </c>
      <c r="F7" s="135"/>
      <c r="G7" s="135">
        <f t="shared" si="1"/>
        <v>0</v>
      </c>
      <c r="H7" s="135">
        <f t="shared" si="0"/>
        <v>0</v>
      </c>
      <c r="L7" t="b">
        <f t="shared" si="2"/>
        <v>1</v>
      </c>
      <c r="M7" s="5">
        <v>10044</v>
      </c>
      <c r="N7" s="141">
        <v>10044</v>
      </c>
      <c r="O7">
        <v>0</v>
      </c>
      <c r="P7">
        <v>0</v>
      </c>
    </row>
    <row r="8" spans="1:102" ht="15.75" thickBot="1" x14ac:dyDescent="0.3">
      <c r="A8" s="124">
        <v>10027</v>
      </c>
      <c r="B8" s="125" t="s">
        <v>9</v>
      </c>
      <c r="C8" s="126" t="s">
        <v>242</v>
      </c>
      <c r="D8" s="127" t="s">
        <v>243</v>
      </c>
      <c r="E8" s="127" t="s">
        <v>243</v>
      </c>
      <c r="F8" s="135"/>
      <c r="G8" s="135">
        <f t="shared" si="1"/>
        <v>0</v>
      </c>
      <c r="H8" s="135">
        <f t="shared" si="0"/>
        <v>0</v>
      </c>
      <c r="L8" t="b">
        <f t="shared" si="2"/>
        <v>1</v>
      </c>
      <c r="M8" s="5">
        <v>10046</v>
      </c>
      <c r="N8" s="141">
        <v>10046</v>
      </c>
      <c r="O8">
        <v>0</v>
      </c>
      <c r="P8">
        <v>0</v>
      </c>
    </row>
    <row r="9" spans="1:102" ht="15.75" thickBot="1" x14ac:dyDescent="0.3">
      <c r="A9" s="124">
        <v>10029</v>
      </c>
      <c r="B9" s="125" t="s">
        <v>10</v>
      </c>
      <c r="C9" s="126" t="s">
        <v>242</v>
      </c>
      <c r="D9" s="127" t="s">
        <v>243</v>
      </c>
      <c r="E9" s="127" t="s">
        <v>243</v>
      </c>
      <c r="F9" s="135"/>
      <c r="G9" s="135">
        <f t="shared" si="1"/>
        <v>0</v>
      </c>
      <c r="H9" s="135">
        <f t="shared" si="0"/>
        <v>0</v>
      </c>
      <c r="L9" t="b">
        <f t="shared" si="2"/>
        <v>1</v>
      </c>
      <c r="M9" s="5">
        <v>10047</v>
      </c>
      <c r="N9" s="141">
        <v>10047</v>
      </c>
      <c r="O9">
        <v>0</v>
      </c>
      <c r="P9">
        <v>0</v>
      </c>
    </row>
    <row r="10" spans="1:102" ht="15.75" thickBot="1" x14ac:dyDescent="0.3">
      <c r="A10" s="124">
        <v>10061</v>
      </c>
      <c r="B10" s="125" t="s">
        <v>17</v>
      </c>
      <c r="C10" s="126" t="s">
        <v>242</v>
      </c>
      <c r="D10" s="127" t="s">
        <v>243</v>
      </c>
      <c r="E10" s="127" t="s">
        <v>243</v>
      </c>
      <c r="F10" s="135"/>
      <c r="G10" s="135">
        <f t="shared" si="1"/>
        <v>0</v>
      </c>
      <c r="H10" s="135">
        <f t="shared" si="0"/>
        <v>0</v>
      </c>
      <c r="L10" t="b">
        <f t="shared" si="2"/>
        <v>1</v>
      </c>
      <c r="M10" s="5">
        <v>10055</v>
      </c>
      <c r="N10" s="141">
        <v>10055</v>
      </c>
      <c r="O10">
        <v>0</v>
      </c>
      <c r="P10">
        <v>0</v>
      </c>
    </row>
    <row r="11" spans="1:102" ht="15.75" thickBot="1" x14ac:dyDescent="0.3">
      <c r="A11" s="124">
        <v>10062</v>
      </c>
      <c r="B11" s="125" t="s">
        <v>18</v>
      </c>
      <c r="C11" s="128" t="s">
        <v>248</v>
      </c>
      <c r="D11" s="127">
        <v>1.881</v>
      </c>
      <c r="E11" s="127">
        <v>1.881</v>
      </c>
      <c r="F11" s="135"/>
      <c r="G11" s="135">
        <f t="shared" si="1"/>
        <v>1.881</v>
      </c>
      <c r="H11" s="135">
        <f t="shared" si="0"/>
        <v>0</v>
      </c>
      <c r="L11" t="b">
        <f t="shared" si="2"/>
        <v>1</v>
      </c>
      <c r="M11" s="5">
        <v>10057</v>
      </c>
      <c r="N11" s="141">
        <v>10057</v>
      </c>
      <c r="O11">
        <v>0</v>
      </c>
      <c r="P11">
        <v>0</v>
      </c>
    </row>
    <row r="12" spans="1:102" ht="15.75" thickBot="1" x14ac:dyDescent="0.3">
      <c r="A12" s="124">
        <v>10064</v>
      </c>
      <c r="B12" s="125" t="s">
        <v>19</v>
      </c>
      <c r="C12" s="126" t="s">
        <v>242</v>
      </c>
      <c r="D12" s="127" t="s">
        <v>243</v>
      </c>
      <c r="E12" s="127" t="s">
        <v>243</v>
      </c>
      <c r="F12" s="135"/>
      <c r="G12" s="135">
        <f t="shared" si="1"/>
        <v>0</v>
      </c>
      <c r="H12" s="135">
        <f t="shared" si="0"/>
        <v>0</v>
      </c>
      <c r="L12" t="b">
        <f t="shared" si="2"/>
        <v>1</v>
      </c>
      <c r="M12" s="5">
        <v>10059</v>
      </c>
      <c r="N12" s="141">
        <v>10059</v>
      </c>
      <c r="O12">
        <v>0</v>
      </c>
      <c r="P12">
        <v>0</v>
      </c>
    </row>
    <row r="13" spans="1:102" ht="15.75" thickBot="1" x14ac:dyDescent="0.3">
      <c r="A13" s="124">
        <v>10044</v>
      </c>
      <c r="B13" s="125" t="s">
        <v>11</v>
      </c>
      <c r="C13" s="126" t="s">
        <v>242</v>
      </c>
      <c r="D13" s="127" t="s">
        <v>243</v>
      </c>
      <c r="E13" s="127" t="s">
        <v>243</v>
      </c>
      <c r="F13" s="135"/>
      <c r="G13" s="135">
        <f t="shared" si="1"/>
        <v>0</v>
      </c>
      <c r="H13" s="135">
        <f t="shared" si="0"/>
        <v>0</v>
      </c>
      <c r="L13" t="b">
        <f t="shared" si="2"/>
        <v>1</v>
      </c>
      <c r="M13" s="5">
        <v>10061</v>
      </c>
      <c r="N13" s="141">
        <v>10061</v>
      </c>
      <c r="O13">
        <v>0</v>
      </c>
      <c r="P13">
        <v>0</v>
      </c>
    </row>
    <row r="14" spans="1:102" ht="15.75" thickBot="1" x14ac:dyDescent="0.3">
      <c r="A14" s="124">
        <v>10065</v>
      </c>
      <c r="B14" s="125" t="s">
        <v>20</v>
      </c>
      <c r="C14" s="126" t="s">
        <v>242</v>
      </c>
      <c r="D14" s="127" t="s">
        <v>243</v>
      </c>
      <c r="E14" s="127" t="s">
        <v>243</v>
      </c>
      <c r="F14" s="135"/>
      <c r="G14" s="135">
        <f t="shared" si="1"/>
        <v>0</v>
      </c>
      <c r="H14" s="135">
        <f t="shared" si="0"/>
        <v>0</v>
      </c>
      <c r="L14" t="b">
        <f t="shared" si="2"/>
        <v>1</v>
      </c>
      <c r="M14" s="5">
        <v>10062</v>
      </c>
      <c r="N14" s="141">
        <v>10062</v>
      </c>
      <c r="O14">
        <v>1.881</v>
      </c>
      <c r="P14">
        <v>0</v>
      </c>
    </row>
    <row r="15" spans="1:102" ht="30.75" thickBot="1" x14ac:dyDescent="0.3">
      <c r="A15" s="124">
        <v>10046</v>
      </c>
      <c r="B15" s="125" t="s">
        <v>12</v>
      </c>
      <c r="C15" s="128" t="s">
        <v>249</v>
      </c>
      <c r="D15" s="129">
        <v>0.35399999999999998</v>
      </c>
      <c r="E15" s="127">
        <v>0</v>
      </c>
      <c r="F15" s="136" t="s">
        <v>250</v>
      </c>
      <c r="G15" s="135">
        <f t="shared" si="1"/>
        <v>0</v>
      </c>
      <c r="H15" s="135">
        <f t="shared" si="0"/>
        <v>0</v>
      </c>
      <c r="L15" t="b">
        <f t="shared" si="2"/>
        <v>1</v>
      </c>
      <c r="M15" s="5">
        <v>10064</v>
      </c>
      <c r="N15" s="141">
        <v>10064</v>
      </c>
      <c r="O15">
        <v>0</v>
      </c>
      <c r="P15">
        <v>0</v>
      </c>
    </row>
    <row r="16" spans="1:102" ht="15.75" thickBot="1" x14ac:dyDescent="0.3">
      <c r="A16" s="124">
        <v>10047</v>
      </c>
      <c r="B16" s="125" t="s">
        <v>13</v>
      </c>
      <c r="C16" s="128" t="s">
        <v>251</v>
      </c>
      <c r="D16" s="129">
        <v>8.2379999999999995</v>
      </c>
      <c r="E16" s="127">
        <v>0</v>
      </c>
      <c r="F16" s="136" t="s">
        <v>252</v>
      </c>
      <c r="G16" s="135">
        <f t="shared" si="1"/>
        <v>0</v>
      </c>
      <c r="H16" s="135">
        <f t="shared" si="0"/>
        <v>0</v>
      </c>
      <c r="L16" t="b">
        <f t="shared" si="2"/>
        <v>1</v>
      </c>
      <c r="M16" s="5">
        <v>10065</v>
      </c>
      <c r="N16" s="141">
        <v>10065</v>
      </c>
      <c r="O16">
        <v>0</v>
      </c>
      <c r="P16">
        <v>0</v>
      </c>
    </row>
    <row r="17" spans="1:16" ht="15.75" thickBot="1" x14ac:dyDescent="0.3">
      <c r="A17" s="124">
        <v>10066</v>
      </c>
      <c r="B17" s="125" t="s">
        <v>21</v>
      </c>
      <c r="C17" s="128" t="s">
        <v>253</v>
      </c>
      <c r="D17" s="129">
        <v>7.1139999999999999</v>
      </c>
      <c r="E17" s="129">
        <v>7.1139999999999999</v>
      </c>
      <c r="F17" s="135"/>
      <c r="G17" s="135">
        <f t="shared" si="1"/>
        <v>7.1139999999999999</v>
      </c>
      <c r="H17" s="135">
        <f t="shared" si="0"/>
        <v>0</v>
      </c>
      <c r="L17" t="b">
        <f t="shared" si="2"/>
        <v>1</v>
      </c>
      <c r="M17" s="5">
        <v>10066</v>
      </c>
      <c r="N17" s="141">
        <v>10066</v>
      </c>
      <c r="O17">
        <v>7.1139999999999999</v>
      </c>
      <c r="P17">
        <v>0</v>
      </c>
    </row>
    <row r="18" spans="1:16" ht="15.75" thickBot="1" x14ac:dyDescent="0.3">
      <c r="A18" s="124">
        <v>10067</v>
      </c>
      <c r="B18" s="125" t="s">
        <v>22</v>
      </c>
      <c r="C18" s="126" t="s">
        <v>242</v>
      </c>
      <c r="D18" s="129" t="s">
        <v>243</v>
      </c>
      <c r="E18" s="127" t="s">
        <v>243</v>
      </c>
      <c r="F18" s="135"/>
      <c r="G18" s="135">
        <f t="shared" si="1"/>
        <v>0</v>
      </c>
      <c r="H18" s="135">
        <f t="shared" si="0"/>
        <v>0</v>
      </c>
      <c r="L18" t="b">
        <f t="shared" si="2"/>
        <v>1</v>
      </c>
      <c r="M18" s="5">
        <v>10067</v>
      </c>
      <c r="N18" s="141">
        <v>10067</v>
      </c>
      <c r="O18">
        <v>0</v>
      </c>
      <c r="P18">
        <v>0</v>
      </c>
    </row>
    <row r="19" spans="1:16" ht="15.75" thickBot="1" x14ac:dyDescent="0.3">
      <c r="A19" s="124">
        <v>10068</v>
      </c>
      <c r="B19" s="125" t="s">
        <v>23</v>
      </c>
      <c r="C19" s="126" t="s">
        <v>242</v>
      </c>
      <c r="D19" s="127" t="s">
        <v>243</v>
      </c>
      <c r="E19" s="127" t="s">
        <v>243</v>
      </c>
      <c r="F19" s="135"/>
      <c r="G19" s="135">
        <f t="shared" si="1"/>
        <v>0</v>
      </c>
      <c r="H19" s="135">
        <f t="shared" si="0"/>
        <v>0</v>
      </c>
      <c r="L19" t="b">
        <f t="shared" si="2"/>
        <v>1</v>
      </c>
      <c r="M19" s="5">
        <v>10068</v>
      </c>
      <c r="N19" s="141">
        <v>10068</v>
      </c>
      <c r="O19">
        <v>0</v>
      </c>
      <c r="P19">
        <v>0</v>
      </c>
    </row>
    <row r="20" spans="1:16" ht="15.75" thickBot="1" x14ac:dyDescent="0.3">
      <c r="A20" s="124">
        <v>10101</v>
      </c>
      <c r="B20" s="125" t="s">
        <v>42</v>
      </c>
      <c r="C20" s="128" t="s">
        <v>246</v>
      </c>
      <c r="D20" s="127">
        <v>0.46</v>
      </c>
      <c r="E20" s="127">
        <v>0.46</v>
      </c>
      <c r="F20" s="136" t="s">
        <v>247</v>
      </c>
      <c r="G20" s="135">
        <f t="shared" si="1"/>
        <v>0.46</v>
      </c>
      <c r="H20" s="135">
        <f t="shared" si="0"/>
        <v>0</v>
      </c>
      <c r="L20" t="b">
        <f t="shared" si="2"/>
        <v>1</v>
      </c>
      <c r="M20" s="5">
        <v>10070</v>
      </c>
      <c r="N20" s="141">
        <v>10070</v>
      </c>
      <c r="O20">
        <v>0</v>
      </c>
      <c r="P20">
        <v>0</v>
      </c>
    </row>
    <row r="21" spans="1:16" ht="15.75" thickBot="1" x14ac:dyDescent="0.3">
      <c r="A21" s="124">
        <v>10101</v>
      </c>
      <c r="B21" s="125" t="s">
        <v>42</v>
      </c>
      <c r="C21" s="128" t="s">
        <v>254</v>
      </c>
      <c r="D21" s="127">
        <v>0.214</v>
      </c>
      <c r="E21" s="127">
        <v>0</v>
      </c>
      <c r="F21" s="137" t="s">
        <v>255</v>
      </c>
      <c r="G21" s="135">
        <f t="shared" si="1"/>
        <v>0</v>
      </c>
      <c r="H21" s="135">
        <f t="shared" si="0"/>
        <v>0</v>
      </c>
      <c r="L21" t="b">
        <f t="shared" si="2"/>
        <v>1</v>
      </c>
      <c r="M21" s="5">
        <v>10071</v>
      </c>
      <c r="N21" s="141">
        <v>10071</v>
      </c>
      <c r="O21">
        <v>0</v>
      </c>
      <c r="P21">
        <v>0</v>
      </c>
    </row>
    <row r="22" spans="1:16" ht="15.75" thickBot="1" x14ac:dyDescent="0.3">
      <c r="A22" s="124">
        <v>10103</v>
      </c>
      <c r="B22" s="125" t="s">
        <v>43</v>
      </c>
      <c r="C22" s="128" t="s">
        <v>246</v>
      </c>
      <c r="D22" s="127">
        <v>1.181</v>
      </c>
      <c r="E22" s="127">
        <v>1.181</v>
      </c>
      <c r="F22" s="137" t="s">
        <v>247</v>
      </c>
      <c r="G22" s="135">
        <f t="shared" si="1"/>
        <v>1.181</v>
      </c>
      <c r="H22" s="135">
        <f t="shared" si="0"/>
        <v>0</v>
      </c>
      <c r="L22" t="b">
        <f t="shared" si="2"/>
        <v>1</v>
      </c>
      <c r="M22" s="5">
        <v>10072</v>
      </c>
      <c r="N22" s="141">
        <v>10072</v>
      </c>
      <c r="O22">
        <v>0</v>
      </c>
      <c r="P22">
        <v>0</v>
      </c>
    </row>
    <row r="23" spans="1:16" ht="15.75" thickBot="1" x14ac:dyDescent="0.3">
      <c r="A23" s="124">
        <v>10103</v>
      </c>
      <c r="B23" s="125" t="s">
        <v>43</v>
      </c>
      <c r="C23" s="128" t="s">
        <v>256</v>
      </c>
      <c r="D23" s="127">
        <v>224.767</v>
      </c>
      <c r="E23" s="127">
        <v>102</v>
      </c>
      <c r="F23" s="137" t="s">
        <v>257</v>
      </c>
      <c r="G23" s="135">
        <f t="shared" si="1"/>
        <v>102</v>
      </c>
      <c r="H23" s="135">
        <f t="shared" si="0"/>
        <v>0</v>
      </c>
      <c r="L23" t="b">
        <f t="shared" si="2"/>
        <v>1</v>
      </c>
      <c r="M23" s="5">
        <v>10074</v>
      </c>
      <c r="N23" s="141">
        <v>10074</v>
      </c>
      <c r="O23">
        <v>2.9409999999999998</v>
      </c>
      <c r="P23">
        <v>0</v>
      </c>
    </row>
    <row r="24" spans="1:16" ht="15.75" thickBot="1" x14ac:dyDescent="0.3">
      <c r="A24" s="124">
        <v>10105</v>
      </c>
      <c r="B24" s="125" t="s">
        <v>44</v>
      </c>
      <c r="C24" s="126" t="s">
        <v>242</v>
      </c>
      <c r="D24" s="127" t="s">
        <v>243</v>
      </c>
      <c r="E24" s="127" t="s">
        <v>243</v>
      </c>
      <c r="F24" s="138"/>
      <c r="G24" s="135">
        <f t="shared" si="1"/>
        <v>0</v>
      </c>
      <c r="H24" s="135">
        <f t="shared" si="0"/>
        <v>0</v>
      </c>
      <c r="L24" t="b">
        <f t="shared" si="2"/>
        <v>1</v>
      </c>
      <c r="M24" s="5">
        <v>10076</v>
      </c>
      <c r="N24" s="141">
        <v>10076</v>
      </c>
      <c r="O24">
        <v>0</v>
      </c>
      <c r="P24">
        <v>0</v>
      </c>
    </row>
    <row r="25" spans="1:16" ht="15.75" thickBot="1" x14ac:dyDescent="0.3">
      <c r="A25" s="124">
        <v>10106</v>
      </c>
      <c r="B25" s="125" t="s">
        <v>45</v>
      </c>
      <c r="C25" s="126" t="s">
        <v>242</v>
      </c>
      <c r="D25" s="127" t="s">
        <v>243</v>
      </c>
      <c r="E25" s="127" t="s">
        <v>243</v>
      </c>
      <c r="F25" s="138"/>
      <c r="G25" s="135">
        <f t="shared" si="1"/>
        <v>0</v>
      </c>
      <c r="H25" s="135">
        <f t="shared" si="0"/>
        <v>0</v>
      </c>
      <c r="L25" t="b">
        <f t="shared" si="2"/>
        <v>1</v>
      </c>
      <c r="M25" s="5">
        <v>10078</v>
      </c>
      <c r="N25" s="141">
        <v>10078</v>
      </c>
      <c r="O25">
        <v>0</v>
      </c>
      <c r="P25">
        <v>0</v>
      </c>
    </row>
    <row r="26" spans="1:16" ht="15.75" thickBot="1" x14ac:dyDescent="0.3">
      <c r="A26" s="124">
        <v>10109</v>
      </c>
      <c r="B26" s="125" t="s">
        <v>46</v>
      </c>
      <c r="C26" s="126" t="s">
        <v>242</v>
      </c>
      <c r="D26" s="127" t="s">
        <v>243</v>
      </c>
      <c r="E26" s="127" t="s">
        <v>243</v>
      </c>
      <c r="F26" s="138"/>
      <c r="G26" s="135">
        <f t="shared" si="1"/>
        <v>0</v>
      </c>
      <c r="H26" s="135">
        <f t="shared" si="0"/>
        <v>0</v>
      </c>
      <c r="L26" t="b">
        <f t="shared" si="2"/>
        <v>1</v>
      </c>
      <c r="M26" s="5">
        <v>10079</v>
      </c>
      <c r="N26" s="141">
        <v>10079</v>
      </c>
      <c r="O26">
        <v>2.9409999999999998</v>
      </c>
      <c r="P26">
        <v>4.0149999999999997</v>
      </c>
    </row>
    <row r="27" spans="1:16" ht="15.75" thickBot="1" x14ac:dyDescent="0.3">
      <c r="A27" s="124">
        <v>10111</v>
      </c>
      <c r="B27" s="125" t="s">
        <v>47</v>
      </c>
      <c r="C27" s="126" t="s">
        <v>242</v>
      </c>
      <c r="D27" s="127" t="s">
        <v>243</v>
      </c>
      <c r="E27" s="127" t="s">
        <v>243</v>
      </c>
      <c r="F27" s="138"/>
      <c r="G27" s="135">
        <f t="shared" si="1"/>
        <v>0</v>
      </c>
      <c r="H27" s="135">
        <f t="shared" si="0"/>
        <v>0</v>
      </c>
      <c r="L27" t="b">
        <f t="shared" si="2"/>
        <v>1</v>
      </c>
      <c r="M27" s="5">
        <v>10080</v>
      </c>
      <c r="N27" s="141">
        <v>10080</v>
      </c>
      <c r="O27">
        <v>0</v>
      </c>
      <c r="P27">
        <v>0</v>
      </c>
    </row>
    <row r="28" spans="1:16" ht="15.75" thickBot="1" x14ac:dyDescent="0.3">
      <c r="A28" s="124">
        <v>10113</v>
      </c>
      <c r="B28" s="125" t="s">
        <v>49</v>
      </c>
      <c r="C28" s="128" t="s">
        <v>258</v>
      </c>
      <c r="D28" s="127">
        <v>1.2310000000000001</v>
      </c>
      <c r="E28" s="127">
        <v>1.2310000000000001</v>
      </c>
      <c r="F28" s="136" t="s">
        <v>287</v>
      </c>
      <c r="G28" s="135">
        <f t="shared" si="1"/>
        <v>0</v>
      </c>
      <c r="H28" s="135">
        <f t="shared" si="0"/>
        <v>1.2310000000000001</v>
      </c>
      <c r="L28" t="b">
        <f t="shared" si="2"/>
        <v>1</v>
      </c>
      <c r="M28" s="5">
        <v>10081</v>
      </c>
      <c r="N28" s="141">
        <v>10081</v>
      </c>
      <c r="O28">
        <v>2.9409999999999998</v>
      </c>
      <c r="P28">
        <v>0</v>
      </c>
    </row>
    <row r="29" spans="1:16" ht="15.75" thickBot="1" x14ac:dyDescent="0.3">
      <c r="A29" s="124">
        <v>10112</v>
      </c>
      <c r="B29" s="125" t="s">
        <v>48</v>
      </c>
      <c r="C29" s="126" t="s">
        <v>242</v>
      </c>
      <c r="D29" s="127" t="s">
        <v>243</v>
      </c>
      <c r="E29" s="127" t="s">
        <v>243</v>
      </c>
      <c r="F29" s="135"/>
      <c r="G29" s="135">
        <f t="shared" si="1"/>
        <v>0</v>
      </c>
      <c r="H29" s="135">
        <f t="shared" si="0"/>
        <v>0</v>
      </c>
      <c r="L29" t="b">
        <f t="shared" si="2"/>
        <v>1</v>
      </c>
      <c r="M29" s="5">
        <v>10082</v>
      </c>
      <c r="N29" s="141">
        <v>10082</v>
      </c>
      <c r="O29">
        <v>0</v>
      </c>
      <c r="P29">
        <v>0</v>
      </c>
    </row>
    <row r="30" spans="1:16" ht="15.75" thickBot="1" x14ac:dyDescent="0.3">
      <c r="A30" s="124">
        <v>10116</v>
      </c>
      <c r="B30" s="125" t="s">
        <v>50</v>
      </c>
      <c r="C30" s="126" t="s">
        <v>242</v>
      </c>
      <c r="D30" s="127" t="s">
        <v>243</v>
      </c>
      <c r="E30" s="127" t="s">
        <v>243</v>
      </c>
      <c r="F30" s="135"/>
      <c r="G30" s="135">
        <f t="shared" si="1"/>
        <v>0</v>
      </c>
      <c r="H30" s="135">
        <f t="shared" si="0"/>
        <v>0</v>
      </c>
      <c r="L30" t="b">
        <f t="shared" si="2"/>
        <v>1</v>
      </c>
      <c r="M30" s="5">
        <v>10083</v>
      </c>
      <c r="N30" s="141">
        <v>10083</v>
      </c>
      <c r="O30">
        <v>0</v>
      </c>
      <c r="P30">
        <v>0</v>
      </c>
    </row>
    <row r="31" spans="1:16" ht="15.75" thickBot="1" x14ac:dyDescent="0.3">
      <c r="A31" s="124">
        <v>10118</v>
      </c>
      <c r="B31" s="125" t="s">
        <v>51</v>
      </c>
      <c r="C31" s="128" t="s">
        <v>259</v>
      </c>
      <c r="D31" s="127">
        <v>0</v>
      </c>
      <c r="E31" s="127">
        <v>0</v>
      </c>
      <c r="F31" s="136" t="s">
        <v>260</v>
      </c>
      <c r="G31" s="135">
        <f t="shared" si="1"/>
        <v>0</v>
      </c>
      <c r="H31" s="135">
        <f t="shared" si="0"/>
        <v>0</v>
      </c>
      <c r="L31" t="b">
        <f t="shared" si="2"/>
        <v>1</v>
      </c>
      <c r="M31" s="5">
        <v>10086</v>
      </c>
      <c r="N31" s="141">
        <v>10086</v>
      </c>
      <c r="O31">
        <v>0</v>
      </c>
      <c r="P31">
        <v>0</v>
      </c>
    </row>
    <row r="32" spans="1:16" ht="30.75" thickBot="1" x14ac:dyDescent="0.3">
      <c r="A32" s="124">
        <v>10118</v>
      </c>
      <c r="B32" s="125" t="s">
        <v>51</v>
      </c>
      <c r="C32" s="128" t="s">
        <v>261</v>
      </c>
      <c r="D32" s="127">
        <v>2.363</v>
      </c>
      <c r="E32" s="127">
        <v>0</v>
      </c>
      <c r="F32" s="136" t="s">
        <v>260</v>
      </c>
      <c r="G32" s="135">
        <f t="shared" si="1"/>
        <v>0</v>
      </c>
      <c r="H32" s="135">
        <f t="shared" si="0"/>
        <v>0</v>
      </c>
      <c r="L32" t="b">
        <f t="shared" si="2"/>
        <v>1</v>
      </c>
      <c r="M32" s="5">
        <v>10087</v>
      </c>
      <c r="N32" s="141">
        <v>10087</v>
      </c>
      <c r="O32">
        <v>0</v>
      </c>
      <c r="P32">
        <v>0</v>
      </c>
    </row>
    <row r="33" spans="1:16" ht="15.75" thickBot="1" x14ac:dyDescent="0.3">
      <c r="A33" s="124">
        <v>10121</v>
      </c>
      <c r="B33" s="125" t="s">
        <v>52</v>
      </c>
      <c r="C33" s="126" t="s">
        <v>242</v>
      </c>
      <c r="D33" s="127" t="s">
        <v>243</v>
      </c>
      <c r="E33" s="127" t="s">
        <v>243</v>
      </c>
      <c r="F33" s="135"/>
      <c r="G33" s="135">
        <f t="shared" si="1"/>
        <v>0</v>
      </c>
      <c r="H33" s="135">
        <f t="shared" si="0"/>
        <v>0</v>
      </c>
      <c r="L33" t="b">
        <f t="shared" si="2"/>
        <v>1</v>
      </c>
      <c r="M33" s="5">
        <v>10089</v>
      </c>
      <c r="N33" s="141">
        <v>10089</v>
      </c>
      <c r="O33">
        <v>0</v>
      </c>
      <c r="P33">
        <v>0.58199999999999996</v>
      </c>
    </row>
    <row r="34" spans="1:16" ht="15.75" thickBot="1" x14ac:dyDescent="0.3">
      <c r="A34" s="124">
        <v>10378</v>
      </c>
      <c r="B34" s="125" t="s">
        <v>117</v>
      </c>
      <c r="C34" s="126" t="s">
        <v>242</v>
      </c>
      <c r="D34" s="127" t="s">
        <v>243</v>
      </c>
      <c r="E34" s="127" t="s">
        <v>243</v>
      </c>
      <c r="F34" s="135"/>
      <c r="G34" s="135">
        <f t="shared" si="1"/>
        <v>0</v>
      </c>
      <c r="H34" s="135">
        <f t="shared" ref="H34:H65" si="3">IF(F34="A",E34,0)</f>
        <v>0</v>
      </c>
      <c r="L34" t="b">
        <f t="shared" si="2"/>
        <v>1</v>
      </c>
      <c r="M34" s="5">
        <v>10091</v>
      </c>
      <c r="N34" s="141">
        <v>10091</v>
      </c>
      <c r="O34">
        <v>0</v>
      </c>
      <c r="P34">
        <v>0</v>
      </c>
    </row>
    <row r="35" spans="1:16" ht="15.75" thickBot="1" x14ac:dyDescent="0.3">
      <c r="A35" s="124">
        <v>10123</v>
      </c>
      <c r="B35" s="125" t="s">
        <v>53</v>
      </c>
      <c r="C35" s="128" t="s">
        <v>262</v>
      </c>
      <c r="D35" s="127">
        <v>0.60099999999999998</v>
      </c>
      <c r="E35" s="129">
        <v>0.55500000000000005</v>
      </c>
      <c r="F35" s="136" t="s">
        <v>263</v>
      </c>
      <c r="G35" s="135">
        <f t="shared" si="1"/>
        <v>0.55500000000000005</v>
      </c>
      <c r="H35" s="135">
        <f t="shared" si="3"/>
        <v>0</v>
      </c>
      <c r="L35" t="b">
        <f t="shared" si="2"/>
        <v>1</v>
      </c>
      <c r="M35" s="5">
        <v>10094</v>
      </c>
      <c r="N35" s="141">
        <v>10094</v>
      </c>
      <c r="O35">
        <v>0</v>
      </c>
      <c r="P35">
        <v>0</v>
      </c>
    </row>
    <row r="36" spans="1:16" ht="15.75" thickBot="1" x14ac:dyDescent="0.3">
      <c r="A36" s="124">
        <v>10123</v>
      </c>
      <c r="B36" s="125" t="s">
        <v>53</v>
      </c>
      <c r="C36" s="128" t="s">
        <v>264</v>
      </c>
      <c r="D36" s="127">
        <v>14.599</v>
      </c>
      <c r="E36" s="127">
        <v>14.599</v>
      </c>
      <c r="F36" s="135"/>
      <c r="G36" s="135">
        <f t="shared" si="1"/>
        <v>14.599</v>
      </c>
      <c r="H36" s="135">
        <f t="shared" si="3"/>
        <v>0</v>
      </c>
      <c r="L36" t="b">
        <f t="shared" si="2"/>
        <v>1</v>
      </c>
      <c r="M36" s="5">
        <v>10095</v>
      </c>
      <c r="N36" s="141">
        <v>10095</v>
      </c>
      <c r="O36">
        <v>0</v>
      </c>
      <c r="P36">
        <v>0</v>
      </c>
    </row>
    <row r="37" spans="1:16" ht="15.75" thickBot="1" x14ac:dyDescent="0.3">
      <c r="A37" s="124">
        <v>10123</v>
      </c>
      <c r="B37" s="125" t="s">
        <v>53</v>
      </c>
      <c r="C37" s="128" t="s">
        <v>265</v>
      </c>
      <c r="D37" s="127">
        <v>0.61</v>
      </c>
      <c r="E37" s="127">
        <v>0.56599999999999995</v>
      </c>
      <c r="F37" s="136" t="s">
        <v>263</v>
      </c>
      <c r="G37" s="135">
        <f t="shared" si="1"/>
        <v>0.56599999999999995</v>
      </c>
      <c r="H37" s="135">
        <f t="shared" si="3"/>
        <v>0</v>
      </c>
      <c r="L37" t="b">
        <f t="shared" si="2"/>
        <v>1</v>
      </c>
      <c r="M37" s="5">
        <v>10097</v>
      </c>
      <c r="N37" s="141">
        <v>10097</v>
      </c>
      <c r="O37">
        <v>0</v>
      </c>
      <c r="P37">
        <v>0</v>
      </c>
    </row>
    <row r="38" spans="1:16" ht="15.75" thickBot="1" x14ac:dyDescent="0.3">
      <c r="A38" s="124">
        <v>10123</v>
      </c>
      <c r="B38" s="125" t="s">
        <v>53</v>
      </c>
      <c r="C38" s="128" t="s">
        <v>266</v>
      </c>
      <c r="D38" s="127">
        <v>35</v>
      </c>
      <c r="E38" s="127">
        <v>0</v>
      </c>
      <c r="F38" s="136" t="s">
        <v>252</v>
      </c>
      <c r="G38" s="135">
        <f t="shared" si="1"/>
        <v>0</v>
      </c>
      <c r="H38" s="135">
        <f t="shared" si="3"/>
        <v>0</v>
      </c>
      <c r="L38" t="b">
        <f t="shared" si="2"/>
        <v>1</v>
      </c>
      <c r="M38" s="5">
        <v>10101</v>
      </c>
      <c r="N38" s="141">
        <v>10101</v>
      </c>
      <c r="O38">
        <v>0.46</v>
      </c>
      <c r="P38">
        <v>0</v>
      </c>
    </row>
    <row r="39" spans="1:16" ht="15.75" thickBot="1" x14ac:dyDescent="0.3">
      <c r="A39" s="124">
        <v>10123</v>
      </c>
      <c r="B39" s="125" t="s">
        <v>53</v>
      </c>
      <c r="C39" s="128" t="s">
        <v>267</v>
      </c>
      <c r="D39" s="127">
        <v>0</v>
      </c>
      <c r="E39" s="127">
        <v>0</v>
      </c>
      <c r="F39" s="136" t="s">
        <v>252</v>
      </c>
      <c r="G39" s="135">
        <f t="shared" si="1"/>
        <v>0</v>
      </c>
      <c r="H39" s="135">
        <f t="shared" si="3"/>
        <v>0</v>
      </c>
      <c r="L39" t="b">
        <f t="shared" si="2"/>
        <v>1</v>
      </c>
      <c r="M39" s="5">
        <v>10103</v>
      </c>
      <c r="N39" s="141">
        <v>10103</v>
      </c>
      <c r="O39">
        <v>103.181</v>
      </c>
      <c r="P39">
        <v>0</v>
      </c>
    </row>
    <row r="40" spans="1:16" ht="15.75" thickBot="1" x14ac:dyDescent="0.3">
      <c r="A40" s="124">
        <v>10123</v>
      </c>
      <c r="B40" s="125" t="s">
        <v>53</v>
      </c>
      <c r="C40" s="128" t="s">
        <v>268</v>
      </c>
      <c r="D40" s="127">
        <v>35</v>
      </c>
      <c r="E40" s="127">
        <v>0</v>
      </c>
      <c r="F40" s="136" t="s">
        <v>252</v>
      </c>
      <c r="G40" s="135">
        <f t="shared" si="1"/>
        <v>0</v>
      </c>
      <c r="H40" s="135">
        <f t="shared" si="3"/>
        <v>0</v>
      </c>
      <c r="L40" t="b">
        <f t="shared" si="2"/>
        <v>1</v>
      </c>
      <c r="M40" s="5">
        <v>10105</v>
      </c>
      <c r="N40" s="141">
        <v>10105</v>
      </c>
      <c r="O40">
        <v>0</v>
      </c>
      <c r="P40">
        <v>0</v>
      </c>
    </row>
    <row r="41" spans="1:16" ht="15.75" thickBot="1" x14ac:dyDescent="0.3">
      <c r="A41" s="124">
        <v>10070</v>
      </c>
      <c r="B41" s="125" t="s">
        <v>24</v>
      </c>
      <c r="C41" s="126" t="s">
        <v>242</v>
      </c>
      <c r="D41" s="127" t="s">
        <v>243</v>
      </c>
      <c r="E41" s="127" t="s">
        <v>243</v>
      </c>
      <c r="F41" s="135"/>
      <c r="G41" s="135">
        <f t="shared" si="1"/>
        <v>0</v>
      </c>
      <c r="H41" s="135">
        <f t="shared" si="3"/>
        <v>0</v>
      </c>
      <c r="L41" t="b">
        <f t="shared" si="2"/>
        <v>1</v>
      </c>
      <c r="M41" s="5">
        <v>10106</v>
      </c>
      <c r="N41" s="141">
        <v>10106</v>
      </c>
      <c r="O41">
        <v>0</v>
      </c>
      <c r="P41">
        <v>0</v>
      </c>
    </row>
    <row r="42" spans="1:16" ht="15.75" thickBot="1" x14ac:dyDescent="0.3">
      <c r="A42" s="124">
        <v>10136</v>
      </c>
      <c r="B42" s="125" t="s">
        <v>54</v>
      </c>
      <c r="C42" s="126" t="s">
        <v>242</v>
      </c>
      <c r="D42" s="127" t="s">
        <v>243</v>
      </c>
      <c r="E42" s="127" t="s">
        <v>243</v>
      </c>
      <c r="F42" s="135"/>
      <c r="G42" s="135">
        <f t="shared" si="1"/>
        <v>0</v>
      </c>
      <c r="H42" s="135">
        <f t="shared" si="3"/>
        <v>0</v>
      </c>
      <c r="L42" t="b">
        <f t="shared" si="2"/>
        <v>1</v>
      </c>
      <c r="M42" s="5">
        <v>10109</v>
      </c>
      <c r="N42" s="141">
        <v>10109</v>
      </c>
      <c r="O42">
        <v>0</v>
      </c>
      <c r="P42">
        <v>0</v>
      </c>
    </row>
    <row r="43" spans="1:16" ht="15.75" thickBot="1" x14ac:dyDescent="0.3">
      <c r="A43" s="124">
        <v>10071</v>
      </c>
      <c r="B43" s="125" t="s">
        <v>25</v>
      </c>
      <c r="C43" s="126" t="s">
        <v>242</v>
      </c>
      <c r="D43" s="127" t="s">
        <v>243</v>
      </c>
      <c r="E43" s="127" t="s">
        <v>243</v>
      </c>
      <c r="F43" s="135"/>
      <c r="G43" s="135">
        <f t="shared" si="1"/>
        <v>0</v>
      </c>
      <c r="H43" s="135">
        <f t="shared" si="3"/>
        <v>0</v>
      </c>
      <c r="L43" t="b">
        <f t="shared" si="2"/>
        <v>1</v>
      </c>
      <c r="M43" s="5">
        <v>10111</v>
      </c>
      <c r="N43" s="141">
        <v>10111</v>
      </c>
      <c r="O43">
        <v>0</v>
      </c>
      <c r="P43">
        <v>0</v>
      </c>
    </row>
    <row r="44" spans="1:16" ht="15.75" thickBot="1" x14ac:dyDescent="0.3">
      <c r="A44" s="124">
        <v>10142</v>
      </c>
      <c r="B44" s="125" t="s">
        <v>55</v>
      </c>
      <c r="C44" s="126" t="s">
        <v>242</v>
      </c>
      <c r="D44" s="127" t="s">
        <v>243</v>
      </c>
      <c r="E44" s="127" t="s">
        <v>243</v>
      </c>
      <c r="F44" s="135"/>
      <c r="G44" s="135">
        <f t="shared" si="1"/>
        <v>0</v>
      </c>
      <c r="H44" s="135">
        <f t="shared" si="3"/>
        <v>0</v>
      </c>
      <c r="L44" t="b">
        <f t="shared" si="2"/>
        <v>1</v>
      </c>
      <c r="M44" s="5">
        <v>10112</v>
      </c>
      <c r="N44" s="141">
        <v>10112</v>
      </c>
      <c r="O44">
        <v>0</v>
      </c>
      <c r="P44">
        <v>0</v>
      </c>
    </row>
    <row r="45" spans="1:16" ht="15.75" thickBot="1" x14ac:dyDescent="0.3">
      <c r="A45" s="124">
        <v>10144</v>
      </c>
      <c r="B45" s="125" t="s">
        <v>56</v>
      </c>
      <c r="C45" s="126" t="s">
        <v>242</v>
      </c>
      <c r="D45" s="127" t="s">
        <v>243</v>
      </c>
      <c r="E45" s="127" t="s">
        <v>243</v>
      </c>
      <c r="F45" s="135"/>
      <c r="G45" s="135">
        <f t="shared" si="1"/>
        <v>0</v>
      </c>
      <c r="H45" s="135">
        <f t="shared" si="3"/>
        <v>0</v>
      </c>
      <c r="L45" t="b">
        <f t="shared" si="2"/>
        <v>1</v>
      </c>
      <c r="M45" s="5">
        <v>10113</v>
      </c>
      <c r="N45" s="141">
        <v>10113</v>
      </c>
      <c r="O45">
        <v>0</v>
      </c>
      <c r="P45">
        <v>1.2310000000000001</v>
      </c>
    </row>
    <row r="46" spans="1:16" ht="15.75" thickBot="1" x14ac:dyDescent="0.3">
      <c r="A46" s="124">
        <v>10072</v>
      </c>
      <c r="B46" s="125" t="s">
        <v>26</v>
      </c>
      <c r="C46" s="126" t="s">
        <v>242</v>
      </c>
      <c r="D46" s="127" t="s">
        <v>243</v>
      </c>
      <c r="E46" s="127" t="s">
        <v>243</v>
      </c>
      <c r="F46" s="135"/>
      <c r="G46" s="135">
        <f t="shared" si="1"/>
        <v>0</v>
      </c>
      <c r="H46" s="135">
        <f t="shared" si="3"/>
        <v>0</v>
      </c>
      <c r="L46" t="b">
        <f t="shared" si="2"/>
        <v>1</v>
      </c>
      <c r="M46" s="5">
        <v>10116</v>
      </c>
      <c r="N46" s="141">
        <v>10116</v>
      </c>
      <c r="O46">
        <v>0</v>
      </c>
      <c r="P46">
        <v>0</v>
      </c>
    </row>
    <row r="47" spans="1:16" ht="15.75" thickBot="1" x14ac:dyDescent="0.3">
      <c r="A47" s="124">
        <v>10156</v>
      </c>
      <c r="B47" s="125" t="s">
        <v>57</v>
      </c>
      <c r="C47" s="126" t="s">
        <v>242</v>
      </c>
      <c r="D47" s="127" t="s">
        <v>243</v>
      </c>
      <c r="E47" s="127" t="s">
        <v>243</v>
      </c>
      <c r="F47" s="135"/>
      <c r="G47" s="135">
        <f t="shared" si="1"/>
        <v>0</v>
      </c>
      <c r="H47" s="135">
        <f t="shared" si="3"/>
        <v>0</v>
      </c>
      <c r="L47" t="b">
        <f t="shared" si="2"/>
        <v>1</v>
      </c>
      <c r="M47" s="5">
        <v>10118</v>
      </c>
      <c r="N47" s="141">
        <v>10118</v>
      </c>
      <c r="O47">
        <v>0</v>
      </c>
      <c r="P47">
        <v>0</v>
      </c>
    </row>
    <row r="48" spans="1:16" ht="15.75" thickBot="1" x14ac:dyDescent="0.3">
      <c r="A48" s="124">
        <v>10157</v>
      </c>
      <c r="B48" s="125" t="s">
        <v>58</v>
      </c>
      <c r="C48" s="128" t="s">
        <v>269</v>
      </c>
      <c r="D48" s="127">
        <v>2.5489999999999999</v>
      </c>
      <c r="E48" s="127">
        <v>0</v>
      </c>
      <c r="F48" s="136" t="s">
        <v>260</v>
      </c>
      <c r="G48" s="135">
        <f t="shared" si="1"/>
        <v>0</v>
      </c>
      <c r="H48" s="135">
        <f t="shared" si="3"/>
        <v>0</v>
      </c>
      <c r="L48" t="b">
        <f t="shared" si="2"/>
        <v>1</v>
      </c>
      <c r="M48" s="5">
        <v>10121</v>
      </c>
      <c r="N48" s="141">
        <v>10121</v>
      </c>
      <c r="O48">
        <v>0</v>
      </c>
      <c r="P48">
        <v>0</v>
      </c>
    </row>
    <row r="49" spans="1:16" ht="15.75" thickBot="1" x14ac:dyDescent="0.3">
      <c r="A49" s="124">
        <v>10158</v>
      </c>
      <c r="B49" s="125" t="s">
        <v>59</v>
      </c>
      <c r="C49" s="126" t="s">
        <v>242</v>
      </c>
      <c r="D49" s="127" t="s">
        <v>243</v>
      </c>
      <c r="E49" s="127" t="s">
        <v>243</v>
      </c>
      <c r="F49" s="135"/>
      <c r="G49" s="135">
        <f t="shared" si="1"/>
        <v>0</v>
      </c>
      <c r="H49" s="135">
        <f t="shared" si="3"/>
        <v>0</v>
      </c>
      <c r="L49" t="b">
        <f t="shared" si="2"/>
        <v>1</v>
      </c>
      <c r="M49" s="5">
        <v>10123</v>
      </c>
      <c r="N49" s="141">
        <v>10123</v>
      </c>
      <c r="O49">
        <v>15.72</v>
      </c>
      <c r="P49">
        <v>0</v>
      </c>
    </row>
    <row r="50" spans="1:16" ht="15.75" thickBot="1" x14ac:dyDescent="0.3">
      <c r="A50" s="124">
        <v>10170</v>
      </c>
      <c r="B50" s="125" t="s">
        <v>60</v>
      </c>
      <c r="C50" s="128" t="s">
        <v>270</v>
      </c>
      <c r="D50" s="127">
        <v>15.425000000000001</v>
      </c>
      <c r="E50" s="127">
        <v>15.425000000000001</v>
      </c>
      <c r="F50" s="135"/>
      <c r="G50" s="135">
        <f t="shared" si="1"/>
        <v>15.425000000000001</v>
      </c>
      <c r="H50" s="135">
        <f t="shared" si="3"/>
        <v>0</v>
      </c>
      <c r="L50" t="b">
        <f t="shared" si="2"/>
        <v>1</v>
      </c>
      <c r="M50" s="5">
        <v>10136</v>
      </c>
      <c r="N50" s="141">
        <v>10136</v>
      </c>
      <c r="O50">
        <v>0</v>
      </c>
      <c r="P50">
        <v>0</v>
      </c>
    </row>
    <row r="51" spans="1:16" ht="15.75" thickBot="1" x14ac:dyDescent="0.3">
      <c r="A51" s="124">
        <v>10170</v>
      </c>
      <c r="B51" s="125" t="s">
        <v>60</v>
      </c>
      <c r="C51" s="128" t="s">
        <v>271</v>
      </c>
      <c r="D51" s="127" t="s">
        <v>174</v>
      </c>
      <c r="E51" s="127">
        <v>0</v>
      </c>
      <c r="F51" s="136" t="s">
        <v>257</v>
      </c>
      <c r="G51" s="135">
        <f t="shared" si="1"/>
        <v>0</v>
      </c>
      <c r="H51" s="135">
        <f t="shared" si="3"/>
        <v>0</v>
      </c>
      <c r="L51" t="b">
        <f t="shared" si="2"/>
        <v>1</v>
      </c>
      <c r="M51" s="5">
        <v>10142</v>
      </c>
      <c r="N51" s="141">
        <v>10142</v>
      </c>
      <c r="O51">
        <v>0</v>
      </c>
      <c r="P51">
        <v>0</v>
      </c>
    </row>
    <row r="52" spans="1:16" ht="15.75" thickBot="1" x14ac:dyDescent="0.3">
      <c r="A52" s="124">
        <v>10170</v>
      </c>
      <c r="B52" s="125" t="s">
        <v>60</v>
      </c>
      <c r="C52" s="128" t="s">
        <v>272</v>
      </c>
      <c r="D52" s="127">
        <v>2.0859999999999999</v>
      </c>
      <c r="E52" s="127">
        <v>0</v>
      </c>
      <c r="F52" s="136" t="s">
        <v>257</v>
      </c>
      <c r="G52" s="135">
        <f t="shared" si="1"/>
        <v>0</v>
      </c>
      <c r="H52" s="135">
        <f t="shared" si="3"/>
        <v>0</v>
      </c>
      <c r="L52" t="b">
        <f t="shared" si="2"/>
        <v>1</v>
      </c>
      <c r="M52" s="5">
        <v>10144</v>
      </c>
      <c r="N52" s="141">
        <v>10144</v>
      </c>
      <c r="O52">
        <v>0</v>
      </c>
      <c r="P52">
        <v>0</v>
      </c>
    </row>
    <row r="53" spans="1:16" ht="15.75" thickBot="1" x14ac:dyDescent="0.3">
      <c r="A53" s="124">
        <v>10170</v>
      </c>
      <c r="B53" s="125" t="s">
        <v>60</v>
      </c>
      <c r="C53" s="128" t="s">
        <v>273</v>
      </c>
      <c r="D53" s="127">
        <v>0</v>
      </c>
      <c r="E53" s="127">
        <v>0</v>
      </c>
      <c r="F53" s="136" t="s">
        <v>257</v>
      </c>
      <c r="G53" s="135">
        <f t="shared" si="1"/>
        <v>0</v>
      </c>
      <c r="H53" s="135">
        <f t="shared" si="3"/>
        <v>0</v>
      </c>
      <c r="L53" t="b">
        <f t="shared" si="2"/>
        <v>1</v>
      </c>
      <c r="M53" s="5">
        <v>10156</v>
      </c>
      <c r="N53" s="141">
        <v>10156</v>
      </c>
      <c r="O53">
        <v>0</v>
      </c>
      <c r="P53">
        <v>0</v>
      </c>
    </row>
    <row r="54" spans="1:16" ht="15.75" thickBot="1" x14ac:dyDescent="0.3">
      <c r="A54" s="124">
        <v>10170</v>
      </c>
      <c r="B54" s="125" t="s">
        <v>60</v>
      </c>
      <c r="C54" s="128" t="s">
        <v>262</v>
      </c>
      <c r="D54" s="127">
        <v>0.52600000000000002</v>
      </c>
      <c r="E54" s="127">
        <v>0.49399999999999999</v>
      </c>
      <c r="F54" s="136" t="s">
        <v>263</v>
      </c>
      <c r="G54" s="135">
        <f t="shared" si="1"/>
        <v>0.49399999999999999</v>
      </c>
      <c r="H54" s="135">
        <f t="shared" si="3"/>
        <v>0</v>
      </c>
      <c r="L54" t="b">
        <f t="shared" si="2"/>
        <v>1</v>
      </c>
      <c r="M54" s="5">
        <v>10157</v>
      </c>
      <c r="N54" s="141">
        <v>10157</v>
      </c>
      <c r="O54">
        <v>0</v>
      </c>
      <c r="P54">
        <v>0</v>
      </c>
    </row>
    <row r="55" spans="1:16" ht="15.75" thickBot="1" x14ac:dyDescent="0.3">
      <c r="A55" s="124">
        <v>10170</v>
      </c>
      <c r="B55" s="125" t="s">
        <v>60</v>
      </c>
      <c r="C55" s="128" t="s">
        <v>274</v>
      </c>
      <c r="D55" s="127" t="s">
        <v>174</v>
      </c>
      <c r="E55" s="127">
        <v>0</v>
      </c>
      <c r="F55" s="136" t="s">
        <v>257</v>
      </c>
      <c r="G55" s="135">
        <f t="shared" si="1"/>
        <v>0</v>
      </c>
      <c r="H55" s="135">
        <f t="shared" si="3"/>
        <v>0</v>
      </c>
      <c r="L55" t="b">
        <f t="shared" si="2"/>
        <v>1</v>
      </c>
      <c r="M55" s="5">
        <v>10158</v>
      </c>
      <c r="N55" s="141">
        <v>10158</v>
      </c>
      <c r="O55">
        <v>0</v>
      </c>
      <c r="P55">
        <v>0</v>
      </c>
    </row>
    <row r="56" spans="1:16" ht="15.75" thickBot="1" x14ac:dyDescent="0.3">
      <c r="A56" s="124">
        <v>10170</v>
      </c>
      <c r="B56" s="125" t="s">
        <v>60</v>
      </c>
      <c r="C56" s="128" t="s">
        <v>275</v>
      </c>
      <c r="D56" s="127">
        <v>6.9850000000000003</v>
      </c>
      <c r="E56" s="127">
        <v>6.9850000000000003</v>
      </c>
      <c r="F56" s="135"/>
      <c r="G56" s="135">
        <f t="shared" si="1"/>
        <v>6.9850000000000003</v>
      </c>
      <c r="H56" s="135">
        <f t="shared" si="3"/>
        <v>0</v>
      </c>
      <c r="L56" t="b">
        <f t="shared" si="2"/>
        <v>1</v>
      </c>
      <c r="M56" s="5">
        <v>10170</v>
      </c>
      <c r="N56" s="141">
        <v>10170</v>
      </c>
      <c r="O56">
        <v>30.675000000000001</v>
      </c>
      <c r="P56">
        <v>0</v>
      </c>
    </row>
    <row r="57" spans="1:16" ht="15.75" thickBot="1" x14ac:dyDescent="0.3">
      <c r="A57" s="124">
        <v>10170</v>
      </c>
      <c r="B57" s="125" t="s">
        <v>60</v>
      </c>
      <c r="C57" s="128" t="s">
        <v>276</v>
      </c>
      <c r="D57" s="127">
        <v>3.484</v>
      </c>
      <c r="E57" s="127">
        <v>0</v>
      </c>
      <c r="F57" s="136" t="s">
        <v>277</v>
      </c>
      <c r="G57" s="135">
        <f t="shared" si="1"/>
        <v>0</v>
      </c>
      <c r="H57" s="135">
        <f t="shared" si="3"/>
        <v>0</v>
      </c>
      <c r="L57" t="b">
        <f t="shared" si="2"/>
        <v>1</v>
      </c>
      <c r="M57" s="5">
        <v>10172</v>
      </c>
      <c r="N57" s="141">
        <v>10172</v>
      </c>
      <c r="O57">
        <v>0</v>
      </c>
      <c r="P57">
        <v>0</v>
      </c>
    </row>
    <row r="58" spans="1:16" ht="15.75" thickBot="1" x14ac:dyDescent="0.3">
      <c r="A58" s="124">
        <v>10170</v>
      </c>
      <c r="B58" s="125" t="s">
        <v>60</v>
      </c>
      <c r="C58" s="128" t="s">
        <v>278</v>
      </c>
      <c r="D58" s="127">
        <v>3.282</v>
      </c>
      <c r="E58" s="127">
        <v>1.694</v>
      </c>
      <c r="F58" s="136" t="s">
        <v>260</v>
      </c>
      <c r="G58" s="135">
        <f t="shared" si="1"/>
        <v>1.694</v>
      </c>
      <c r="H58" s="135">
        <f t="shared" si="3"/>
        <v>0</v>
      </c>
      <c r="L58" t="b">
        <f t="shared" si="2"/>
        <v>1</v>
      </c>
      <c r="M58" s="5">
        <v>10173</v>
      </c>
      <c r="N58" s="141">
        <v>10173</v>
      </c>
      <c r="O58">
        <v>0.99199999999999999</v>
      </c>
      <c r="P58">
        <v>0.96699999999999997</v>
      </c>
    </row>
    <row r="59" spans="1:16" ht="15.75" thickBot="1" x14ac:dyDescent="0.3">
      <c r="A59" s="124">
        <v>10170</v>
      </c>
      <c r="B59" s="125" t="s">
        <v>60</v>
      </c>
      <c r="C59" s="128" t="s">
        <v>279</v>
      </c>
      <c r="D59" s="127">
        <v>5.5910000000000002</v>
      </c>
      <c r="E59" s="127">
        <v>5.5910000000000002</v>
      </c>
      <c r="F59" s="135"/>
      <c r="G59" s="135">
        <f t="shared" si="1"/>
        <v>5.5910000000000002</v>
      </c>
      <c r="H59" s="135">
        <f t="shared" si="3"/>
        <v>0</v>
      </c>
      <c r="L59" t="b">
        <f t="shared" si="2"/>
        <v>1</v>
      </c>
      <c r="M59" s="5">
        <v>10174</v>
      </c>
      <c r="N59" s="141">
        <v>10174</v>
      </c>
      <c r="O59">
        <v>0</v>
      </c>
      <c r="P59">
        <v>0</v>
      </c>
    </row>
    <row r="60" spans="1:16" ht="15.75" thickBot="1" x14ac:dyDescent="0.3">
      <c r="A60" s="124">
        <v>10170</v>
      </c>
      <c r="B60" s="125" t="s">
        <v>60</v>
      </c>
      <c r="C60" s="128" t="s">
        <v>265</v>
      </c>
      <c r="D60" s="127">
        <v>0.53300000000000003</v>
      </c>
      <c r="E60" s="127">
        <v>0.48599999999999999</v>
      </c>
      <c r="F60" s="136" t="s">
        <v>263</v>
      </c>
      <c r="G60" s="135">
        <f t="shared" si="1"/>
        <v>0.48599999999999999</v>
      </c>
      <c r="H60" s="135">
        <f t="shared" si="3"/>
        <v>0</v>
      </c>
      <c r="L60" t="b">
        <f t="shared" si="2"/>
        <v>1</v>
      </c>
      <c r="M60" s="5">
        <v>10177</v>
      </c>
      <c r="N60" s="141">
        <v>10177</v>
      </c>
      <c r="O60">
        <v>6.6000000000000003E-2</v>
      </c>
      <c r="P60">
        <v>0</v>
      </c>
    </row>
    <row r="61" spans="1:16" ht="15.75" thickBot="1" x14ac:dyDescent="0.3">
      <c r="A61" s="124">
        <v>10170</v>
      </c>
      <c r="B61" s="125" t="s">
        <v>60</v>
      </c>
      <c r="C61" s="128" t="s">
        <v>280</v>
      </c>
      <c r="D61" s="129">
        <v>5.7000000000000002E-2</v>
      </c>
      <c r="E61" s="129">
        <v>0</v>
      </c>
      <c r="F61" s="137" t="s">
        <v>245</v>
      </c>
      <c r="G61" s="135">
        <f t="shared" si="1"/>
        <v>0</v>
      </c>
      <c r="H61" s="135">
        <f t="shared" si="3"/>
        <v>0</v>
      </c>
      <c r="L61" t="b">
        <f t="shared" si="2"/>
        <v>1</v>
      </c>
      <c r="M61" s="5">
        <v>10179</v>
      </c>
      <c r="N61" s="141">
        <v>10179</v>
      </c>
      <c r="O61">
        <v>9.4039999999999999</v>
      </c>
      <c r="P61">
        <v>3.577</v>
      </c>
    </row>
    <row r="62" spans="1:16" ht="15.75" thickBot="1" x14ac:dyDescent="0.3">
      <c r="A62" s="124">
        <v>10170</v>
      </c>
      <c r="B62" s="125" t="s">
        <v>60</v>
      </c>
      <c r="C62" s="128" t="s">
        <v>281</v>
      </c>
      <c r="D62" s="129">
        <v>17.678000000000001</v>
      </c>
      <c r="E62" s="129">
        <v>0</v>
      </c>
      <c r="F62" s="137" t="s">
        <v>252</v>
      </c>
      <c r="G62" s="135">
        <f t="shared" si="1"/>
        <v>0</v>
      </c>
      <c r="H62" s="135">
        <f t="shared" si="3"/>
        <v>0</v>
      </c>
      <c r="L62" t="b">
        <f t="shared" si="2"/>
        <v>1</v>
      </c>
      <c r="M62" s="5">
        <v>10183</v>
      </c>
      <c r="N62" s="141">
        <v>10183</v>
      </c>
      <c r="O62">
        <v>0.68899999999999995</v>
      </c>
      <c r="P62">
        <v>0</v>
      </c>
    </row>
    <row r="63" spans="1:16" ht="30.75" thickBot="1" x14ac:dyDescent="0.3">
      <c r="A63" s="124">
        <v>10170</v>
      </c>
      <c r="B63" s="125" t="s">
        <v>60</v>
      </c>
      <c r="C63" s="128" t="s">
        <v>282</v>
      </c>
      <c r="D63" s="129">
        <v>3.1E-2</v>
      </c>
      <c r="E63" s="129">
        <v>0</v>
      </c>
      <c r="F63" s="137" t="s">
        <v>245</v>
      </c>
      <c r="G63" s="135">
        <f t="shared" si="1"/>
        <v>0</v>
      </c>
      <c r="H63" s="135">
        <f t="shared" si="3"/>
        <v>0</v>
      </c>
      <c r="L63" t="b">
        <f t="shared" si="2"/>
        <v>1</v>
      </c>
      <c r="M63" s="5">
        <v>10186</v>
      </c>
      <c r="N63" s="141">
        <v>10186</v>
      </c>
      <c r="O63">
        <v>0</v>
      </c>
      <c r="P63">
        <v>0</v>
      </c>
    </row>
    <row r="64" spans="1:16" ht="15.75" thickBot="1" x14ac:dyDescent="0.3">
      <c r="A64" s="124">
        <v>10170</v>
      </c>
      <c r="B64" s="125" t="s">
        <v>60</v>
      </c>
      <c r="C64" s="128" t="s">
        <v>283</v>
      </c>
      <c r="D64" s="129">
        <v>2.5000000000000001E-2</v>
      </c>
      <c r="E64" s="129">
        <v>0</v>
      </c>
      <c r="F64" s="137" t="s">
        <v>245</v>
      </c>
      <c r="G64" s="135">
        <f t="shared" si="1"/>
        <v>0</v>
      </c>
      <c r="H64" s="135">
        <f t="shared" si="3"/>
        <v>0</v>
      </c>
      <c r="L64" t="b">
        <f t="shared" si="2"/>
        <v>1</v>
      </c>
      <c r="M64" s="5">
        <v>10190</v>
      </c>
      <c r="N64" s="141">
        <v>10190</v>
      </c>
      <c r="O64">
        <v>403.12600000000003</v>
      </c>
      <c r="P64">
        <v>0</v>
      </c>
    </row>
    <row r="65" spans="1:16" ht="30.75" thickBot="1" x14ac:dyDescent="0.3">
      <c r="A65" s="124">
        <v>10170</v>
      </c>
      <c r="B65" s="125" t="s">
        <v>60</v>
      </c>
      <c r="C65" s="128" t="s">
        <v>284</v>
      </c>
      <c r="D65" s="129">
        <v>0.56999999999999995</v>
      </c>
      <c r="E65" s="129">
        <v>0</v>
      </c>
      <c r="F65" s="137" t="s">
        <v>245</v>
      </c>
      <c r="G65" s="135">
        <f t="shared" si="1"/>
        <v>0</v>
      </c>
      <c r="H65" s="135">
        <f t="shared" si="3"/>
        <v>0</v>
      </c>
      <c r="L65" t="b">
        <f t="shared" si="2"/>
        <v>1</v>
      </c>
      <c r="M65" s="5">
        <v>10191</v>
      </c>
      <c r="N65" s="141">
        <v>10191</v>
      </c>
      <c r="O65">
        <v>0</v>
      </c>
      <c r="P65">
        <v>0</v>
      </c>
    </row>
    <row r="66" spans="1:16" ht="15.75" thickBot="1" x14ac:dyDescent="0.3">
      <c r="A66" s="124">
        <v>10172</v>
      </c>
      <c r="B66" s="125" t="s">
        <v>61</v>
      </c>
      <c r="C66" s="126" t="s">
        <v>242</v>
      </c>
      <c r="D66" s="129" t="s">
        <v>243</v>
      </c>
      <c r="E66" s="129" t="s">
        <v>243</v>
      </c>
      <c r="F66" s="138"/>
      <c r="G66" s="135">
        <f t="shared" si="1"/>
        <v>0</v>
      </c>
      <c r="H66" s="135">
        <f t="shared" ref="H66:H97" si="4">IF(F66="A",E66,0)</f>
        <v>0</v>
      </c>
      <c r="L66" t="b">
        <f t="shared" si="2"/>
        <v>1</v>
      </c>
      <c r="M66" s="5">
        <v>10197</v>
      </c>
      <c r="N66" s="141">
        <v>10197</v>
      </c>
      <c r="O66">
        <v>0</v>
      </c>
      <c r="P66">
        <v>0</v>
      </c>
    </row>
    <row r="67" spans="1:16" ht="15.75" thickBot="1" x14ac:dyDescent="0.3">
      <c r="A67" s="124">
        <v>10173</v>
      </c>
      <c r="B67" s="125" t="s">
        <v>62</v>
      </c>
      <c r="C67" s="126" t="s">
        <v>285</v>
      </c>
      <c r="D67" s="127">
        <v>0.13500000000000001</v>
      </c>
      <c r="E67" s="127">
        <v>0</v>
      </c>
      <c r="F67" s="136" t="s">
        <v>245</v>
      </c>
      <c r="G67" s="135">
        <f t="shared" ref="G67:G130" si="5">IF(E67="-",0,E67-H67)</f>
        <v>0</v>
      </c>
      <c r="H67" s="135">
        <f t="shared" si="4"/>
        <v>0</v>
      </c>
      <c r="L67" t="b">
        <f t="shared" ref="L67:L130" si="6">N67=M67</f>
        <v>1</v>
      </c>
      <c r="M67" s="5">
        <v>10202</v>
      </c>
      <c r="N67" s="141">
        <v>10202</v>
      </c>
      <c r="O67">
        <v>0</v>
      </c>
      <c r="P67">
        <v>0</v>
      </c>
    </row>
    <row r="68" spans="1:16" ht="15.75" thickBot="1" x14ac:dyDescent="0.3">
      <c r="A68" s="124">
        <v>10173</v>
      </c>
      <c r="B68" s="125" t="s">
        <v>62</v>
      </c>
      <c r="C68" s="126" t="s">
        <v>286</v>
      </c>
      <c r="D68" s="127">
        <v>0.96699999999999997</v>
      </c>
      <c r="E68" s="127">
        <v>0.96699999999999997</v>
      </c>
      <c r="F68" s="136" t="s">
        <v>287</v>
      </c>
      <c r="G68" s="135">
        <f t="shared" si="5"/>
        <v>0</v>
      </c>
      <c r="H68" s="135">
        <f t="shared" si="4"/>
        <v>0.96699999999999997</v>
      </c>
      <c r="L68" t="b">
        <f t="shared" si="6"/>
        <v>1</v>
      </c>
      <c r="M68" s="5">
        <v>10203</v>
      </c>
      <c r="N68" s="141">
        <v>10203</v>
      </c>
      <c r="O68">
        <v>0</v>
      </c>
      <c r="P68">
        <v>0</v>
      </c>
    </row>
    <row r="69" spans="1:16" ht="15.75" thickBot="1" x14ac:dyDescent="0.3">
      <c r="A69" s="124">
        <v>10173</v>
      </c>
      <c r="B69" s="125" t="s">
        <v>62</v>
      </c>
      <c r="C69" s="126" t="s">
        <v>288</v>
      </c>
      <c r="D69" s="127">
        <v>0.99199999999999999</v>
      </c>
      <c r="E69" s="127">
        <v>0.99199999999999999</v>
      </c>
      <c r="F69" s="135"/>
      <c r="G69" s="135">
        <f t="shared" si="5"/>
        <v>0.99199999999999999</v>
      </c>
      <c r="H69" s="135">
        <f t="shared" si="4"/>
        <v>0</v>
      </c>
      <c r="L69" t="b">
        <f t="shared" si="6"/>
        <v>1</v>
      </c>
      <c r="M69" s="5">
        <v>10204</v>
      </c>
      <c r="N69" s="141">
        <v>10204</v>
      </c>
      <c r="O69">
        <v>17.321999999999999</v>
      </c>
      <c r="P69">
        <v>0.51800000000000002</v>
      </c>
    </row>
    <row r="70" spans="1:16" ht="15.75" thickBot="1" x14ac:dyDescent="0.3">
      <c r="A70" s="124">
        <v>10174</v>
      </c>
      <c r="B70" s="125" t="s">
        <v>63</v>
      </c>
      <c r="C70" s="126" t="s">
        <v>242</v>
      </c>
      <c r="D70" s="127" t="s">
        <v>243</v>
      </c>
      <c r="E70" s="127" t="s">
        <v>243</v>
      </c>
      <c r="F70" s="135"/>
      <c r="G70" s="135">
        <f t="shared" si="5"/>
        <v>0</v>
      </c>
      <c r="H70" s="135">
        <f t="shared" si="4"/>
        <v>0</v>
      </c>
      <c r="L70" t="b">
        <f t="shared" si="6"/>
        <v>1</v>
      </c>
      <c r="M70" s="5">
        <v>10209</v>
      </c>
      <c r="N70" s="141">
        <v>10209</v>
      </c>
      <c r="O70">
        <v>0</v>
      </c>
      <c r="P70">
        <v>0</v>
      </c>
    </row>
    <row r="71" spans="1:16" ht="15.75" thickBot="1" x14ac:dyDescent="0.3">
      <c r="A71" s="124">
        <v>10177</v>
      </c>
      <c r="B71" s="125" t="s">
        <v>64</v>
      </c>
      <c r="C71" s="126" t="s">
        <v>246</v>
      </c>
      <c r="D71" s="127">
        <v>0</v>
      </c>
      <c r="E71" s="127">
        <v>6.6000000000000003E-2</v>
      </c>
      <c r="F71" s="136" t="s">
        <v>289</v>
      </c>
      <c r="G71" s="135">
        <f t="shared" si="5"/>
        <v>6.6000000000000003E-2</v>
      </c>
      <c r="H71" s="135">
        <f t="shared" si="4"/>
        <v>0</v>
      </c>
      <c r="L71" t="b">
        <f t="shared" si="6"/>
        <v>1</v>
      </c>
      <c r="M71" s="5">
        <v>10230</v>
      </c>
      <c r="N71" s="141">
        <v>10230</v>
      </c>
      <c r="O71">
        <v>0.996</v>
      </c>
      <c r="P71">
        <v>0</v>
      </c>
    </row>
    <row r="72" spans="1:16" ht="15.75" thickBot="1" x14ac:dyDescent="0.3">
      <c r="A72" s="124">
        <v>10179</v>
      </c>
      <c r="B72" s="125" t="s">
        <v>65</v>
      </c>
      <c r="C72" s="126" t="s">
        <v>290</v>
      </c>
      <c r="D72" s="127">
        <v>1.077</v>
      </c>
      <c r="E72" s="127">
        <v>1.077</v>
      </c>
      <c r="F72" s="136" t="s">
        <v>287</v>
      </c>
      <c r="G72" s="135">
        <f t="shared" si="5"/>
        <v>0</v>
      </c>
      <c r="H72" s="135">
        <f t="shared" si="4"/>
        <v>1.077</v>
      </c>
      <c r="L72" t="b">
        <f t="shared" si="6"/>
        <v>1</v>
      </c>
      <c r="M72" s="5">
        <v>10231</v>
      </c>
      <c r="N72" s="141">
        <v>10231</v>
      </c>
      <c r="O72">
        <v>4.4190000000000005</v>
      </c>
      <c r="P72">
        <v>0</v>
      </c>
    </row>
    <row r="73" spans="1:16" ht="15.75" thickBot="1" x14ac:dyDescent="0.3">
      <c r="A73" s="124">
        <v>10179</v>
      </c>
      <c r="B73" s="125" t="s">
        <v>65</v>
      </c>
      <c r="C73" s="126" t="s">
        <v>291</v>
      </c>
      <c r="D73" s="127">
        <v>2.5</v>
      </c>
      <c r="E73" s="127">
        <v>2.5</v>
      </c>
      <c r="F73" s="136" t="s">
        <v>287</v>
      </c>
      <c r="G73" s="135">
        <f t="shared" si="5"/>
        <v>0</v>
      </c>
      <c r="H73" s="135">
        <f t="shared" si="4"/>
        <v>2.5</v>
      </c>
      <c r="L73" t="b">
        <f t="shared" si="6"/>
        <v>1</v>
      </c>
      <c r="M73" s="5">
        <v>10234</v>
      </c>
      <c r="N73" s="141">
        <v>10234</v>
      </c>
      <c r="O73">
        <v>0</v>
      </c>
      <c r="P73">
        <v>0</v>
      </c>
    </row>
    <row r="74" spans="1:16" ht="15.75" thickBot="1" x14ac:dyDescent="0.3">
      <c r="A74" s="124">
        <v>10179</v>
      </c>
      <c r="B74" s="125" t="s">
        <v>65</v>
      </c>
      <c r="C74" s="126" t="s">
        <v>292</v>
      </c>
      <c r="D74" s="127">
        <v>2.5</v>
      </c>
      <c r="E74" s="127">
        <v>0</v>
      </c>
      <c r="F74" s="136" t="s">
        <v>252</v>
      </c>
      <c r="G74" s="135">
        <f t="shared" si="5"/>
        <v>0</v>
      </c>
      <c r="H74" s="135">
        <f t="shared" si="4"/>
        <v>0</v>
      </c>
      <c r="L74" t="b">
        <f t="shared" si="6"/>
        <v>1</v>
      </c>
      <c r="M74" s="5">
        <v>10235</v>
      </c>
      <c r="N74" s="141">
        <v>10235</v>
      </c>
      <c r="O74">
        <v>0</v>
      </c>
      <c r="P74">
        <v>0</v>
      </c>
    </row>
    <row r="75" spans="1:16" ht="60.75" thickBot="1" x14ac:dyDescent="0.3">
      <c r="A75" s="124">
        <v>10179</v>
      </c>
      <c r="B75" s="125" t="s">
        <v>65</v>
      </c>
      <c r="C75" s="128" t="s">
        <v>293</v>
      </c>
      <c r="D75" s="127">
        <v>9.4039999999999999</v>
      </c>
      <c r="E75" s="127">
        <v>9.4039999999999999</v>
      </c>
      <c r="F75" s="136" t="s">
        <v>294</v>
      </c>
      <c r="G75" s="135">
        <f t="shared" si="5"/>
        <v>9.4039999999999999</v>
      </c>
      <c r="H75" s="135">
        <f t="shared" si="4"/>
        <v>0</v>
      </c>
      <c r="L75" t="b">
        <f t="shared" si="6"/>
        <v>1</v>
      </c>
      <c r="M75" s="5">
        <v>10236</v>
      </c>
      <c r="N75" s="141">
        <v>10236</v>
      </c>
      <c r="O75">
        <v>0</v>
      </c>
      <c r="P75">
        <v>0</v>
      </c>
    </row>
    <row r="76" spans="1:16" ht="15.75" thickBot="1" x14ac:dyDescent="0.3">
      <c r="A76" s="124">
        <v>10179</v>
      </c>
      <c r="B76" s="125" t="s">
        <v>65</v>
      </c>
      <c r="C76" s="126" t="s">
        <v>295</v>
      </c>
      <c r="D76" s="127">
        <v>0</v>
      </c>
      <c r="E76" s="127">
        <v>0</v>
      </c>
      <c r="F76" s="136" t="s">
        <v>294</v>
      </c>
      <c r="G76" s="135">
        <f t="shared" si="5"/>
        <v>0</v>
      </c>
      <c r="H76" s="135">
        <f t="shared" si="4"/>
        <v>0</v>
      </c>
      <c r="L76" t="b">
        <f t="shared" si="6"/>
        <v>1</v>
      </c>
      <c r="M76" s="5">
        <v>10237</v>
      </c>
      <c r="N76" s="141">
        <v>10237</v>
      </c>
      <c r="O76">
        <v>0.93600000000000005</v>
      </c>
      <c r="P76">
        <v>0</v>
      </c>
    </row>
    <row r="77" spans="1:16" ht="15.75" thickBot="1" x14ac:dyDescent="0.3">
      <c r="A77" s="124">
        <v>10074</v>
      </c>
      <c r="B77" s="125" t="s">
        <v>27</v>
      </c>
      <c r="C77" s="128" t="s">
        <v>262</v>
      </c>
      <c r="D77" s="127">
        <v>1.577</v>
      </c>
      <c r="E77" s="127">
        <v>1.4570000000000001</v>
      </c>
      <c r="F77" s="136" t="s">
        <v>263</v>
      </c>
      <c r="G77" s="135">
        <f t="shared" si="5"/>
        <v>1.4570000000000001</v>
      </c>
      <c r="H77" s="135">
        <f t="shared" si="4"/>
        <v>0</v>
      </c>
      <c r="L77" t="b">
        <f t="shared" si="6"/>
        <v>1</v>
      </c>
      <c r="M77" s="5">
        <v>10239</v>
      </c>
      <c r="N77" s="141">
        <v>10239</v>
      </c>
      <c r="O77">
        <v>0</v>
      </c>
      <c r="P77">
        <v>0</v>
      </c>
    </row>
    <row r="78" spans="1:16" ht="15.75" thickBot="1" x14ac:dyDescent="0.3">
      <c r="A78" s="124">
        <v>10074</v>
      </c>
      <c r="B78" s="125" t="s">
        <v>27</v>
      </c>
      <c r="C78" s="128" t="s">
        <v>265</v>
      </c>
      <c r="D78" s="127">
        <v>1.6</v>
      </c>
      <c r="E78" s="127">
        <v>1.484</v>
      </c>
      <c r="F78" s="136" t="s">
        <v>263</v>
      </c>
      <c r="G78" s="135">
        <f t="shared" si="5"/>
        <v>1.484</v>
      </c>
      <c r="H78" s="135">
        <f t="shared" si="4"/>
        <v>0</v>
      </c>
      <c r="L78" t="b">
        <f t="shared" si="6"/>
        <v>1</v>
      </c>
      <c r="M78" s="5">
        <v>10242</v>
      </c>
      <c r="N78" s="141">
        <v>10242</v>
      </c>
      <c r="O78">
        <v>0</v>
      </c>
      <c r="P78">
        <v>0</v>
      </c>
    </row>
    <row r="79" spans="1:16" ht="15.75" thickBot="1" x14ac:dyDescent="0.3">
      <c r="A79" s="124">
        <v>10183</v>
      </c>
      <c r="B79" s="125" t="s">
        <v>66</v>
      </c>
      <c r="C79" s="128" t="s">
        <v>246</v>
      </c>
      <c r="D79" s="127">
        <v>0.68899999999999995</v>
      </c>
      <c r="E79" s="127">
        <v>0.68899999999999995</v>
      </c>
      <c r="F79" s="136" t="s">
        <v>247</v>
      </c>
      <c r="G79" s="135">
        <f t="shared" si="5"/>
        <v>0.68899999999999995</v>
      </c>
      <c r="H79" s="135">
        <f t="shared" si="4"/>
        <v>0</v>
      </c>
      <c r="L79" t="b">
        <f t="shared" si="6"/>
        <v>1</v>
      </c>
      <c r="M79" s="5">
        <v>10244</v>
      </c>
      <c r="N79" s="141">
        <v>10244</v>
      </c>
      <c r="O79">
        <v>1.03</v>
      </c>
      <c r="P79">
        <v>2.573</v>
      </c>
    </row>
    <row r="80" spans="1:16" ht="45.75" thickBot="1" x14ac:dyDescent="0.3">
      <c r="A80" s="124">
        <v>10186</v>
      </c>
      <c r="B80" s="125" t="s">
        <v>67</v>
      </c>
      <c r="C80" s="128" t="s">
        <v>296</v>
      </c>
      <c r="D80" s="127">
        <v>3.3159999999999998</v>
      </c>
      <c r="E80" s="127">
        <v>0</v>
      </c>
      <c r="F80" s="136" t="s">
        <v>297</v>
      </c>
      <c r="G80" s="135">
        <f t="shared" si="5"/>
        <v>0</v>
      </c>
      <c r="H80" s="135">
        <f t="shared" si="4"/>
        <v>0</v>
      </c>
      <c r="L80" t="b">
        <f t="shared" si="6"/>
        <v>1</v>
      </c>
      <c r="M80" s="5">
        <v>10246</v>
      </c>
      <c r="N80" s="141">
        <v>10246</v>
      </c>
      <c r="O80">
        <v>0</v>
      </c>
      <c r="P80">
        <v>0</v>
      </c>
    </row>
    <row r="81" spans="1:16" ht="15.75" thickBot="1" x14ac:dyDescent="0.3">
      <c r="A81" s="124">
        <v>10190</v>
      </c>
      <c r="B81" s="125" t="s">
        <v>68</v>
      </c>
      <c r="C81" s="128" t="s">
        <v>396</v>
      </c>
      <c r="D81" s="127" t="s">
        <v>174</v>
      </c>
      <c r="E81" s="127">
        <v>400.83600000000001</v>
      </c>
      <c r="F81" s="136" t="s">
        <v>397</v>
      </c>
      <c r="G81" s="135">
        <f t="shared" si="5"/>
        <v>400.83600000000001</v>
      </c>
      <c r="H81" s="135">
        <f t="shared" si="4"/>
        <v>0</v>
      </c>
      <c r="L81" t="b">
        <f t="shared" si="6"/>
        <v>1</v>
      </c>
      <c r="M81" s="5">
        <v>10247</v>
      </c>
      <c r="N81" s="141">
        <v>10247</v>
      </c>
      <c r="O81">
        <v>0.65600000000000003</v>
      </c>
      <c r="P81">
        <v>0.80900000000000005</v>
      </c>
    </row>
    <row r="82" spans="1:16" ht="15.75" thickBot="1" x14ac:dyDescent="0.3">
      <c r="A82" s="124">
        <v>10190</v>
      </c>
      <c r="B82" s="125" t="s">
        <v>68</v>
      </c>
      <c r="C82" s="128" t="s">
        <v>399</v>
      </c>
      <c r="D82" s="127" t="s">
        <v>174</v>
      </c>
      <c r="E82" s="127">
        <v>0</v>
      </c>
      <c r="F82" s="136" t="s">
        <v>398</v>
      </c>
      <c r="G82" s="135">
        <f t="shared" ref="G82:G83" si="7">IF(E82="-",0,E82-H82)</f>
        <v>0</v>
      </c>
      <c r="H82" s="135">
        <f t="shared" ref="H82:H83" si="8">IF(F82="A",E82,0)</f>
        <v>0</v>
      </c>
      <c r="L82" t="b">
        <f t="shared" si="6"/>
        <v>1</v>
      </c>
      <c r="M82" s="5">
        <v>10256</v>
      </c>
      <c r="N82" s="141">
        <v>10256</v>
      </c>
      <c r="O82">
        <v>0</v>
      </c>
      <c r="P82">
        <v>0</v>
      </c>
    </row>
    <row r="83" spans="1:16" ht="15.75" thickBot="1" x14ac:dyDescent="0.3">
      <c r="A83" s="124">
        <v>10190</v>
      </c>
      <c r="B83" s="125" t="s">
        <v>68</v>
      </c>
      <c r="C83" s="128" t="s">
        <v>298</v>
      </c>
      <c r="D83" s="127" t="s">
        <v>174</v>
      </c>
      <c r="E83" s="144">
        <v>2.29</v>
      </c>
      <c r="F83" s="136" t="s">
        <v>393</v>
      </c>
      <c r="G83" s="135">
        <f t="shared" si="7"/>
        <v>2.29</v>
      </c>
      <c r="H83" s="135">
        <f t="shared" si="8"/>
        <v>0</v>
      </c>
      <c r="L83" t="b">
        <f t="shared" si="6"/>
        <v>1</v>
      </c>
      <c r="M83" s="5">
        <v>10258</v>
      </c>
      <c r="N83" s="141">
        <v>10258</v>
      </c>
      <c r="O83">
        <v>3.4390000000000001</v>
      </c>
      <c r="P83">
        <v>0</v>
      </c>
    </row>
    <row r="84" spans="1:16" ht="15.75" thickBot="1" x14ac:dyDescent="0.3">
      <c r="A84" s="124">
        <v>10190</v>
      </c>
      <c r="B84" s="125" t="s">
        <v>68</v>
      </c>
      <c r="C84" s="128" t="s">
        <v>299</v>
      </c>
      <c r="D84" s="127" t="s">
        <v>174</v>
      </c>
      <c r="E84" s="127">
        <v>0</v>
      </c>
      <c r="F84" s="136" t="s">
        <v>393</v>
      </c>
      <c r="G84" s="135">
        <f t="shared" si="5"/>
        <v>0</v>
      </c>
      <c r="H84" s="135">
        <f t="shared" si="4"/>
        <v>0</v>
      </c>
      <c r="L84" t="b">
        <f t="shared" si="6"/>
        <v>1</v>
      </c>
      <c r="M84" s="5">
        <v>10259</v>
      </c>
      <c r="N84" s="141">
        <v>10259</v>
      </c>
      <c r="O84">
        <v>0</v>
      </c>
      <c r="P84">
        <v>0</v>
      </c>
    </row>
    <row r="85" spans="1:16" ht="15.75" thickBot="1" x14ac:dyDescent="0.3">
      <c r="A85" s="124">
        <v>10190</v>
      </c>
      <c r="B85" s="125" t="s">
        <v>68</v>
      </c>
      <c r="C85" s="128" t="s">
        <v>300</v>
      </c>
      <c r="D85" s="127" t="s">
        <v>174</v>
      </c>
      <c r="E85" s="127">
        <v>0</v>
      </c>
      <c r="F85" s="136" t="s">
        <v>301</v>
      </c>
      <c r="G85" s="135">
        <f t="shared" si="5"/>
        <v>0</v>
      </c>
      <c r="H85" s="135">
        <f t="shared" si="4"/>
        <v>0</v>
      </c>
      <c r="L85" t="b">
        <f t="shared" si="6"/>
        <v>1</v>
      </c>
      <c r="M85" s="5">
        <v>10260</v>
      </c>
      <c r="N85" s="141">
        <v>10260</v>
      </c>
      <c r="O85">
        <v>0</v>
      </c>
      <c r="P85">
        <v>0</v>
      </c>
    </row>
    <row r="86" spans="1:16" ht="15.75" thickBot="1" x14ac:dyDescent="0.3">
      <c r="A86" s="124">
        <v>10191</v>
      </c>
      <c r="B86" s="125" t="s">
        <v>69</v>
      </c>
      <c r="C86" s="128" t="s">
        <v>302</v>
      </c>
      <c r="D86" s="127">
        <v>13</v>
      </c>
      <c r="E86" s="127">
        <v>0</v>
      </c>
      <c r="F86" s="136" t="s">
        <v>252</v>
      </c>
      <c r="G86" s="135">
        <f t="shared" si="5"/>
        <v>0</v>
      </c>
      <c r="H86" s="135">
        <f t="shared" si="4"/>
        <v>0</v>
      </c>
      <c r="L86" t="b">
        <f t="shared" si="6"/>
        <v>1</v>
      </c>
      <c r="M86" s="5">
        <v>10273</v>
      </c>
      <c r="N86" s="141">
        <v>10273</v>
      </c>
      <c r="O86">
        <v>0</v>
      </c>
      <c r="P86">
        <v>0</v>
      </c>
    </row>
    <row r="87" spans="1:16" ht="30.75" thickBot="1" x14ac:dyDescent="0.3">
      <c r="A87" s="124">
        <v>10191</v>
      </c>
      <c r="B87" s="125" t="s">
        <v>69</v>
      </c>
      <c r="C87" s="128" t="s">
        <v>303</v>
      </c>
      <c r="D87" s="127">
        <v>14.446</v>
      </c>
      <c r="E87" s="127">
        <v>0</v>
      </c>
      <c r="F87" s="136" t="s">
        <v>252</v>
      </c>
      <c r="G87" s="135">
        <f t="shared" si="5"/>
        <v>0</v>
      </c>
      <c r="H87" s="135">
        <f t="shared" si="4"/>
        <v>0</v>
      </c>
      <c r="L87" t="b">
        <f t="shared" si="6"/>
        <v>1</v>
      </c>
      <c r="M87" s="5">
        <v>10278</v>
      </c>
      <c r="N87" s="141">
        <v>10278</v>
      </c>
      <c r="O87">
        <v>1.53</v>
      </c>
      <c r="P87">
        <v>0</v>
      </c>
    </row>
    <row r="88" spans="1:16" ht="15.75" thickBot="1" x14ac:dyDescent="0.3">
      <c r="A88" s="124">
        <v>10197</v>
      </c>
      <c r="B88" s="125" t="s">
        <v>70</v>
      </c>
      <c r="C88" s="126" t="s">
        <v>242</v>
      </c>
      <c r="D88" s="127" t="s">
        <v>243</v>
      </c>
      <c r="E88" s="127" t="s">
        <v>243</v>
      </c>
      <c r="F88" s="135"/>
      <c r="G88" s="135">
        <f t="shared" si="5"/>
        <v>0</v>
      </c>
      <c r="H88" s="135">
        <f t="shared" si="4"/>
        <v>0</v>
      </c>
      <c r="L88" t="b">
        <f t="shared" si="6"/>
        <v>1</v>
      </c>
      <c r="M88" s="5">
        <v>10279</v>
      </c>
      <c r="N88" s="141">
        <v>10279</v>
      </c>
      <c r="O88">
        <v>4.4039999999999999</v>
      </c>
      <c r="P88">
        <v>0</v>
      </c>
    </row>
    <row r="89" spans="1:16" ht="15.75" thickBot="1" x14ac:dyDescent="0.3">
      <c r="A89" s="124">
        <v>10597</v>
      </c>
      <c r="B89" s="125" t="s">
        <v>135</v>
      </c>
      <c r="C89" s="126" t="s">
        <v>242</v>
      </c>
      <c r="D89" s="127" t="s">
        <v>243</v>
      </c>
      <c r="E89" s="127" t="s">
        <v>243</v>
      </c>
      <c r="F89" s="135"/>
      <c r="G89" s="135">
        <f t="shared" si="5"/>
        <v>0</v>
      </c>
      <c r="H89" s="135">
        <f t="shared" si="4"/>
        <v>0</v>
      </c>
      <c r="L89" t="b">
        <f t="shared" si="6"/>
        <v>1</v>
      </c>
      <c r="M89" s="5">
        <v>10284</v>
      </c>
      <c r="N89" s="141">
        <v>10284</v>
      </c>
      <c r="O89">
        <v>0</v>
      </c>
      <c r="P89">
        <v>0</v>
      </c>
    </row>
    <row r="90" spans="1:16" ht="15.75" thickBot="1" x14ac:dyDescent="0.3">
      <c r="A90" s="124">
        <v>10076</v>
      </c>
      <c r="B90" s="125" t="s">
        <v>28</v>
      </c>
      <c r="C90" s="126" t="s">
        <v>242</v>
      </c>
      <c r="D90" s="127" t="s">
        <v>243</v>
      </c>
      <c r="E90" s="127" t="s">
        <v>243</v>
      </c>
      <c r="F90" s="135"/>
      <c r="G90" s="135">
        <f t="shared" si="5"/>
        <v>0</v>
      </c>
      <c r="H90" s="135">
        <f t="shared" si="4"/>
        <v>0</v>
      </c>
      <c r="L90" t="b">
        <f t="shared" si="6"/>
        <v>1</v>
      </c>
      <c r="M90" s="5">
        <v>10285</v>
      </c>
      <c r="N90" s="141">
        <v>10285</v>
      </c>
      <c r="O90">
        <v>0</v>
      </c>
      <c r="P90">
        <v>0</v>
      </c>
    </row>
    <row r="91" spans="1:16" ht="15.75" thickBot="1" x14ac:dyDescent="0.3">
      <c r="A91" s="124">
        <v>10202</v>
      </c>
      <c r="B91" s="125" t="s">
        <v>71</v>
      </c>
      <c r="C91" s="126" t="s">
        <v>304</v>
      </c>
      <c r="D91" s="127">
        <v>2.6859999999999999</v>
      </c>
      <c r="E91" s="127">
        <v>0</v>
      </c>
      <c r="F91" s="136" t="s">
        <v>252</v>
      </c>
      <c r="G91" s="135">
        <f t="shared" si="5"/>
        <v>0</v>
      </c>
      <c r="H91" s="135">
        <f t="shared" si="4"/>
        <v>0</v>
      </c>
      <c r="L91" t="b">
        <f t="shared" si="6"/>
        <v>1</v>
      </c>
      <c r="M91" s="5">
        <v>10286</v>
      </c>
      <c r="N91" s="141">
        <v>10286</v>
      </c>
      <c r="O91">
        <v>24.13</v>
      </c>
      <c r="P91">
        <v>0</v>
      </c>
    </row>
    <row r="92" spans="1:16" ht="15.75" thickBot="1" x14ac:dyDescent="0.3">
      <c r="A92" s="124">
        <v>10203</v>
      </c>
      <c r="B92" s="125" t="s">
        <v>72</v>
      </c>
      <c r="C92" s="126" t="s">
        <v>242</v>
      </c>
      <c r="D92" s="127" t="s">
        <v>243</v>
      </c>
      <c r="E92" s="127" t="s">
        <v>243</v>
      </c>
      <c r="F92" s="135"/>
      <c r="G92" s="135">
        <f t="shared" si="5"/>
        <v>0</v>
      </c>
      <c r="H92" s="135">
        <f t="shared" si="4"/>
        <v>0</v>
      </c>
      <c r="L92" t="b">
        <f t="shared" si="6"/>
        <v>1</v>
      </c>
      <c r="M92" s="5">
        <v>10288</v>
      </c>
      <c r="N92" s="141">
        <v>10288</v>
      </c>
      <c r="O92">
        <v>0</v>
      </c>
      <c r="P92">
        <v>0</v>
      </c>
    </row>
    <row r="93" spans="1:16" ht="15.75" thickBot="1" x14ac:dyDescent="0.3">
      <c r="A93" s="124">
        <v>10204</v>
      </c>
      <c r="B93" s="125" t="s">
        <v>73</v>
      </c>
      <c r="C93" s="128" t="s">
        <v>305</v>
      </c>
      <c r="D93" s="127">
        <v>11.528</v>
      </c>
      <c r="E93" s="127">
        <v>11.528</v>
      </c>
      <c r="F93" s="135"/>
      <c r="G93" s="135">
        <f t="shared" si="5"/>
        <v>11.528</v>
      </c>
      <c r="H93" s="135">
        <f t="shared" si="4"/>
        <v>0</v>
      </c>
      <c r="L93" t="b">
        <f t="shared" si="6"/>
        <v>1</v>
      </c>
      <c r="M93" s="5">
        <v>10291</v>
      </c>
      <c r="N93" s="141">
        <v>10291</v>
      </c>
      <c r="O93">
        <v>0</v>
      </c>
      <c r="P93">
        <v>0</v>
      </c>
    </row>
    <row r="94" spans="1:16" ht="15.75" thickBot="1" x14ac:dyDescent="0.3">
      <c r="A94" s="124">
        <v>10204</v>
      </c>
      <c r="B94" s="125" t="s">
        <v>73</v>
      </c>
      <c r="C94" s="128" t="s">
        <v>306</v>
      </c>
      <c r="D94" s="127">
        <v>5.7939999999999996</v>
      </c>
      <c r="E94" s="127">
        <v>5.7939999999999996</v>
      </c>
      <c r="F94" s="135"/>
      <c r="G94" s="135">
        <f t="shared" si="5"/>
        <v>5.7939999999999996</v>
      </c>
      <c r="H94" s="135">
        <f t="shared" si="4"/>
        <v>0</v>
      </c>
      <c r="L94" t="b">
        <f t="shared" si="6"/>
        <v>1</v>
      </c>
      <c r="M94" s="5">
        <v>10294</v>
      </c>
      <c r="N94" s="141">
        <v>10294</v>
      </c>
      <c r="O94">
        <v>0</v>
      </c>
      <c r="P94">
        <v>0</v>
      </c>
    </row>
    <row r="95" spans="1:16" ht="15.75" thickBot="1" x14ac:dyDescent="0.3">
      <c r="A95" s="124">
        <v>10204</v>
      </c>
      <c r="B95" s="125" t="s">
        <v>73</v>
      </c>
      <c r="C95" s="128" t="s">
        <v>307</v>
      </c>
      <c r="D95" s="127">
        <v>0.51800000000000002</v>
      </c>
      <c r="E95" s="127">
        <v>0.51800000000000002</v>
      </c>
      <c r="F95" s="136" t="s">
        <v>287</v>
      </c>
      <c r="G95" s="135">
        <f t="shared" si="5"/>
        <v>0</v>
      </c>
      <c r="H95" s="135">
        <f t="shared" si="4"/>
        <v>0.51800000000000002</v>
      </c>
      <c r="L95" t="b">
        <f t="shared" si="6"/>
        <v>1</v>
      </c>
      <c r="M95" s="5">
        <v>10304</v>
      </c>
      <c r="N95" s="141">
        <v>10304</v>
      </c>
      <c r="O95">
        <v>0</v>
      </c>
      <c r="P95">
        <v>0</v>
      </c>
    </row>
    <row r="96" spans="1:16" ht="15.75" thickBot="1" x14ac:dyDescent="0.3">
      <c r="A96" s="124">
        <v>10209</v>
      </c>
      <c r="B96" s="125" t="s">
        <v>74</v>
      </c>
      <c r="C96" s="126" t="s">
        <v>242</v>
      </c>
      <c r="D96" s="127" t="s">
        <v>243</v>
      </c>
      <c r="E96" s="127" t="s">
        <v>243</v>
      </c>
      <c r="F96" s="135"/>
      <c r="G96" s="135">
        <f t="shared" si="5"/>
        <v>0</v>
      </c>
      <c r="H96" s="135">
        <f t="shared" si="4"/>
        <v>0</v>
      </c>
      <c r="L96" t="b">
        <f t="shared" si="6"/>
        <v>1</v>
      </c>
      <c r="M96" s="5">
        <v>10306</v>
      </c>
      <c r="N96" s="141">
        <v>10306</v>
      </c>
      <c r="O96">
        <v>36.001000000000005</v>
      </c>
      <c r="P96">
        <v>0</v>
      </c>
    </row>
    <row r="97" spans="1:16" ht="15.75" thickBot="1" x14ac:dyDescent="0.3">
      <c r="A97" s="124">
        <v>12026</v>
      </c>
      <c r="B97" s="125" t="s">
        <v>138</v>
      </c>
      <c r="C97" s="126" t="s">
        <v>242</v>
      </c>
      <c r="D97" s="127" t="s">
        <v>243</v>
      </c>
      <c r="E97" s="127" t="s">
        <v>243</v>
      </c>
      <c r="F97" s="135"/>
      <c r="G97" s="135">
        <f t="shared" si="5"/>
        <v>0</v>
      </c>
      <c r="H97" s="135">
        <f t="shared" si="4"/>
        <v>0</v>
      </c>
      <c r="L97" t="b">
        <f t="shared" si="6"/>
        <v>1</v>
      </c>
      <c r="M97" s="5">
        <v>10307</v>
      </c>
      <c r="N97" s="141">
        <v>10307</v>
      </c>
      <c r="O97">
        <v>0</v>
      </c>
      <c r="P97">
        <v>5</v>
      </c>
    </row>
    <row r="98" spans="1:16" ht="15.75" thickBot="1" x14ac:dyDescent="0.3">
      <c r="A98" s="124">
        <v>13927</v>
      </c>
      <c r="B98" s="125" t="s">
        <v>134</v>
      </c>
      <c r="C98" s="126" t="s">
        <v>242</v>
      </c>
      <c r="D98" s="127" t="s">
        <v>243</v>
      </c>
      <c r="E98" s="127" t="s">
        <v>243</v>
      </c>
      <c r="F98" s="135"/>
      <c r="G98" s="135">
        <f t="shared" si="5"/>
        <v>0</v>
      </c>
      <c r="H98" s="135">
        <f t="shared" ref="H98:H126" si="9">IF(F98="A",E98,0)</f>
        <v>0</v>
      </c>
      <c r="L98" t="b">
        <f t="shared" si="6"/>
        <v>1</v>
      </c>
      <c r="M98" s="5">
        <v>10326</v>
      </c>
      <c r="N98" s="141">
        <v>10326</v>
      </c>
      <c r="O98">
        <v>0</v>
      </c>
      <c r="P98">
        <v>0</v>
      </c>
    </row>
    <row r="99" spans="1:16" ht="15.75" thickBot="1" x14ac:dyDescent="0.3">
      <c r="A99" s="124">
        <v>10230</v>
      </c>
      <c r="B99" s="125" t="s">
        <v>75</v>
      </c>
      <c r="C99" s="128" t="s">
        <v>262</v>
      </c>
      <c r="D99" s="127">
        <v>0.52600000000000002</v>
      </c>
      <c r="E99" s="127">
        <v>0.48599999999999999</v>
      </c>
      <c r="F99" s="136" t="s">
        <v>263</v>
      </c>
      <c r="G99" s="135">
        <f t="shared" si="5"/>
        <v>0.48599999999999999</v>
      </c>
      <c r="H99" s="135">
        <f t="shared" si="9"/>
        <v>0</v>
      </c>
      <c r="L99" t="b">
        <f t="shared" si="6"/>
        <v>1</v>
      </c>
      <c r="M99" s="5">
        <v>10331</v>
      </c>
      <c r="N99" s="141">
        <v>10331</v>
      </c>
      <c r="O99">
        <v>0</v>
      </c>
      <c r="P99">
        <v>0</v>
      </c>
    </row>
    <row r="100" spans="1:16" ht="15.75" thickBot="1" x14ac:dyDescent="0.3">
      <c r="A100" s="124">
        <v>10230</v>
      </c>
      <c r="B100" s="125" t="s">
        <v>75</v>
      </c>
      <c r="C100" s="128" t="s">
        <v>265</v>
      </c>
      <c r="D100" s="127">
        <v>0.53300000000000003</v>
      </c>
      <c r="E100" s="127">
        <v>0.49399999999999999</v>
      </c>
      <c r="F100" s="136" t="s">
        <v>263</v>
      </c>
      <c r="G100" s="135">
        <f t="shared" si="5"/>
        <v>0.49399999999999999</v>
      </c>
      <c r="H100" s="135">
        <f t="shared" si="9"/>
        <v>0</v>
      </c>
      <c r="L100" t="b">
        <f t="shared" si="6"/>
        <v>1</v>
      </c>
      <c r="M100" s="5">
        <v>10333</v>
      </c>
      <c r="N100" s="141">
        <v>10333</v>
      </c>
      <c r="O100">
        <v>0</v>
      </c>
      <c r="P100">
        <v>0</v>
      </c>
    </row>
    <row r="101" spans="1:16" ht="15.75" thickBot="1" x14ac:dyDescent="0.3">
      <c r="A101" s="124">
        <v>10230</v>
      </c>
      <c r="B101" s="125" t="s">
        <v>75</v>
      </c>
      <c r="C101" s="128" t="s">
        <v>246</v>
      </c>
      <c r="D101" s="127">
        <v>0</v>
      </c>
      <c r="E101" s="127">
        <v>1.6E-2</v>
      </c>
      <c r="F101" s="136" t="s">
        <v>289</v>
      </c>
      <c r="G101" s="135">
        <f t="shared" si="5"/>
        <v>1.6E-2</v>
      </c>
      <c r="H101" s="135">
        <f t="shared" si="9"/>
        <v>0</v>
      </c>
      <c r="L101" t="b">
        <f t="shared" si="6"/>
        <v>1</v>
      </c>
      <c r="M101" s="5">
        <v>10338</v>
      </c>
      <c r="N101" s="141">
        <v>10338</v>
      </c>
      <c r="O101">
        <v>0</v>
      </c>
      <c r="P101">
        <v>0</v>
      </c>
    </row>
    <row r="102" spans="1:16" ht="15.75" thickBot="1" x14ac:dyDescent="0.3">
      <c r="A102" s="124">
        <v>10231</v>
      </c>
      <c r="B102" s="125" t="s">
        <v>76</v>
      </c>
      <c r="C102" s="128" t="s">
        <v>308</v>
      </c>
      <c r="D102" s="127">
        <v>4.2220000000000004</v>
      </c>
      <c r="E102" s="127">
        <v>4.2220000000000004</v>
      </c>
      <c r="F102" s="135"/>
      <c r="G102" s="135">
        <f t="shared" si="5"/>
        <v>4.2220000000000004</v>
      </c>
      <c r="H102" s="135">
        <f t="shared" si="9"/>
        <v>0</v>
      </c>
      <c r="L102" t="b">
        <f t="shared" si="6"/>
        <v>1</v>
      </c>
      <c r="M102" s="5">
        <v>10342</v>
      </c>
      <c r="N102" s="141">
        <v>10342</v>
      </c>
      <c r="O102">
        <v>0</v>
      </c>
      <c r="P102">
        <v>0</v>
      </c>
    </row>
    <row r="103" spans="1:16" ht="15.75" thickBot="1" x14ac:dyDescent="0.3">
      <c r="A103" s="124">
        <v>10231</v>
      </c>
      <c r="B103" s="125" t="s">
        <v>76</v>
      </c>
      <c r="C103" s="128" t="s">
        <v>246</v>
      </c>
      <c r="D103" s="127">
        <v>0.19700000000000001</v>
      </c>
      <c r="E103" s="127">
        <v>0.19700000000000001</v>
      </c>
      <c r="F103" s="136" t="s">
        <v>247</v>
      </c>
      <c r="G103" s="135">
        <f t="shared" si="5"/>
        <v>0.19700000000000001</v>
      </c>
      <c r="H103" s="135">
        <f t="shared" si="9"/>
        <v>0</v>
      </c>
      <c r="L103" t="b">
        <f t="shared" si="6"/>
        <v>1</v>
      </c>
      <c r="M103" s="5">
        <v>10343</v>
      </c>
      <c r="N103" s="141">
        <v>10343</v>
      </c>
      <c r="O103">
        <v>0</v>
      </c>
      <c r="P103">
        <v>0</v>
      </c>
    </row>
    <row r="104" spans="1:16" ht="15.75" thickBot="1" x14ac:dyDescent="0.3">
      <c r="A104" s="124">
        <v>10231</v>
      </c>
      <c r="B104" s="125" t="s">
        <v>76</v>
      </c>
      <c r="C104" s="128" t="s">
        <v>309</v>
      </c>
      <c r="D104" s="127">
        <v>1.256</v>
      </c>
      <c r="E104" s="127">
        <v>0</v>
      </c>
      <c r="F104" s="136" t="s">
        <v>252</v>
      </c>
      <c r="G104" s="135">
        <f t="shared" si="5"/>
        <v>0</v>
      </c>
      <c r="H104" s="135">
        <f t="shared" si="9"/>
        <v>0</v>
      </c>
      <c r="L104" t="b">
        <f t="shared" si="6"/>
        <v>1</v>
      </c>
      <c r="M104" s="5">
        <v>10349</v>
      </c>
      <c r="N104" s="141">
        <v>10349</v>
      </c>
      <c r="O104">
        <v>588.60600000000011</v>
      </c>
      <c r="P104">
        <v>0</v>
      </c>
    </row>
    <row r="105" spans="1:16" ht="15.75" thickBot="1" x14ac:dyDescent="0.3">
      <c r="A105" s="124">
        <v>10234</v>
      </c>
      <c r="B105" s="125" t="s">
        <v>77</v>
      </c>
      <c r="C105" s="126" t="s">
        <v>242</v>
      </c>
      <c r="D105" s="127" t="s">
        <v>243</v>
      </c>
      <c r="E105" s="127" t="s">
        <v>243</v>
      </c>
      <c r="F105" s="135"/>
      <c r="G105" s="135">
        <f t="shared" si="5"/>
        <v>0</v>
      </c>
      <c r="H105" s="135">
        <f t="shared" si="9"/>
        <v>0</v>
      </c>
      <c r="L105" t="b">
        <f t="shared" si="6"/>
        <v>1</v>
      </c>
      <c r="M105" s="5">
        <v>10352</v>
      </c>
      <c r="N105" s="141">
        <v>10352</v>
      </c>
      <c r="O105">
        <v>6.6000000000000003E-2</v>
      </c>
      <c r="P105">
        <v>0</v>
      </c>
    </row>
    <row r="106" spans="1:16" ht="15.75" thickBot="1" x14ac:dyDescent="0.3">
      <c r="A106" s="124">
        <v>10235</v>
      </c>
      <c r="B106" s="125" t="s">
        <v>78</v>
      </c>
      <c r="C106" s="126" t="s">
        <v>242</v>
      </c>
      <c r="D106" s="127" t="s">
        <v>243</v>
      </c>
      <c r="E106" s="127" t="s">
        <v>243</v>
      </c>
      <c r="F106" s="135"/>
      <c r="G106" s="135">
        <f t="shared" si="5"/>
        <v>0</v>
      </c>
      <c r="H106" s="135">
        <f t="shared" si="9"/>
        <v>0</v>
      </c>
      <c r="L106" t="b">
        <f t="shared" si="6"/>
        <v>1</v>
      </c>
      <c r="M106" s="5">
        <v>10354</v>
      </c>
      <c r="N106" s="141">
        <v>10354</v>
      </c>
      <c r="O106">
        <v>32.158999999999999</v>
      </c>
      <c r="P106">
        <v>0</v>
      </c>
    </row>
    <row r="107" spans="1:16" ht="15.75" thickBot="1" x14ac:dyDescent="0.3">
      <c r="A107" s="124">
        <v>10236</v>
      </c>
      <c r="B107" s="125" t="s">
        <v>79</v>
      </c>
      <c r="C107" s="126" t="s">
        <v>310</v>
      </c>
      <c r="D107" s="127">
        <v>0.13200000000000001</v>
      </c>
      <c r="E107" s="127">
        <v>0</v>
      </c>
      <c r="F107" s="136" t="s">
        <v>245</v>
      </c>
      <c r="G107" s="135">
        <f t="shared" si="5"/>
        <v>0</v>
      </c>
      <c r="H107" s="135">
        <f t="shared" si="9"/>
        <v>0</v>
      </c>
      <c r="L107" t="b">
        <f t="shared" si="6"/>
        <v>1</v>
      </c>
      <c r="M107" s="5">
        <v>10360</v>
      </c>
      <c r="N107" s="141">
        <v>10360</v>
      </c>
      <c r="O107">
        <v>0</v>
      </c>
      <c r="P107">
        <v>0</v>
      </c>
    </row>
    <row r="108" spans="1:16" ht="15.75" thickBot="1" x14ac:dyDescent="0.3">
      <c r="A108" s="124">
        <v>10237</v>
      </c>
      <c r="B108" s="125" t="s">
        <v>80</v>
      </c>
      <c r="C108" s="128" t="s">
        <v>311</v>
      </c>
      <c r="D108" s="127">
        <v>0.159</v>
      </c>
      <c r="E108" s="127">
        <v>0</v>
      </c>
      <c r="F108" s="136" t="s">
        <v>245</v>
      </c>
      <c r="G108" s="135">
        <f t="shared" si="5"/>
        <v>0</v>
      </c>
      <c r="H108" s="135">
        <f t="shared" si="9"/>
        <v>0</v>
      </c>
      <c r="L108" t="b">
        <f t="shared" si="6"/>
        <v>1</v>
      </c>
      <c r="M108" s="5">
        <v>10363</v>
      </c>
      <c r="N108" s="141">
        <v>10363</v>
      </c>
      <c r="O108">
        <v>0</v>
      </c>
      <c r="P108">
        <v>0</v>
      </c>
    </row>
    <row r="109" spans="1:16" ht="15.75" thickBot="1" x14ac:dyDescent="0.3">
      <c r="A109" s="124">
        <v>10237</v>
      </c>
      <c r="B109" s="125" t="s">
        <v>80</v>
      </c>
      <c r="C109" s="128" t="s">
        <v>312</v>
      </c>
      <c r="D109" s="127">
        <v>9.6000000000000002E-2</v>
      </c>
      <c r="E109" s="127">
        <v>0</v>
      </c>
      <c r="F109" s="136" t="s">
        <v>245</v>
      </c>
      <c r="G109" s="135">
        <f t="shared" si="5"/>
        <v>0</v>
      </c>
      <c r="H109" s="135">
        <f t="shared" si="9"/>
        <v>0</v>
      </c>
      <c r="L109" t="b">
        <f t="shared" si="6"/>
        <v>1</v>
      </c>
      <c r="M109" s="5">
        <v>10369</v>
      </c>
      <c r="N109" s="141">
        <v>10369</v>
      </c>
      <c r="O109">
        <v>0</v>
      </c>
      <c r="P109">
        <v>0</v>
      </c>
    </row>
    <row r="110" spans="1:16" ht="15.75" thickBot="1" x14ac:dyDescent="0.3">
      <c r="A110" s="124">
        <v>10237</v>
      </c>
      <c r="B110" s="125" t="s">
        <v>80</v>
      </c>
      <c r="C110" s="128" t="s">
        <v>246</v>
      </c>
      <c r="D110" s="127">
        <v>0.93600000000000005</v>
      </c>
      <c r="E110" s="127">
        <v>0.93600000000000005</v>
      </c>
      <c r="F110" s="136" t="s">
        <v>247</v>
      </c>
      <c r="G110" s="135">
        <f t="shared" si="5"/>
        <v>0.93600000000000005</v>
      </c>
      <c r="H110" s="135">
        <f t="shared" si="9"/>
        <v>0</v>
      </c>
      <c r="L110" t="b">
        <f t="shared" si="6"/>
        <v>1</v>
      </c>
      <c r="M110" s="5">
        <v>10370</v>
      </c>
      <c r="N110" s="141">
        <v>10370</v>
      </c>
      <c r="O110">
        <v>181.13900000000001</v>
      </c>
      <c r="P110">
        <v>0</v>
      </c>
    </row>
    <row r="111" spans="1:16" ht="15.75" thickBot="1" x14ac:dyDescent="0.3">
      <c r="A111" s="124">
        <v>10239</v>
      </c>
      <c r="B111" s="125" t="s">
        <v>81</v>
      </c>
      <c r="C111" s="126" t="s">
        <v>242</v>
      </c>
      <c r="D111" s="127" t="s">
        <v>243</v>
      </c>
      <c r="E111" s="127" t="s">
        <v>243</v>
      </c>
      <c r="F111" s="135"/>
      <c r="G111" s="135">
        <f t="shared" si="5"/>
        <v>0</v>
      </c>
      <c r="H111" s="135">
        <f t="shared" si="9"/>
        <v>0</v>
      </c>
      <c r="L111" t="b">
        <f t="shared" si="6"/>
        <v>1</v>
      </c>
      <c r="M111" s="5">
        <v>10371</v>
      </c>
      <c r="N111" s="141">
        <v>10371</v>
      </c>
      <c r="O111">
        <v>0</v>
      </c>
      <c r="P111">
        <v>0</v>
      </c>
    </row>
    <row r="112" spans="1:16" ht="15.75" thickBot="1" x14ac:dyDescent="0.3">
      <c r="A112" s="124">
        <v>10242</v>
      </c>
      <c r="B112" s="125" t="s">
        <v>82</v>
      </c>
      <c r="C112" s="126" t="s">
        <v>242</v>
      </c>
      <c r="D112" s="127" t="s">
        <v>243</v>
      </c>
      <c r="E112" s="127" t="s">
        <v>243</v>
      </c>
      <c r="F112" s="135"/>
      <c r="G112" s="135">
        <f t="shared" si="5"/>
        <v>0</v>
      </c>
      <c r="H112" s="135">
        <f t="shared" si="9"/>
        <v>0</v>
      </c>
      <c r="L112" t="b">
        <f t="shared" si="6"/>
        <v>1</v>
      </c>
      <c r="M112" s="5">
        <v>10376</v>
      </c>
      <c r="N112" s="141">
        <v>10376</v>
      </c>
      <c r="O112">
        <v>0</v>
      </c>
      <c r="P112">
        <v>0</v>
      </c>
    </row>
    <row r="113" spans="1:16" ht="15.75" thickBot="1" x14ac:dyDescent="0.3">
      <c r="A113" s="124">
        <v>10244</v>
      </c>
      <c r="B113" s="125" t="s">
        <v>83</v>
      </c>
      <c r="C113" s="128" t="s">
        <v>313</v>
      </c>
      <c r="D113" s="127">
        <v>0.151</v>
      </c>
      <c r="E113" s="127">
        <v>0</v>
      </c>
      <c r="F113" s="136" t="s">
        <v>245</v>
      </c>
      <c r="G113" s="135">
        <f t="shared" si="5"/>
        <v>0</v>
      </c>
      <c r="H113" s="135">
        <f t="shared" si="9"/>
        <v>0</v>
      </c>
      <c r="L113" t="b">
        <f t="shared" si="6"/>
        <v>1</v>
      </c>
      <c r="M113" s="5">
        <v>10378</v>
      </c>
      <c r="N113" s="141">
        <v>10378</v>
      </c>
      <c r="O113">
        <v>0</v>
      </c>
      <c r="P113">
        <v>0</v>
      </c>
    </row>
    <row r="114" spans="1:16" ht="15.75" thickBot="1" x14ac:dyDescent="0.3">
      <c r="A114" s="124">
        <v>10244</v>
      </c>
      <c r="B114" s="125" t="s">
        <v>83</v>
      </c>
      <c r="C114" s="128" t="s">
        <v>307</v>
      </c>
      <c r="D114" s="127">
        <v>2.573</v>
      </c>
      <c r="E114" s="127">
        <v>2.573</v>
      </c>
      <c r="F114" s="136" t="s">
        <v>287</v>
      </c>
      <c r="G114" s="135">
        <f t="shared" si="5"/>
        <v>0</v>
      </c>
      <c r="H114" s="135">
        <f t="shared" si="9"/>
        <v>2.573</v>
      </c>
      <c r="L114" t="b">
        <f t="shared" si="6"/>
        <v>1</v>
      </c>
      <c r="M114" s="5">
        <v>10379</v>
      </c>
      <c r="N114" s="141">
        <v>10379</v>
      </c>
      <c r="O114">
        <v>0</v>
      </c>
      <c r="P114">
        <v>0</v>
      </c>
    </row>
    <row r="115" spans="1:16" ht="15.75" thickBot="1" x14ac:dyDescent="0.3">
      <c r="A115" s="124">
        <v>10244</v>
      </c>
      <c r="B115" s="125" t="s">
        <v>83</v>
      </c>
      <c r="C115" s="128" t="s">
        <v>314</v>
      </c>
      <c r="D115" s="127">
        <v>0.182</v>
      </c>
      <c r="E115" s="127">
        <v>0</v>
      </c>
      <c r="F115" s="136" t="s">
        <v>245</v>
      </c>
      <c r="G115" s="135">
        <f t="shared" si="5"/>
        <v>0</v>
      </c>
      <c r="H115" s="135">
        <f t="shared" si="9"/>
        <v>0</v>
      </c>
      <c r="L115" t="b">
        <f t="shared" si="6"/>
        <v>1</v>
      </c>
      <c r="M115" s="5">
        <v>10388</v>
      </c>
      <c r="N115" s="141">
        <v>10388</v>
      </c>
      <c r="O115">
        <v>0</v>
      </c>
      <c r="P115">
        <v>0</v>
      </c>
    </row>
    <row r="116" spans="1:16" ht="15.75" thickBot="1" x14ac:dyDescent="0.3">
      <c r="A116" s="124">
        <v>10244</v>
      </c>
      <c r="B116" s="125" t="s">
        <v>83</v>
      </c>
      <c r="C116" s="128" t="s">
        <v>315</v>
      </c>
      <c r="D116" s="127">
        <v>1.03</v>
      </c>
      <c r="E116" s="127">
        <v>1.03</v>
      </c>
      <c r="F116" s="135"/>
      <c r="G116" s="135">
        <f t="shared" si="5"/>
        <v>1.03</v>
      </c>
      <c r="H116" s="135">
        <f t="shared" si="9"/>
        <v>0</v>
      </c>
      <c r="L116" t="b">
        <f t="shared" si="6"/>
        <v>1</v>
      </c>
      <c r="M116" s="5">
        <v>10391</v>
      </c>
      <c r="N116" s="141">
        <v>10391</v>
      </c>
      <c r="O116">
        <v>0</v>
      </c>
      <c r="P116">
        <v>0</v>
      </c>
    </row>
    <row r="117" spans="1:16" ht="15.75" thickBot="1" x14ac:dyDescent="0.3">
      <c r="A117" s="124">
        <v>10244</v>
      </c>
      <c r="B117" s="125" t="s">
        <v>83</v>
      </c>
      <c r="C117" s="128" t="s">
        <v>316</v>
      </c>
      <c r="D117" s="127">
        <v>0.41499999999999998</v>
      </c>
      <c r="E117" s="127">
        <v>0</v>
      </c>
      <c r="F117" s="136" t="s">
        <v>245</v>
      </c>
      <c r="G117" s="135">
        <f t="shared" si="5"/>
        <v>0</v>
      </c>
      <c r="H117" s="135">
        <f t="shared" si="9"/>
        <v>0</v>
      </c>
      <c r="L117" t="b">
        <f t="shared" si="6"/>
        <v>1</v>
      </c>
      <c r="M117" s="5">
        <v>10406</v>
      </c>
      <c r="N117" s="141">
        <v>10406</v>
      </c>
      <c r="O117">
        <v>0</v>
      </c>
      <c r="P117">
        <v>0</v>
      </c>
    </row>
    <row r="118" spans="1:16" ht="15.75" thickBot="1" x14ac:dyDescent="0.3">
      <c r="A118" s="124">
        <v>10246</v>
      </c>
      <c r="B118" s="125" t="s">
        <v>84</v>
      </c>
      <c r="C118" s="128" t="s">
        <v>317</v>
      </c>
      <c r="D118" s="127">
        <v>0.54200000000000004</v>
      </c>
      <c r="E118" s="127">
        <v>0</v>
      </c>
      <c r="F118" s="136" t="s">
        <v>260</v>
      </c>
      <c r="G118" s="135">
        <f t="shared" si="5"/>
        <v>0</v>
      </c>
      <c r="H118" s="135">
        <f t="shared" si="9"/>
        <v>0</v>
      </c>
      <c r="L118" t="b">
        <f t="shared" si="6"/>
        <v>1</v>
      </c>
      <c r="M118" s="5">
        <v>10408</v>
      </c>
      <c r="N118" s="141">
        <v>10408</v>
      </c>
      <c r="O118">
        <v>0</v>
      </c>
      <c r="P118">
        <v>0</v>
      </c>
    </row>
    <row r="119" spans="1:16" ht="15.75" thickBot="1" x14ac:dyDescent="0.3">
      <c r="A119" s="124">
        <v>10247</v>
      </c>
      <c r="B119" s="125" t="s">
        <v>85</v>
      </c>
      <c r="C119" s="128" t="s">
        <v>318</v>
      </c>
      <c r="D119" s="127">
        <v>0.26900000000000002</v>
      </c>
      <c r="E119" s="127">
        <v>0.26900000000000002</v>
      </c>
      <c r="F119" s="136" t="s">
        <v>287</v>
      </c>
      <c r="G119" s="135">
        <f t="shared" si="5"/>
        <v>0</v>
      </c>
      <c r="H119" s="135">
        <f t="shared" si="9"/>
        <v>0.26900000000000002</v>
      </c>
      <c r="L119" t="b">
        <f t="shared" si="6"/>
        <v>1</v>
      </c>
      <c r="M119" s="5">
        <v>10409</v>
      </c>
      <c r="N119" s="141">
        <v>10409</v>
      </c>
      <c r="O119">
        <v>0</v>
      </c>
      <c r="P119">
        <v>0</v>
      </c>
    </row>
    <row r="120" spans="1:16" ht="15.75" thickBot="1" x14ac:dyDescent="0.3">
      <c r="A120" s="124">
        <v>10247</v>
      </c>
      <c r="B120" s="125" t="s">
        <v>85</v>
      </c>
      <c r="C120" s="128" t="s">
        <v>319</v>
      </c>
      <c r="D120" s="127">
        <v>0.26900000000000002</v>
      </c>
      <c r="E120" s="127">
        <v>0.26900000000000002</v>
      </c>
      <c r="F120" s="136" t="s">
        <v>287</v>
      </c>
      <c r="G120" s="135">
        <f t="shared" si="5"/>
        <v>0</v>
      </c>
      <c r="H120" s="135">
        <f t="shared" si="9"/>
        <v>0.26900000000000002</v>
      </c>
      <c r="L120" t="b">
        <f t="shared" si="6"/>
        <v>1</v>
      </c>
      <c r="M120" s="5">
        <v>10426</v>
      </c>
      <c r="N120" s="141">
        <v>10426</v>
      </c>
      <c r="O120">
        <v>0</v>
      </c>
      <c r="P120">
        <v>0</v>
      </c>
    </row>
    <row r="121" spans="1:16" ht="15.75" thickBot="1" x14ac:dyDescent="0.3">
      <c r="A121" s="124">
        <v>10247</v>
      </c>
      <c r="B121" s="125" t="s">
        <v>85</v>
      </c>
      <c r="C121" s="128" t="s">
        <v>320</v>
      </c>
      <c r="D121" s="127">
        <v>0.27100000000000002</v>
      </c>
      <c r="E121" s="127">
        <v>0.27100000000000002</v>
      </c>
      <c r="F121" s="136" t="s">
        <v>287</v>
      </c>
      <c r="G121" s="135">
        <f t="shared" si="5"/>
        <v>0</v>
      </c>
      <c r="H121" s="135">
        <f t="shared" si="9"/>
        <v>0.27100000000000002</v>
      </c>
      <c r="L121" t="b">
        <f t="shared" si="6"/>
        <v>1</v>
      </c>
      <c r="M121" s="5">
        <v>10434</v>
      </c>
      <c r="N121" s="141">
        <v>10434</v>
      </c>
      <c r="O121">
        <v>0</v>
      </c>
      <c r="P121">
        <v>0</v>
      </c>
    </row>
    <row r="122" spans="1:16" ht="15.75" thickBot="1" x14ac:dyDescent="0.3">
      <c r="A122" s="124">
        <v>10247</v>
      </c>
      <c r="B122" s="125" t="s">
        <v>85</v>
      </c>
      <c r="C122" s="128" t="s">
        <v>246</v>
      </c>
      <c r="D122" s="127">
        <v>0.65600000000000003</v>
      </c>
      <c r="E122" s="127">
        <v>0.65600000000000003</v>
      </c>
      <c r="F122" s="136" t="s">
        <v>247</v>
      </c>
      <c r="G122" s="135">
        <f t="shared" si="5"/>
        <v>0.65600000000000003</v>
      </c>
      <c r="H122" s="135">
        <f t="shared" si="9"/>
        <v>0</v>
      </c>
      <c r="L122" t="b">
        <f t="shared" si="6"/>
        <v>1</v>
      </c>
      <c r="M122" s="5">
        <v>10436</v>
      </c>
      <c r="N122" s="141">
        <v>10436</v>
      </c>
      <c r="O122">
        <v>0</v>
      </c>
      <c r="P122">
        <v>0</v>
      </c>
    </row>
    <row r="123" spans="1:16" ht="15.75" thickBot="1" x14ac:dyDescent="0.3">
      <c r="A123" s="124">
        <v>10247</v>
      </c>
      <c r="B123" s="125" t="s">
        <v>85</v>
      </c>
      <c r="C123" s="128" t="s">
        <v>321</v>
      </c>
      <c r="D123" s="127">
        <v>0.92</v>
      </c>
      <c r="E123" s="127">
        <v>0</v>
      </c>
      <c r="F123" s="136" t="s">
        <v>394</v>
      </c>
      <c r="G123" s="135">
        <f t="shared" si="5"/>
        <v>0</v>
      </c>
      <c r="H123" s="135">
        <f>E123</f>
        <v>0</v>
      </c>
      <c r="L123" t="b">
        <f t="shared" si="6"/>
        <v>1</v>
      </c>
      <c r="M123" s="5">
        <v>10440</v>
      </c>
      <c r="N123" s="141">
        <v>10440</v>
      </c>
      <c r="O123">
        <v>6.6000000000000003E-2</v>
      </c>
      <c r="P123">
        <v>0</v>
      </c>
    </row>
    <row r="124" spans="1:16" ht="15.75" thickBot="1" x14ac:dyDescent="0.3">
      <c r="A124" s="124">
        <v>10078</v>
      </c>
      <c r="B124" s="125" t="s">
        <v>29</v>
      </c>
      <c r="C124" s="126" t="s">
        <v>242</v>
      </c>
      <c r="D124" s="127" t="s">
        <v>243</v>
      </c>
      <c r="E124" s="127" t="s">
        <v>243</v>
      </c>
      <c r="F124" s="135"/>
      <c r="G124" s="135">
        <f t="shared" si="5"/>
        <v>0</v>
      </c>
      <c r="H124" s="135">
        <f t="shared" si="9"/>
        <v>0</v>
      </c>
      <c r="L124" t="b">
        <f t="shared" si="6"/>
        <v>1</v>
      </c>
      <c r="M124" s="5">
        <v>10442</v>
      </c>
      <c r="N124" s="141">
        <v>10442</v>
      </c>
      <c r="O124">
        <v>0</v>
      </c>
      <c r="P124">
        <v>0</v>
      </c>
    </row>
    <row r="125" spans="1:16" ht="15.75" thickBot="1" x14ac:dyDescent="0.3">
      <c r="A125" s="124">
        <v>10079</v>
      </c>
      <c r="B125" s="125" t="s">
        <v>30</v>
      </c>
      <c r="C125" s="128" t="s">
        <v>262</v>
      </c>
      <c r="D125" s="127">
        <v>1.577</v>
      </c>
      <c r="E125" s="127">
        <v>1.4570000000000001</v>
      </c>
      <c r="F125" s="136" t="s">
        <v>263</v>
      </c>
      <c r="G125" s="135">
        <f t="shared" si="5"/>
        <v>1.4570000000000001</v>
      </c>
      <c r="H125" s="135">
        <f t="shared" si="9"/>
        <v>0</v>
      </c>
      <c r="L125" t="b">
        <f t="shared" si="6"/>
        <v>1</v>
      </c>
      <c r="M125" s="5">
        <v>10446</v>
      </c>
      <c r="N125" s="141">
        <v>10446</v>
      </c>
      <c r="O125">
        <v>0</v>
      </c>
      <c r="P125">
        <v>0</v>
      </c>
    </row>
    <row r="126" spans="1:16" ht="15.75" thickBot="1" x14ac:dyDescent="0.3">
      <c r="A126" s="124">
        <v>10079</v>
      </c>
      <c r="B126" s="125" t="s">
        <v>30</v>
      </c>
      <c r="C126" s="128" t="s">
        <v>265</v>
      </c>
      <c r="D126" s="127">
        <v>1.6</v>
      </c>
      <c r="E126" s="127">
        <v>1.484</v>
      </c>
      <c r="F126" s="136" t="s">
        <v>263</v>
      </c>
      <c r="G126" s="135">
        <f t="shared" si="5"/>
        <v>1.484</v>
      </c>
      <c r="H126" s="135">
        <f t="shared" si="9"/>
        <v>0</v>
      </c>
      <c r="L126" t="b">
        <f t="shared" si="6"/>
        <v>1</v>
      </c>
      <c r="M126" s="5">
        <v>10448</v>
      </c>
      <c r="N126" s="141">
        <v>10448</v>
      </c>
      <c r="O126">
        <v>0</v>
      </c>
      <c r="P126">
        <v>0</v>
      </c>
    </row>
    <row r="127" spans="1:16" ht="30.75" thickBot="1" x14ac:dyDescent="0.3">
      <c r="A127" s="124">
        <v>10079</v>
      </c>
      <c r="B127" s="125" t="s">
        <v>30</v>
      </c>
      <c r="C127" s="128" t="s">
        <v>322</v>
      </c>
      <c r="D127" s="127">
        <v>0</v>
      </c>
      <c r="E127" s="127">
        <v>4.0149999999999997</v>
      </c>
      <c r="F127" s="136" t="s">
        <v>323</v>
      </c>
      <c r="G127" s="135">
        <f t="shared" si="5"/>
        <v>0</v>
      </c>
      <c r="H127" s="135">
        <f>E127</f>
        <v>4.0149999999999997</v>
      </c>
      <c r="L127" t="b">
        <f t="shared" si="6"/>
        <v>1</v>
      </c>
      <c r="M127" s="5">
        <v>10451</v>
      </c>
      <c r="N127" s="141">
        <v>10451</v>
      </c>
      <c r="O127">
        <v>0</v>
      </c>
      <c r="P127">
        <v>0</v>
      </c>
    </row>
    <row r="128" spans="1:16" ht="15.75" thickBot="1" x14ac:dyDescent="0.3">
      <c r="A128" s="124">
        <v>10256</v>
      </c>
      <c r="B128" s="125" t="s">
        <v>86</v>
      </c>
      <c r="C128" s="128" t="s">
        <v>324</v>
      </c>
      <c r="D128" s="127">
        <v>0.52200000000000002</v>
      </c>
      <c r="E128" s="127">
        <v>0</v>
      </c>
      <c r="F128" s="136" t="s">
        <v>325</v>
      </c>
      <c r="G128" s="135">
        <f t="shared" si="5"/>
        <v>0</v>
      </c>
      <c r="H128" s="135">
        <f t="shared" ref="H128:H159" si="10">IF(F128="A",E128,0)</f>
        <v>0</v>
      </c>
      <c r="L128" t="b">
        <f t="shared" si="6"/>
        <v>1</v>
      </c>
      <c r="M128" s="5">
        <v>10482</v>
      </c>
      <c r="N128" s="141">
        <v>10482</v>
      </c>
      <c r="O128">
        <v>0</v>
      </c>
      <c r="P128">
        <v>0</v>
      </c>
    </row>
    <row r="129" spans="1:16" ht="15.75" thickBot="1" x14ac:dyDescent="0.3">
      <c r="A129" s="124">
        <v>10080</v>
      </c>
      <c r="B129" s="125" t="s">
        <v>31</v>
      </c>
      <c r="C129" s="126" t="s">
        <v>242</v>
      </c>
      <c r="D129" s="127" t="s">
        <v>243</v>
      </c>
      <c r="E129" s="127" t="s">
        <v>243</v>
      </c>
      <c r="F129" s="135"/>
      <c r="G129" s="135">
        <f t="shared" si="5"/>
        <v>0</v>
      </c>
      <c r="H129" s="135">
        <f t="shared" si="10"/>
        <v>0</v>
      </c>
      <c r="L129" t="b">
        <f t="shared" si="6"/>
        <v>1</v>
      </c>
      <c r="M129" s="5">
        <v>10502</v>
      </c>
      <c r="N129" s="141">
        <v>10502</v>
      </c>
      <c r="O129">
        <v>0</v>
      </c>
      <c r="P129">
        <v>0</v>
      </c>
    </row>
    <row r="130" spans="1:16" ht="15.75" thickBot="1" x14ac:dyDescent="0.3">
      <c r="A130" s="124">
        <v>10081</v>
      </c>
      <c r="B130" s="125" t="s">
        <v>32</v>
      </c>
      <c r="C130" s="128" t="s">
        <v>262</v>
      </c>
      <c r="D130" s="127">
        <v>1.577</v>
      </c>
      <c r="E130" s="127">
        <v>1.4570000000000001</v>
      </c>
      <c r="F130" s="136" t="s">
        <v>263</v>
      </c>
      <c r="G130" s="135">
        <f t="shared" si="5"/>
        <v>1.4570000000000001</v>
      </c>
      <c r="H130" s="135">
        <f t="shared" si="10"/>
        <v>0</v>
      </c>
      <c r="L130" t="b">
        <f t="shared" si="6"/>
        <v>0</v>
      </c>
      <c r="M130" s="5">
        <v>13927</v>
      </c>
      <c r="N130" s="141">
        <v>10597</v>
      </c>
      <c r="O130">
        <v>0</v>
      </c>
      <c r="P130">
        <v>0</v>
      </c>
    </row>
    <row r="131" spans="1:16" ht="15.75" thickBot="1" x14ac:dyDescent="0.3">
      <c r="A131" s="124">
        <v>10081</v>
      </c>
      <c r="B131" s="125" t="s">
        <v>32</v>
      </c>
      <c r="C131" s="128" t="s">
        <v>265</v>
      </c>
      <c r="D131" s="127">
        <v>1.6</v>
      </c>
      <c r="E131" s="127">
        <v>1.484</v>
      </c>
      <c r="F131" s="136" t="s">
        <v>263</v>
      </c>
      <c r="G131" s="135">
        <f t="shared" ref="G131:G194" si="11">IF(E131="-",0,E131-H131)</f>
        <v>1.484</v>
      </c>
      <c r="H131" s="135">
        <f t="shared" si="10"/>
        <v>0</v>
      </c>
      <c r="L131" t="b">
        <f t="shared" ref="L131:L134" si="12">N131=M131</f>
        <v>0</v>
      </c>
      <c r="M131" s="5">
        <v>10597</v>
      </c>
      <c r="N131" s="141">
        <v>10706</v>
      </c>
      <c r="O131">
        <v>0</v>
      </c>
      <c r="P131">
        <v>0</v>
      </c>
    </row>
    <row r="132" spans="1:16" ht="15.75" thickBot="1" x14ac:dyDescent="0.3">
      <c r="A132" s="124">
        <v>10082</v>
      </c>
      <c r="B132" s="125" t="s">
        <v>33</v>
      </c>
      <c r="C132" s="126" t="s">
        <v>242</v>
      </c>
      <c r="D132" s="127" t="s">
        <v>243</v>
      </c>
      <c r="E132" s="127" t="s">
        <v>243</v>
      </c>
      <c r="F132" s="135"/>
      <c r="G132" s="135">
        <f t="shared" si="11"/>
        <v>0</v>
      </c>
      <c r="H132" s="135">
        <f t="shared" si="10"/>
        <v>0</v>
      </c>
      <c r="L132" t="b">
        <f t="shared" si="12"/>
        <v>0</v>
      </c>
      <c r="M132" s="5">
        <v>10706</v>
      </c>
      <c r="N132" s="141">
        <v>11680</v>
      </c>
      <c r="O132">
        <v>0</v>
      </c>
      <c r="P132">
        <v>0</v>
      </c>
    </row>
    <row r="133" spans="1:16" ht="15.75" thickBot="1" x14ac:dyDescent="0.3">
      <c r="A133" s="124">
        <v>10258</v>
      </c>
      <c r="B133" s="125" t="s">
        <v>87</v>
      </c>
      <c r="C133" s="128" t="s">
        <v>326</v>
      </c>
      <c r="D133" s="127">
        <v>9.4E-2</v>
      </c>
      <c r="E133" s="127">
        <v>0</v>
      </c>
      <c r="F133" s="136" t="s">
        <v>245</v>
      </c>
      <c r="G133" s="135">
        <f t="shared" si="11"/>
        <v>0</v>
      </c>
      <c r="H133" s="135">
        <f t="shared" si="10"/>
        <v>0</v>
      </c>
      <c r="L133" t="b">
        <f t="shared" si="12"/>
        <v>0</v>
      </c>
      <c r="M133" s="5">
        <v>11680</v>
      </c>
      <c r="N133" s="141">
        <v>12026</v>
      </c>
      <c r="O133">
        <v>0</v>
      </c>
      <c r="P133">
        <v>0</v>
      </c>
    </row>
    <row r="134" spans="1:16" ht="15.75" thickBot="1" x14ac:dyDescent="0.3">
      <c r="A134" s="124">
        <v>10258</v>
      </c>
      <c r="B134" s="125" t="s">
        <v>87</v>
      </c>
      <c r="C134" s="128" t="s">
        <v>327</v>
      </c>
      <c r="D134" s="127">
        <v>0</v>
      </c>
      <c r="E134" s="127">
        <v>0</v>
      </c>
      <c r="F134" s="136" t="s">
        <v>328</v>
      </c>
      <c r="G134" s="135">
        <f t="shared" si="11"/>
        <v>0</v>
      </c>
      <c r="H134" s="135">
        <f t="shared" si="10"/>
        <v>0</v>
      </c>
      <c r="L134" t="b">
        <f t="shared" si="12"/>
        <v>0</v>
      </c>
      <c r="M134" s="6">
        <v>12026</v>
      </c>
      <c r="N134" s="141">
        <v>13927</v>
      </c>
      <c r="O134">
        <v>0</v>
      </c>
      <c r="P134">
        <v>0</v>
      </c>
    </row>
    <row r="135" spans="1:16" ht="30.75" thickBot="1" x14ac:dyDescent="0.3">
      <c r="A135" s="124">
        <v>10258</v>
      </c>
      <c r="B135" s="125" t="s">
        <v>87</v>
      </c>
      <c r="C135" s="128" t="s">
        <v>329</v>
      </c>
      <c r="D135" s="127">
        <v>3.4390000000000001</v>
      </c>
      <c r="E135" s="127">
        <v>3.4390000000000001</v>
      </c>
      <c r="F135" s="135"/>
      <c r="G135" s="135">
        <f t="shared" si="11"/>
        <v>3.4390000000000001</v>
      </c>
      <c r="H135" s="135">
        <f t="shared" si="10"/>
        <v>0</v>
      </c>
      <c r="N135" s="141" t="s">
        <v>389</v>
      </c>
      <c r="O135">
        <v>1479.9490000000003</v>
      </c>
      <c r="P135">
        <v>19.271999999999998</v>
      </c>
    </row>
    <row r="136" spans="1:16" ht="15.75" thickBot="1" x14ac:dyDescent="0.3">
      <c r="A136" s="124">
        <v>10259</v>
      </c>
      <c r="B136" s="125" t="s">
        <v>88</v>
      </c>
      <c r="C136" s="126" t="s">
        <v>242</v>
      </c>
      <c r="D136" s="127" t="s">
        <v>243</v>
      </c>
      <c r="E136" s="127" t="s">
        <v>243</v>
      </c>
      <c r="F136" s="135"/>
      <c r="G136" s="135">
        <f t="shared" si="11"/>
        <v>0</v>
      </c>
      <c r="H136" s="135">
        <f t="shared" si="10"/>
        <v>0</v>
      </c>
    </row>
    <row r="137" spans="1:16" ht="15.75" thickBot="1" x14ac:dyDescent="0.3">
      <c r="A137" s="124">
        <v>10260</v>
      </c>
      <c r="B137" s="125" t="s">
        <v>89</v>
      </c>
      <c r="C137" s="126" t="s">
        <v>242</v>
      </c>
      <c r="D137" s="127" t="s">
        <v>243</v>
      </c>
      <c r="E137" s="127" t="s">
        <v>243</v>
      </c>
      <c r="F137" s="135"/>
      <c r="G137" s="135">
        <f t="shared" si="11"/>
        <v>0</v>
      </c>
      <c r="H137" s="135">
        <f t="shared" si="10"/>
        <v>0</v>
      </c>
    </row>
    <row r="138" spans="1:16" ht="15.75" thickBot="1" x14ac:dyDescent="0.3">
      <c r="A138" s="124">
        <v>10083</v>
      </c>
      <c r="B138" s="125" t="s">
        <v>34</v>
      </c>
      <c r="C138" s="126" t="s">
        <v>242</v>
      </c>
      <c r="D138" s="127" t="s">
        <v>243</v>
      </c>
      <c r="E138" s="127" t="s">
        <v>243</v>
      </c>
      <c r="F138" s="135"/>
      <c r="G138" s="135">
        <f t="shared" si="11"/>
        <v>0</v>
      </c>
      <c r="H138" s="135">
        <f t="shared" si="10"/>
        <v>0</v>
      </c>
    </row>
    <row r="139" spans="1:16" ht="15.75" thickBot="1" x14ac:dyDescent="0.3">
      <c r="A139" s="124">
        <v>10273</v>
      </c>
      <c r="B139" s="125" t="s">
        <v>90</v>
      </c>
      <c r="C139" s="126" t="s">
        <v>242</v>
      </c>
      <c r="D139" s="127" t="s">
        <v>243</v>
      </c>
      <c r="E139" s="127" t="s">
        <v>243</v>
      </c>
      <c r="F139" s="135"/>
      <c r="G139" s="135">
        <f t="shared" si="11"/>
        <v>0</v>
      </c>
      <c r="H139" s="135">
        <f t="shared" si="10"/>
        <v>0</v>
      </c>
    </row>
    <row r="140" spans="1:16" ht="15.75" thickBot="1" x14ac:dyDescent="0.3">
      <c r="A140" s="124">
        <v>10278</v>
      </c>
      <c r="B140" s="125" t="s">
        <v>91</v>
      </c>
      <c r="C140" s="126" t="s">
        <v>330</v>
      </c>
      <c r="D140" s="127">
        <v>1.53</v>
      </c>
      <c r="E140" s="127">
        <v>1.53</v>
      </c>
      <c r="F140" s="135"/>
      <c r="G140" s="135">
        <f t="shared" si="11"/>
        <v>1.53</v>
      </c>
      <c r="H140" s="135">
        <f t="shared" si="10"/>
        <v>0</v>
      </c>
    </row>
    <row r="141" spans="1:16" ht="15.75" thickBot="1" x14ac:dyDescent="0.3">
      <c r="A141" s="124">
        <v>10279</v>
      </c>
      <c r="B141" s="125" t="s">
        <v>92</v>
      </c>
      <c r="C141" s="128" t="s">
        <v>308</v>
      </c>
      <c r="D141" s="127">
        <v>4.4039999999999999</v>
      </c>
      <c r="E141" s="127">
        <v>4.4039999999999999</v>
      </c>
      <c r="F141" s="135"/>
      <c r="G141" s="135">
        <f t="shared" si="11"/>
        <v>4.4039999999999999</v>
      </c>
      <c r="H141" s="135">
        <f t="shared" si="10"/>
        <v>0</v>
      </c>
    </row>
    <row r="142" spans="1:16" ht="15.75" thickBot="1" x14ac:dyDescent="0.3">
      <c r="A142" s="124">
        <v>10284</v>
      </c>
      <c r="B142" s="125" t="s">
        <v>93</v>
      </c>
      <c r="C142" s="126" t="s">
        <v>242</v>
      </c>
      <c r="D142" s="127" t="s">
        <v>243</v>
      </c>
      <c r="E142" s="127" t="s">
        <v>243</v>
      </c>
      <c r="F142" s="135"/>
      <c r="G142" s="135">
        <f t="shared" si="11"/>
        <v>0</v>
      </c>
      <c r="H142" s="135">
        <f t="shared" si="10"/>
        <v>0</v>
      </c>
    </row>
    <row r="143" spans="1:16" ht="15.75" thickBot="1" x14ac:dyDescent="0.3">
      <c r="A143" s="124">
        <v>10285</v>
      </c>
      <c r="B143" s="125" t="s">
        <v>94</v>
      </c>
      <c r="C143" s="128" t="s">
        <v>242</v>
      </c>
      <c r="D143" s="127" t="s">
        <v>243</v>
      </c>
      <c r="E143" s="127" t="s">
        <v>243</v>
      </c>
      <c r="F143" s="135"/>
      <c r="G143" s="135">
        <f t="shared" si="11"/>
        <v>0</v>
      </c>
      <c r="H143" s="135">
        <f t="shared" si="10"/>
        <v>0</v>
      </c>
    </row>
    <row r="144" spans="1:16" ht="15.75" thickBot="1" x14ac:dyDescent="0.3">
      <c r="A144" s="124">
        <v>10286</v>
      </c>
      <c r="B144" s="125" t="s">
        <v>95</v>
      </c>
      <c r="C144" s="126" t="s">
        <v>331</v>
      </c>
      <c r="D144" s="127">
        <v>27.402999999999999</v>
      </c>
      <c r="E144" s="127">
        <v>24.13</v>
      </c>
      <c r="F144" s="136" t="s">
        <v>263</v>
      </c>
      <c r="G144" s="135">
        <f t="shared" si="11"/>
        <v>24.13</v>
      </c>
      <c r="H144" s="135">
        <f t="shared" si="10"/>
        <v>0</v>
      </c>
    </row>
    <row r="145" spans="1:8" ht="15.75" thickBot="1" x14ac:dyDescent="0.3">
      <c r="A145" s="124">
        <v>10288</v>
      </c>
      <c r="B145" s="125" t="s">
        <v>96</v>
      </c>
      <c r="C145" s="126" t="s">
        <v>332</v>
      </c>
      <c r="D145" s="127">
        <v>6.6000000000000003E-2</v>
      </c>
      <c r="E145" s="127">
        <v>0</v>
      </c>
      <c r="F145" s="136" t="s">
        <v>245</v>
      </c>
      <c r="G145" s="135">
        <f t="shared" si="11"/>
        <v>0</v>
      </c>
      <c r="H145" s="135">
        <f t="shared" si="10"/>
        <v>0</v>
      </c>
    </row>
    <row r="146" spans="1:8" ht="15.75" thickBot="1" x14ac:dyDescent="0.3">
      <c r="A146" s="124">
        <v>10291</v>
      </c>
      <c r="B146" s="125" t="s">
        <v>97</v>
      </c>
      <c r="C146" s="128" t="s">
        <v>333</v>
      </c>
      <c r="D146" s="127">
        <v>7.5670000000000002</v>
      </c>
      <c r="E146" s="127">
        <v>0</v>
      </c>
      <c r="F146" s="136" t="s">
        <v>252</v>
      </c>
      <c r="G146" s="135">
        <f t="shared" si="11"/>
        <v>0</v>
      </c>
      <c r="H146" s="135">
        <f t="shared" si="10"/>
        <v>0</v>
      </c>
    </row>
    <row r="147" spans="1:8" ht="15.75" thickBot="1" x14ac:dyDescent="0.3">
      <c r="A147" s="124">
        <v>10294</v>
      </c>
      <c r="B147" s="125" t="s">
        <v>98</v>
      </c>
      <c r="C147" s="126" t="s">
        <v>242</v>
      </c>
      <c r="D147" s="127" t="s">
        <v>243</v>
      </c>
      <c r="E147" s="127" t="s">
        <v>243</v>
      </c>
      <c r="F147" s="135"/>
      <c r="G147" s="135">
        <f t="shared" si="11"/>
        <v>0</v>
      </c>
      <c r="H147" s="135">
        <f t="shared" si="10"/>
        <v>0</v>
      </c>
    </row>
    <row r="148" spans="1:8" ht="15.75" thickBot="1" x14ac:dyDescent="0.3">
      <c r="A148" s="124">
        <v>10304</v>
      </c>
      <c r="B148" s="125" t="s">
        <v>99</v>
      </c>
      <c r="C148" s="126" t="s">
        <v>242</v>
      </c>
      <c r="D148" s="127" t="s">
        <v>243</v>
      </c>
      <c r="E148" s="127" t="s">
        <v>243</v>
      </c>
      <c r="F148" s="135"/>
      <c r="G148" s="135">
        <f t="shared" si="11"/>
        <v>0</v>
      </c>
      <c r="H148" s="135">
        <f t="shared" si="10"/>
        <v>0</v>
      </c>
    </row>
    <row r="149" spans="1:8" ht="15.75" thickBot="1" x14ac:dyDescent="0.3">
      <c r="A149" s="124">
        <v>10306</v>
      </c>
      <c r="B149" s="125" t="s">
        <v>100</v>
      </c>
      <c r="C149" s="128" t="s">
        <v>334</v>
      </c>
      <c r="D149" s="127">
        <v>42.718000000000004</v>
      </c>
      <c r="E149" s="142">
        <f>IF(Calculation!E101&gt;'Attachment A'!D149,0,'Attachment A'!D149-Calculation!E101)</f>
        <v>0</v>
      </c>
      <c r="F149" s="136" t="s">
        <v>335</v>
      </c>
      <c r="G149" s="135">
        <f t="shared" si="11"/>
        <v>0</v>
      </c>
      <c r="H149" s="135">
        <f t="shared" si="10"/>
        <v>0</v>
      </c>
    </row>
    <row r="150" spans="1:8" ht="30.75" thickBot="1" x14ac:dyDescent="0.3">
      <c r="A150" s="124">
        <v>10306</v>
      </c>
      <c r="B150" s="125" t="s">
        <v>100</v>
      </c>
      <c r="C150" s="128" t="s">
        <v>336</v>
      </c>
      <c r="D150" s="127">
        <v>3.581</v>
      </c>
      <c r="E150" s="127">
        <v>3.581</v>
      </c>
      <c r="F150" s="135"/>
      <c r="G150" s="135">
        <f t="shared" si="11"/>
        <v>3.581</v>
      </c>
      <c r="H150" s="135">
        <f t="shared" si="10"/>
        <v>0</v>
      </c>
    </row>
    <row r="151" spans="1:8" ht="15.75" thickBot="1" x14ac:dyDescent="0.3">
      <c r="A151" s="124">
        <v>10306</v>
      </c>
      <c r="B151" s="125" t="s">
        <v>100</v>
      </c>
      <c r="C151" s="128" t="s">
        <v>337</v>
      </c>
      <c r="D151" s="127">
        <v>40.048999999999999</v>
      </c>
      <c r="E151" s="142">
        <f>IF((Calculation!E101-'Attachment A'!E149)&gt;0,'Attachment A'!D151-(Calculation!E101-'Attachment A'!D149),D151)</f>
        <v>32.42</v>
      </c>
      <c r="F151" s="136" t="s">
        <v>335</v>
      </c>
      <c r="G151" s="135">
        <f t="shared" si="11"/>
        <v>32.42</v>
      </c>
      <c r="H151" s="135">
        <f t="shared" si="10"/>
        <v>0</v>
      </c>
    </row>
    <row r="152" spans="1:8" ht="15.75" thickBot="1" x14ac:dyDescent="0.3">
      <c r="A152" s="124">
        <v>10306</v>
      </c>
      <c r="B152" s="125" t="s">
        <v>100</v>
      </c>
      <c r="C152" s="128" t="s">
        <v>338</v>
      </c>
      <c r="D152" s="127">
        <v>0.3</v>
      </c>
      <c r="E152" s="127">
        <v>0</v>
      </c>
      <c r="F152" s="136" t="s">
        <v>245</v>
      </c>
      <c r="G152" s="135">
        <f t="shared" si="11"/>
        <v>0</v>
      </c>
      <c r="H152" s="135">
        <f t="shared" si="10"/>
        <v>0</v>
      </c>
    </row>
    <row r="153" spans="1:8" ht="30.75" thickBot="1" x14ac:dyDescent="0.3">
      <c r="A153" s="124">
        <v>10306</v>
      </c>
      <c r="B153" s="125" t="s">
        <v>100</v>
      </c>
      <c r="C153" s="128" t="s">
        <v>339</v>
      </c>
      <c r="D153" s="127">
        <v>0.83</v>
      </c>
      <c r="E153" s="127">
        <v>0</v>
      </c>
      <c r="F153" s="136" t="s">
        <v>301</v>
      </c>
      <c r="G153" s="135">
        <f t="shared" si="11"/>
        <v>0</v>
      </c>
      <c r="H153" s="135">
        <f t="shared" si="10"/>
        <v>0</v>
      </c>
    </row>
    <row r="154" spans="1:8" ht="15.75" thickBot="1" x14ac:dyDescent="0.3">
      <c r="A154" s="124">
        <v>10307</v>
      </c>
      <c r="B154" s="125" t="s">
        <v>101</v>
      </c>
      <c r="C154" s="128" t="s">
        <v>340</v>
      </c>
      <c r="D154" s="127">
        <v>0</v>
      </c>
      <c r="E154" s="127">
        <v>5</v>
      </c>
      <c r="F154" s="136" t="s">
        <v>395</v>
      </c>
      <c r="G154" s="135">
        <f t="shared" si="11"/>
        <v>0</v>
      </c>
      <c r="H154" s="135">
        <f>E154</f>
        <v>5</v>
      </c>
    </row>
    <row r="155" spans="1:8" ht="15.75" thickBot="1" x14ac:dyDescent="0.3">
      <c r="A155" s="124">
        <v>10086</v>
      </c>
      <c r="B155" s="125" t="s">
        <v>35</v>
      </c>
      <c r="C155" s="126" t="s">
        <v>242</v>
      </c>
      <c r="D155" s="127" t="s">
        <v>243</v>
      </c>
      <c r="E155" s="127" t="s">
        <v>243</v>
      </c>
      <c r="F155" s="135"/>
      <c r="G155" s="135">
        <f t="shared" si="11"/>
        <v>0</v>
      </c>
      <c r="H155" s="135">
        <f t="shared" si="10"/>
        <v>0</v>
      </c>
    </row>
    <row r="156" spans="1:8" ht="15.75" thickBot="1" x14ac:dyDescent="0.3">
      <c r="A156" s="124">
        <v>10087</v>
      </c>
      <c r="B156" s="125" t="s">
        <v>36</v>
      </c>
      <c r="C156" s="128" t="s">
        <v>341</v>
      </c>
      <c r="D156" s="127">
        <v>0</v>
      </c>
      <c r="E156" s="127">
        <v>0</v>
      </c>
      <c r="F156" s="136" t="s">
        <v>257</v>
      </c>
      <c r="G156" s="135">
        <f t="shared" si="11"/>
        <v>0</v>
      </c>
      <c r="H156" s="135">
        <f t="shared" si="10"/>
        <v>0</v>
      </c>
    </row>
    <row r="157" spans="1:8" ht="15.75" thickBot="1" x14ac:dyDescent="0.3">
      <c r="A157" s="124">
        <v>10087</v>
      </c>
      <c r="B157" s="125" t="s">
        <v>36</v>
      </c>
      <c r="C157" s="128" t="s">
        <v>342</v>
      </c>
      <c r="D157" s="127">
        <v>19.178000000000001</v>
      </c>
      <c r="E157" s="127">
        <v>0</v>
      </c>
      <c r="F157" s="136" t="s">
        <v>252</v>
      </c>
      <c r="G157" s="135">
        <f t="shared" si="11"/>
        <v>0</v>
      </c>
      <c r="H157" s="135">
        <f t="shared" si="10"/>
        <v>0</v>
      </c>
    </row>
    <row r="158" spans="1:8" ht="15.75" thickBot="1" x14ac:dyDescent="0.3">
      <c r="A158" s="124">
        <v>10706</v>
      </c>
      <c r="B158" s="125" t="s">
        <v>136</v>
      </c>
      <c r="C158" s="126" t="s">
        <v>242</v>
      </c>
      <c r="D158" s="127" t="s">
        <v>243</v>
      </c>
      <c r="E158" s="127" t="s">
        <v>243</v>
      </c>
      <c r="F158" s="135"/>
      <c r="G158" s="135">
        <f t="shared" si="11"/>
        <v>0</v>
      </c>
      <c r="H158" s="135">
        <f t="shared" si="10"/>
        <v>0</v>
      </c>
    </row>
    <row r="159" spans="1:8" ht="15.75" thickBot="1" x14ac:dyDescent="0.3">
      <c r="A159" s="124">
        <v>10331</v>
      </c>
      <c r="B159" s="125" t="s">
        <v>103</v>
      </c>
      <c r="C159" s="126" t="s">
        <v>242</v>
      </c>
      <c r="D159" s="127" t="s">
        <v>243</v>
      </c>
      <c r="E159" s="127" t="s">
        <v>243</v>
      </c>
      <c r="F159" s="135"/>
      <c r="G159" s="135">
        <f t="shared" si="11"/>
        <v>0</v>
      </c>
      <c r="H159" s="135">
        <f t="shared" si="10"/>
        <v>0</v>
      </c>
    </row>
    <row r="160" spans="1:8" ht="15.75" thickBot="1" x14ac:dyDescent="0.3">
      <c r="A160" s="124">
        <v>10333</v>
      </c>
      <c r="B160" s="125" t="s">
        <v>104</v>
      </c>
      <c r="C160" s="126" t="s">
        <v>242</v>
      </c>
      <c r="D160" s="127" t="s">
        <v>243</v>
      </c>
      <c r="E160" s="127" t="s">
        <v>243</v>
      </c>
      <c r="F160" s="135"/>
      <c r="G160" s="135">
        <f t="shared" si="11"/>
        <v>0</v>
      </c>
      <c r="H160" s="135">
        <f t="shared" ref="H160:H191" si="13">IF(F160="A",E160,0)</f>
        <v>0</v>
      </c>
    </row>
    <row r="161" spans="1:8" ht="15.75" thickBot="1" x14ac:dyDescent="0.3">
      <c r="A161" s="124">
        <v>10089</v>
      </c>
      <c r="B161" s="125" t="s">
        <v>37</v>
      </c>
      <c r="C161" s="128" t="s">
        <v>343</v>
      </c>
      <c r="D161" s="127">
        <v>0.58199999999999996</v>
      </c>
      <c r="E161" s="127">
        <v>0.58199999999999996</v>
      </c>
      <c r="F161" s="136" t="s">
        <v>287</v>
      </c>
      <c r="G161" s="135">
        <f t="shared" si="11"/>
        <v>0</v>
      </c>
      <c r="H161" s="135">
        <f t="shared" si="13"/>
        <v>0.58199999999999996</v>
      </c>
    </row>
    <row r="162" spans="1:8" ht="15.75" thickBot="1" x14ac:dyDescent="0.3">
      <c r="A162" s="124">
        <v>10338</v>
      </c>
      <c r="B162" s="125" t="s">
        <v>105</v>
      </c>
      <c r="C162" s="126" t="s">
        <v>242</v>
      </c>
      <c r="D162" s="127" t="s">
        <v>243</v>
      </c>
      <c r="E162" s="127" t="s">
        <v>243</v>
      </c>
      <c r="F162" s="135"/>
      <c r="G162" s="135">
        <f t="shared" si="11"/>
        <v>0</v>
      </c>
      <c r="H162" s="135">
        <f t="shared" si="13"/>
        <v>0</v>
      </c>
    </row>
    <row r="163" spans="1:8" ht="15.75" thickBot="1" x14ac:dyDescent="0.3">
      <c r="A163" s="124">
        <v>10091</v>
      </c>
      <c r="B163" s="125" t="s">
        <v>38</v>
      </c>
      <c r="C163" s="126" t="s">
        <v>242</v>
      </c>
      <c r="D163" s="127" t="s">
        <v>243</v>
      </c>
      <c r="E163" s="127" t="s">
        <v>243</v>
      </c>
      <c r="F163" s="135"/>
      <c r="G163" s="135">
        <f t="shared" si="11"/>
        <v>0</v>
      </c>
      <c r="H163" s="135">
        <f t="shared" si="13"/>
        <v>0</v>
      </c>
    </row>
    <row r="164" spans="1:8" ht="15.75" thickBot="1" x14ac:dyDescent="0.3">
      <c r="A164" s="124">
        <v>10342</v>
      </c>
      <c r="B164" s="125" t="s">
        <v>106</v>
      </c>
      <c r="C164" s="126" t="s">
        <v>242</v>
      </c>
      <c r="D164" s="127" t="s">
        <v>243</v>
      </c>
      <c r="E164" s="127" t="s">
        <v>243</v>
      </c>
      <c r="F164" s="135"/>
      <c r="G164" s="135">
        <f t="shared" si="11"/>
        <v>0</v>
      </c>
      <c r="H164" s="135">
        <f t="shared" si="13"/>
        <v>0</v>
      </c>
    </row>
    <row r="165" spans="1:8" ht="15.75" thickBot="1" x14ac:dyDescent="0.3">
      <c r="A165" s="124">
        <v>10343</v>
      </c>
      <c r="B165" s="125" t="s">
        <v>107</v>
      </c>
      <c r="C165" s="128" t="s">
        <v>344</v>
      </c>
      <c r="D165" s="127">
        <v>7.9000000000000001E-2</v>
      </c>
      <c r="E165" s="127">
        <v>0</v>
      </c>
      <c r="F165" s="136" t="s">
        <v>245</v>
      </c>
      <c r="G165" s="135">
        <f t="shared" si="11"/>
        <v>0</v>
      </c>
      <c r="H165" s="135">
        <f t="shared" si="13"/>
        <v>0</v>
      </c>
    </row>
    <row r="166" spans="1:8" ht="30.75" thickBot="1" x14ac:dyDescent="0.3">
      <c r="A166" s="124">
        <v>10343</v>
      </c>
      <c r="B166" s="125" t="s">
        <v>107</v>
      </c>
      <c r="C166" s="128" t="s">
        <v>345</v>
      </c>
      <c r="D166" s="127">
        <v>1.6E-2</v>
      </c>
      <c r="E166" s="127">
        <v>0</v>
      </c>
      <c r="F166" s="136" t="s">
        <v>245</v>
      </c>
      <c r="G166" s="135">
        <f t="shared" si="11"/>
        <v>0</v>
      </c>
      <c r="H166" s="135">
        <f t="shared" si="13"/>
        <v>0</v>
      </c>
    </row>
    <row r="167" spans="1:8" ht="30.75" thickBot="1" x14ac:dyDescent="0.3">
      <c r="A167" s="124">
        <v>10343</v>
      </c>
      <c r="B167" s="125" t="s">
        <v>107</v>
      </c>
      <c r="C167" s="128" t="s">
        <v>346</v>
      </c>
      <c r="D167" s="127">
        <v>4.3999999999999997E-2</v>
      </c>
      <c r="E167" s="127">
        <v>0</v>
      </c>
      <c r="F167" s="136" t="s">
        <v>245</v>
      </c>
      <c r="G167" s="135">
        <f t="shared" si="11"/>
        <v>0</v>
      </c>
      <c r="H167" s="135">
        <f t="shared" si="13"/>
        <v>0</v>
      </c>
    </row>
    <row r="168" spans="1:8" ht="30.75" thickBot="1" x14ac:dyDescent="0.3">
      <c r="A168" s="124">
        <v>10349</v>
      </c>
      <c r="B168" s="125" t="s">
        <v>108</v>
      </c>
      <c r="C168" s="128" t="s">
        <v>347</v>
      </c>
      <c r="D168" s="127">
        <v>-42.716999999999999</v>
      </c>
      <c r="E168" s="127">
        <v>-42.716999999999999</v>
      </c>
      <c r="F168" s="137" t="s">
        <v>257</v>
      </c>
      <c r="G168" s="135">
        <f t="shared" si="11"/>
        <v>-42.716999999999999</v>
      </c>
      <c r="H168" s="135">
        <f t="shared" si="13"/>
        <v>0</v>
      </c>
    </row>
    <row r="169" spans="1:8" ht="30.75" thickBot="1" x14ac:dyDescent="0.3">
      <c r="A169" s="124">
        <v>10349</v>
      </c>
      <c r="B169" s="125" t="s">
        <v>108</v>
      </c>
      <c r="C169" s="128" t="s">
        <v>348</v>
      </c>
      <c r="D169" s="127">
        <v>343.99900000000002</v>
      </c>
      <c r="E169" s="127">
        <v>343.99900000000002</v>
      </c>
      <c r="F169" s="135"/>
      <c r="G169" s="135">
        <f t="shared" si="11"/>
        <v>343.99900000000002</v>
      </c>
      <c r="H169" s="135">
        <f t="shared" si="13"/>
        <v>0</v>
      </c>
    </row>
    <row r="170" spans="1:8" ht="30.75" thickBot="1" x14ac:dyDescent="0.3">
      <c r="A170" s="124">
        <v>10349</v>
      </c>
      <c r="B170" s="125" t="s">
        <v>108</v>
      </c>
      <c r="C170" s="128" t="s">
        <v>349</v>
      </c>
      <c r="D170" s="127">
        <v>-3.589</v>
      </c>
      <c r="E170" s="127">
        <v>-3.589</v>
      </c>
      <c r="F170" s="135"/>
      <c r="G170" s="135">
        <f t="shared" si="11"/>
        <v>-3.589</v>
      </c>
      <c r="H170" s="135">
        <f t="shared" si="13"/>
        <v>0</v>
      </c>
    </row>
    <row r="171" spans="1:8" ht="15.75" thickBot="1" x14ac:dyDescent="0.3">
      <c r="A171" s="124">
        <v>10349</v>
      </c>
      <c r="B171" s="125" t="s">
        <v>108</v>
      </c>
      <c r="C171" s="128" t="s">
        <v>350</v>
      </c>
      <c r="D171" s="127">
        <v>10.638</v>
      </c>
      <c r="E171" s="127">
        <v>10.638</v>
      </c>
      <c r="F171" s="135"/>
      <c r="G171" s="135">
        <f t="shared" si="11"/>
        <v>10.638</v>
      </c>
      <c r="H171" s="135">
        <f t="shared" si="13"/>
        <v>0</v>
      </c>
    </row>
    <row r="172" spans="1:8" ht="15.75" thickBot="1" x14ac:dyDescent="0.3">
      <c r="A172" s="124">
        <v>10349</v>
      </c>
      <c r="B172" s="125" t="s">
        <v>108</v>
      </c>
      <c r="C172" s="128" t="s">
        <v>351</v>
      </c>
      <c r="D172" s="127">
        <v>66.460999999999999</v>
      </c>
      <c r="E172" s="127">
        <v>66.460999999999999</v>
      </c>
      <c r="F172" s="135"/>
      <c r="G172" s="135">
        <f t="shared" si="11"/>
        <v>66.460999999999999</v>
      </c>
      <c r="H172" s="135">
        <f t="shared" si="13"/>
        <v>0</v>
      </c>
    </row>
    <row r="173" spans="1:8" ht="15.75" thickBot="1" x14ac:dyDescent="0.3">
      <c r="A173" s="124">
        <v>10349</v>
      </c>
      <c r="B173" s="125" t="s">
        <v>108</v>
      </c>
      <c r="C173" s="128" t="s">
        <v>352</v>
      </c>
      <c r="D173" s="127">
        <v>0.11700000000000001</v>
      </c>
      <c r="E173" s="127">
        <v>0</v>
      </c>
      <c r="F173" s="136" t="s">
        <v>257</v>
      </c>
      <c r="G173" s="135">
        <f t="shared" si="11"/>
        <v>0</v>
      </c>
      <c r="H173" s="135">
        <f t="shared" si="13"/>
        <v>0</v>
      </c>
    </row>
    <row r="174" spans="1:8" ht="15.75" thickBot="1" x14ac:dyDescent="0.3">
      <c r="A174" s="124">
        <v>10349</v>
      </c>
      <c r="B174" s="125" t="s">
        <v>108</v>
      </c>
      <c r="C174" s="128" t="s">
        <v>353</v>
      </c>
      <c r="D174" s="127">
        <v>79.593999999999994</v>
      </c>
      <c r="E174" s="127">
        <v>79.593999999999994</v>
      </c>
      <c r="F174" s="135"/>
      <c r="G174" s="135">
        <f t="shared" si="11"/>
        <v>79.593999999999994</v>
      </c>
      <c r="H174" s="135">
        <f t="shared" si="13"/>
        <v>0</v>
      </c>
    </row>
    <row r="175" spans="1:8" ht="15.75" thickBot="1" x14ac:dyDescent="0.3">
      <c r="A175" s="124">
        <v>10349</v>
      </c>
      <c r="B175" s="125" t="s">
        <v>108</v>
      </c>
      <c r="C175" s="128" t="s">
        <v>354</v>
      </c>
      <c r="D175" s="127">
        <v>35.412999999999997</v>
      </c>
      <c r="E175" s="127">
        <v>35.412999999999997</v>
      </c>
      <c r="F175" s="135"/>
      <c r="G175" s="135">
        <f t="shared" si="11"/>
        <v>35.412999999999997</v>
      </c>
      <c r="H175" s="135">
        <f t="shared" si="13"/>
        <v>0</v>
      </c>
    </row>
    <row r="176" spans="1:8" ht="15.75" thickBot="1" x14ac:dyDescent="0.3">
      <c r="A176" s="124">
        <v>10349</v>
      </c>
      <c r="B176" s="125" t="s">
        <v>108</v>
      </c>
      <c r="C176" s="128" t="s">
        <v>355</v>
      </c>
      <c r="D176" s="127">
        <v>27.029</v>
      </c>
      <c r="E176" s="127">
        <v>27.029</v>
      </c>
      <c r="F176" s="135"/>
      <c r="G176" s="135">
        <f t="shared" si="11"/>
        <v>27.029</v>
      </c>
      <c r="H176" s="135">
        <f t="shared" si="13"/>
        <v>0</v>
      </c>
    </row>
    <row r="177" spans="1:8" ht="15.75" thickBot="1" x14ac:dyDescent="0.3">
      <c r="A177" s="124">
        <v>10349</v>
      </c>
      <c r="B177" s="125" t="s">
        <v>108</v>
      </c>
      <c r="C177" s="128" t="s">
        <v>356</v>
      </c>
      <c r="D177" s="127">
        <v>5.5359999999999996</v>
      </c>
      <c r="E177" s="127">
        <v>0</v>
      </c>
      <c r="F177" s="136" t="s">
        <v>257</v>
      </c>
      <c r="G177" s="135">
        <f t="shared" si="11"/>
        <v>0</v>
      </c>
      <c r="H177" s="135">
        <f t="shared" si="13"/>
        <v>0</v>
      </c>
    </row>
    <row r="178" spans="1:8" ht="15.75" thickBot="1" x14ac:dyDescent="0.3">
      <c r="A178" s="124">
        <v>10349</v>
      </c>
      <c r="B178" s="125" t="s">
        <v>108</v>
      </c>
      <c r="C178" s="128" t="s">
        <v>357</v>
      </c>
      <c r="D178" s="127">
        <v>0</v>
      </c>
      <c r="E178" s="127">
        <v>0</v>
      </c>
      <c r="F178" s="135"/>
      <c r="G178" s="135">
        <f t="shared" si="11"/>
        <v>0</v>
      </c>
      <c r="H178" s="135">
        <f t="shared" si="13"/>
        <v>0</v>
      </c>
    </row>
    <row r="179" spans="1:8" ht="15.75" thickBot="1" x14ac:dyDescent="0.3">
      <c r="A179" s="124">
        <v>10349</v>
      </c>
      <c r="B179" s="125" t="s">
        <v>108</v>
      </c>
      <c r="C179" s="128" t="s">
        <v>358</v>
      </c>
      <c r="D179" s="127">
        <v>0.54400000000000004</v>
      </c>
      <c r="E179" s="127">
        <v>0</v>
      </c>
      <c r="F179" s="136" t="s">
        <v>257</v>
      </c>
      <c r="G179" s="135">
        <f t="shared" si="11"/>
        <v>0</v>
      </c>
      <c r="H179" s="135">
        <f t="shared" si="13"/>
        <v>0</v>
      </c>
    </row>
    <row r="180" spans="1:8" ht="15.75" thickBot="1" x14ac:dyDescent="0.3">
      <c r="A180" s="124">
        <v>10349</v>
      </c>
      <c r="B180" s="125" t="s">
        <v>108</v>
      </c>
      <c r="C180" s="128" t="s">
        <v>262</v>
      </c>
      <c r="D180" s="127">
        <v>1.014</v>
      </c>
      <c r="E180" s="127">
        <v>0.93700000000000006</v>
      </c>
      <c r="F180" s="136" t="s">
        <v>263</v>
      </c>
      <c r="G180" s="135">
        <f t="shared" si="11"/>
        <v>0.93700000000000006</v>
      </c>
      <c r="H180" s="135">
        <f t="shared" si="13"/>
        <v>0</v>
      </c>
    </row>
    <row r="181" spans="1:8" ht="15.75" thickBot="1" x14ac:dyDescent="0.3">
      <c r="A181" s="124">
        <v>10349</v>
      </c>
      <c r="B181" s="125" t="s">
        <v>108</v>
      </c>
      <c r="C181" s="128" t="s">
        <v>359</v>
      </c>
      <c r="D181" s="127">
        <v>63.34</v>
      </c>
      <c r="E181" s="127">
        <v>63.34</v>
      </c>
      <c r="F181" s="135"/>
      <c r="G181" s="135">
        <f t="shared" si="11"/>
        <v>63.34</v>
      </c>
      <c r="H181" s="135">
        <f t="shared" si="13"/>
        <v>0</v>
      </c>
    </row>
    <row r="182" spans="1:8" ht="15.75" thickBot="1" x14ac:dyDescent="0.3">
      <c r="A182" s="124">
        <v>10349</v>
      </c>
      <c r="B182" s="125" t="s">
        <v>108</v>
      </c>
      <c r="C182" s="128" t="s">
        <v>360</v>
      </c>
      <c r="D182" s="127">
        <v>6.5469999999999997</v>
      </c>
      <c r="E182" s="127">
        <v>6.5469999999999997</v>
      </c>
      <c r="F182" s="135"/>
      <c r="G182" s="135">
        <f t="shared" si="11"/>
        <v>6.5469999999999997</v>
      </c>
      <c r="H182" s="135">
        <f t="shared" si="13"/>
        <v>0</v>
      </c>
    </row>
    <row r="183" spans="1:8" ht="15.75" thickBot="1" x14ac:dyDescent="0.3">
      <c r="A183" s="124">
        <v>10349</v>
      </c>
      <c r="B183" s="125" t="s">
        <v>108</v>
      </c>
      <c r="C183" s="128" t="s">
        <v>361</v>
      </c>
      <c r="D183" s="127">
        <v>19.568999999999999</v>
      </c>
      <c r="E183" s="127">
        <v>0</v>
      </c>
      <c r="F183" s="136" t="s">
        <v>257</v>
      </c>
      <c r="G183" s="135">
        <f t="shared" si="11"/>
        <v>0</v>
      </c>
      <c r="H183" s="135">
        <f t="shared" si="13"/>
        <v>0</v>
      </c>
    </row>
    <row r="184" spans="1:8" ht="15.75" thickBot="1" x14ac:dyDescent="0.3">
      <c r="A184" s="124">
        <v>10349</v>
      </c>
      <c r="B184" s="125" t="s">
        <v>108</v>
      </c>
      <c r="C184" s="128" t="s">
        <v>265</v>
      </c>
      <c r="D184" s="127">
        <v>1.0289999999999999</v>
      </c>
      <c r="E184" s="127">
        <v>0.95399999999999996</v>
      </c>
      <c r="F184" s="136" t="s">
        <v>263</v>
      </c>
      <c r="G184" s="135">
        <f t="shared" si="11"/>
        <v>0.95399999999999996</v>
      </c>
      <c r="H184" s="135">
        <f t="shared" si="13"/>
        <v>0</v>
      </c>
    </row>
    <row r="185" spans="1:8" ht="15.75" thickBot="1" x14ac:dyDescent="0.3">
      <c r="A185" s="124">
        <v>10349</v>
      </c>
      <c r="B185" s="125" t="s">
        <v>108</v>
      </c>
      <c r="C185" s="128" t="s">
        <v>362</v>
      </c>
      <c r="D185" s="127" t="s">
        <v>243</v>
      </c>
      <c r="E185" s="127">
        <v>0</v>
      </c>
      <c r="F185" s="136" t="s">
        <v>257</v>
      </c>
      <c r="G185" s="135">
        <f t="shared" si="11"/>
        <v>0</v>
      </c>
      <c r="H185" s="135">
        <f t="shared" si="13"/>
        <v>0</v>
      </c>
    </row>
    <row r="186" spans="1:8" ht="15.75" thickBot="1" x14ac:dyDescent="0.3">
      <c r="A186" s="124">
        <v>10349</v>
      </c>
      <c r="B186" s="125" t="s">
        <v>108</v>
      </c>
      <c r="C186" s="128" t="s">
        <v>363</v>
      </c>
      <c r="D186" s="127">
        <v>9.4E-2</v>
      </c>
      <c r="E186" s="127">
        <v>0</v>
      </c>
      <c r="F186" s="136" t="s">
        <v>250</v>
      </c>
      <c r="G186" s="135">
        <f t="shared" si="11"/>
        <v>0</v>
      </c>
      <c r="H186" s="135">
        <f t="shared" si="13"/>
        <v>0</v>
      </c>
    </row>
    <row r="187" spans="1:8" ht="15.75" thickBot="1" x14ac:dyDescent="0.3">
      <c r="A187" s="124">
        <v>10349</v>
      </c>
      <c r="B187" s="125" t="s">
        <v>108</v>
      </c>
      <c r="C187" s="128" t="s">
        <v>364</v>
      </c>
      <c r="D187" s="127">
        <v>2.9000000000000001E-2</v>
      </c>
      <c r="E187" s="127">
        <v>0</v>
      </c>
      <c r="F187" s="136" t="s">
        <v>250</v>
      </c>
      <c r="G187" s="135">
        <f t="shared" si="11"/>
        <v>0</v>
      </c>
      <c r="H187" s="135">
        <f t="shared" si="13"/>
        <v>0</v>
      </c>
    </row>
    <row r="188" spans="1:8" ht="15.75" thickBot="1" x14ac:dyDescent="0.3">
      <c r="A188" s="124">
        <v>10352</v>
      </c>
      <c r="B188" s="125" t="s">
        <v>109</v>
      </c>
      <c r="C188" s="128" t="s">
        <v>246</v>
      </c>
      <c r="D188" s="127">
        <v>0</v>
      </c>
      <c r="E188" s="127">
        <v>6.6000000000000003E-2</v>
      </c>
      <c r="F188" s="136" t="s">
        <v>289</v>
      </c>
      <c r="G188" s="135">
        <f t="shared" si="11"/>
        <v>6.6000000000000003E-2</v>
      </c>
      <c r="H188" s="135">
        <f t="shared" si="13"/>
        <v>0</v>
      </c>
    </row>
    <row r="189" spans="1:8" ht="15.75" thickBot="1" x14ac:dyDescent="0.3">
      <c r="A189" s="124">
        <v>10354</v>
      </c>
      <c r="B189" s="125" t="s">
        <v>110</v>
      </c>
      <c r="C189" s="128" t="s">
        <v>365</v>
      </c>
      <c r="D189" s="127">
        <v>29.478000000000002</v>
      </c>
      <c r="E189" s="127">
        <v>29.478000000000002</v>
      </c>
      <c r="F189" s="135"/>
      <c r="G189" s="135">
        <f t="shared" si="11"/>
        <v>29.478000000000002</v>
      </c>
      <c r="H189" s="135">
        <f t="shared" si="13"/>
        <v>0</v>
      </c>
    </row>
    <row r="190" spans="1:8" ht="15.75" thickBot="1" x14ac:dyDescent="0.3">
      <c r="A190" s="124">
        <v>10354</v>
      </c>
      <c r="B190" s="125" t="s">
        <v>110</v>
      </c>
      <c r="C190" s="128" t="s">
        <v>246</v>
      </c>
      <c r="D190" s="127">
        <v>1.3129999999999999</v>
      </c>
      <c r="E190" s="127">
        <v>1.3129999999999999</v>
      </c>
      <c r="F190" s="136" t="s">
        <v>247</v>
      </c>
      <c r="G190" s="135">
        <f t="shared" si="11"/>
        <v>1.3129999999999999</v>
      </c>
      <c r="H190" s="135">
        <f t="shared" si="13"/>
        <v>0</v>
      </c>
    </row>
    <row r="191" spans="1:8" ht="15.75" thickBot="1" x14ac:dyDescent="0.3">
      <c r="A191" s="124">
        <v>10354</v>
      </c>
      <c r="B191" s="125" t="s">
        <v>110</v>
      </c>
      <c r="C191" s="128" t="s">
        <v>366</v>
      </c>
      <c r="D191" s="127">
        <v>3.6999999999999998E-2</v>
      </c>
      <c r="E191" s="127">
        <v>0</v>
      </c>
      <c r="F191" s="136" t="s">
        <v>245</v>
      </c>
      <c r="G191" s="135">
        <f t="shared" si="11"/>
        <v>0</v>
      </c>
      <c r="H191" s="135">
        <f t="shared" si="13"/>
        <v>0</v>
      </c>
    </row>
    <row r="192" spans="1:8" ht="15.75" thickBot="1" x14ac:dyDescent="0.3">
      <c r="A192" s="124">
        <v>10354</v>
      </c>
      <c r="B192" s="125" t="s">
        <v>110</v>
      </c>
      <c r="C192" s="128" t="s">
        <v>367</v>
      </c>
      <c r="D192" s="127">
        <v>0</v>
      </c>
      <c r="E192" s="127">
        <v>1.3680000000000001</v>
      </c>
      <c r="F192" s="136" t="s">
        <v>368</v>
      </c>
      <c r="G192" s="135">
        <f t="shared" si="11"/>
        <v>1.3680000000000001</v>
      </c>
      <c r="H192" s="135">
        <f t="shared" ref="H192:H223" si="14">IF(F192="A",E192,0)</f>
        <v>0</v>
      </c>
    </row>
    <row r="193" spans="1:8" ht="15.75" thickBot="1" x14ac:dyDescent="0.3">
      <c r="A193" s="124">
        <v>10094</v>
      </c>
      <c r="B193" s="125" t="s">
        <v>39</v>
      </c>
      <c r="C193" s="128" t="s">
        <v>369</v>
      </c>
      <c r="D193" s="127">
        <v>6.6000000000000003E-2</v>
      </c>
      <c r="E193" s="127">
        <v>0</v>
      </c>
      <c r="F193" s="136" t="s">
        <v>245</v>
      </c>
      <c r="G193" s="135">
        <f t="shared" si="11"/>
        <v>0</v>
      </c>
      <c r="H193" s="135">
        <f t="shared" si="14"/>
        <v>0</v>
      </c>
    </row>
    <row r="194" spans="1:8" ht="15.75" thickBot="1" x14ac:dyDescent="0.3">
      <c r="A194" s="124">
        <v>10094</v>
      </c>
      <c r="B194" s="125" t="s">
        <v>39</v>
      </c>
      <c r="C194" s="128" t="s">
        <v>370</v>
      </c>
      <c r="D194" s="127">
        <v>4.5999999999999999E-2</v>
      </c>
      <c r="E194" s="127">
        <v>0</v>
      </c>
      <c r="F194" s="136" t="s">
        <v>245</v>
      </c>
      <c r="G194" s="135">
        <f t="shared" si="11"/>
        <v>0</v>
      </c>
      <c r="H194" s="135">
        <f t="shared" si="14"/>
        <v>0</v>
      </c>
    </row>
    <row r="195" spans="1:8" ht="15.75" thickBot="1" x14ac:dyDescent="0.3">
      <c r="A195" s="124">
        <v>10360</v>
      </c>
      <c r="B195" s="125" t="s">
        <v>111</v>
      </c>
      <c r="C195" s="126" t="s">
        <v>242</v>
      </c>
      <c r="D195" s="127" t="s">
        <v>243</v>
      </c>
      <c r="E195" s="127" t="s">
        <v>243</v>
      </c>
      <c r="F195" s="135"/>
      <c r="G195" s="135">
        <f t="shared" ref="G195:G238" si="15">IF(E195="-",0,E195-H195)</f>
        <v>0</v>
      </c>
      <c r="H195" s="135">
        <f t="shared" si="14"/>
        <v>0</v>
      </c>
    </row>
    <row r="196" spans="1:8" ht="15.75" thickBot="1" x14ac:dyDescent="0.3">
      <c r="A196" s="124">
        <v>10363</v>
      </c>
      <c r="B196" s="125" t="s">
        <v>112</v>
      </c>
      <c r="C196" s="126" t="s">
        <v>242</v>
      </c>
      <c r="D196" s="127" t="s">
        <v>243</v>
      </c>
      <c r="E196" s="127" t="s">
        <v>243</v>
      </c>
      <c r="F196" s="135"/>
      <c r="G196" s="135">
        <f t="shared" si="15"/>
        <v>0</v>
      </c>
      <c r="H196" s="135">
        <f t="shared" si="14"/>
        <v>0</v>
      </c>
    </row>
    <row r="197" spans="1:8" ht="15.75" thickBot="1" x14ac:dyDescent="0.3">
      <c r="A197" s="124">
        <v>10379</v>
      </c>
      <c r="B197" s="125" t="s">
        <v>118</v>
      </c>
      <c r="C197" s="126" t="s">
        <v>242</v>
      </c>
      <c r="D197" s="127" t="s">
        <v>243</v>
      </c>
      <c r="E197" s="127" t="s">
        <v>243</v>
      </c>
      <c r="F197" s="135"/>
      <c r="G197" s="135">
        <f t="shared" si="15"/>
        <v>0</v>
      </c>
      <c r="H197" s="135">
        <f t="shared" si="14"/>
        <v>0</v>
      </c>
    </row>
    <row r="198" spans="1:8" ht="15.75" thickBot="1" x14ac:dyDescent="0.3">
      <c r="A198" s="124">
        <v>10095</v>
      </c>
      <c r="B198" s="125" t="s">
        <v>40</v>
      </c>
      <c r="C198" s="126" t="s">
        <v>242</v>
      </c>
      <c r="D198" s="127" t="s">
        <v>243</v>
      </c>
      <c r="E198" s="127" t="s">
        <v>243</v>
      </c>
      <c r="F198" s="135"/>
      <c r="G198" s="135">
        <f t="shared" si="15"/>
        <v>0</v>
      </c>
      <c r="H198" s="135">
        <f t="shared" si="14"/>
        <v>0</v>
      </c>
    </row>
    <row r="199" spans="1:8" ht="15.75" thickBot="1" x14ac:dyDescent="0.3">
      <c r="A199" s="124">
        <v>10369</v>
      </c>
      <c r="B199" s="125" t="s">
        <v>113</v>
      </c>
      <c r="C199" s="126" t="s">
        <v>242</v>
      </c>
      <c r="D199" s="127" t="s">
        <v>243</v>
      </c>
      <c r="E199" s="127" t="s">
        <v>243</v>
      </c>
      <c r="F199" s="135"/>
      <c r="G199" s="135">
        <f t="shared" si="15"/>
        <v>0</v>
      </c>
      <c r="H199" s="135">
        <f t="shared" si="14"/>
        <v>0</v>
      </c>
    </row>
    <row r="200" spans="1:8" ht="15.75" thickBot="1" x14ac:dyDescent="0.3">
      <c r="A200" s="124">
        <v>10370</v>
      </c>
      <c r="B200" s="125" t="s">
        <v>114</v>
      </c>
      <c r="C200" s="128" t="s">
        <v>371</v>
      </c>
      <c r="D200" s="127">
        <v>17.158999999999999</v>
      </c>
      <c r="E200" s="127">
        <v>17.158999999999999</v>
      </c>
      <c r="F200" s="135"/>
      <c r="G200" s="135">
        <f t="shared" si="15"/>
        <v>17.158999999999999</v>
      </c>
      <c r="H200" s="135">
        <f t="shared" si="14"/>
        <v>0</v>
      </c>
    </row>
    <row r="201" spans="1:8" ht="15.75" thickBot="1" x14ac:dyDescent="0.3">
      <c r="A201" s="124">
        <v>10370</v>
      </c>
      <c r="B201" s="125" t="s">
        <v>114</v>
      </c>
      <c r="C201" s="128" t="s">
        <v>372</v>
      </c>
      <c r="D201" s="127">
        <v>12.853999999999999</v>
      </c>
      <c r="E201" s="127">
        <v>12.853999999999999</v>
      </c>
      <c r="F201" s="135"/>
      <c r="G201" s="135">
        <f t="shared" si="15"/>
        <v>12.853999999999999</v>
      </c>
      <c r="H201" s="135">
        <f t="shared" si="14"/>
        <v>0</v>
      </c>
    </row>
    <row r="202" spans="1:8" ht="15.75" thickBot="1" x14ac:dyDescent="0.3">
      <c r="A202" s="124">
        <v>10370</v>
      </c>
      <c r="B202" s="125" t="s">
        <v>114</v>
      </c>
      <c r="C202" s="128" t="s">
        <v>373</v>
      </c>
      <c r="D202" s="127">
        <v>10.946999999999999</v>
      </c>
      <c r="E202" s="127">
        <v>15.76</v>
      </c>
      <c r="F202" s="136" t="s">
        <v>368</v>
      </c>
      <c r="G202" s="135">
        <f t="shared" si="15"/>
        <v>15.76</v>
      </c>
      <c r="H202" s="135">
        <f t="shared" si="14"/>
        <v>0</v>
      </c>
    </row>
    <row r="203" spans="1:8" ht="30.75" thickBot="1" x14ac:dyDescent="0.3">
      <c r="A203" s="124">
        <v>10370</v>
      </c>
      <c r="B203" s="125" t="s">
        <v>114</v>
      </c>
      <c r="C203" s="128" t="s">
        <v>374</v>
      </c>
      <c r="D203" s="127">
        <v>0</v>
      </c>
      <c r="E203" s="127">
        <v>2.7109999999999999</v>
      </c>
      <c r="F203" s="136" t="s">
        <v>368</v>
      </c>
      <c r="G203" s="135">
        <f t="shared" si="15"/>
        <v>2.7109999999999999</v>
      </c>
      <c r="H203" s="135">
        <f t="shared" si="14"/>
        <v>0</v>
      </c>
    </row>
    <row r="204" spans="1:8" ht="15.75" thickBot="1" x14ac:dyDescent="0.3">
      <c r="A204" s="124">
        <v>10370</v>
      </c>
      <c r="B204" s="125" t="s">
        <v>114</v>
      </c>
      <c r="C204" s="128" t="s">
        <v>352</v>
      </c>
      <c r="D204" s="127">
        <v>0</v>
      </c>
      <c r="E204" s="127">
        <v>0</v>
      </c>
      <c r="F204" s="136" t="s">
        <v>257</v>
      </c>
      <c r="G204" s="135">
        <f t="shared" si="15"/>
        <v>0</v>
      </c>
      <c r="H204" s="135">
        <f t="shared" si="14"/>
        <v>0</v>
      </c>
    </row>
    <row r="205" spans="1:8" ht="15.75" thickBot="1" x14ac:dyDescent="0.3">
      <c r="A205" s="124">
        <v>10370</v>
      </c>
      <c r="B205" s="125" t="s">
        <v>114</v>
      </c>
      <c r="C205" s="128" t="s">
        <v>375</v>
      </c>
      <c r="D205" s="127">
        <v>0</v>
      </c>
      <c r="E205" s="127">
        <v>0</v>
      </c>
      <c r="F205" s="136" t="s">
        <v>245</v>
      </c>
      <c r="G205" s="135">
        <f t="shared" si="15"/>
        <v>0</v>
      </c>
      <c r="H205" s="135">
        <f t="shared" si="14"/>
        <v>0</v>
      </c>
    </row>
    <row r="206" spans="1:8" ht="15.75" thickBot="1" x14ac:dyDescent="0.3">
      <c r="A206" s="124">
        <v>10370</v>
      </c>
      <c r="B206" s="125" t="s">
        <v>114</v>
      </c>
      <c r="C206" s="128" t="s">
        <v>376</v>
      </c>
      <c r="D206" s="127">
        <v>23.32</v>
      </c>
      <c r="E206" s="127">
        <v>23.32</v>
      </c>
      <c r="F206" s="135"/>
      <c r="G206" s="135">
        <f t="shared" si="15"/>
        <v>23.32</v>
      </c>
      <c r="H206" s="135">
        <f t="shared" si="14"/>
        <v>0</v>
      </c>
    </row>
    <row r="207" spans="1:8" ht="15.75" thickBot="1" x14ac:dyDescent="0.3">
      <c r="A207" s="124">
        <v>10370</v>
      </c>
      <c r="B207" s="125" t="s">
        <v>114</v>
      </c>
      <c r="C207" s="128" t="s">
        <v>377</v>
      </c>
      <c r="D207" s="127">
        <v>0</v>
      </c>
      <c r="E207" s="127">
        <v>0</v>
      </c>
      <c r="F207" s="136" t="s">
        <v>245</v>
      </c>
      <c r="G207" s="135">
        <f t="shared" si="15"/>
        <v>0</v>
      </c>
      <c r="H207" s="135">
        <f t="shared" si="14"/>
        <v>0</v>
      </c>
    </row>
    <row r="208" spans="1:8" ht="15.75" thickBot="1" x14ac:dyDescent="0.3">
      <c r="A208" s="124">
        <v>10370</v>
      </c>
      <c r="B208" s="125" t="s">
        <v>114</v>
      </c>
      <c r="C208" s="128" t="s">
        <v>356</v>
      </c>
      <c r="D208" s="127">
        <v>0</v>
      </c>
      <c r="E208" s="127">
        <v>0</v>
      </c>
      <c r="F208" s="136" t="s">
        <v>257</v>
      </c>
      <c r="G208" s="135">
        <f t="shared" si="15"/>
        <v>0</v>
      </c>
      <c r="H208" s="135">
        <f t="shared" si="14"/>
        <v>0</v>
      </c>
    </row>
    <row r="209" spans="1:8" ht="15.75" thickBot="1" x14ac:dyDescent="0.3">
      <c r="A209" s="124">
        <v>10370</v>
      </c>
      <c r="B209" s="125" t="s">
        <v>114</v>
      </c>
      <c r="C209" s="128" t="s">
        <v>378</v>
      </c>
      <c r="D209" s="127">
        <v>42.575000000000003</v>
      </c>
      <c r="E209" s="127">
        <v>42.575000000000003</v>
      </c>
      <c r="F209" s="135"/>
      <c r="G209" s="135">
        <f t="shared" si="15"/>
        <v>42.575000000000003</v>
      </c>
      <c r="H209" s="135">
        <f t="shared" si="14"/>
        <v>0</v>
      </c>
    </row>
    <row r="210" spans="1:8" ht="15.75" thickBot="1" x14ac:dyDescent="0.3">
      <c r="A210" s="124">
        <v>10370</v>
      </c>
      <c r="B210" s="125" t="s">
        <v>114</v>
      </c>
      <c r="C210" s="128" t="s">
        <v>379</v>
      </c>
      <c r="D210" s="127">
        <v>61.131999999999998</v>
      </c>
      <c r="E210" s="127">
        <v>61.131999999999998</v>
      </c>
      <c r="F210" s="135"/>
      <c r="G210" s="135">
        <f t="shared" si="15"/>
        <v>61.131999999999998</v>
      </c>
      <c r="H210" s="135">
        <f t="shared" si="14"/>
        <v>0</v>
      </c>
    </row>
    <row r="211" spans="1:8" ht="15.75" thickBot="1" x14ac:dyDescent="0.3">
      <c r="A211" s="124">
        <v>10370</v>
      </c>
      <c r="B211" s="125" t="s">
        <v>114</v>
      </c>
      <c r="C211" s="128" t="s">
        <v>358</v>
      </c>
      <c r="D211" s="127">
        <v>0</v>
      </c>
      <c r="E211" s="127">
        <v>0</v>
      </c>
      <c r="F211" s="136" t="s">
        <v>257</v>
      </c>
      <c r="G211" s="135">
        <f t="shared" si="15"/>
        <v>0</v>
      </c>
      <c r="H211" s="135">
        <f t="shared" si="14"/>
        <v>0</v>
      </c>
    </row>
    <row r="212" spans="1:8" ht="15.75" thickBot="1" x14ac:dyDescent="0.3">
      <c r="A212" s="124">
        <v>10370</v>
      </c>
      <c r="B212" s="125" t="s">
        <v>114</v>
      </c>
      <c r="C212" s="128" t="s">
        <v>262</v>
      </c>
      <c r="D212" s="127">
        <v>1.089</v>
      </c>
      <c r="E212" s="127">
        <v>1.006</v>
      </c>
      <c r="F212" s="136" t="s">
        <v>263</v>
      </c>
      <c r="G212" s="135">
        <f t="shared" si="15"/>
        <v>1.006</v>
      </c>
      <c r="H212" s="135">
        <f t="shared" si="14"/>
        <v>0</v>
      </c>
    </row>
    <row r="213" spans="1:8" ht="15.75" thickBot="1" x14ac:dyDescent="0.3">
      <c r="A213" s="124">
        <v>10370</v>
      </c>
      <c r="B213" s="125" t="s">
        <v>114</v>
      </c>
      <c r="C213" s="128" t="s">
        <v>361</v>
      </c>
      <c r="D213" s="127">
        <v>0</v>
      </c>
      <c r="E213" s="127">
        <v>0</v>
      </c>
      <c r="F213" s="136" t="s">
        <v>257</v>
      </c>
      <c r="G213" s="135">
        <f t="shared" si="15"/>
        <v>0</v>
      </c>
      <c r="H213" s="135">
        <f t="shared" si="14"/>
        <v>0</v>
      </c>
    </row>
    <row r="214" spans="1:8" ht="15.75" thickBot="1" x14ac:dyDescent="0.3">
      <c r="A214" s="124">
        <v>10370</v>
      </c>
      <c r="B214" s="125" t="s">
        <v>114</v>
      </c>
      <c r="C214" s="128" t="s">
        <v>265</v>
      </c>
      <c r="D214" s="127">
        <v>1.105</v>
      </c>
      <c r="E214" s="127">
        <v>1.0249999999999999</v>
      </c>
      <c r="F214" s="136" t="s">
        <v>263</v>
      </c>
      <c r="G214" s="135">
        <f t="shared" si="15"/>
        <v>1.0249999999999999</v>
      </c>
      <c r="H214" s="135">
        <f t="shared" si="14"/>
        <v>0</v>
      </c>
    </row>
    <row r="215" spans="1:8" ht="15.75" thickBot="1" x14ac:dyDescent="0.3">
      <c r="A215" s="124">
        <v>10370</v>
      </c>
      <c r="B215" s="125" t="s">
        <v>114</v>
      </c>
      <c r="C215" s="128" t="s">
        <v>380</v>
      </c>
      <c r="D215" s="127">
        <v>3.597</v>
      </c>
      <c r="E215" s="127">
        <v>3.597</v>
      </c>
      <c r="F215" s="135"/>
      <c r="G215" s="135">
        <f t="shared" si="15"/>
        <v>3.597</v>
      </c>
      <c r="H215" s="135">
        <f t="shared" si="14"/>
        <v>0</v>
      </c>
    </row>
    <row r="216" spans="1:8" ht="15.75" thickBot="1" x14ac:dyDescent="0.3">
      <c r="A216" s="124">
        <v>10370</v>
      </c>
      <c r="B216" s="125" t="s">
        <v>114</v>
      </c>
      <c r="C216" s="128" t="s">
        <v>381</v>
      </c>
      <c r="D216" s="127" t="s">
        <v>243</v>
      </c>
      <c r="E216" s="127">
        <v>0</v>
      </c>
      <c r="F216" s="136" t="s">
        <v>257</v>
      </c>
      <c r="G216" s="135">
        <f t="shared" si="15"/>
        <v>0</v>
      </c>
      <c r="H216" s="135">
        <f t="shared" si="14"/>
        <v>0</v>
      </c>
    </row>
    <row r="217" spans="1:8" ht="15.75" thickBot="1" x14ac:dyDescent="0.3">
      <c r="A217" s="124">
        <v>10370</v>
      </c>
      <c r="B217" s="125" t="s">
        <v>114</v>
      </c>
      <c r="C217" s="128" t="s">
        <v>382</v>
      </c>
      <c r="D217" s="127">
        <v>34.665999999999997</v>
      </c>
      <c r="E217" s="127">
        <v>0</v>
      </c>
      <c r="F217" s="136" t="s">
        <v>252</v>
      </c>
      <c r="G217" s="135">
        <f t="shared" si="15"/>
        <v>0</v>
      </c>
      <c r="H217" s="135">
        <f t="shared" si="14"/>
        <v>0</v>
      </c>
    </row>
    <row r="218" spans="1:8" ht="15.75" thickBot="1" x14ac:dyDescent="0.3">
      <c r="A218" s="124">
        <v>10371</v>
      </c>
      <c r="B218" s="125" t="s">
        <v>115</v>
      </c>
      <c r="C218" s="126" t="s">
        <v>242</v>
      </c>
      <c r="D218" s="127" t="s">
        <v>243</v>
      </c>
      <c r="E218" s="127" t="s">
        <v>243</v>
      </c>
      <c r="F218" s="135"/>
      <c r="G218" s="135">
        <f t="shared" si="15"/>
        <v>0</v>
      </c>
      <c r="H218" s="135">
        <f t="shared" si="14"/>
        <v>0</v>
      </c>
    </row>
    <row r="219" spans="1:8" ht="15.75" thickBot="1" x14ac:dyDescent="0.3">
      <c r="A219" s="124">
        <v>10376</v>
      </c>
      <c r="B219" s="125" t="s">
        <v>116</v>
      </c>
      <c r="C219" s="128" t="s">
        <v>383</v>
      </c>
      <c r="D219" s="127">
        <v>0.60599999999999998</v>
      </c>
      <c r="E219" s="127">
        <v>0</v>
      </c>
      <c r="F219" s="136" t="s">
        <v>384</v>
      </c>
      <c r="G219" s="135">
        <f t="shared" si="15"/>
        <v>0</v>
      </c>
      <c r="H219" s="135">
        <f t="shared" si="14"/>
        <v>0</v>
      </c>
    </row>
    <row r="220" spans="1:8" ht="15.75" thickBot="1" x14ac:dyDescent="0.3">
      <c r="A220" s="124">
        <v>10376</v>
      </c>
      <c r="B220" s="125" t="s">
        <v>116</v>
      </c>
      <c r="C220" s="128" t="s">
        <v>385</v>
      </c>
      <c r="D220" s="127">
        <v>0.69699999999999995</v>
      </c>
      <c r="E220" s="127">
        <v>0</v>
      </c>
      <c r="F220" s="136" t="s">
        <v>245</v>
      </c>
      <c r="G220" s="135">
        <f t="shared" si="15"/>
        <v>0</v>
      </c>
      <c r="H220" s="135">
        <f t="shared" si="14"/>
        <v>0</v>
      </c>
    </row>
    <row r="221" spans="1:8" ht="15.75" thickBot="1" x14ac:dyDescent="0.3">
      <c r="A221" s="124">
        <v>10097</v>
      </c>
      <c r="B221" s="125" t="s">
        <v>41</v>
      </c>
      <c r="C221" s="126" t="s">
        <v>242</v>
      </c>
      <c r="D221" s="127" t="s">
        <v>243</v>
      </c>
      <c r="E221" s="127" t="s">
        <v>243</v>
      </c>
      <c r="F221" s="135"/>
      <c r="G221" s="135">
        <f t="shared" si="15"/>
        <v>0</v>
      </c>
      <c r="H221" s="135">
        <f t="shared" si="14"/>
        <v>0</v>
      </c>
    </row>
    <row r="222" spans="1:8" ht="15.75" thickBot="1" x14ac:dyDescent="0.3">
      <c r="A222" s="124">
        <v>10388</v>
      </c>
      <c r="B222" s="125" t="s">
        <v>119</v>
      </c>
      <c r="C222" s="126" t="s">
        <v>386</v>
      </c>
      <c r="D222" s="127">
        <v>0.23200000000000001</v>
      </c>
      <c r="E222" s="127">
        <v>0</v>
      </c>
      <c r="F222" s="136" t="s">
        <v>245</v>
      </c>
      <c r="G222" s="135">
        <f t="shared" si="15"/>
        <v>0</v>
      </c>
      <c r="H222" s="135">
        <f t="shared" si="14"/>
        <v>0</v>
      </c>
    </row>
    <row r="223" spans="1:8" ht="15.75" thickBot="1" x14ac:dyDescent="0.3">
      <c r="A223" s="124">
        <v>10482</v>
      </c>
      <c r="B223" s="125" t="s">
        <v>132</v>
      </c>
      <c r="C223" s="126" t="s">
        <v>242</v>
      </c>
      <c r="D223" s="127" t="s">
        <v>243</v>
      </c>
      <c r="E223" s="127" t="s">
        <v>243</v>
      </c>
      <c r="F223" s="135"/>
      <c r="G223" s="135">
        <f t="shared" si="15"/>
        <v>0</v>
      </c>
      <c r="H223" s="135">
        <f t="shared" si="14"/>
        <v>0</v>
      </c>
    </row>
    <row r="224" spans="1:8" ht="15.75" thickBot="1" x14ac:dyDescent="0.3">
      <c r="A224" s="124">
        <v>10391</v>
      </c>
      <c r="B224" s="125" t="s">
        <v>120</v>
      </c>
      <c r="C224" s="126" t="s">
        <v>242</v>
      </c>
      <c r="D224" s="127" t="s">
        <v>243</v>
      </c>
      <c r="E224" s="127" t="s">
        <v>243</v>
      </c>
      <c r="F224" s="135"/>
      <c r="G224" s="135">
        <f t="shared" si="15"/>
        <v>0</v>
      </c>
      <c r="H224" s="135">
        <f t="shared" ref="H224:H238" si="16">IF(F224="A",E224,0)</f>
        <v>0</v>
      </c>
    </row>
    <row r="225" spans="1:8" ht="15.75" thickBot="1" x14ac:dyDescent="0.3">
      <c r="A225" s="124">
        <v>10406</v>
      </c>
      <c r="B225" s="125" t="s">
        <v>121</v>
      </c>
      <c r="C225" s="126" t="s">
        <v>242</v>
      </c>
      <c r="D225" s="127" t="s">
        <v>243</v>
      </c>
      <c r="E225" s="127" t="s">
        <v>243</v>
      </c>
      <c r="F225" s="135"/>
      <c r="G225" s="135">
        <f t="shared" si="15"/>
        <v>0</v>
      </c>
      <c r="H225" s="135">
        <f t="shared" si="16"/>
        <v>0</v>
      </c>
    </row>
    <row r="226" spans="1:8" ht="15.75" thickBot="1" x14ac:dyDescent="0.3">
      <c r="A226" s="124">
        <v>10426</v>
      </c>
      <c r="B226" s="125" t="s">
        <v>403</v>
      </c>
      <c r="C226" s="126" t="s">
        <v>242</v>
      </c>
      <c r="D226" s="127" t="s">
        <v>243</v>
      </c>
      <c r="E226" s="127" t="s">
        <v>243</v>
      </c>
      <c r="F226" s="135"/>
      <c r="G226" s="135">
        <f t="shared" si="15"/>
        <v>0</v>
      </c>
      <c r="H226" s="135">
        <f t="shared" si="16"/>
        <v>0</v>
      </c>
    </row>
    <row r="227" spans="1:8" ht="15.75" thickBot="1" x14ac:dyDescent="0.3">
      <c r="A227" s="124">
        <v>10409</v>
      </c>
      <c r="B227" s="125" t="s">
        <v>123</v>
      </c>
      <c r="C227" s="126" t="s">
        <v>242</v>
      </c>
      <c r="D227" s="127" t="s">
        <v>243</v>
      </c>
      <c r="E227" s="127" t="s">
        <v>243</v>
      </c>
      <c r="F227" s="135"/>
      <c r="G227" s="135">
        <f t="shared" si="15"/>
        <v>0</v>
      </c>
      <c r="H227" s="135">
        <f t="shared" si="16"/>
        <v>0</v>
      </c>
    </row>
    <row r="228" spans="1:8" ht="15.75" thickBot="1" x14ac:dyDescent="0.3">
      <c r="A228" s="124">
        <v>10408</v>
      </c>
      <c r="B228" s="125" t="s">
        <v>122</v>
      </c>
      <c r="C228" s="126" t="s">
        <v>242</v>
      </c>
      <c r="D228" s="127" t="s">
        <v>243</v>
      </c>
      <c r="E228" s="127" t="s">
        <v>243</v>
      </c>
      <c r="F228" s="135"/>
      <c r="G228" s="135">
        <f t="shared" si="15"/>
        <v>0</v>
      </c>
      <c r="H228" s="135">
        <f t="shared" si="16"/>
        <v>0</v>
      </c>
    </row>
    <row r="229" spans="1:8" ht="15.75" thickBot="1" x14ac:dyDescent="0.3">
      <c r="A229" s="124">
        <v>10326</v>
      </c>
      <c r="B229" s="125" t="s">
        <v>102</v>
      </c>
      <c r="C229" s="126" t="s">
        <v>242</v>
      </c>
      <c r="D229" s="127" t="s">
        <v>243</v>
      </c>
      <c r="E229" s="127" t="s">
        <v>243</v>
      </c>
      <c r="F229" s="135"/>
      <c r="G229" s="135">
        <f t="shared" si="15"/>
        <v>0</v>
      </c>
      <c r="H229" s="135">
        <f t="shared" si="16"/>
        <v>0</v>
      </c>
    </row>
    <row r="230" spans="1:8" ht="15.75" thickBot="1" x14ac:dyDescent="0.3">
      <c r="A230" s="124">
        <v>10434</v>
      </c>
      <c r="B230" s="125" t="s">
        <v>125</v>
      </c>
      <c r="C230" s="126" t="s">
        <v>242</v>
      </c>
      <c r="D230" s="127" t="s">
        <v>243</v>
      </c>
      <c r="E230" s="127" t="s">
        <v>243</v>
      </c>
      <c r="F230" s="135"/>
      <c r="G230" s="135">
        <f t="shared" si="15"/>
        <v>0</v>
      </c>
      <c r="H230" s="135">
        <f t="shared" si="16"/>
        <v>0</v>
      </c>
    </row>
    <row r="231" spans="1:8" ht="15.75" thickBot="1" x14ac:dyDescent="0.3">
      <c r="A231" s="124">
        <v>10436</v>
      </c>
      <c r="B231" s="125" t="s">
        <v>126</v>
      </c>
      <c r="C231" s="126" t="s">
        <v>242</v>
      </c>
      <c r="D231" s="127" t="s">
        <v>243</v>
      </c>
      <c r="E231" s="127" t="s">
        <v>243</v>
      </c>
      <c r="F231" s="135"/>
      <c r="G231" s="135">
        <f t="shared" si="15"/>
        <v>0</v>
      </c>
      <c r="H231" s="135">
        <f t="shared" si="16"/>
        <v>0</v>
      </c>
    </row>
    <row r="232" spans="1:8" ht="15.75" thickBot="1" x14ac:dyDescent="0.3">
      <c r="A232" s="124">
        <v>10440</v>
      </c>
      <c r="B232" s="125" t="s">
        <v>127</v>
      </c>
      <c r="C232" s="128" t="s">
        <v>246</v>
      </c>
      <c r="D232" s="127">
        <v>0</v>
      </c>
      <c r="E232" s="127">
        <v>6.6000000000000003E-2</v>
      </c>
      <c r="F232" s="136" t="s">
        <v>289</v>
      </c>
      <c r="G232" s="135">
        <f t="shared" si="15"/>
        <v>6.6000000000000003E-2</v>
      </c>
      <c r="H232" s="135">
        <f t="shared" si="16"/>
        <v>0</v>
      </c>
    </row>
    <row r="233" spans="1:8" ht="15.75" thickBot="1" x14ac:dyDescent="0.3">
      <c r="A233" s="124">
        <v>10442</v>
      </c>
      <c r="B233" s="125" t="s">
        <v>128</v>
      </c>
      <c r="C233" s="126" t="s">
        <v>242</v>
      </c>
      <c r="D233" s="127" t="s">
        <v>243</v>
      </c>
      <c r="E233" s="127" t="s">
        <v>243</v>
      </c>
      <c r="F233" s="135"/>
      <c r="G233" s="135">
        <f t="shared" si="15"/>
        <v>0</v>
      </c>
      <c r="H233" s="135">
        <f t="shared" si="16"/>
        <v>0</v>
      </c>
    </row>
    <row r="234" spans="1:8" ht="15.75" thickBot="1" x14ac:dyDescent="0.3">
      <c r="A234" s="124">
        <v>11680</v>
      </c>
      <c r="B234" s="125" t="s">
        <v>137</v>
      </c>
      <c r="C234" s="126" t="s">
        <v>242</v>
      </c>
      <c r="D234" s="127" t="s">
        <v>243</v>
      </c>
      <c r="E234" s="127" t="s">
        <v>243</v>
      </c>
      <c r="F234" s="135"/>
      <c r="G234" s="135">
        <f t="shared" si="15"/>
        <v>0</v>
      </c>
      <c r="H234" s="135">
        <f t="shared" si="16"/>
        <v>0</v>
      </c>
    </row>
    <row r="235" spans="1:8" ht="15.75" thickBot="1" x14ac:dyDescent="0.3">
      <c r="A235" s="124">
        <v>10446</v>
      </c>
      <c r="B235" s="125" t="s">
        <v>129</v>
      </c>
      <c r="C235" s="126" t="s">
        <v>242</v>
      </c>
      <c r="D235" s="127" t="s">
        <v>243</v>
      </c>
      <c r="E235" s="127" t="s">
        <v>243</v>
      </c>
      <c r="F235" s="135"/>
      <c r="G235" s="135">
        <f t="shared" si="15"/>
        <v>0</v>
      </c>
      <c r="H235" s="135">
        <f t="shared" si="16"/>
        <v>0</v>
      </c>
    </row>
    <row r="236" spans="1:8" ht="15.75" thickBot="1" x14ac:dyDescent="0.3">
      <c r="A236" s="124">
        <v>10448</v>
      </c>
      <c r="B236" s="125" t="s">
        <v>130</v>
      </c>
      <c r="C236" s="126" t="s">
        <v>242</v>
      </c>
      <c r="D236" s="127" t="s">
        <v>243</v>
      </c>
      <c r="E236" s="127" t="s">
        <v>243</v>
      </c>
      <c r="F236" s="135"/>
      <c r="G236" s="135">
        <f t="shared" si="15"/>
        <v>0</v>
      </c>
      <c r="H236" s="135">
        <f t="shared" si="16"/>
        <v>0</v>
      </c>
    </row>
    <row r="237" spans="1:8" ht="15.75" thickBot="1" x14ac:dyDescent="0.3">
      <c r="A237" s="124">
        <v>10451</v>
      </c>
      <c r="B237" s="125" t="s">
        <v>131</v>
      </c>
      <c r="C237" s="126" t="s">
        <v>242</v>
      </c>
      <c r="D237" s="127" t="s">
        <v>243</v>
      </c>
      <c r="E237" s="127" t="s">
        <v>243</v>
      </c>
      <c r="F237" s="135"/>
      <c r="G237" s="135">
        <f t="shared" si="15"/>
        <v>0</v>
      </c>
      <c r="H237" s="135">
        <f t="shared" si="16"/>
        <v>0</v>
      </c>
    </row>
    <row r="238" spans="1:8" ht="15.75" thickBot="1" x14ac:dyDescent="0.3">
      <c r="A238" s="124">
        <v>10502</v>
      </c>
      <c r="B238" s="125" t="s">
        <v>133</v>
      </c>
      <c r="C238" s="126" t="s">
        <v>242</v>
      </c>
      <c r="D238" s="127" t="s">
        <v>243</v>
      </c>
      <c r="E238" s="127" t="s">
        <v>243</v>
      </c>
      <c r="F238" s="135"/>
      <c r="G238" s="135">
        <f t="shared" si="15"/>
        <v>0</v>
      </c>
      <c r="H238" s="135">
        <f t="shared" si="1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649D6-E1A7-4F4C-B906-C253922A6F1A}">
  <dimension ref="A1:E136"/>
  <sheetViews>
    <sheetView workbookViewId="0">
      <pane xSplit="2" ySplit="3" topLeftCell="C4" activePane="bottomRight" state="frozen"/>
      <selection activeCell="CH2" sqref="CH2"/>
      <selection pane="topRight" activeCell="CH2" sqref="CH2"/>
      <selection pane="bottomLeft" activeCell="CH2" sqref="CH2"/>
      <selection pane="bottomRight" activeCell="J21" sqref="J21"/>
    </sheetView>
  </sheetViews>
  <sheetFormatPr defaultColWidth="9.42578125" defaultRowHeight="14.25" x14ac:dyDescent="0.2"/>
  <cols>
    <col min="1" max="1" width="8.5703125" style="1" bestFit="1" customWidth="1"/>
    <col min="2" max="2" width="34.42578125" style="1" customWidth="1"/>
    <col min="3" max="3" width="14.5703125" style="1" customWidth="1"/>
    <col min="4" max="4" width="12.5703125" style="1" customWidth="1"/>
    <col min="5" max="5" width="13.85546875" style="1" customWidth="1"/>
    <col min="6" max="16384" width="9.42578125" style="1"/>
  </cols>
  <sheetData>
    <row r="1" spans="1:5" ht="15" thickBot="1" x14ac:dyDescent="0.25">
      <c r="B1" s="15" t="s">
        <v>154</v>
      </c>
      <c r="C1" s="25">
        <f>SUM(Calculation!I7:M139)</f>
        <v>7074.6683373269816</v>
      </c>
    </row>
    <row r="2" spans="1:5" ht="15.75" thickBot="1" x14ac:dyDescent="0.3">
      <c r="A2" s="217" t="s">
        <v>1</v>
      </c>
      <c r="B2" s="218"/>
      <c r="C2" s="64"/>
      <c r="D2" s="63"/>
    </row>
    <row r="3" spans="1:5" ht="45.75" thickBot="1" x14ac:dyDescent="0.3">
      <c r="A3" s="3" t="s">
        <v>3</v>
      </c>
      <c r="B3" s="4" t="s">
        <v>4</v>
      </c>
      <c r="C3" s="27" t="s">
        <v>155</v>
      </c>
      <c r="D3" s="27" t="s">
        <v>190</v>
      </c>
      <c r="E3" s="89" t="s">
        <v>189</v>
      </c>
    </row>
    <row r="4" spans="1:5" x14ac:dyDescent="0.2">
      <c r="A4" s="5">
        <v>10015</v>
      </c>
      <c r="B4" s="13" t="s">
        <v>6</v>
      </c>
      <c r="C4" s="28">
        <f>SUM(Calculation!I7:M7)</f>
        <v>0.54931529680365287</v>
      </c>
      <c r="D4" s="65">
        <f t="shared" ref="D4:D67" si="0">C4/$C$1</f>
        <v>7.7645377933179604E-5</v>
      </c>
      <c r="E4" s="84">
        <f t="shared" ref="E4:E67" si="1">IF($C$1&lt;7250,$D4*(7250-$C$1),0)</f>
        <v>1.3613693211899272E-2</v>
      </c>
    </row>
    <row r="5" spans="1:5" x14ac:dyDescent="0.2">
      <c r="A5" s="5">
        <v>10024</v>
      </c>
      <c r="B5" s="13" t="s">
        <v>7</v>
      </c>
      <c r="C5" s="28">
        <f>SUM(Calculation!I8:M8)</f>
        <v>207.31173724683379</v>
      </c>
      <c r="D5" s="65">
        <f t="shared" si="0"/>
        <v>2.930338601924656E-2</v>
      </c>
      <c r="E5" s="84">
        <f t="shared" si="1"/>
        <v>5.1378113927037816</v>
      </c>
    </row>
    <row r="6" spans="1:5" x14ac:dyDescent="0.2">
      <c r="A6" s="5">
        <v>10025</v>
      </c>
      <c r="B6" s="13" t="s">
        <v>8</v>
      </c>
      <c r="C6" s="28">
        <f>SUM(Calculation!I9:M9)</f>
        <v>64.108695243761417</v>
      </c>
      <c r="D6" s="65">
        <f t="shared" si="0"/>
        <v>9.0617244776712135E-3</v>
      </c>
      <c r="E6" s="84">
        <f t="shared" si="1"/>
        <v>1.588807219354883</v>
      </c>
    </row>
    <row r="7" spans="1:5" x14ac:dyDescent="0.2">
      <c r="A7" s="5">
        <v>10027</v>
      </c>
      <c r="B7" s="13" t="s">
        <v>9</v>
      </c>
      <c r="C7" s="28">
        <f>SUM(Calculation!I10:M10)</f>
        <v>63.407592768213703</v>
      </c>
      <c r="D7" s="65">
        <f t="shared" si="0"/>
        <v>8.9626240757698841E-3</v>
      </c>
      <c r="E7" s="84">
        <f t="shared" si="1"/>
        <v>1.5714317811179586</v>
      </c>
    </row>
    <row r="8" spans="1:5" x14ac:dyDescent="0.2">
      <c r="A8" s="5">
        <v>10029</v>
      </c>
      <c r="B8" s="13" t="s">
        <v>10</v>
      </c>
      <c r="C8" s="28">
        <f>SUM(Calculation!I11:M11)</f>
        <v>18.806494006849313</v>
      </c>
      <c r="D8" s="65">
        <f t="shared" si="0"/>
        <v>2.6582863125361664E-3</v>
      </c>
      <c r="E8" s="84">
        <f t="shared" si="1"/>
        <v>0.46608175903789306</v>
      </c>
    </row>
    <row r="9" spans="1:5" x14ac:dyDescent="0.2">
      <c r="A9" s="5">
        <v>10044</v>
      </c>
      <c r="B9" s="13" t="s">
        <v>11</v>
      </c>
      <c r="C9" s="28">
        <f>SUM(Calculation!I12:M12)</f>
        <v>20.865224743150684</v>
      </c>
      <c r="D9" s="65">
        <f t="shared" si="0"/>
        <v>2.9492866305919551E-3</v>
      </c>
      <c r="E9" s="84">
        <f t="shared" si="1"/>
        <v>0.51710332864099173</v>
      </c>
    </row>
    <row r="10" spans="1:5" x14ac:dyDescent="0.2">
      <c r="A10" s="5">
        <v>10046</v>
      </c>
      <c r="B10" s="13" t="s">
        <v>12</v>
      </c>
      <c r="C10" s="28">
        <f>SUM(Calculation!I13:M13)</f>
        <v>86.557924142979445</v>
      </c>
      <c r="D10" s="65">
        <f t="shared" si="0"/>
        <v>1.2234909117405154E-2</v>
      </c>
      <c r="E10" s="84">
        <f t="shared" si="1"/>
        <v>2.1451669582079176</v>
      </c>
    </row>
    <row r="11" spans="1:5" x14ac:dyDescent="0.2">
      <c r="A11" s="5">
        <v>10047</v>
      </c>
      <c r="B11" s="13" t="s">
        <v>13</v>
      </c>
      <c r="C11" s="28">
        <f>SUM(Calculation!I14:M14)</f>
        <v>146.30886819946187</v>
      </c>
      <c r="D11" s="65">
        <f t="shared" si="0"/>
        <v>2.0680668156203869E-2</v>
      </c>
      <c r="E11" s="84">
        <f t="shared" si="1"/>
        <v>3.62597593301617</v>
      </c>
    </row>
    <row r="12" spans="1:5" x14ac:dyDescent="0.2">
      <c r="A12" s="5">
        <v>10055</v>
      </c>
      <c r="B12" s="13" t="s">
        <v>14</v>
      </c>
      <c r="C12" s="28">
        <f>SUM(Calculation!I15:M15)</f>
        <v>0.41832465753424658</v>
      </c>
      <c r="D12" s="65">
        <f t="shared" si="0"/>
        <v>5.9129931975341474E-5</v>
      </c>
      <c r="E12" s="84">
        <f t="shared" si="1"/>
        <v>1.0367349286979096E-2</v>
      </c>
    </row>
    <row r="13" spans="1:5" x14ac:dyDescent="0.2">
      <c r="A13" s="5">
        <v>10057</v>
      </c>
      <c r="B13" s="13" t="s">
        <v>15</v>
      </c>
      <c r="C13" s="28">
        <f>SUM(Calculation!I16:M16)</f>
        <v>20.239492808219179</v>
      </c>
      <c r="D13" s="65">
        <f t="shared" si="0"/>
        <v>2.8608398080561125E-3</v>
      </c>
      <c r="E13" s="84">
        <f t="shared" si="1"/>
        <v>0.50159580018763705</v>
      </c>
    </row>
    <row r="14" spans="1:5" x14ac:dyDescent="0.2">
      <c r="A14" s="5">
        <v>10059</v>
      </c>
      <c r="B14" s="13" t="s">
        <v>16</v>
      </c>
      <c r="C14" s="28">
        <f>SUM(Calculation!I17:M17)</f>
        <v>7.8091685787671237</v>
      </c>
      <c r="D14" s="65">
        <f t="shared" si="0"/>
        <v>1.1038211554829803E-3</v>
      </c>
      <c r="E14" s="84">
        <f t="shared" si="1"/>
        <v>0.19353479848448329</v>
      </c>
    </row>
    <row r="15" spans="1:5" x14ac:dyDescent="0.2">
      <c r="A15" s="5">
        <v>10061</v>
      </c>
      <c r="B15" s="13" t="s">
        <v>17</v>
      </c>
      <c r="C15" s="28">
        <f>SUM(Calculation!I18:M18)</f>
        <v>9.004446175799087</v>
      </c>
      <c r="D15" s="65">
        <f t="shared" si="0"/>
        <v>1.2727729055919577E-3</v>
      </c>
      <c r="E15" s="84">
        <f t="shared" si="1"/>
        <v>0.22315738974260663</v>
      </c>
    </row>
    <row r="16" spans="1:5" x14ac:dyDescent="0.2">
      <c r="A16" s="5">
        <v>10062</v>
      </c>
      <c r="B16" s="13" t="s">
        <v>18</v>
      </c>
      <c r="C16" s="28">
        <f>SUM(Calculation!I19:M19)</f>
        <v>5.8025142060502279</v>
      </c>
      <c r="D16" s="65">
        <f t="shared" si="0"/>
        <v>8.2018179925627283E-4</v>
      </c>
      <c r="E16" s="84">
        <f t="shared" si="1"/>
        <v>0.14380383855775011</v>
      </c>
    </row>
    <row r="17" spans="1:5" x14ac:dyDescent="0.2">
      <c r="A17" s="5">
        <v>10064</v>
      </c>
      <c r="B17" s="13" t="s">
        <v>19</v>
      </c>
      <c r="C17" s="28">
        <f>SUM(Calculation!I20:M20)</f>
        <v>14.873906249999999</v>
      </c>
      <c r="D17" s="65">
        <f t="shared" si="0"/>
        <v>2.1024174619639906E-3</v>
      </c>
      <c r="E17" s="84">
        <f t="shared" si="1"/>
        <v>0.36862034923893389</v>
      </c>
    </row>
    <row r="18" spans="1:5" x14ac:dyDescent="0.2">
      <c r="A18" s="5">
        <v>10065</v>
      </c>
      <c r="B18" s="13" t="s">
        <v>20</v>
      </c>
      <c r="C18" s="28">
        <f>SUM(Calculation!I21:M21)</f>
        <v>2.9346457477168948</v>
      </c>
      <c r="D18" s="65">
        <f t="shared" si="0"/>
        <v>4.1481036393370923E-4</v>
      </c>
      <c r="E18" s="84">
        <f t="shared" si="1"/>
        <v>7.2729390802497101E-2</v>
      </c>
    </row>
    <row r="19" spans="1:5" x14ac:dyDescent="0.2">
      <c r="A19" s="5">
        <v>10066</v>
      </c>
      <c r="B19" s="13" t="s">
        <v>21</v>
      </c>
      <c r="C19" s="28">
        <f>SUM(Calculation!I22:M22)</f>
        <v>24.913234123198631</v>
      </c>
      <c r="D19" s="65">
        <f t="shared" si="0"/>
        <v>3.521470256316155E-3</v>
      </c>
      <c r="E19" s="84">
        <f t="shared" si="1"/>
        <v>0.61742523509349168</v>
      </c>
    </row>
    <row r="20" spans="1:5" x14ac:dyDescent="0.2">
      <c r="A20" s="5">
        <v>10067</v>
      </c>
      <c r="B20" s="13" t="s">
        <v>22</v>
      </c>
      <c r="C20" s="28">
        <f>SUM(Calculation!I23:M23)</f>
        <v>15.922356420412786</v>
      </c>
      <c r="D20" s="65">
        <f t="shared" si="0"/>
        <v>2.2506152460044114E-3</v>
      </c>
      <c r="E20" s="84">
        <f t="shared" si="1"/>
        <v>0.3946041131191978</v>
      </c>
    </row>
    <row r="21" spans="1:5" x14ac:dyDescent="0.2">
      <c r="A21" s="5">
        <v>10068</v>
      </c>
      <c r="B21" s="13" t="s">
        <v>23</v>
      </c>
      <c r="C21" s="28">
        <f>SUM(Calculation!I24:M24)</f>
        <v>2.5317785388127856</v>
      </c>
      <c r="D21" s="65">
        <f t="shared" si="0"/>
        <v>3.5786533277535471E-4</v>
      </c>
      <c r="E21" s="84">
        <f t="shared" si="1"/>
        <v>6.274512380853596E-2</v>
      </c>
    </row>
    <row r="22" spans="1:5" x14ac:dyDescent="0.2">
      <c r="A22" s="5">
        <v>10070</v>
      </c>
      <c r="B22" s="13" t="s">
        <v>24</v>
      </c>
      <c r="C22" s="28">
        <f>SUM(Calculation!I25:M25)</f>
        <v>0.36802685502283106</v>
      </c>
      <c r="D22" s="65">
        <f t="shared" si="0"/>
        <v>5.2020368655455934E-5</v>
      </c>
      <c r="E22" s="84">
        <f t="shared" si="1"/>
        <v>9.1208177292244601E-3</v>
      </c>
    </row>
    <row r="23" spans="1:5" x14ac:dyDescent="0.2">
      <c r="A23" s="5">
        <v>10071</v>
      </c>
      <c r="B23" s="13" t="s">
        <v>25</v>
      </c>
      <c r="C23" s="28">
        <f>SUM(Calculation!I26:M26)</f>
        <v>1.9425074200913242</v>
      </c>
      <c r="D23" s="65">
        <f t="shared" si="0"/>
        <v>2.7457222409174603E-4</v>
      </c>
      <c r="E23" s="84">
        <f t="shared" si="1"/>
        <v>4.8141204573834431E-2</v>
      </c>
    </row>
    <row r="24" spans="1:5" x14ac:dyDescent="0.2">
      <c r="A24" s="5">
        <v>10072</v>
      </c>
      <c r="B24" s="13" t="s">
        <v>26</v>
      </c>
      <c r="C24" s="28">
        <f>SUM(Calculation!I27:M27)</f>
        <v>24.50024791292055</v>
      </c>
      <c r="D24" s="65">
        <f t="shared" si="0"/>
        <v>3.4630949105633221E-3</v>
      </c>
      <c r="E24" s="84">
        <f t="shared" si="1"/>
        <v>0.60719018866353525</v>
      </c>
    </row>
    <row r="25" spans="1:5" x14ac:dyDescent="0.2">
      <c r="A25" s="5">
        <v>10074</v>
      </c>
      <c r="B25" s="13" t="s">
        <v>27</v>
      </c>
      <c r="C25" s="28">
        <f>SUM(Calculation!I28:M28)</f>
        <v>27.465395610076484</v>
      </c>
      <c r="D25" s="65">
        <f t="shared" si="0"/>
        <v>3.8822167062115198E-3</v>
      </c>
      <c r="E25" s="84">
        <f t="shared" si="1"/>
        <v>0.68067550995703474</v>
      </c>
    </row>
    <row r="26" spans="1:5" x14ac:dyDescent="0.2">
      <c r="A26" s="5">
        <v>10076</v>
      </c>
      <c r="B26" s="13" t="s">
        <v>28</v>
      </c>
      <c r="C26" s="28">
        <f>SUM(Calculation!I29:M29)</f>
        <v>5.5145718732504569</v>
      </c>
      <c r="D26" s="65">
        <f t="shared" si="0"/>
        <v>7.7948132835496643E-4</v>
      </c>
      <c r="E26" s="84">
        <f t="shared" si="1"/>
        <v>0.13666775732304925</v>
      </c>
    </row>
    <row r="27" spans="1:5" x14ac:dyDescent="0.2">
      <c r="A27" s="5">
        <v>10078</v>
      </c>
      <c r="B27" s="13" t="s">
        <v>29</v>
      </c>
      <c r="C27" s="28">
        <f>SUM(Calculation!I30:M30)</f>
        <v>3.580340958038128</v>
      </c>
      <c r="D27" s="65">
        <f t="shared" si="0"/>
        <v>5.0607898311610272E-4</v>
      </c>
      <c r="E27" s="84">
        <f t="shared" si="1"/>
        <v>8.8731669553616693E-2</v>
      </c>
    </row>
    <row r="28" spans="1:5" x14ac:dyDescent="0.2">
      <c r="A28" s="5">
        <v>10079</v>
      </c>
      <c r="B28" s="13" t="s">
        <v>30</v>
      </c>
      <c r="C28" s="28">
        <f>SUM(Calculation!I31:M31)</f>
        <v>79.251992009132408</v>
      </c>
      <c r="D28" s="65">
        <f t="shared" si="0"/>
        <v>1.1202220122600991E-2</v>
      </c>
      <c r="E28" s="84">
        <f t="shared" si="1"/>
        <v>1.9641038797247756</v>
      </c>
    </row>
    <row r="29" spans="1:5" x14ac:dyDescent="0.2">
      <c r="A29" s="5">
        <v>10080</v>
      </c>
      <c r="B29" s="13" t="s">
        <v>31</v>
      </c>
      <c r="C29" s="28">
        <f>SUM(Calculation!I32:M32)</f>
        <v>6.6740559360730591</v>
      </c>
      <c r="D29" s="65">
        <f t="shared" si="0"/>
        <v>9.4337368451037726E-4</v>
      </c>
      <c r="E29" s="84">
        <f t="shared" si="1"/>
        <v>0.16540327662717594</v>
      </c>
    </row>
    <row r="30" spans="1:5" x14ac:dyDescent="0.2">
      <c r="A30" s="5">
        <v>10081</v>
      </c>
      <c r="B30" s="13" t="s">
        <v>32</v>
      </c>
      <c r="C30" s="28">
        <f>SUM(Calculation!I33:M33)</f>
        <v>10.031223748084248</v>
      </c>
      <c r="D30" s="65">
        <f t="shared" si="0"/>
        <v>1.4179072812725438E-3</v>
      </c>
      <c r="E30" s="84">
        <f t="shared" si="1"/>
        <v>0.24860404114169427</v>
      </c>
    </row>
    <row r="31" spans="1:5" x14ac:dyDescent="0.2">
      <c r="A31" s="5">
        <v>10082</v>
      </c>
      <c r="B31" s="13" t="s">
        <v>33</v>
      </c>
      <c r="C31" s="28">
        <f>SUM(Calculation!I34:M34)</f>
        <v>0.11859477739726026</v>
      </c>
      <c r="D31" s="65">
        <f t="shared" si="0"/>
        <v>1.6763298538185447E-5</v>
      </c>
      <c r="E31" s="84">
        <f t="shared" si="1"/>
        <v>2.9391370045842333E-3</v>
      </c>
    </row>
    <row r="32" spans="1:5" x14ac:dyDescent="0.2">
      <c r="A32" s="5">
        <v>10083</v>
      </c>
      <c r="B32" s="13" t="s">
        <v>34</v>
      </c>
      <c r="C32" s="28">
        <f>SUM(Calculation!I35:M35)</f>
        <v>8.6369518626178063</v>
      </c>
      <c r="D32" s="65">
        <f t="shared" si="0"/>
        <v>1.2208278113968946E-3</v>
      </c>
      <c r="E32" s="84">
        <f t="shared" si="1"/>
        <v>0.21404977000967965</v>
      </c>
    </row>
    <row r="33" spans="1:5" x14ac:dyDescent="0.2">
      <c r="A33" s="5">
        <v>10086</v>
      </c>
      <c r="B33" s="13" t="s">
        <v>35</v>
      </c>
      <c r="C33" s="28">
        <f>SUM(Calculation!I36:M36)</f>
        <v>3.7510205479452048</v>
      </c>
      <c r="D33" s="65">
        <f t="shared" si="0"/>
        <v>5.3020443773374839E-4</v>
      </c>
      <c r="E33" s="84">
        <f t="shared" si="1"/>
        <v>9.2961625624470967E-2</v>
      </c>
    </row>
    <row r="34" spans="1:5" x14ac:dyDescent="0.2">
      <c r="A34" s="5">
        <v>10087</v>
      </c>
      <c r="B34" s="13" t="s">
        <v>36</v>
      </c>
      <c r="C34" s="28">
        <f>SUM(Calculation!I37:M37)</f>
        <v>45.18400627908882</v>
      </c>
      <c r="D34" s="65">
        <f t="shared" si="0"/>
        <v>6.3867313808467054E-3</v>
      </c>
      <c r="E34" s="84">
        <f t="shared" si="1"/>
        <v>1.1197962320497956</v>
      </c>
    </row>
    <row r="35" spans="1:5" x14ac:dyDescent="0.2">
      <c r="A35" s="5">
        <v>10089</v>
      </c>
      <c r="B35" s="13" t="s">
        <v>37</v>
      </c>
      <c r="C35" s="28">
        <f>SUM(Calculation!I38:M38)</f>
        <v>108.30980164807121</v>
      </c>
      <c r="D35" s="65">
        <f t="shared" si="0"/>
        <v>1.530952356827993E-2</v>
      </c>
      <c r="E35" s="84">
        <f t="shared" si="1"/>
        <v>2.6842442219582816</v>
      </c>
    </row>
    <row r="36" spans="1:5" x14ac:dyDescent="0.2">
      <c r="A36" s="5">
        <v>10091</v>
      </c>
      <c r="B36" s="13" t="s">
        <v>38</v>
      </c>
      <c r="C36" s="28">
        <f>SUM(Calculation!I39:M39)</f>
        <v>9.5306779111602751</v>
      </c>
      <c r="D36" s="65">
        <f t="shared" si="0"/>
        <v>1.3471554363721941E-3</v>
      </c>
      <c r="E36" s="84">
        <f t="shared" si="1"/>
        <v>0.23619900253813245</v>
      </c>
    </row>
    <row r="37" spans="1:5" x14ac:dyDescent="0.2">
      <c r="A37" s="5">
        <v>10094</v>
      </c>
      <c r="B37" s="13" t="s">
        <v>39</v>
      </c>
      <c r="C37" s="28">
        <f>SUM(Calculation!I40:M40)</f>
        <v>2.9917497716894976</v>
      </c>
      <c r="D37" s="65">
        <f t="shared" si="0"/>
        <v>4.228819824534515E-4</v>
      </c>
      <c r="E37" s="84">
        <f t="shared" si="1"/>
        <v>7.4144601098025842E-2</v>
      </c>
    </row>
    <row r="38" spans="1:5" x14ac:dyDescent="0.2">
      <c r="A38" s="5">
        <v>10095</v>
      </c>
      <c r="B38" s="13" t="s">
        <v>40</v>
      </c>
      <c r="C38" s="28">
        <f>SUM(Calculation!I41:M41)</f>
        <v>3.6587793093607304</v>
      </c>
      <c r="D38" s="65">
        <f t="shared" si="0"/>
        <v>5.1716619563018631E-4</v>
      </c>
      <c r="E38" s="84">
        <f t="shared" si="1"/>
        <v>9.0675608958120074E-2</v>
      </c>
    </row>
    <row r="39" spans="1:5" x14ac:dyDescent="0.2">
      <c r="A39" s="5">
        <v>10097</v>
      </c>
      <c r="B39" s="13" t="s">
        <v>41</v>
      </c>
      <c r="C39" s="28">
        <f>SUM(Calculation!I42:M42)</f>
        <v>2.0429148116438354</v>
      </c>
      <c r="D39" s="65">
        <f t="shared" si="0"/>
        <v>2.8876474687373246E-4</v>
      </c>
      <c r="E39" s="84">
        <f t="shared" si="1"/>
        <v>5.0629603190724806E-2</v>
      </c>
    </row>
    <row r="40" spans="1:5" x14ac:dyDescent="0.2">
      <c r="A40" s="5">
        <v>10101</v>
      </c>
      <c r="B40" s="13" t="s">
        <v>42</v>
      </c>
      <c r="C40" s="28">
        <f>SUM(Calculation!I43:M43)</f>
        <v>78.331641965763481</v>
      </c>
      <c r="D40" s="65">
        <f t="shared" si="0"/>
        <v>1.1072129212400575E-2</v>
      </c>
      <c r="E40" s="84">
        <f t="shared" si="1"/>
        <v>1.9412948241406904</v>
      </c>
    </row>
    <row r="41" spans="1:5" x14ac:dyDescent="0.2">
      <c r="A41" s="5">
        <v>10103</v>
      </c>
      <c r="B41" s="13" t="s">
        <v>43</v>
      </c>
      <c r="C41" s="28">
        <f>SUM(Calculation!I44:M44)</f>
        <v>381.45569680475165</v>
      </c>
      <c r="D41" s="65">
        <f t="shared" si="0"/>
        <v>5.3918527147362623E-2</v>
      </c>
      <c r="E41" s="84">
        <f t="shared" si="1"/>
        <v>9.4536250136273683</v>
      </c>
    </row>
    <row r="42" spans="1:5" x14ac:dyDescent="0.2">
      <c r="A42" s="5">
        <v>10105</v>
      </c>
      <c r="B42" s="13" t="s">
        <v>44</v>
      </c>
      <c r="C42" s="28">
        <f>SUM(Calculation!I45:M45)</f>
        <v>97.808610759132421</v>
      </c>
      <c r="D42" s="65">
        <f t="shared" si="0"/>
        <v>1.382518672191033E-2</v>
      </c>
      <c r="E42" s="84">
        <f t="shared" si="1"/>
        <v>2.4239929747174749</v>
      </c>
    </row>
    <row r="43" spans="1:5" x14ac:dyDescent="0.2">
      <c r="A43" s="5">
        <v>10106</v>
      </c>
      <c r="B43" s="13" t="s">
        <v>45</v>
      </c>
      <c r="C43" s="28">
        <f>SUM(Calculation!I46:M46)</f>
        <v>24.494464897260276</v>
      </c>
      <c r="D43" s="65">
        <f t="shared" si="0"/>
        <v>3.4622774848714686E-3</v>
      </c>
      <c r="E43" s="84">
        <f t="shared" si="1"/>
        <v>0.60704686805787089</v>
      </c>
    </row>
    <row r="44" spans="1:5" x14ac:dyDescent="0.2">
      <c r="A44" s="5">
        <v>10109</v>
      </c>
      <c r="B44" s="13" t="s">
        <v>46</v>
      </c>
      <c r="C44" s="28">
        <f>SUM(Calculation!I47:M47)</f>
        <v>13.178644788811871</v>
      </c>
      <c r="D44" s="65">
        <f t="shared" si="0"/>
        <v>1.8627933014583058E-3</v>
      </c>
      <c r="E44" s="84">
        <f t="shared" si="1"/>
        <v>0.32660664676084594</v>
      </c>
    </row>
    <row r="45" spans="1:5" x14ac:dyDescent="0.2">
      <c r="A45" s="5">
        <v>10111</v>
      </c>
      <c r="B45" s="13" t="s">
        <v>47</v>
      </c>
      <c r="C45" s="28">
        <f>SUM(Calculation!I48:M48)</f>
        <v>3.244555479452055</v>
      </c>
      <c r="D45" s="65">
        <f t="shared" si="0"/>
        <v>4.5861591310695192E-4</v>
      </c>
      <c r="E45" s="84">
        <f t="shared" si="1"/>
        <v>8.040989057334641E-2</v>
      </c>
    </row>
    <row r="46" spans="1:5" x14ac:dyDescent="0.2">
      <c r="A46" s="5">
        <v>10112</v>
      </c>
      <c r="B46" s="13" t="s">
        <v>48</v>
      </c>
      <c r="C46" s="28">
        <f>SUM(Calculation!I49:M49)</f>
        <v>58.900583522037898</v>
      </c>
      <c r="D46" s="65">
        <f t="shared" si="0"/>
        <v>8.3255611024576001E-3</v>
      </c>
      <c r="E46" s="84">
        <f t="shared" si="1"/>
        <v>1.4597344707796991</v>
      </c>
    </row>
    <row r="47" spans="1:5" x14ac:dyDescent="0.2">
      <c r="A47" s="5">
        <v>10113</v>
      </c>
      <c r="B47" s="13" t="s">
        <v>49</v>
      </c>
      <c r="C47" s="28">
        <f>SUM(Calculation!I50:M50)</f>
        <v>39.999156122427166</v>
      </c>
      <c r="D47" s="65">
        <f t="shared" si="0"/>
        <v>5.6538560134876976E-3</v>
      </c>
      <c r="E47" s="84">
        <f t="shared" si="1"/>
        <v>0.99129997535864156</v>
      </c>
    </row>
    <row r="48" spans="1:5" x14ac:dyDescent="0.2">
      <c r="A48" s="5">
        <v>10116</v>
      </c>
      <c r="B48" s="13" t="s">
        <v>50</v>
      </c>
      <c r="C48" s="28">
        <f>SUM(Calculation!I51:M51)</f>
        <v>0.23700456067968037</v>
      </c>
      <c r="D48" s="65">
        <f t="shared" si="0"/>
        <v>3.3500448272494944E-5</v>
      </c>
      <c r="E48" s="84">
        <f t="shared" si="1"/>
        <v>5.8736892959079853E-3</v>
      </c>
    </row>
    <row r="49" spans="1:5" x14ac:dyDescent="0.2">
      <c r="A49" s="5">
        <v>10118</v>
      </c>
      <c r="B49" s="13" t="s">
        <v>51</v>
      </c>
      <c r="C49" s="28">
        <f>SUM(Calculation!I52:M52)</f>
        <v>47.664658270456613</v>
      </c>
      <c r="D49" s="65">
        <f t="shared" si="0"/>
        <v>6.7373700077176663E-3</v>
      </c>
      <c r="E49" s="84">
        <f t="shared" si="1"/>
        <v>1.1812742854964653</v>
      </c>
    </row>
    <row r="50" spans="1:5" x14ac:dyDescent="0.2">
      <c r="A50" s="5">
        <v>10121</v>
      </c>
      <c r="B50" s="13" t="s">
        <v>52</v>
      </c>
      <c r="C50" s="28">
        <f>SUM(Calculation!I53:M53)</f>
        <v>41.087443493150687</v>
      </c>
      <c r="D50" s="65">
        <f t="shared" si="0"/>
        <v>5.8076847611876507E-3</v>
      </c>
      <c r="E50" s="84">
        <f t="shared" si="1"/>
        <v>1.0182710254597827</v>
      </c>
    </row>
    <row r="51" spans="1:5" x14ac:dyDescent="0.2">
      <c r="A51" s="5">
        <v>10123</v>
      </c>
      <c r="B51" s="13" t="s">
        <v>53</v>
      </c>
      <c r="C51" s="28">
        <f>SUM(Calculation!I54:M54)</f>
        <v>443.63869398984815</v>
      </c>
      <c r="D51" s="65">
        <f t="shared" si="0"/>
        <v>6.2708055393797854E-2</v>
      </c>
      <c r="E51" s="84">
        <f t="shared" si="1"/>
        <v>10.994707615186318</v>
      </c>
    </row>
    <row r="52" spans="1:5" x14ac:dyDescent="0.2">
      <c r="A52" s="5">
        <v>10136</v>
      </c>
      <c r="B52" s="13" t="s">
        <v>54</v>
      </c>
      <c r="C52" s="28">
        <f>SUM(Calculation!I55:M55)</f>
        <v>18.888885435502285</v>
      </c>
      <c r="D52" s="65">
        <f t="shared" si="0"/>
        <v>2.6699322900893842E-3</v>
      </c>
      <c r="E52" s="84">
        <f t="shared" si="1"/>
        <v>0.46812366764575142</v>
      </c>
    </row>
    <row r="53" spans="1:5" x14ac:dyDescent="0.2">
      <c r="A53" s="5">
        <v>10142</v>
      </c>
      <c r="B53" s="13" t="s">
        <v>55</v>
      </c>
      <c r="C53" s="28">
        <f>SUM(Calculation!I56:M56)</f>
        <v>2.8783137557077625</v>
      </c>
      <c r="D53" s="65">
        <f t="shared" si="0"/>
        <v>4.0684787165517843E-4</v>
      </c>
      <c r="E53" s="84">
        <f t="shared" si="1"/>
        <v>7.1333313792281222E-2</v>
      </c>
    </row>
    <row r="54" spans="1:5" x14ac:dyDescent="0.2">
      <c r="A54" s="5">
        <v>10144</v>
      </c>
      <c r="B54" s="13" t="s">
        <v>56</v>
      </c>
      <c r="C54" s="28">
        <f>SUM(Calculation!I57:M57)</f>
        <v>3.375927083333333</v>
      </c>
      <c r="D54" s="65">
        <f t="shared" si="0"/>
        <v>4.7718520817738547E-4</v>
      </c>
      <c r="E54" s="84">
        <f t="shared" si="1"/>
        <v>8.3665675952711405E-2</v>
      </c>
    </row>
    <row r="55" spans="1:5" x14ac:dyDescent="0.2">
      <c r="A55" s="5">
        <v>10156</v>
      </c>
      <c r="B55" s="13" t="s">
        <v>57</v>
      </c>
      <c r="C55" s="28">
        <f>SUM(Calculation!I58:M58)</f>
        <v>32.594862854418949</v>
      </c>
      <c r="D55" s="65">
        <f t="shared" si="0"/>
        <v>4.6072637331199965E-3</v>
      </c>
      <c r="E55" s="84">
        <f t="shared" si="1"/>
        <v>0.80779921070102667</v>
      </c>
    </row>
    <row r="56" spans="1:5" x14ac:dyDescent="0.2">
      <c r="A56" s="5">
        <v>10157</v>
      </c>
      <c r="B56" s="13" t="s">
        <v>58</v>
      </c>
      <c r="C56" s="28">
        <f>SUM(Calculation!I59:M59)</f>
        <v>42.887812080981504</v>
      </c>
      <c r="D56" s="65">
        <f t="shared" si="0"/>
        <v>6.0621657491276527E-3</v>
      </c>
      <c r="E56" s="84">
        <f t="shared" si="1"/>
        <v>1.0628896001939754</v>
      </c>
    </row>
    <row r="57" spans="1:5" x14ac:dyDescent="0.2">
      <c r="A57" s="5">
        <v>10158</v>
      </c>
      <c r="B57" s="13" t="s">
        <v>59</v>
      </c>
      <c r="C57" s="28">
        <f>SUM(Calculation!I60:M60)</f>
        <v>3.0807521404109588</v>
      </c>
      <c r="D57" s="65">
        <f t="shared" si="0"/>
        <v>4.354624123022787E-4</v>
      </c>
      <c r="E57" s="84">
        <f t="shared" si="1"/>
        <v>7.6350348780561988E-2</v>
      </c>
    </row>
    <row r="58" spans="1:5" x14ac:dyDescent="0.2">
      <c r="A58" s="5">
        <v>10170</v>
      </c>
      <c r="B58" s="13" t="s">
        <v>60</v>
      </c>
      <c r="C58" s="28">
        <f>SUM(Calculation!I61:M61)</f>
        <v>248.41327457366899</v>
      </c>
      <c r="D58" s="65">
        <f t="shared" si="0"/>
        <v>3.5113062935120835E-2</v>
      </c>
      <c r="E58" s="84">
        <f t="shared" si="1"/>
        <v>6.1564317059570719</v>
      </c>
    </row>
    <row r="59" spans="1:5" x14ac:dyDescent="0.2">
      <c r="A59" s="5">
        <v>10172</v>
      </c>
      <c r="B59" s="13" t="s">
        <v>61</v>
      </c>
      <c r="C59" s="28">
        <f>SUM(Calculation!I62:M62)</f>
        <v>5.115373858447489</v>
      </c>
      <c r="D59" s="65">
        <f t="shared" si="0"/>
        <v>7.2305493551662781E-4</v>
      </c>
      <c r="E59" s="84">
        <f t="shared" si="1"/>
        <v>0.12677442404806247</v>
      </c>
    </row>
    <row r="60" spans="1:5" x14ac:dyDescent="0.2">
      <c r="A60" s="5">
        <v>10173</v>
      </c>
      <c r="B60" s="13" t="s">
        <v>62</v>
      </c>
      <c r="C60" s="28">
        <f>SUM(Calculation!I63:M63)</f>
        <v>36.791586248858451</v>
      </c>
      <c r="D60" s="65">
        <f t="shared" si="0"/>
        <v>5.2004679929291775E-3</v>
      </c>
      <c r="E60" s="84">
        <f t="shared" si="1"/>
        <v>0.9118066998780876</v>
      </c>
    </row>
    <row r="61" spans="1:5" x14ac:dyDescent="0.2">
      <c r="A61" s="5">
        <v>10174</v>
      </c>
      <c r="B61" s="13" t="s">
        <v>63</v>
      </c>
      <c r="C61" s="28">
        <f>SUM(Calculation!I64:M64)</f>
        <v>0.53270017123287672</v>
      </c>
      <c r="D61" s="65">
        <f t="shared" si="0"/>
        <v>7.5296840195641812E-5</v>
      </c>
      <c r="E61" s="84">
        <f t="shared" si="1"/>
        <v>1.3201920185526442E-2</v>
      </c>
    </row>
    <row r="62" spans="1:5" x14ac:dyDescent="0.2">
      <c r="A62" s="5">
        <v>10177</v>
      </c>
      <c r="B62" s="13" t="s">
        <v>64</v>
      </c>
      <c r="C62" s="28">
        <f>SUM(Calculation!I65:M65)</f>
        <v>9.7893337899543393</v>
      </c>
      <c r="D62" s="65">
        <f t="shared" si="0"/>
        <v>1.3837162850877951E-3</v>
      </c>
      <c r="E62" s="84">
        <f t="shared" si="1"/>
        <v>0.24260927693217543</v>
      </c>
    </row>
    <row r="63" spans="1:5" x14ac:dyDescent="0.2">
      <c r="A63" s="5">
        <v>10179</v>
      </c>
      <c r="B63" s="13" t="s">
        <v>65</v>
      </c>
      <c r="C63" s="28">
        <f>SUM(Calculation!I66:M66)</f>
        <v>174.36130583586191</v>
      </c>
      <c r="D63" s="65">
        <f t="shared" si="0"/>
        <v>2.4645862890265293E-2</v>
      </c>
      <c r="E63" s="84">
        <f t="shared" si="1"/>
        <v>4.3212001185614568</v>
      </c>
    </row>
    <row r="64" spans="1:5" x14ac:dyDescent="0.2">
      <c r="A64" s="5">
        <v>10183</v>
      </c>
      <c r="B64" s="13" t="s">
        <v>66</v>
      </c>
      <c r="C64" s="28">
        <f>SUM(Calculation!I67:M67)</f>
        <v>122.86886849021741</v>
      </c>
      <c r="D64" s="65">
        <f t="shared" si="0"/>
        <v>1.7367438674395993E-2</v>
      </c>
      <c r="E64" s="84">
        <f t="shared" si="1"/>
        <v>3.0450618991535321</v>
      </c>
    </row>
    <row r="65" spans="1:5" x14ac:dyDescent="0.2">
      <c r="A65" s="5">
        <v>10186</v>
      </c>
      <c r="B65" s="13" t="s">
        <v>67</v>
      </c>
      <c r="C65" s="28">
        <f>SUM(Calculation!I68:M68)</f>
        <v>21.239174235149321</v>
      </c>
      <c r="D65" s="65">
        <f t="shared" si="0"/>
        <v>3.0021441603259817E-3</v>
      </c>
      <c r="E65" s="84">
        <f t="shared" si="1"/>
        <v>0.5263709272140471</v>
      </c>
    </row>
    <row r="66" spans="1:5" x14ac:dyDescent="0.2">
      <c r="A66" s="5">
        <v>10190</v>
      </c>
      <c r="B66" s="13" t="s">
        <v>68</v>
      </c>
      <c r="C66" s="28">
        <f>SUM(Calculation!I69:M69)</f>
        <v>82.21275007244995</v>
      </c>
      <c r="D66" s="65">
        <f t="shared" si="0"/>
        <v>1.1620721446217272E-2</v>
      </c>
      <c r="E66" s="84">
        <f t="shared" si="1"/>
        <v>2.0374804126252775</v>
      </c>
    </row>
    <row r="67" spans="1:5" x14ac:dyDescent="0.2">
      <c r="A67" s="5">
        <v>10191</v>
      </c>
      <c r="B67" s="13" t="s">
        <v>69</v>
      </c>
      <c r="C67" s="28">
        <f>SUM(Calculation!I70:M70)</f>
        <v>119.47779302786519</v>
      </c>
      <c r="D67" s="65">
        <f t="shared" si="0"/>
        <v>1.6888112252200282E-2</v>
      </c>
      <c r="E67" s="84">
        <f t="shared" si="1"/>
        <v>2.9610208005868488</v>
      </c>
    </row>
    <row r="68" spans="1:5" x14ac:dyDescent="0.2">
      <c r="A68" s="5">
        <v>10197</v>
      </c>
      <c r="B68" s="13" t="s">
        <v>70</v>
      </c>
      <c r="C68" s="28">
        <f>SUM(Calculation!I71:M71)</f>
        <v>23.329250142694065</v>
      </c>
      <c r="D68" s="65">
        <f t="shared" ref="D68:D131" si="2">C68/$C$1</f>
        <v>3.2975750989775081E-3</v>
      </c>
      <c r="E68" s="84">
        <f t="shared" ref="E68:E131" si="3">IF($C$1&lt;7250,$D68*(7250-$C$1),0)</f>
        <v>0.57816932489286976</v>
      </c>
    </row>
    <row r="69" spans="1:5" x14ac:dyDescent="0.2">
      <c r="A69" s="5">
        <v>10202</v>
      </c>
      <c r="B69" s="13" t="s">
        <v>71</v>
      </c>
      <c r="C69" s="28">
        <f>SUM(Calculation!I72:M72)</f>
        <v>14.03924722451621</v>
      </c>
      <c r="D69" s="65">
        <f t="shared" si="2"/>
        <v>1.9844389242168561E-3</v>
      </c>
      <c r="E69" s="84">
        <f t="shared" si="3"/>
        <v>0.34793497605599732</v>
      </c>
    </row>
    <row r="70" spans="1:5" x14ac:dyDescent="0.2">
      <c r="A70" s="5">
        <v>10203</v>
      </c>
      <c r="B70" s="13" t="s">
        <v>72</v>
      </c>
      <c r="C70" s="28">
        <f>SUM(Calculation!I73:M73)</f>
        <v>6.6992448915324205</v>
      </c>
      <c r="D70" s="65">
        <f t="shared" si="2"/>
        <v>9.4693412780726799E-4</v>
      </c>
      <c r="E70" s="84">
        <f t="shared" si="3"/>
        <v>0.16602753507027279</v>
      </c>
    </row>
    <row r="71" spans="1:5" x14ac:dyDescent="0.2">
      <c r="A71" s="5">
        <v>10204</v>
      </c>
      <c r="B71" s="13" t="s">
        <v>73</v>
      </c>
      <c r="C71" s="28">
        <f>SUM(Calculation!I74:M74)</f>
        <v>76.569962085082651</v>
      </c>
      <c r="D71" s="65">
        <f t="shared" si="2"/>
        <v>1.0823116849321171E-2</v>
      </c>
      <c r="E71" s="84">
        <f t="shared" si="3"/>
        <v>1.8976350724958413</v>
      </c>
    </row>
    <row r="72" spans="1:5" x14ac:dyDescent="0.2">
      <c r="A72" s="5">
        <v>10209</v>
      </c>
      <c r="B72" s="13" t="s">
        <v>74</v>
      </c>
      <c r="C72" s="28">
        <f>SUM(Calculation!I75:M75)</f>
        <v>112.6926645512274</v>
      </c>
      <c r="D72" s="65">
        <f t="shared" si="2"/>
        <v>1.5929038532682085E-2</v>
      </c>
      <c r="E72" s="84">
        <f t="shared" si="3"/>
        <v>2.7928648107177274</v>
      </c>
    </row>
    <row r="73" spans="1:5" x14ac:dyDescent="0.2">
      <c r="A73" s="5">
        <v>10230</v>
      </c>
      <c r="B73" s="13" t="s">
        <v>75</v>
      </c>
      <c r="C73" s="28">
        <f>SUM(Calculation!I76:M76)</f>
        <v>10.560841292740641</v>
      </c>
      <c r="D73" s="65">
        <f t="shared" si="2"/>
        <v>1.4927683941055021E-3</v>
      </c>
      <c r="E73" s="84">
        <f t="shared" si="3"/>
        <v>0.26172956452424928</v>
      </c>
    </row>
    <row r="74" spans="1:5" x14ac:dyDescent="0.2">
      <c r="A74" s="5">
        <v>10231</v>
      </c>
      <c r="B74" s="13" t="s">
        <v>76</v>
      </c>
      <c r="C74" s="28">
        <f>SUM(Calculation!I77:M77)</f>
        <v>41.656251274809819</v>
      </c>
      <c r="D74" s="65">
        <f t="shared" si="2"/>
        <v>5.8880853898161363E-3</v>
      </c>
      <c r="E74" s="84">
        <f t="shared" si="3"/>
        <v>1.0323678013571709</v>
      </c>
    </row>
    <row r="75" spans="1:5" x14ac:dyDescent="0.2">
      <c r="A75" s="5">
        <v>10234</v>
      </c>
      <c r="B75" s="13" t="s">
        <v>77</v>
      </c>
      <c r="C75" s="28">
        <f>SUM(Calculation!I78:M78)</f>
        <v>56.243578027721007</v>
      </c>
      <c r="D75" s="65">
        <f t="shared" si="2"/>
        <v>7.949995016864846E-3</v>
      </c>
      <c r="E75" s="84">
        <f t="shared" si="3"/>
        <v>1.3938858445491245</v>
      </c>
    </row>
    <row r="76" spans="1:5" x14ac:dyDescent="0.2">
      <c r="A76" s="5">
        <v>10235</v>
      </c>
      <c r="B76" s="13" t="s">
        <v>78</v>
      </c>
      <c r="C76" s="28">
        <f>SUM(Calculation!I79:M79)</f>
        <v>30.712754223744295</v>
      </c>
      <c r="D76" s="65">
        <f t="shared" si="2"/>
        <v>4.341228840608587E-3</v>
      </c>
      <c r="E76" s="84">
        <f t="shared" si="3"/>
        <v>0.7611548706679635</v>
      </c>
    </row>
    <row r="77" spans="1:5" x14ac:dyDescent="0.2">
      <c r="A77" s="5">
        <v>10236</v>
      </c>
      <c r="B77" s="13" t="s">
        <v>79</v>
      </c>
      <c r="C77" s="28">
        <f>SUM(Calculation!I80:M80)</f>
        <v>29.477378710045663</v>
      </c>
      <c r="D77" s="65">
        <f t="shared" si="2"/>
        <v>4.1666092747441909E-3</v>
      </c>
      <c r="E77" s="84">
        <f t="shared" si="3"/>
        <v>0.73053853184971829</v>
      </c>
    </row>
    <row r="78" spans="1:5" x14ac:dyDescent="0.2">
      <c r="A78" s="5">
        <v>10237</v>
      </c>
      <c r="B78" s="13" t="s">
        <v>80</v>
      </c>
      <c r="C78" s="28">
        <f>SUM(Calculation!I81:M81)</f>
        <v>114.16177122676552</v>
      </c>
      <c r="D78" s="65">
        <f t="shared" si="2"/>
        <v>1.6136695853914647E-2</v>
      </c>
      <c r="E78" s="84">
        <f t="shared" si="3"/>
        <v>2.8292737141156574</v>
      </c>
    </row>
    <row r="79" spans="1:5" x14ac:dyDescent="0.2">
      <c r="A79" s="5">
        <v>10239</v>
      </c>
      <c r="B79" s="13" t="s">
        <v>81</v>
      </c>
      <c r="C79" s="28">
        <f>SUM(Calculation!I82:M82)</f>
        <v>14.717694805936073</v>
      </c>
      <c r="D79" s="65">
        <f t="shared" si="2"/>
        <v>2.0803370708254083E-3</v>
      </c>
      <c r="E79" s="84">
        <f t="shared" si="3"/>
        <v>0.36474895754813569</v>
      </c>
    </row>
    <row r="80" spans="1:5" x14ac:dyDescent="0.2">
      <c r="A80" s="5">
        <v>10242</v>
      </c>
      <c r="B80" s="13" t="s">
        <v>82</v>
      </c>
      <c r="C80" s="28">
        <f>SUM(Calculation!I83:M83)</f>
        <v>9.535921061643835</v>
      </c>
      <c r="D80" s="65">
        <f t="shared" si="2"/>
        <v>1.3478965524547526E-3</v>
      </c>
      <c r="E80" s="84">
        <f t="shared" si="3"/>
        <v>0.23632894365312115</v>
      </c>
    </row>
    <row r="81" spans="1:5" x14ac:dyDescent="0.2">
      <c r="A81" s="5">
        <v>10244</v>
      </c>
      <c r="B81" s="13" t="s">
        <v>83</v>
      </c>
      <c r="C81" s="28">
        <f>SUM(Calculation!I84:M84)</f>
        <v>92.948745420636754</v>
      </c>
      <c r="D81" s="65">
        <f t="shared" si="2"/>
        <v>1.3138247757880835E-2</v>
      </c>
      <c r="E81" s="84">
        <f t="shared" si="3"/>
        <v>2.303550823999303</v>
      </c>
    </row>
    <row r="82" spans="1:5" x14ac:dyDescent="0.2">
      <c r="A82" s="5">
        <v>10246</v>
      </c>
      <c r="B82" s="13" t="s">
        <v>84</v>
      </c>
      <c r="C82" s="28">
        <f>SUM(Calculation!I85:M85)</f>
        <v>9.28818453306347</v>
      </c>
      <c r="D82" s="65">
        <f t="shared" si="2"/>
        <v>1.3128791471478109E-3</v>
      </c>
      <c r="E82" s="84">
        <f t="shared" si="3"/>
        <v>0.23018928375816008</v>
      </c>
    </row>
    <row r="83" spans="1:5" x14ac:dyDescent="0.2">
      <c r="A83" s="5">
        <v>10247</v>
      </c>
      <c r="B83" s="13" t="s">
        <v>85</v>
      </c>
      <c r="C83" s="28">
        <f>SUM(Calculation!I86:M86)</f>
        <v>81.059789355704339</v>
      </c>
      <c r="D83" s="65">
        <f t="shared" si="2"/>
        <v>1.1457751161000873E-2</v>
      </c>
      <c r="E83" s="84">
        <f t="shared" si="3"/>
        <v>2.0089065615519899</v>
      </c>
    </row>
    <row r="84" spans="1:5" x14ac:dyDescent="0.2">
      <c r="A84" s="5">
        <v>10256</v>
      </c>
      <c r="B84" s="13" t="s">
        <v>86</v>
      </c>
      <c r="C84" s="28">
        <f>SUM(Calculation!I87:M87)</f>
        <v>49.028378025114158</v>
      </c>
      <c r="D84" s="65">
        <f t="shared" si="2"/>
        <v>6.9301309527731907E-3</v>
      </c>
      <c r="E84" s="84">
        <f t="shared" si="3"/>
        <v>1.2150713824914727</v>
      </c>
    </row>
    <row r="85" spans="1:5" x14ac:dyDescent="0.2">
      <c r="A85" s="5">
        <v>10258</v>
      </c>
      <c r="B85" s="13" t="s">
        <v>87</v>
      </c>
      <c r="C85" s="28">
        <f>SUM(Calculation!I88:M88)</f>
        <v>41.05973848436598</v>
      </c>
      <c r="D85" s="65">
        <f t="shared" si="2"/>
        <v>5.8037686753071964E-3</v>
      </c>
      <c r="E85" s="84">
        <f t="shared" si="3"/>
        <v>1.0175844116111923</v>
      </c>
    </row>
    <row r="86" spans="1:5" x14ac:dyDescent="0.2">
      <c r="A86" s="5">
        <v>10259</v>
      </c>
      <c r="B86" s="13" t="s">
        <v>88</v>
      </c>
      <c r="C86" s="28">
        <f>SUM(Calculation!I89:M89)</f>
        <v>28.45750767694064</v>
      </c>
      <c r="D86" s="65">
        <f t="shared" si="2"/>
        <v>4.0224511341110762E-3</v>
      </c>
      <c r="E86" s="84">
        <f t="shared" si="3"/>
        <v>0.70526304536466355</v>
      </c>
    </row>
    <row r="87" spans="1:5" x14ac:dyDescent="0.2">
      <c r="A87" s="5">
        <v>10260</v>
      </c>
      <c r="B87" s="13" t="s">
        <v>89</v>
      </c>
      <c r="C87" s="28">
        <f>SUM(Calculation!I90:M90)</f>
        <v>26.612566352739726</v>
      </c>
      <c r="D87" s="65">
        <f t="shared" si="2"/>
        <v>3.7616698174143298E-3</v>
      </c>
      <c r="E87" s="84">
        <f t="shared" si="3"/>
        <v>0.65953982351416396</v>
      </c>
    </row>
    <row r="88" spans="1:5" x14ac:dyDescent="0.2">
      <c r="A88" s="5">
        <v>10273</v>
      </c>
      <c r="B88" s="13" t="s">
        <v>90</v>
      </c>
      <c r="C88" s="28">
        <f>SUM(Calculation!I91:M91)</f>
        <v>6.3754842180365303</v>
      </c>
      <c r="D88" s="65">
        <f t="shared" si="2"/>
        <v>9.011707565708128E-4</v>
      </c>
      <c r="E88" s="84">
        <f t="shared" si="3"/>
        <v>0.15800376710186254</v>
      </c>
    </row>
    <row r="89" spans="1:5" x14ac:dyDescent="0.2">
      <c r="A89" s="5">
        <v>10278</v>
      </c>
      <c r="B89" s="13" t="s">
        <v>91</v>
      </c>
      <c r="C89" s="28">
        <f>SUM(Calculation!I92:M92)</f>
        <v>38.307477898972593</v>
      </c>
      <c r="D89" s="65">
        <f t="shared" si="2"/>
        <v>5.4147383414225592E-3</v>
      </c>
      <c r="E89" s="84">
        <f t="shared" si="3"/>
        <v>0.9493750763409593</v>
      </c>
    </row>
    <row r="90" spans="1:5" x14ac:dyDescent="0.2">
      <c r="A90" s="5">
        <v>10279</v>
      </c>
      <c r="B90" s="13" t="s">
        <v>92</v>
      </c>
      <c r="C90" s="28">
        <f>SUM(Calculation!I93:M93)</f>
        <v>67.644491125255485</v>
      </c>
      <c r="D90" s="65">
        <f t="shared" si="2"/>
        <v>9.5615070417298977E-3</v>
      </c>
      <c r="E90" s="84">
        <f t="shared" si="3"/>
        <v>1.6764349272862764</v>
      </c>
    </row>
    <row r="91" spans="1:5" x14ac:dyDescent="0.2">
      <c r="A91" s="5">
        <v>10284</v>
      </c>
      <c r="B91" s="13" t="s">
        <v>93</v>
      </c>
      <c r="C91" s="28">
        <f>SUM(Calculation!I94:M94)</f>
        <v>10.644749825</v>
      </c>
      <c r="D91" s="65">
        <f t="shared" si="2"/>
        <v>1.5046288133164841E-3</v>
      </c>
      <c r="E91" s="84">
        <f t="shared" si="3"/>
        <v>0.26380907154450978</v>
      </c>
    </row>
    <row r="92" spans="1:5" x14ac:dyDescent="0.2">
      <c r="A92" s="5">
        <v>10285</v>
      </c>
      <c r="B92" s="13" t="s">
        <v>94</v>
      </c>
      <c r="C92" s="28">
        <f>SUM(Calculation!I95:M95)</f>
        <v>7.1059642123287672</v>
      </c>
      <c r="D92" s="65">
        <f t="shared" si="2"/>
        <v>1.0044236526024356E-3</v>
      </c>
      <c r="E92" s="84">
        <f t="shared" si="3"/>
        <v>0.17610726903889126</v>
      </c>
    </row>
    <row r="93" spans="1:5" x14ac:dyDescent="0.2">
      <c r="A93" s="5">
        <v>10286</v>
      </c>
      <c r="B93" s="13" t="s">
        <v>95</v>
      </c>
      <c r="C93" s="28">
        <f>SUM(Calculation!I96:M96)</f>
        <v>47.95304437243243</v>
      </c>
      <c r="D93" s="65">
        <f t="shared" si="2"/>
        <v>6.7781332051179239E-3</v>
      </c>
      <c r="E93" s="84">
        <f t="shared" si="3"/>
        <v>1.1884213646725208</v>
      </c>
    </row>
    <row r="94" spans="1:5" x14ac:dyDescent="0.2">
      <c r="A94" s="5">
        <v>10288</v>
      </c>
      <c r="B94" s="13" t="s">
        <v>96</v>
      </c>
      <c r="C94" s="28">
        <f>SUM(Calculation!I97:M97)</f>
        <v>25.064396577472937</v>
      </c>
      <c r="D94" s="65">
        <f t="shared" si="2"/>
        <v>3.5428369758663493E-3</v>
      </c>
      <c r="E94" s="84">
        <f t="shared" si="3"/>
        <v>0.62117149755809542</v>
      </c>
    </row>
    <row r="95" spans="1:5" x14ac:dyDescent="0.2">
      <c r="A95" s="5">
        <v>10291</v>
      </c>
      <c r="B95" s="13" t="s">
        <v>97</v>
      </c>
      <c r="C95" s="28">
        <f>SUM(Calculation!I98:M98)</f>
        <v>79.838336643835618</v>
      </c>
      <c r="D95" s="65">
        <f t="shared" si="2"/>
        <v>1.1285099574576084E-2</v>
      </c>
      <c r="E95" s="84">
        <f t="shared" si="3"/>
        <v>1.9786352718409974</v>
      </c>
    </row>
    <row r="96" spans="1:5" x14ac:dyDescent="0.2">
      <c r="A96" s="5">
        <v>10294</v>
      </c>
      <c r="B96" s="13" t="s">
        <v>98</v>
      </c>
      <c r="C96" s="28">
        <f>SUM(Calculation!I99:M99)</f>
        <v>36.800209683007076</v>
      </c>
      <c r="D96" s="65">
        <f t="shared" si="2"/>
        <v>5.2016869100200503E-3</v>
      </c>
      <c r="E96" s="84">
        <f t="shared" si="3"/>
        <v>0.91202041463829087</v>
      </c>
    </row>
    <row r="97" spans="1:5" x14ac:dyDescent="0.2">
      <c r="A97" s="5">
        <v>10304</v>
      </c>
      <c r="B97" s="13" t="s">
        <v>99</v>
      </c>
      <c r="C97" s="28">
        <f>SUM(Calculation!I100:M100)</f>
        <v>13.621837100456622</v>
      </c>
      <c r="D97" s="65">
        <f t="shared" si="2"/>
        <v>1.9254382609833203E-3</v>
      </c>
      <c r="E97" s="84">
        <f t="shared" si="3"/>
        <v>0.33759029167245069</v>
      </c>
    </row>
    <row r="98" spans="1:5" x14ac:dyDescent="0.2">
      <c r="A98" s="5">
        <v>10306</v>
      </c>
      <c r="B98" s="13" t="s">
        <v>100</v>
      </c>
      <c r="C98" s="28">
        <f>SUM(Calculation!I101:M101)</f>
        <v>3.1615541499999998E-3</v>
      </c>
      <c r="D98" s="65">
        <f t="shared" si="2"/>
        <v>4.4688372645247256E-7</v>
      </c>
      <c r="E98" s="84">
        <f t="shared" si="3"/>
        <v>7.8352866780426349E-5</v>
      </c>
    </row>
    <row r="99" spans="1:5" x14ac:dyDescent="0.2">
      <c r="A99" s="5">
        <v>10307</v>
      </c>
      <c r="B99" s="13" t="s">
        <v>101</v>
      </c>
      <c r="C99" s="28">
        <f>SUM(Calculation!I102:M102)</f>
        <v>72.280850790881061</v>
      </c>
      <c r="D99" s="65">
        <f t="shared" si="2"/>
        <v>1.0216853616941553E-2</v>
      </c>
      <c r="E99" s="84">
        <f t="shared" si="3"/>
        <v>1.7913379319452043</v>
      </c>
    </row>
    <row r="100" spans="1:5" x14ac:dyDescent="0.2">
      <c r="A100" s="5">
        <v>10326</v>
      </c>
      <c r="B100" s="13" t="s">
        <v>102</v>
      </c>
      <c r="C100" s="28">
        <f>SUM(Calculation!I103:M103)</f>
        <v>22.648668150684934</v>
      </c>
      <c r="D100" s="65">
        <f t="shared" si="2"/>
        <v>3.2013752547504254E-3</v>
      </c>
      <c r="E100" s="84">
        <f t="shared" si="3"/>
        <v>0.56130244625564996</v>
      </c>
    </row>
    <row r="101" spans="1:5" x14ac:dyDescent="0.2">
      <c r="A101" s="5">
        <v>10331</v>
      </c>
      <c r="B101" s="13" t="s">
        <v>103</v>
      </c>
      <c r="C101" s="28">
        <f>SUM(Calculation!I104:M104)</f>
        <v>37.021930878995427</v>
      </c>
      <c r="D101" s="65">
        <f t="shared" si="2"/>
        <v>5.2330270641327906E-3</v>
      </c>
      <c r="E101" s="84">
        <f t="shared" si="3"/>
        <v>0.91751533596730628</v>
      </c>
    </row>
    <row r="102" spans="1:5" x14ac:dyDescent="0.2">
      <c r="A102" s="5">
        <v>10333</v>
      </c>
      <c r="B102" s="13" t="s">
        <v>104</v>
      </c>
      <c r="C102" s="28">
        <f>SUM(Calculation!I105:M105)</f>
        <v>19.777701484008904</v>
      </c>
      <c r="D102" s="65">
        <f t="shared" si="2"/>
        <v>2.7955658895921476E-3</v>
      </c>
      <c r="E102" s="84">
        <f t="shared" si="3"/>
        <v>0.49015121553416702</v>
      </c>
    </row>
    <row r="103" spans="1:5" x14ac:dyDescent="0.2">
      <c r="A103" s="5">
        <v>10338</v>
      </c>
      <c r="B103" s="13" t="s">
        <v>105</v>
      </c>
      <c r="C103" s="28">
        <f>SUM(Calculation!I106:M106)</f>
        <v>2.4733482591324201</v>
      </c>
      <c r="D103" s="65">
        <f t="shared" si="2"/>
        <v>3.4960624883044678E-4</v>
      </c>
      <c r="E103" s="84">
        <f t="shared" si="3"/>
        <v>6.1297044888319226E-2</v>
      </c>
    </row>
    <row r="104" spans="1:5" x14ac:dyDescent="0.2">
      <c r="A104" s="5">
        <v>10342</v>
      </c>
      <c r="B104" s="13" t="s">
        <v>106</v>
      </c>
      <c r="C104" s="28">
        <f>SUM(Calculation!I107:M107)</f>
        <v>39.115557070271919</v>
      </c>
      <c r="D104" s="65">
        <f t="shared" si="2"/>
        <v>5.5289598331970616E-3</v>
      </c>
      <c r="E104" s="84">
        <f t="shared" si="3"/>
        <v>0.9694017204067753</v>
      </c>
    </row>
    <row r="105" spans="1:5" x14ac:dyDescent="0.2">
      <c r="A105" s="5">
        <v>10343</v>
      </c>
      <c r="B105" s="13" t="s">
        <v>107</v>
      </c>
      <c r="C105" s="28">
        <f>SUM(Calculation!I108:M108)</f>
        <v>11.906994178082194</v>
      </c>
      <c r="D105" s="65">
        <f t="shared" si="2"/>
        <v>1.6830462730329217E-3</v>
      </c>
      <c r="E105" s="84">
        <f t="shared" si="3"/>
        <v>0.29509130140648904</v>
      </c>
    </row>
    <row r="106" spans="1:5" x14ac:dyDescent="0.2">
      <c r="A106" s="5">
        <v>10349</v>
      </c>
      <c r="B106" s="13" t="s">
        <v>108</v>
      </c>
      <c r="C106" s="28">
        <f>SUM(Calculation!I109:M109)</f>
        <v>564.45677683794997</v>
      </c>
      <c r="D106" s="65">
        <f t="shared" si="2"/>
        <v>7.9785616784294147E-2</v>
      </c>
      <c r="E106" s="84">
        <f t="shared" si="3"/>
        <v>13.988944848182577</v>
      </c>
    </row>
    <row r="107" spans="1:5" x14ac:dyDescent="0.2">
      <c r="A107" s="5">
        <v>10352</v>
      </c>
      <c r="B107" s="13" t="s">
        <v>109</v>
      </c>
      <c r="C107" s="28">
        <f>SUM(Calculation!I110:M110)</f>
        <v>16.133472406936299</v>
      </c>
      <c r="D107" s="65">
        <f t="shared" si="2"/>
        <v>2.2804563603093233E-3</v>
      </c>
      <c r="E107" s="84">
        <f t="shared" si="3"/>
        <v>0.3998362053062936</v>
      </c>
    </row>
    <row r="108" spans="1:5" x14ac:dyDescent="0.2">
      <c r="A108" s="5">
        <v>10354</v>
      </c>
      <c r="B108" s="13" t="s">
        <v>110</v>
      </c>
      <c r="C108" s="28">
        <f>SUM(Calculation!I111:M111)</f>
        <v>779.2648707266568</v>
      </c>
      <c r="D108" s="65">
        <f t="shared" si="2"/>
        <v>0.11014860818494369</v>
      </c>
      <c r="E108" s="84">
        <f t="shared" si="3"/>
        <v>19.312538614185023</v>
      </c>
    </row>
    <row r="109" spans="1:5" x14ac:dyDescent="0.2">
      <c r="A109" s="5">
        <v>10360</v>
      </c>
      <c r="B109" s="13" t="s">
        <v>111</v>
      </c>
      <c r="C109" s="28">
        <f>SUM(Calculation!I112:M112)</f>
        <v>6.8674615011415527</v>
      </c>
      <c r="D109" s="65">
        <f t="shared" si="2"/>
        <v>9.7071144168099362E-4</v>
      </c>
      <c r="E109" s="84">
        <f t="shared" si="3"/>
        <v>0.17019645104565134</v>
      </c>
    </row>
    <row r="110" spans="1:5" x14ac:dyDescent="0.2">
      <c r="A110" s="5">
        <v>10363</v>
      </c>
      <c r="B110" s="13" t="s">
        <v>112</v>
      </c>
      <c r="C110" s="28">
        <f>SUM(Calculation!I113:M113)</f>
        <v>90.725511136765988</v>
      </c>
      <c r="D110" s="65">
        <f t="shared" si="2"/>
        <v>1.2823994964977364E-2</v>
      </c>
      <c r="E110" s="84">
        <f t="shared" si="3"/>
        <v>2.2484523593198977</v>
      </c>
    </row>
    <row r="111" spans="1:5" x14ac:dyDescent="0.2">
      <c r="A111" s="5">
        <v>10369</v>
      </c>
      <c r="B111" s="13" t="s">
        <v>113</v>
      </c>
      <c r="C111" s="28">
        <f>SUM(Calculation!I114:M114)</f>
        <v>16.631153938356164</v>
      </c>
      <c r="D111" s="65">
        <f t="shared" si="2"/>
        <v>2.3508033373957292E-3</v>
      </c>
      <c r="E111" s="84">
        <f t="shared" si="3"/>
        <v>0.41217025776287386</v>
      </c>
    </row>
    <row r="112" spans="1:5" x14ac:dyDescent="0.2">
      <c r="A112" s="5">
        <v>10370</v>
      </c>
      <c r="B112" s="13" t="s">
        <v>114</v>
      </c>
      <c r="C112" s="28">
        <f>SUM(Calculation!I115:M115)</f>
        <v>406.07584732461027</v>
      </c>
      <c r="D112" s="65">
        <f t="shared" si="2"/>
        <v>5.7398570217361979E-2</v>
      </c>
      <c r="E112" s="84">
        <f t="shared" si="3"/>
        <v>10.06378675126407</v>
      </c>
    </row>
    <row r="113" spans="1:5" x14ac:dyDescent="0.2">
      <c r="A113" s="5">
        <v>10371</v>
      </c>
      <c r="B113" s="13" t="s">
        <v>115</v>
      </c>
      <c r="C113" s="28">
        <f>SUM(Calculation!I116:M116)</f>
        <v>11.268697831050229</v>
      </c>
      <c r="D113" s="65">
        <f t="shared" si="2"/>
        <v>1.5928234786067549E-3</v>
      </c>
      <c r="E113" s="84">
        <f t="shared" si="3"/>
        <v>0.27927238884874328</v>
      </c>
    </row>
    <row r="114" spans="1:5" x14ac:dyDescent="0.2">
      <c r="A114" s="5">
        <v>10376</v>
      </c>
      <c r="B114" s="13" t="s">
        <v>116</v>
      </c>
      <c r="C114" s="28">
        <f>SUM(Calculation!I117:M117)</f>
        <v>56.673831352555254</v>
      </c>
      <c r="D114" s="65">
        <f t="shared" si="2"/>
        <v>8.0108110585956176E-3</v>
      </c>
      <c r="E114" s="84">
        <f t="shared" si="3"/>
        <v>1.4045488222629723</v>
      </c>
    </row>
    <row r="115" spans="1:5" x14ac:dyDescent="0.2">
      <c r="A115" s="5">
        <v>10378</v>
      </c>
      <c r="B115" s="13" t="s">
        <v>117</v>
      </c>
      <c r="C115" s="28">
        <f>SUM(Calculation!I118:M118)</f>
        <v>2.0279117009132417</v>
      </c>
      <c r="D115" s="65">
        <f t="shared" si="2"/>
        <v>2.8664406643823622E-4</v>
      </c>
      <c r="E115" s="84">
        <f t="shared" si="3"/>
        <v>5.025778076397111E-2</v>
      </c>
    </row>
    <row r="116" spans="1:5" x14ac:dyDescent="0.2">
      <c r="A116" s="5">
        <v>10379</v>
      </c>
      <c r="B116" s="13" t="s">
        <v>118</v>
      </c>
      <c r="C116" s="28">
        <f>SUM(Calculation!I119:M119)</f>
        <v>4.513827054794521</v>
      </c>
      <c r="D116" s="65">
        <f t="shared" si="2"/>
        <v>6.3802666634970174E-4</v>
      </c>
      <c r="E116" s="84">
        <f t="shared" si="3"/>
        <v>0.11186627624081637</v>
      </c>
    </row>
    <row r="117" spans="1:5" x14ac:dyDescent="0.2">
      <c r="A117" s="5">
        <v>10388</v>
      </c>
      <c r="B117" s="13" t="s">
        <v>119</v>
      </c>
      <c r="C117" s="28">
        <f>SUM(Calculation!I120:M120)</f>
        <v>143.77191547274521</v>
      </c>
      <c r="D117" s="65">
        <f t="shared" si="2"/>
        <v>2.0322071455164001E-2</v>
      </c>
      <c r="E117" s="84">
        <f t="shared" si="3"/>
        <v>3.5631025771937908</v>
      </c>
    </row>
    <row r="118" spans="1:5" x14ac:dyDescent="0.2">
      <c r="A118" s="5">
        <v>10391</v>
      </c>
      <c r="B118" s="13" t="s">
        <v>120</v>
      </c>
      <c r="C118" s="28">
        <f>SUM(Calculation!I121:M121)</f>
        <v>33.135431585171688</v>
      </c>
      <c r="D118" s="65">
        <f t="shared" si="2"/>
        <v>4.6836727893439642E-3</v>
      </c>
      <c r="E118" s="84">
        <f t="shared" si="3"/>
        <v>0.82119613757205112</v>
      </c>
    </row>
    <row r="119" spans="1:5" x14ac:dyDescent="0.2">
      <c r="A119" s="5">
        <v>10406</v>
      </c>
      <c r="B119" s="13" t="s">
        <v>121</v>
      </c>
      <c r="C119" s="28">
        <f>SUM(Calculation!I122:M122)</f>
        <v>0.52741680936073054</v>
      </c>
      <c r="D119" s="65">
        <f t="shared" si="2"/>
        <v>7.4550040258142221E-5</v>
      </c>
      <c r="E119" s="84">
        <f t="shared" si="3"/>
        <v>1.3070982510800534E-2</v>
      </c>
    </row>
    <row r="120" spans="1:5" x14ac:dyDescent="0.2">
      <c r="A120" s="5">
        <v>10408</v>
      </c>
      <c r="B120" s="13" t="s">
        <v>122</v>
      </c>
      <c r="C120" s="28">
        <f>SUM(Calculation!I123:M123)</f>
        <v>1.5557515410958904</v>
      </c>
      <c r="D120" s="65">
        <f t="shared" si="2"/>
        <v>2.1990451946524736E-4</v>
      </c>
      <c r="E120" s="84">
        <f t="shared" si="3"/>
        <v>3.855622502715296E-2</v>
      </c>
    </row>
    <row r="121" spans="1:5" x14ac:dyDescent="0.2">
      <c r="A121" s="5">
        <v>10409</v>
      </c>
      <c r="B121" s="13" t="s">
        <v>123</v>
      </c>
      <c r="C121" s="28">
        <f>SUM(Calculation!I124:M124)</f>
        <v>18.357123287671232</v>
      </c>
      <c r="D121" s="65">
        <f t="shared" si="2"/>
        <v>2.5947680389222451E-3</v>
      </c>
      <c r="E121" s="84">
        <f t="shared" si="3"/>
        <v>0.45494499451504455</v>
      </c>
    </row>
    <row r="122" spans="1:5" x14ac:dyDescent="0.2">
      <c r="A122" s="5">
        <v>10426</v>
      </c>
      <c r="B122" s="13" t="s">
        <v>124</v>
      </c>
      <c r="C122" s="28">
        <f>SUM(Calculation!I125:M125)</f>
        <v>18.062725570776255</v>
      </c>
      <c r="D122" s="65">
        <f t="shared" si="2"/>
        <v>2.5531551034660778E-3</v>
      </c>
      <c r="E122" s="84">
        <f t="shared" si="3"/>
        <v>0.44764892935280975</v>
      </c>
    </row>
    <row r="123" spans="1:5" x14ac:dyDescent="0.2">
      <c r="A123" s="5">
        <v>10434</v>
      </c>
      <c r="B123" s="13" t="s">
        <v>125</v>
      </c>
      <c r="C123" s="28">
        <f>SUM(Calculation!I126:M126)</f>
        <v>27.575512785388128</v>
      </c>
      <c r="D123" s="65">
        <f t="shared" si="2"/>
        <v>3.8977817009308692E-3</v>
      </c>
      <c r="E123" s="84">
        <f t="shared" si="3"/>
        <v>0.68340454636067505</v>
      </c>
    </row>
    <row r="124" spans="1:5" x14ac:dyDescent="0.2">
      <c r="A124" s="5">
        <v>10436</v>
      </c>
      <c r="B124" s="13" t="s">
        <v>126</v>
      </c>
      <c r="C124" s="28">
        <f>SUM(Calculation!I127:M127)</f>
        <v>20.304950691188584</v>
      </c>
      <c r="D124" s="65">
        <f t="shared" si="2"/>
        <v>2.8700922393855135E-3</v>
      </c>
      <c r="E124" s="84">
        <f t="shared" si="3"/>
        <v>0.50321804435638884</v>
      </c>
    </row>
    <row r="125" spans="1:5" x14ac:dyDescent="0.2">
      <c r="A125" s="5">
        <v>10440</v>
      </c>
      <c r="B125" s="13" t="s">
        <v>127</v>
      </c>
      <c r="C125" s="28">
        <f>SUM(Calculation!I128:M128)</f>
        <v>5.1546915239726019</v>
      </c>
      <c r="D125" s="65">
        <f t="shared" si="2"/>
        <v>7.2861246325508968E-4</v>
      </c>
      <c r="E125" s="84">
        <f t="shared" si="3"/>
        <v>0.1277488346267984</v>
      </c>
    </row>
    <row r="126" spans="1:5" x14ac:dyDescent="0.2">
      <c r="A126" s="5">
        <v>10442</v>
      </c>
      <c r="B126" s="13" t="s">
        <v>128</v>
      </c>
      <c r="C126" s="28">
        <f>SUM(Calculation!I129:M129)</f>
        <v>12.520920005871234</v>
      </c>
      <c r="D126" s="65">
        <f t="shared" si="2"/>
        <v>1.769824309615906E-3</v>
      </c>
      <c r="E126" s="84">
        <f t="shared" si="3"/>
        <v>0.3103062388440837</v>
      </c>
    </row>
    <row r="127" spans="1:5" x14ac:dyDescent="0.2">
      <c r="A127" s="5">
        <v>10446</v>
      </c>
      <c r="B127" s="13" t="s">
        <v>129</v>
      </c>
      <c r="C127" s="28">
        <f>SUM(Calculation!I130:M130)</f>
        <v>80.940684360730572</v>
      </c>
      <c r="D127" s="65">
        <f t="shared" si="2"/>
        <v>1.1440915743523371E-2</v>
      </c>
      <c r="E127" s="84">
        <f t="shared" si="3"/>
        <v>2.0059547798138651</v>
      </c>
    </row>
    <row r="128" spans="1:5" x14ac:dyDescent="0.2">
      <c r="A128" s="5">
        <v>10448</v>
      </c>
      <c r="B128" s="13" t="s">
        <v>130</v>
      </c>
      <c r="C128" s="28">
        <f>SUM(Calculation!I131:M131)</f>
        <v>8.5549043093607295</v>
      </c>
      <c r="D128" s="65">
        <f t="shared" si="2"/>
        <v>1.2092304404185009E-3</v>
      </c>
      <c r="E128" s="84">
        <f t="shared" si="3"/>
        <v>0.21201638367340206</v>
      </c>
    </row>
    <row r="129" spans="1:5" x14ac:dyDescent="0.2">
      <c r="A129" s="5">
        <v>10451</v>
      </c>
      <c r="B129" s="13" t="s">
        <v>131</v>
      </c>
      <c r="C129" s="28">
        <f>SUM(Calculation!I132:M132)</f>
        <v>25.449861986301375</v>
      </c>
      <c r="D129" s="65">
        <f t="shared" si="2"/>
        <v>3.5973222733317678E-3</v>
      </c>
      <c r="E129" s="84">
        <f t="shared" si="3"/>
        <v>0.63072449535394126</v>
      </c>
    </row>
    <row r="130" spans="1:5" x14ac:dyDescent="0.2">
      <c r="A130" s="5">
        <v>10482</v>
      </c>
      <c r="B130" s="13" t="s">
        <v>132</v>
      </c>
      <c r="C130" s="28">
        <f>SUM(Calculation!I133:M133)</f>
        <v>2.6367754566210038</v>
      </c>
      <c r="D130" s="65">
        <f t="shared" si="2"/>
        <v>3.7270658225898619E-4</v>
      </c>
      <c r="E130" s="84">
        <f t="shared" si="3"/>
        <v>6.5347264756646151E-2</v>
      </c>
    </row>
    <row r="131" spans="1:5" x14ac:dyDescent="0.2">
      <c r="A131" s="5">
        <v>10502</v>
      </c>
      <c r="B131" s="13" t="s">
        <v>133</v>
      </c>
      <c r="C131" s="28">
        <f>SUM(Calculation!I134:M134)</f>
        <v>18.032892694063925</v>
      </c>
      <c r="D131" s="65">
        <f t="shared" si="2"/>
        <v>2.5489382447682748E-3</v>
      </c>
      <c r="E131" s="84">
        <f t="shared" si="3"/>
        <v>0.44690958050606677</v>
      </c>
    </row>
    <row r="132" spans="1:5" x14ac:dyDescent="0.2">
      <c r="A132" s="5">
        <v>13927</v>
      </c>
      <c r="B132" s="13" t="s">
        <v>134</v>
      </c>
      <c r="C132" s="28">
        <f>SUM(Calculation!I135:M135)</f>
        <v>3.6513875570776255</v>
      </c>
      <c r="D132" s="65">
        <f t="shared" ref="D132:D136" si="4">C132/$C$1</f>
        <v>5.1612137601028901E-4</v>
      </c>
      <c r="E132" s="84">
        <f t="shared" ref="E132:E136" si="5">IF($C$1&lt;7250,$D132*(7250-$C$1),0)</f>
        <v>9.0492418996970081E-2</v>
      </c>
    </row>
    <row r="133" spans="1:5" x14ac:dyDescent="0.2">
      <c r="A133" s="5">
        <v>10597</v>
      </c>
      <c r="B133" s="13" t="s">
        <v>135</v>
      </c>
      <c r="C133" s="28">
        <f>SUM(Calculation!I136:M136)</f>
        <v>13.003764828158676</v>
      </c>
      <c r="D133" s="65">
        <f t="shared" si="4"/>
        <v>1.8380741270299439E-3</v>
      </c>
      <c r="E133" s="84">
        <f t="shared" si="5"/>
        <v>0.32227259280841691</v>
      </c>
    </row>
    <row r="134" spans="1:5" x14ac:dyDescent="0.2">
      <c r="A134" s="5">
        <v>10706</v>
      </c>
      <c r="B134" s="13" t="s">
        <v>136</v>
      </c>
      <c r="C134" s="28">
        <f>SUM(Calculation!I137:M137)</f>
        <v>16.770829849518492</v>
      </c>
      <c r="D134" s="65">
        <f t="shared" si="4"/>
        <v>2.3705464411714044E-3</v>
      </c>
      <c r="E134" s="84">
        <f t="shared" si="5"/>
        <v>0.41563184897418892</v>
      </c>
    </row>
    <row r="135" spans="1:5" x14ac:dyDescent="0.2">
      <c r="A135" s="5">
        <v>11680</v>
      </c>
      <c r="B135" s="13" t="s">
        <v>137</v>
      </c>
      <c r="C135" s="28">
        <f>SUM(Calculation!I138:M138)</f>
        <v>6.3940924657534239</v>
      </c>
      <c r="D135" s="65">
        <f t="shared" si="4"/>
        <v>9.0380102089270529E-4</v>
      </c>
      <c r="E135" s="84">
        <f t="shared" si="5"/>
        <v>0.15846493571868947</v>
      </c>
    </row>
    <row r="136" spans="1:5" ht="15" thickBot="1" x14ac:dyDescent="0.25">
      <c r="A136" s="6">
        <v>12026</v>
      </c>
      <c r="B136" s="14" t="s">
        <v>138</v>
      </c>
      <c r="C136" s="28">
        <f>SUM(Calculation!I139:M139)</f>
        <v>45.723222640332878</v>
      </c>
      <c r="D136" s="66">
        <f t="shared" si="4"/>
        <v>6.462949280475876E-3</v>
      </c>
      <c r="E136" s="85">
        <f t="shared" si="5"/>
        <v>1.1331596431172233</v>
      </c>
    </row>
  </sheetData>
  <mergeCells count="1">
    <mergeCell ref="A2:B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
  <sheetViews>
    <sheetView workbookViewId="0">
      <selection activeCell="C10" sqref="C10"/>
    </sheetView>
  </sheetViews>
  <sheetFormatPr defaultColWidth="8.7109375" defaultRowHeight="14.25" x14ac:dyDescent="0.2"/>
  <cols>
    <col min="1" max="1" width="16.7109375" style="62" customWidth="1"/>
    <col min="2" max="2" width="12.28515625" style="1" customWidth="1"/>
    <col min="3" max="16384" width="8.7109375" style="1"/>
  </cols>
  <sheetData>
    <row r="1" spans="1:2" ht="15" x14ac:dyDescent="0.25">
      <c r="A1" s="61" t="s">
        <v>140</v>
      </c>
      <c r="B1" s="61" t="s">
        <v>140</v>
      </c>
    </row>
    <row r="2" spans="1:2" x14ac:dyDescent="0.2">
      <c r="A2" s="62" t="s">
        <v>5</v>
      </c>
      <c r="B2" s="1" t="s">
        <v>2</v>
      </c>
    </row>
    <row r="3" spans="1:2" x14ac:dyDescent="0.2">
      <c r="A3" s="62" t="s">
        <v>2</v>
      </c>
      <c r="B3" s="1" t="s">
        <v>5</v>
      </c>
    </row>
  </sheetData>
  <phoneticPr fontId="20"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06B98DDFEEEC34888B965FFFAB6E6A8" ma:contentTypeVersion="8" ma:contentTypeDescription="Create a new document." ma:contentTypeScope="" ma:versionID="89819a567a82e5ea7afef451957487ea">
  <xsd:schema xmlns:xsd="http://www.w3.org/2001/XMLSchema" xmlns:xs="http://www.w3.org/2001/XMLSchema" xmlns:p="http://schemas.microsoft.com/office/2006/metadata/properties" targetNamespace="http://schemas.microsoft.com/office/2006/metadata/properties" ma:root="true" ma:fieldsID="7dcc10a156eb2aa295318eab019ded2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33B6ED5-A42A-4DA5-8A4E-085F90D95B26}">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C70343D8-38E1-47F7-814E-001E992DC6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ED37BE09-67C8-4F96-BA70-ED473F159B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vt:lpstr>
      <vt:lpstr>Calculation</vt:lpstr>
      <vt:lpstr>Data</vt:lpstr>
      <vt:lpstr>Attachment A</vt:lpstr>
      <vt:lpstr>Proportional Share Calculation</vt:lpstr>
      <vt:lpstr>Lists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Burczak,Sarah E (BPA) - PS-6</cp:lastModifiedBy>
  <dcterms:created xsi:type="dcterms:W3CDTF">2022-09-28T14:12:48Z</dcterms:created>
  <dcterms:modified xsi:type="dcterms:W3CDTF">2025-08-12T17:36:17Z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0x010100006B98DDFEEEC34888B965FFFAB6E6A8</vt:lpwstr>
  </property>
</Properties>
</file>