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omments1.xml" ContentType="application/vnd.openxmlformats-officedocument.spreadsheetml.comments+xml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omments2.xml" ContentType="application/vnd.openxmlformats-officedocument.spreadsheetml.comments+xml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omments3.xml" ContentType="application/vnd.openxmlformats-officedocument.spreadsheetml.comments+xml"/>
  <Override PartName="/xl/threadedComments/threadedComment1.xml" ContentType="application/vnd.ms-excel.threadedcomments+xml"/>
  <Override PartName="/xl/customProperty8.bin" ContentType="application/vnd.openxmlformats-officedocument.spreadsheetml.customProperty"/>
  <Override PartName="/xl/comments4.xml" ContentType="application/vnd.openxmlformats-officedocument.spreadsheetml.comments+xml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omments5.xml" ContentType="application/vnd.openxmlformats-officedocument.spreadsheetml.comments+xml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omments6.xml" ContentType="application/vnd.openxmlformats-officedocument.spreadsheetml.comments+xml"/>
  <Override PartName="/xl/customProperty15.bin" ContentType="application/vnd.openxmlformats-officedocument.spreadsheetml.customProperty"/>
  <Override PartName="/xl/comments7.xml" ContentType="application/vnd.openxmlformats-officedocument.spreadsheetml.comments+xml"/>
  <Override PartName="/xl/customProperty16.bin" ContentType="application/vnd.openxmlformats-officedocument.spreadsheetml.customProperty"/>
  <Override PartName="/xl/comments8.xml" ContentType="application/vnd.openxmlformats-officedocument.spreadsheetml.comments+xml"/>
  <Override PartName="/xl/threadedComments/threadedComment2.xml" ContentType="application/vnd.ms-excel.threadedcomments+xml"/>
  <Override PartName="/xl/customProperty17.bin" ContentType="application/vnd.openxmlformats-officedocument.spreadsheetml.customProperty"/>
  <Override PartName="/xl/comments9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KR6481\Downloads\"/>
    </mc:Choice>
  </mc:AlternateContent>
  <xr:revisionPtr revIDLastSave="0" documentId="13_ncr:1_{D717C459-83A5-43EE-9327-9980ABB2BD9F}" xr6:coauthVersionLast="47" xr6:coauthVersionMax="47" xr10:uidLastSave="{00000000-0000-0000-0000-000000000000}"/>
  <bookViews>
    <workbookView xWindow="9795" yWindow="780" windowWidth="40020" windowHeight="20100" tabRatio="641" xr2:uid="{6D0FDF84-336D-4CD9-A27B-FE1EC12340AE}"/>
  </bookViews>
  <sheets>
    <sheet name="TOC" sheetId="81" r:id="rId1"/>
    <sheet name="Sch 1- Rate Base " sheetId="13" r:id="rId2"/>
    <sheet name="Sch 1A - Cash Working Capital" sheetId="32" r:id="rId3"/>
    <sheet name="Sch 2 -Rate of Return" sheetId="36" r:id="rId4"/>
    <sheet name="Sch 3 - Expenses" sheetId="26" r:id="rId5"/>
    <sheet name="Sch 3A - Taxes" sheetId="31" r:id="rId6"/>
    <sheet name="Sch 3B - Other Items" sheetId="27" r:id="rId7"/>
    <sheet name="Sch 4 - Average System Cost" sheetId="7" r:id="rId8"/>
    <sheet name="3-YEAR PP &amp; OSS Worksheet" sheetId="37" r:id="rId9"/>
    <sheet name="Load Forecast" sheetId="69" r:id="rId10"/>
    <sheet name="Distribution Loss Calc" sheetId="68" r:id="rId11"/>
    <sheet name="Salaries" sheetId="33" r:id="rId12"/>
    <sheet name="New Resources - Individual" sheetId="76" r:id="rId13"/>
    <sheet name="Materiality - Individual" sheetId="79" r:id="rId14"/>
    <sheet name="Wind_Resources_Costs" sheetId="84" r:id="rId15"/>
    <sheet name="Ratios" sheetId="35" r:id="rId16"/>
    <sheet name="NLSL_Base_New-Calc" sheetId="77" r:id="rId17"/>
  </sheets>
  <externalReferences>
    <externalReference r:id="rId18"/>
  </externalReferences>
  <definedNames>
    <definedName name="_56F9DC9755BA473782653E2940F9FormId">"79XIZPe22EO4S40ETtyQHR6SSzqw2MZMgX2hLKkxMm5UNkJBVThJMThQWTFKRURLNzJTNDU4VExQNSQlQCN0PWcu"</definedName>
    <definedName name="_56F9DC9755BA473782653E2940F9ResponseSheet">"Form1"</definedName>
    <definedName name="_56F9DC9755BA473782653E2940F9SourceDocId">"{e50dfd7f-ac2f-40a5-b514-1bf91148ed70}"</definedName>
    <definedName name="_PTD1">#REF!</definedName>
    <definedName name="_PTD2">#REF!</definedName>
    <definedName name="_PTD3">#REF!</definedName>
    <definedName name="_WNP2">#REF!</definedName>
    <definedName name="Alt_Load_Switch">#REF!</definedName>
    <definedName name="BlockSales">#REF!</definedName>
    <definedName name="CompleAugHLH">#REF!</definedName>
    <definedName name="CompleAugLLH">#REF!</definedName>
    <definedName name="contr_time_period_default">#REF!</definedName>
    <definedName name="DIST">'Sch 1- Rate Base '!$Q$1:$Q$3</definedName>
    <definedName name="DIST1">#REF!</definedName>
    <definedName name="DIST2">#REF!</definedName>
    <definedName name="DIST3">#REF!</definedName>
    <definedName name="DSIHLH">#REF!</definedName>
    <definedName name="DSILLH">#REF!</definedName>
    <definedName name="FedGenSliceHLH">#REF!</definedName>
    <definedName name="FedGenSliceLLH">#REF!</definedName>
    <definedName name="FirmConHLH">#REF!</definedName>
    <definedName name="FirmConLLH">#REF!</definedName>
    <definedName name="FPSPFHLH">#REF!</definedName>
    <definedName name="FPSPFLLH">#REF!</definedName>
    <definedName name="HydroGenHossHLH">#REF!</definedName>
    <definedName name="HydroGenHOSSLLH">#REF!</definedName>
    <definedName name="ine">#REF!</definedName>
    <definedName name="INFL">#REF!</definedName>
    <definedName name="IOUHLH">#REF!</definedName>
    <definedName name="IOULLH">#REF!</definedName>
    <definedName name="Logo">"Picture 6"</definedName>
    <definedName name="months">#REF!</definedName>
    <definedName name="NRHLH">#REF!</definedName>
    <definedName name="NRLLH">#REF!</definedName>
    <definedName name="OthResourceHLH">#REF!</definedName>
    <definedName name="OthResourceLLH">#REF!</definedName>
    <definedName name="PFHLH">#REF!</definedName>
    <definedName name="PFHLHAftSlice">#REF!</definedName>
    <definedName name="PFLLH">#REF!</definedName>
    <definedName name="PFLLHAftSlice">#REF!</definedName>
    <definedName name="PreHLH">#REF!</definedName>
    <definedName name="PreLLH">#REF!</definedName>
    <definedName name="_xlnm.Print_Area" localSheetId="8">'3-YEAR PP &amp; OSS Worksheet'!$A$1:$K$75</definedName>
    <definedName name="_xlnm.Print_Area" localSheetId="9">'Load Forecast'!$A$1:$G$28</definedName>
    <definedName name="_xlnm.Print_Area" localSheetId="12">'New Resources - Individual'!$B$1:$H$149</definedName>
    <definedName name="_xlnm.Print_Area" localSheetId="16">'NLSL_Base_New-Calc'!$A$4:$AA$58</definedName>
    <definedName name="_xlnm.Print_Area" localSheetId="15">Ratios!$A$1:$G$93</definedName>
    <definedName name="_xlnm.Print_Area" localSheetId="11">Salaries!$A$1:$D$41</definedName>
    <definedName name="_xlnm.Print_Area" localSheetId="1">'Sch 1- Rate Base '!$A$1:$J$168</definedName>
    <definedName name="_xlnm.Print_Area" localSheetId="3">'Sch 2 -Rate of Return'!$A$1:$H$128</definedName>
    <definedName name="_xlnm.Print_Area" localSheetId="4">'Sch 3 - Expenses'!$A$1:$J$117</definedName>
    <definedName name="_xlnm.Print_Area" localSheetId="5">'Sch 3A - Taxes'!$A$1:$I$33</definedName>
    <definedName name="_xlnm.Print_Area" localSheetId="6">'Sch 3B - Other Items'!$A$1:$J$43</definedName>
    <definedName name="_xlnm.Print_Area" localSheetId="7">'Sch 4 - Average System Cost'!$A$1:$F$49</definedName>
    <definedName name="_xlnm.Print_Titles" localSheetId="15">Ratios!$1:$9</definedName>
    <definedName name="_xlnm.Print_Titles" localSheetId="1">'Sch 1- Rate Base '!$1:$14</definedName>
    <definedName name="_xlnm.Print_Titles" localSheetId="3">'Sch 2 -Rate of Return'!$1:$9</definedName>
    <definedName name="_xlnm.Print_Titles" localSheetId="4">'Sch 3 - Expenses'!$1:$13</definedName>
    <definedName name="_xlnm.Print_Titles" localSheetId="5">'Sch 3A - Taxes'!$1:$14</definedName>
    <definedName name="_xlnm.Print_Titles" localSheetId="7">'Sch 4 - Average System Cost'!$1:$9</definedName>
    <definedName name="PROD">'Sch 1- Rate Base '!$R$1:$R$3</definedName>
    <definedName name="PROD1">#REF!</definedName>
    <definedName name="PROD2">#REF!</definedName>
    <definedName name="PROD3">#REF!</definedName>
    <definedName name="PTD">'Sch 1- Rate Base '!$P$1:$P$3</definedName>
    <definedName name="Ratio">Ratios!$D$82:$G$92</definedName>
    <definedName name="RATIO1">#REF!</definedName>
    <definedName name="RATIO2">#REF!</definedName>
    <definedName name="RATIO3">#REF!</definedName>
    <definedName name="rbcalc">#REF!</definedName>
    <definedName name="rbcalc_heading">#REF!</definedName>
    <definedName name="retail_access_mitigation">#REF!</definedName>
    <definedName name="Sandpoint">#REF!</definedName>
    <definedName name="SlicetoPurchHLH">#REF!</definedName>
    <definedName name="SlicetoPurchLLH">#REF!</definedName>
    <definedName name="SpillHLH">#REF!</definedName>
    <definedName name="SpillLLH">#REF!</definedName>
    <definedName name="start_acct_exec">#REF!</definedName>
    <definedName name="start_block_request_hlh">#REF!</definedName>
    <definedName name="start_block_request_llh">#REF!</definedName>
    <definedName name="start_chkBillingMonths">#REF!</definedName>
    <definedName name="start_chkIndexPricing">#REF!</definedName>
    <definedName name="start_chkRAInsurance">#REF!</definedName>
    <definedName name="start_chkRAReMarketing">#REF!</definedName>
    <definedName name="start_chkRenewable">#REF!</definedName>
    <definedName name="start_cmbProdType">#REF!</definedName>
    <definedName name="start_ContractPeriod">#REF!</definedName>
    <definedName name="start_ContractPeriod_rounded">#REF!</definedName>
    <definedName name="start_Customer">#REF!</definedName>
    <definedName name="Start_Date">#REF!</definedName>
    <definedName name="start_EndDate">#REF!</definedName>
    <definedName name="start_rowcount">#REF!</definedName>
    <definedName name="start_StartDate">#REF!</definedName>
    <definedName name="start_startrow">#REF!</definedName>
    <definedName name="start_startrow_b">#REF!</definedName>
    <definedName name="start_stoprow">#REF!</definedName>
    <definedName name="start_stoprow_b">#REF!</definedName>
    <definedName name="start_stoprowA">#REF!</definedName>
    <definedName name="start_str_block_stpl_on_elect">#REF!</definedName>
    <definedName name="start_str_indexpricing">#REF!</definedName>
    <definedName name="start_str_res_hlh_nrg">#REF!</definedName>
    <definedName name="start_str_vlf1">#REF!</definedName>
    <definedName name="start_str_vlf2">#REF!</definedName>
    <definedName name="start_strDates">#REF!</definedName>
    <definedName name="start_strLDD">#REF!</definedName>
    <definedName name="start_strMaxDemHLHBlk">#REF!</definedName>
    <definedName name="start_strMaxLLHBlk">#REF!</definedName>
    <definedName name="start_strMinDemHLHBlk">#REF!</definedName>
    <definedName name="start_strMinLLHBlk">#REF!</definedName>
    <definedName name="start_strRenewRes">#REF!</definedName>
    <definedName name="start_strRetailAccessMitigationI">#REF!</definedName>
    <definedName name="SurSalHLH">#REF!</definedName>
    <definedName name="SurSalLLH">#REF!</definedName>
    <definedName name="SysObliHLH">#REF!</definedName>
    <definedName name="SysObliLLH">#REF!</definedName>
    <definedName name="TableName">"Dummy"</definedName>
    <definedName name="test">#REF!</definedName>
    <definedName name="test2">#REF!</definedName>
    <definedName name="tp_heading">#REF!</definedName>
    <definedName name="USBRHLH">#REF!</definedName>
    <definedName name="USBRLLH">#REF!</definedName>
    <definedName name="WNP2Slic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6" i="77" l="1"/>
  <c r="J87" i="26"/>
  <c r="I87" i="26"/>
  <c r="H87" i="26"/>
  <c r="G87" i="26"/>
  <c r="J75" i="26"/>
  <c r="I75" i="26"/>
  <c r="H75" i="26"/>
  <c r="J77" i="26"/>
  <c r="I77" i="26"/>
  <c r="H77" i="26"/>
  <c r="AA50" i="77"/>
  <c r="AA23" i="77"/>
  <c r="AA24" i="77"/>
  <c r="AA26" i="77"/>
  <c r="AA27" i="77"/>
  <c r="AA28" i="77"/>
  <c r="AA29" i="77"/>
  <c r="AA30" i="77"/>
  <c r="Q26" i="35"/>
  <c r="S26" i="35" s="1"/>
  <c r="R26" i="35"/>
  <c r="Q27" i="35"/>
  <c r="R27" i="35"/>
  <c r="S27" i="35"/>
  <c r="Q28" i="35"/>
  <c r="R28" i="35"/>
  <c r="S28" i="35"/>
  <c r="Q29" i="35"/>
  <c r="R29" i="35"/>
  <c r="S29" i="35"/>
  <c r="Q30" i="35"/>
  <c r="S30" i="35" s="1"/>
  <c r="R30" i="35"/>
  <c r="Q31" i="35"/>
  <c r="S31" i="35" s="1"/>
  <c r="R31" i="35"/>
  <c r="Q32" i="35"/>
  <c r="R32" i="35"/>
  <c r="S32" i="35"/>
  <c r="Q33" i="35"/>
  <c r="R33" i="35"/>
  <c r="S33" i="35"/>
  <c r="Q34" i="35"/>
  <c r="R34" i="35"/>
  <c r="S34" i="35"/>
  <c r="Q35" i="35"/>
  <c r="S35" i="35" s="1"/>
  <c r="R35" i="35"/>
  <c r="Q36" i="35"/>
  <c r="R36" i="35"/>
  <c r="S36" i="35"/>
  <c r="Q37" i="35"/>
  <c r="R37" i="35"/>
  <c r="S37" i="35"/>
  <c r="Q38" i="35"/>
  <c r="R38" i="35"/>
  <c r="S38" i="35"/>
  <c r="AA22" i="77"/>
  <c r="E4" i="76"/>
  <c r="F42" i="7" l="1"/>
  <c r="J38" i="7"/>
  <c r="I38" i="7"/>
  <c r="H38" i="7"/>
  <c r="H40" i="7" s="1"/>
  <c r="H15" i="27" l="1"/>
  <c r="G41" i="26"/>
  <c r="G40" i="26"/>
  <c r="E62" i="36"/>
  <c r="H22" i="13" l="1"/>
  <c r="J104" i="26"/>
  <c r="I104" i="26"/>
  <c r="H104" i="26"/>
  <c r="I39" i="7" l="1"/>
  <c r="AA55" i="77"/>
  <c r="AA54" i="77"/>
  <c r="AA53" i="77"/>
  <c r="AA45" i="77"/>
  <c r="AA44" i="77"/>
  <c r="AA43" i="77"/>
  <c r="AA38" i="77"/>
  <c r="AA21" i="77"/>
  <c r="AA18" i="77"/>
  <c r="J39" i="7" l="1"/>
  <c r="I40" i="7"/>
  <c r="C74" i="35" l="1"/>
  <c r="FJ268" i="79" l="1"/>
  <c r="FK268" i="79" s="1"/>
  <c r="FB268" i="79"/>
  <c r="FC268" i="79" s="1"/>
  <c r="ET268" i="79"/>
  <c r="EU268" i="79" s="1"/>
  <c r="EL268" i="79"/>
  <c r="EM268" i="79" s="1"/>
  <c r="ED268" i="79"/>
  <c r="EE268" i="79" s="1"/>
  <c r="DV268" i="79"/>
  <c r="DW268" i="79" s="1"/>
  <c r="DN268" i="79"/>
  <c r="DO268" i="79" s="1"/>
  <c r="DF268" i="79"/>
  <c r="DG268" i="79" s="1"/>
  <c r="CX268" i="79"/>
  <c r="CY268" i="79" s="1"/>
  <c r="CP268" i="79"/>
  <c r="CQ268" i="79" s="1"/>
  <c r="CH268" i="79"/>
  <c r="CI268" i="79" s="1"/>
  <c r="BZ268" i="79"/>
  <c r="CA268" i="79" s="1"/>
  <c r="BR268" i="79"/>
  <c r="BS268" i="79" s="1"/>
  <c r="BJ268" i="79"/>
  <c r="BK268" i="79" s="1"/>
  <c r="BB268" i="79"/>
  <c r="BC268" i="79" s="1"/>
  <c r="AT268" i="79"/>
  <c r="AU268" i="79" s="1"/>
  <c r="AL268" i="79"/>
  <c r="AM268" i="79" s="1"/>
  <c r="AD268" i="79"/>
  <c r="AE268" i="79" s="1"/>
  <c r="V268" i="79"/>
  <c r="W268" i="79" s="1"/>
  <c r="N268" i="79"/>
  <c r="O268" i="79" s="1"/>
  <c r="FJ266" i="79"/>
  <c r="FB266" i="79"/>
  <c r="ET266" i="79"/>
  <c r="EL266" i="79"/>
  <c r="ED266" i="79"/>
  <c r="DV266" i="79"/>
  <c r="DN266" i="79"/>
  <c r="DF266" i="79"/>
  <c r="CX266" i="79"/>
  <c r="CP266" i="79"/>
  <c r="CH266" i="79"/>
  <c r="BZ266" i="79"/>
  <c r="BR266" i="79"/>
  <c r="BJ266" i="79"/>
  <c r="BB266" i="79"/>
  <c r="AT266" i="79"/>
  <c r="AL266" i="79"/>
  <c r="AD266" i="79"/>
  <c r="V266" i="79"/>
  <c r="N266" i="79"/>
  <c r="FJ265" i="79"/>
  <c r="FB265" i="79"/>
  <c r="ET265" i="79"/>
  <c r="EL265" i="79"/>
  <c r="ED265" i="79"/>
  <c r="DV265" i="79"/>
  <c r="DN265" i="79"/>
  <c r="DF265" i="79"/>
  <c r="CX265" i="79"/>
  <c r="CP265" i="79"/>
  <c r="CH265" i="79"/>
  <c r="BZ265" i="79"/>
  <c r="BR265" i="79"/>
  <c r="BJ265" i="79"/>
  <c r="BB265" i="79"/>
  <c r="AT265" i="79"/>
  <c r="AL265" i="79"/>
  <c r="AD265" i="79"/>
  <c r="V265" i="79"/>
  <c r="N265" i="79"/>
  <c r="FJ264" i="79"/>
  <c r="FB264" i="79"/>
  <c r="ET264" i="79"/>
  <c r="EL264" i="79"/>
  <c r="ED264" i="79"/>
  <c r="DV264" i="79"/>
  <c r="DN264" i="79"/>
  <c r="DF264" i="79"/>
  <c r="CX264" i="79"/>
  <c r="CP264" i="79"/>
  <c r="CH264" i="79"/>
  <c r="BZ264" i="79"/>
  <c r="BR264" i="79"/>
  <c r="BJ264" i="79"/>
  <c r="BB264" i="79"/>
  <c r="AT264" i="79"/>
  <c r="AL264" i="79"/>
  <c r="AD264" i="79"/>
  <c r="V264" i="79"/>
  <c r="N264" i="79"/>
  <c r="FJ210" i="79"/>
  <c r="FB210" i="79"/>
  <c r="ET210" i="79"/>
  <c r="EL210" i="79"/>
  <c r="ED210" i="79"/>
  <c r="DV210" i="79"/>
  <c r="DN210" i="79"/>
  <c r="DF210" i="79"/>
  <c r="CX210" i="79"/>
  <c r="CP210" i="79"/>
  <c r="CH210" i="79"/>
  <c r="BZ210" i="79"/>
  <c r="BR210" i="79"/>
  <c r="BJ210" i="79"/>
  <c r="BB210" i="79"/>
  <c r="AT210" i="79"/>
  <c r="AL210" i="79"/>
  <c r="AD210" i="79"/>
  <c r="V210" i="79"/>
  <c r="N210" i="79"/>
  <c r="FJ209" i="79"/>
  <c r="FB209" i="79"/>
  <c r="ET209" i="79"/>
  <c r="EL209" i="79"/>
  <c r="ED209" i="79"/>
  <c r="DV209" i="79"/>
  <c r="DN209" i="79"/>
  <c r="DF209" i="79"/>
  <c r="CX209" i="79"/>
  <c r="CP209" i="79"/>
  <c r="CH209" i="79"/>
  <c r="BZ209" i="79"/>
  <c r="BR209" i="79"/>
  <c r="BJ209" i="79"/>
  <c r="BB209" i="79"/>
  <c r="AT209" i="79"/>
  <c r="AL209" i="79"/>
  <c r="AD209" i="79"/>
  <c r="V209" i="79"/>
  <c r="N209" i="79"/>
  <c r="N208" i="79"/>
  <c r="N181" i="79"/>
  <c r="FJ199" i="79"/>
  <c r="FB199" i="79"/>
  <c r="ET199" i="79"/>
  <c r="EL199" i="79"/>
  <c r="ED199" i="79"/>
  <c r="DV199" i="79"/>
  <c r="DN199" i="79"/>
  <c r="DF199" i="79"/>
  <c r="CX199" i="79"/>
  <c r="CP199" i="79"/>
  <c r="CH199" i="79"/>
  <c r="BZ199" i="79"/>
  <c r="BR199" i="79"/>
  <c r="BJ199" i="79"/>
  <c r="BB199" i="79"/>
  <c r="AT199" i="79"/>
  <c r="AL199" i="79"/>
  <c r="AD199" i="79"/>
  <c r="V199" i="79"/>
  <c r="N199" i="79"/>
  <c r="FJ198" i="79"/>
  <c r="FB198" i="79"/>
  <c r="ET198" i="79"/>
  <c r="EL198" i="79"/>
  <c r="ED198" i="79"/>
  <c r="DV198" i="79"/>
  <c r="DN198" i="79"/>
  <c r="DF198" i="79"/>
  <c r="CX198" i="79"/>
  <c r="CP198" i="79"/>
  <c r="CH198" i="79"/>
  <c r="BZ198" i="79"/>
  <c r="BR198" i="79"/>
  <c r="BJ198" i="79"/>
  <c r="BB198" i="79"/>
  <c r="AT198" i="79"/>
  <c r="AL198" i="79"/>
  <c r="AD198" i="79"/>
  <c r="V198" i="79"/>
  <c r="N198" i="79"/>
  <c r="FJ196" i="79"/>
  <c r="FB196" i="79"/>
  <c r="ET196" i="79"/>
  <c r="EL196" i="79"/>
  <c r="ED196" i="79"/>
  <c r="DV196" i="79"/>
  <c r="DN196" i="79"/>
  <c r="DF196" i="79"/>
  <c r="CX196" i="79"/>
  <c r="CP196" i="79"/>
  <c r="CH196" i="79"/>
  <c r="BZ196" i="79"/>
  <c r="BR196" i="79"/>
  <c r="BJ196" i="79"/>
  <c r="BB196" i="79"/>
  <c r="AT196" i="79"/>
  <c r="AL196" i="79"/>
  <c r="AD196" i="79"/>
  <c r="V196" i="79"/>
  <c r="N196" i="79"/>
  <c r="FJ195" i="79"/>
  <c r="FB195" i="79"/>
  <c r="ET195" i="79"/>
  <c r="EL195" i="79"/>
  <c r="ED195" i="79"/>
  <c r="DV195" i="79"/>
  <c r="DN195" i="79"/>
  <c r="DF195" i="79"/>
  <c r="CX195" i="79"/>
  <c r="CP195" i="79"/>
  <c r="CH195" i="79"/>
  <c r="BZ195" i="79"/>
  <c r="BR195" i="79"/>
  <c r="BJ195" i="79"/>
  <c r="BB195" i="79"/>
  <c r="AT195" i="79"/>
  <c r="AL195" i="79"/>
  <c r="AD195" i="79"/>
  <c r="V195" i="79"/>
  <c r="N195" i="79"/>
  <c r="FJ193" i="79"/>
  <c r="FB193" i="79"/>
  <c r="ET193" i="79"/>
  <c r="EL193" i="79"/>
  <c r="ED193" i="79"/>
  <c r="DV193" i="79"/>
  <c r="DN193" i="79"/>
  <c r="DF193" i="79"/>
  <c r="CX193" i="79"/>
  <c r="CP193" i="79"/>
  <c r="CH193" i="79"/>
  <c r="BZ193" i="79"/>
  <c r="BR193" i="79"/>
  <c r="BJ193" i="79"/>
  <c r="BB193" i="79"/>
  <c r="AT193" i="79"/>
  <c r="AL193" i="79"/>
  <c r="AD193" i="79"/>
  <c r="V193" i="79"/>
  <c r="N193" i="79"/>
  <c r="FJ192" i="79"/>
  <c r="FB192" i="79"/>
  <c r="ET192" i="79"/>
  <c r="EL192" i="79"/>
  <c r="ED192" i="79"/>
  <c r="DV192" i="79"/>
  <c r="DN192" i="79"/>
  <c r="DF192" i="79"/>
  <c r="CX192" i="79"/>
  <c r="CP192" i="79"/>
  <c r="CH192" i="79"/>
  <c r="BZ192" i="79"/>
  <c r="BR192" i="79"/>
  <c r="BJ192" i="79"/>
  <c r="BB192" i="79"/>
  <c r="AT192" i="79"/>
  <c r="AL192" i="79"/>
  <c r="AD192" i="79"/>
  <c r="V192" i="79"/>
  <c r="N192" i="79"/>
  <c r="Q268" i="79" l="1"/>
  <c r="P268" i="79"/>
  <c r="DY268" i="79"/>
  <c r="DX268" i="79"/>
  <c r="DZ268" i="79" s="1"/>
  <c r="R268" i="79"/>
  <c r="CR268" i="79"/>
  <c r="CS268" i="79"/>
  <c r="CZ268" i="79"/>
  <c r="DA268" i="79"/>
  <c r="DI268" i="79"/>
  <c r="DH268" i="79"/>
  <c r="DJ268" i="79" s="1"/>
  <c r="DQ268" i="79"/>
  <c r="DP268" i="79"/>
  <c r="Y268" i="79"/>
  <c r="X268" i="79"/>
  <c r="AW268" i="79"/>
  <c r="AV268" i="79"/>
  <c r="EG268" i="79"/>
  <c r="EF268" i="79"/>
  <c r="BD268" i="79"/>
  <c r="BE268" i="79"/>
  <c r="EO268" i="79"/>
  <c r="EN268" i="79"/>
  <c r="AG268" i="79"/>
  <c r="AF268" i="79"/>
  <c r="BM268" i="79"/>
  <c r="BL268" i="79"/>
  <c r="BU268" i="79"/>
  <c r="BT268" i="79"/>
  <c r="CC268" i="79"/>
  <c r="CB268" i="79"/>
  <c r="FD268" i="79"/>
  <c r="FE268" i="79"/>
  <c r="CJ268" i="79"/>
  <c r="CK268" i="79"/>
  <c r="FM268" i="79"/>
  <c r="FL268" i="79"/>
  <c r="AO268" i="79"/>
  <c r="EW268" i="79"/>
  <c r="AN268" i="79"/>
  <c r="EV268" i="79"/>
  <c r="J40" i="13"/>
  <c r="K54" i="79"/>
  <c r="K53" i="79"/>
  <c r="G26" i="79"/>
  <c r="FJ27" i="79"/>
  <c r="FB27" i="79"/>
  <c r="ET27" i="79"/>
  <c r="EL27" i="79"/>
  <c r="ED27" i="79"/>
  <c r="DV27" i="79"/>
  <c r="DN27" i="79"/>
  <c r="DF27" i="79"/>
  <c r="CX27" i="79"/>
  <c r="CP27" i="79"/>
  <c r="CH27" i="79"/>
  <c r="BZ27" i="79"/>
  <c r="BR27" i="79"/>
  <c r="BJ27" i="79"/>
  <c r="BB27" i="79"/>
  <c r="AT27" i="79"/>
  <c r="AL27" i="79"/>
  <c r="AD27" i="79"/>
  <c r="V27" i="79"/>
  <c r="FJ26" i="79"/>
  <c r="FB26" i="79"/>
  <c r="ET26" i="79"/>
  <c r="EL26" i="79"/>
  <c r="ED26" i="79"/>
  <c r="DV26" i="79"/>
  <c r="DN26" i="79"/>
  <c r="DF26" i="79"/>
  <c r="CX26" i="79"/>
  <c r="CP26" i="79"/>
  <c r="CQ26" i="79" s="1"/>
  <c r="CH26" i="79"/>
  <c r="BZ26" i="79"/>
  <c r="BR26" i="79"/>
  <c r="BS26" i="79" s="1"/>
  <c r="BJ26" i="79"/>
  <c r="BB26" i="79"/>
  <c r="AT26" i="79"/>
  <c r="AL26" i="79"/>
  <c r="AD26" i="79"/>
  <c r="V26" i="79"/>
  <c r="FJ25" i="79"/>
  <c r="FB25" i="79"/>
  <c r="ET25" i="79"/>
  <c r="EL25" i="79"/>
  <c r="ED25" i="79"/>
  <c r="DV25" i="79"/>
  <c r="DN25" i="79"/>
  <c r="DF25" i="79"/>
  <c r="CX25" i="79"/>
  <c r="CP25" i="79"/>
  <c r="CH25" i="79"/>
  <c r="BZ25" i="79"/>
  <c r="BR25" i="79"/>
  <c r="BJ25" i="79"/>
  <c r="BB25" i="79"/>
  <c r="AT25" i="79"/>
  <c r="AL25" i="79"/>
  <c r="AD25" i="79"/>
  <c r="V25" i="79"/>
  <c r="N27" i="79"/>
  <c r="N26" i="79"/>
  <c r="N25" i="79"/>
  <c r="A98" i="76"/>
  <c r="A99" i="76" s="1"/>
  <c r="A100" i="76" s="1"/>
  <c r="A101" i="76" s="1"/>
  <c r="A102" i="76" s="1"/>
  <c r="A103" i="76" s="1"/>
  <c r="A104" i="76" s="1"/>
  <c r="A105" i="76" s="1"/>
  <c r="A106" i="76" s="1"/>
  <c r="A107" i="76" s="1"/>
  <c r="A108" i="76" s="1"/>
  <c r="A109" i="76" s="1"/>
  <c r="A110" i="76" s="1"/>
  <c r="A111" i="76" s="1"/>
  <c r="A112" i="76" s="1"/>
  <c r="A113" i="76" s="1"/>
  <c r="A114" i="76" s="1"/>
  <c r="A115" i="76" s="1"/>
  <c r="A116" i="76" s="1"/>
  <c r="A117" i="76" s="1"/>
  <c r="A118" i="76" s="1"/>
  <c r="A119" i="76" s="1"/>
  <c r="A120" i="76" s="1"/>
  <c r="A121" i="76" s="1"/>
  <c r="A122" i="76" s="1"/>
  <c r="A123" i="76" s="1"/>
  <c r="A124" i="76" s="1"/>
  <c r="A125" i="76" s="1"/>
  <c r="J44" i="26"/>
  <c r="I44" i="26"/>
  <c r="H44" i="26"/>
  <c r="J45" i="26"/>
  <c r="I45" i="26"/>
  <c r="H45" i="26"/>
  <c r="Y146" i="76"/>
  <c r="X146" i="76"/>
  <c r="W146" i="76"/>
  <c r="V146" i="76"/>
  <c r="U146" i="76"/>
  <c r="T146" i="76"/>
  <c r="S146" i="76"/>
  <c r="R146" i="76"/>
  <c r="Q146" i="76"/>
  <c r="P146" i="76"/>
  <c r="O146" i="76"/>
  <c r="N146" i="76"/>
  <c r="M146" i="76"/>
  <c r="L146" i="76"/>
  <c r="K146" i="76"/>
  <c r="J146" i="76"/>
  <c r="I146" i="76"/>
  <c r="H146" i="76"/>
  <c r="G146" i="76"/>
  <c r="F146" i="76"/>
  <c r="Y145" i="76"/>
  <c r="X145" i="76"/>
  <c r="W145" i="76"/>
  <c r="V145" i="76"/>
  <c r="U145" i="76"/>
  <c r="T145" i="76"/>
  <c r="S145" i="76"/>
  <c r="R145" i="76"/>
  <c r="Q145" i="76"/>
  <c r="P145" i="76"/>
  <c r="O145" i="76"/>
  <c r="N145" i="76"/>
  <c r="M145" i="76"/>
  <c r="L145" i="76"/>
  <c r="K145" i="76"/>
  <c r="J145" i="76"/>
  <c r="I145" i="76"/>
  <c r="H145" i="76"/>
  <c r="G145" i="76"/>
  <c r="F145" i="76"/>
  <c r="Y138" i="76"/>
  <c r="X138" i="76"/>
  <c r="W138" i="76"/>
  <c r="V138" i="76"/>
  <c r="U138" i="76"/>
  <c r="T138" i="76"/>
  <c r="S138" i="76"/>
  <c r="R138" i="76"/>
  <c r="Q138" i="76"/>
  <c r="P138" i="76"/>
  <c r="O138" i="76"/>
  <c r="N138" i="76"/>
  <c r="M138" i="76"/>
  <c r="L138" i="76"/>
  <c r="K138" i="76"/>
  <c r="J138" i="76"/>
  <c r="I138" i="76"/>
  <c r="H138" i="76"/>
  <c r="G138" i="76"/>
  <c r="F138" i="76"/>
  <c r="F139" i="76"/>
  <c r="Y144" i="76"/>
  <c r="X144" i="76"/>
  <c r="W144" i="76"/>
  <c r="V144" i="76"/>
  <c r="U144" i="76"/>
  <c r="T144" i="76"/>
  <c r="S144" i="76"/>
  <c r="R144" i="76"/>
  <c r="Q144" i="76"/>
  <c r="P144" i="76"/>
  <c r="O144" i="76"/>
  <c r="N144" i="76"/>
  <c r="M144" i="76"/>
  <c r="L144" i="76"/>
  <c r="K144" i="76"/>
  <c r="J144" i="76"/>
  <c r="I144" i="76"/>
  <c r="H144" i="76"/>
  <c r="G144" i="76"/>
  <c r="F144" i="76"/>
  <c r="Y142" i="76"/>
  <c r="Y143" i="76" s="1"/>
  <c r="X142" i="76"/>
  <c r="X143" i="76" s="1"/>
  <c r="W142" i="76"/>
  <c r="W143" i="76" s="1"/>
  <c r="V142" i="76"/>
  <c r="V143" i="76" s="1"/>
  <c r="U142" i="76"/>
  <c r="U143" i="76" s="1"/>
  <c r="T142" i="76"/>
  <c r="T143" i="76" s="1"/>
  <c r="S142" i="76"/>
  <c r="S143" i="76" s="1"/>
  <c r="R142" i="76"/>
  <c r="R143" i="76" s="1"/>
  <c r="Q142" i="76"/>
  <c r="Q143" i="76" s="1"/>
  <c r="P142" i="76"/>
  <c r="P143" i="76" s="1"/>
  <c r="O142" i="76"/>
  <c r="O143" i="76" s="1"/>
  <c r="N142" i="76"/>
  <c r="N143" i="76" s="1"/>
  <c r="M142" i="76"/>
  <c r="M143" i="76" s="1"/>
  <c r="L142" i="76"/>
  <c r="L143" i="76" s="1"/>
  <c r="K142" i="76"/>
  <c r="K143" i="76" s="1"/>
  <c r="J142" i="76"/>
  <c r="J143" i="76" s="1"/>
  <c r="I142" i="76"/>
  <c r="I143" i="76" s="1"/>
  <c r="H142" i="76"/>
  <c r="H143" i="76" s="1"/>
  <c r="G142" i="76"/>
  <c r="G143" i="76" s="1"/>
  <c r="F142" i="76"/>
  <c r="F143" i="76" s="1"/>
  <c r="Y141" i="76"/>
  <c r="X141" i="76"/>
  <c r="W141" i="76"/>
  <c r="V141" i="76"/>
  <c r="U141" i="76"/>
  <c r="T141" i="76"/>
  <c r="S141" i="76"/>
  <c r="R141" i="76"/>
  <c r="Q141" i="76"/>
  <c r="P141" i="76"/>
  <c r="O141" i="76"/>
  <c r="N141" i="76"/>
  <c r="M141" i="76"/>
  <c r="L141" i="76"/>
  <c r="K141" i="76"/>
  <c r="J141" i="76"/>
  <c r="I141" i="76"/>
  <c r="H141" i="76"/>
  <c r="G141" i="76"/>
  <c r="F141" i="76"/>
  <c r="Y140" i="76"/>
  <c r="X140" i="76"/>
  <c r="W140" i="76"/>
  <c r="V140" i="76"/>
  <c r="U140" i="76"/>
  <c r="T140" i="76"/>
  <c r="S140" i="76"/>
  <c r="R140" i="76"/>
  <c r="Q140" i="76"/>
  <c r="P140" i="76"/>
  <c r="O140" i="76"/>
  <c r="N140" i="76"/>
  <c r="M140" i="76"/>
  <c r="L140" i="76"/>
  <c r="K140" i="76"/>
  <c r="J140" i="76"/>
  <c r="I140" i="76"/>
  <c r="H140" i="76"/>
  <c r="G140" i="76"/>
  <c r="F140" i="76"/>
  <c r="Y139" i="76"/>
  <c r="X139" i="76"/>
  <c r="W139" i="76"/>
  <c r="V139" i="76"/>
  <c r="U139" i="76"/>
  <c r="T139" i="76"/>
  <c r="S139" i="76"/>
  <c r="R139" i="76"/>
  <c r="Q139" i="76"/>
  <c r="P139" i="76"/>
  <c r="O139" i="76"/>
  <c r="N139" i="76"/>
  <c r="M139" i="76"/>
  <c r="L139" i="76"/>
  <c r="K139" i="76"/>
  <c r="J139" i="76"/>
  <c r="I139" i="76"/>
  <c r="H139" i="76"/>
  <c r="G139" i="76"/>
  <c r="F4" i="76"/>
  <c r="G4" i="76"/>
  <c r="H4" i="76"/>
  <c r="I4" i="76"/>
  <c r="J4" i="76"/>
  <c r="K4" i="76"/>
  <c r="L4" i="76"/>
  <c r="M4" i="76"/>
  <c r="N4" i="76"/>
  <c r="O4" i="76"/>
  <c r="P4" i="76"/>
  <c r="Q4" i="76"/>
  <c r="R4" i="76"/>
  <c r="S4" i="76"/>
  <c r="T4" i="76"/>
  <c r="U4" i="76"/>
  <c r="V4" i="76"/>
  <c r="W4" i="76"/>
  <c r="X4" i="76"/>
  <c r="Y4" i="76"/>
  <c r="FK26" i="79" l="1"/>
  <c r="CY26" i="79"/>
  <c r="DG26" i="79"/>
  <c r="AM26" i="79"/>
  <c r="AN26" i="79" s="1"/>
  <c r="DW26" i="79"/>
  <c r="DY26" i="79" s="1"/>
  <c r="AU26" i="79"/>
  <c r="AV26" i="79" s="1"/>
  <c r="EE26" i="79"/>
  <c r="EF26" i="79" s="1"/>
  <c r="CA26" i="79"/>
  <c r="CB26" i="79" s="1"/>
  <c r="CI26" i="79"/>
  <c r="CJ26" i="79" s="1"/>
  <c r="W26" i="79"/>
  <c r="X26" i="79" s="1"/>
  <c r="AE26" i="79"/>
  <c r="AF26" i="79" s="1"/>
  <c r="DO26" i="79"/>
  <c r="DQ26" i="79" s="1"/>
  <c r="EM26" i="79"/>
  <c r="EN26" i="79" s="1"/>
  <c r="O26" i="79"/>
  <c r="Q26" i="79" s="1"/>
  <c r="BC26" i="79"/>
  <c r="BD26" i="79" s="1"/>
  <c r="EU26" i="79"/>
  <c r="EV26" i="79" s="1"/>
  <c r="BK26" i="79"/>
  <c r="BM26" i="79" s="1"/>
  <c r="FC26" i="79"/>
  <c r="FE26" i="79" s="1"/>
  <c r="CD268" i="79"/>
  <c r="EP268" i="79"/>
  <c r="FF268" i="79"/>
  <c r="BN268" i="79"/>
  <c r="BV268" i="79"/>
  <c r="CL268" i="79"/>
  <c r="BF268" i="79"/>
  <c r="EH268" i="79"/>
  <c r="EX268" i="79"/>
  <c r="AP268" i="79"/>
  <c r="Z268" i="79"/>
  <c r="CT268" i="79"/>
  <c r="AX268" i="79"/>
  <c r="FN268" i="79"/>
  <c r="AH268" i="79"/>
  <c r="DR268" i="79"/>
  <c r="DB268" i="79"/>
  <c r="I40" i="13"/>
  <c r="H40" i="13"/>
  <c r="FM26" i="79"/>
  <c r="FL26" i="79"/>
  <c r="BE26" i="79"/>
  <c r="DA26" i="79"/>
  <c r="CZ26" i="79"/>
  <c r="BU26" i="79"/>
  <c r="BT26" i="79"/>
  <c r="DI26" i="79"/>
  <c r="DH26" i="79"/>
  <c r="CS26" i="79"/>
  <c r="CR26" i="79"/>
  <c r="G199" i="79"/>
  <c r="G198" i="79"/>
  <c r="G196" i="79"/>
  <c r="G195" i="79"/>
  <c r="G193" i="79"/>
  <c r="G192" i="79"/>
  <c r="E199" i="79"/>
  <c r="E198" i="79"/>
  <c r="E196" i="79"/>
  <c r="E195" i="79"/>
  <c r="E193" i="79"/>
  <c r="E192" i="79"/>
  <c r="H30" i="32"/>
  <c r="J34" i="26"/>
  <c r="J199" i="79" s="1"/>
  <c r="I34" i="26"/>
  <c r="I199" i="79" s="1"/>
  <c r="H34" i="26"/>
  <c r="H199" i="79" s="1"/>
  <c r="J33" i="26"/>
  <c r="J198" i="79" s="1"/>
  <c r="I33" i="26"/>
  <c r="I198" i="79" s="1"/>
  <c r="H33" i="26"/>
  <c r="H198" i="79" s="1"/>
  <c r="J31" i="26"/>
  <c r="J196" i="79" s="1"/>
  <c r="I31" i="26"/>
  <c r="I196" i="79" s="1"/>
  <c r="H31" i="26"/>
  <c r="H196" i="79" s="1"/>
  <c r="J30" i="26"/>
  <c r="J195" i="79" s="1"/>
  <c r="I30" i="26"/>
  <c r="I195" i="79" s="1"/>
  <c r="H30" i="26"/>
  <c r="H195" i="79" s="1"/>
  <c r="J28" i="26"/>
  <c r="J193" i="79" s="1"/>
  <c r="I28" i="26"/>
  <c r="I193" i="79" s="1"/>
  <c r="H28" i="26"/>
  <c r="H193" i="79" s="1"/>
  <c r="J27" i="26"/>
  <c r="J192" i="79" s="1"/>
  <c r="I27" i="26"/>
  <c r="I192" i="79" s="1"/>
  <c r="H27" i="26"/>
  <c r="H192" i="79" s="1"/>
  <c r="A8" i="76"/>
  <c r="A9" i="76" s="1"/>
  <c r="A10" i="76" s="1"/>
  <c r="A11" i="76" s="1"/>
  <c r="A12" i="76" s="1"/>
  <c r="A13" i="76" s="1"/>
  <c r="A14" i="76" s="1"/>
  <c r="A15" i="76" s="1"/>
  <c r="A16" i="76" s="1"/>
  <c r="A17" i="76" s="1"/>
  <c r="A18" i="76" s="1"/>
  <c r="A19" i="76" s="1"/>
  <c r="A20" i="76" s="1"/>
  <c r="A21" i="76" s="1"/>
  <c r="A22" i="76" s="1"/>
  <c r="A23" i="76" s="1"/>
  <c r="A24" i="76" s="1"/>
  <c r="A25" i="76" s="1"/>
  <c r="A26" i="76" s="1"/>
  <c r="A27" i="76" s="1"/>
  <c r="A28" i="76" s="1"/>
  <c r="A29" i="76" s="1"/>
  <c r="A30" i="76" s="1"/>
  <c r="A31" i="76" s="1"/>
  <c r="A32" i="76" s="1"/>
  <c r="A33" i="76" s="1"/>
  <c r="A34" i="76" s="1"/>
  <c r="A35" i="76" s="1"/>
  <c r="A36" i="76" s="1"/>
  <c r="A37" i="76" s="1"/>
  <c r="A38" i="76" s="1"/>
  <c r="A39" i="76" s="1"/>
  <c r="A40" i="76" s="1"/>
  <c r="A41" i="76" s="1"/>
  <c r="A42" i="76" s="1"/>
  <c r="A43" i="76" s="1"/>
  <c r="A44" i="76" s="1"/>
  <c r="A45" i="76" s="1"/>
  <c r="A46" i="76" s="1"/>
  <c r="A47" i="76" s="1"/>
  <c r="A48" i="76" s="1"/>
  <c r="A49" i="76" s="1"/>
  <c r="AW26" i="79" l="1"/>
  <c r="DP26" i="79"/>
  <c r="DR26" i="79" s="1"/>
  <c r="CC26" i="79"/>
  <c r="CD26" i="79" s="1"/>
  <c r="Y26" i="79"/>
  <c r="EO26" i="79"/>
  <c r="EP26" i="79"/>
  <c r="BF26" i="79"/>
  <c r="BV26" i="79"/>
  <c r="DX26" i="79"/>
  <c r="DZ26" i="79" s="1"/>
  <c r="AO26" i="79"/>
  <c r="AP26" i="79" s="1"/>
  <c r="CK26" i="79"/>
  <c r="CL26" i="79" s="1"/>
  <c r="BL26" i="79"/>
  <c r="BN26" i="79" s="1"/>
  <c r="FD26" i="79"/>
  <c r="FF26" i="79" s="1"/>
  <c r="EW26" i="79"/>
  <c r="EX26" i="79" s="1"/>
  <c r="P26" i="79"/>
  <c r="R26" i="79" s="1"/>
  <c r="EG26" i="79"/>
  <c r="EH26" i="79" s="1"/>
  <c r="AG26" i="79"/>
  <c r="AH26" i="79" s="1"/>
  <c r="FN26" i="79"/>
  <c r="AM192" i="79"/>
  <c r="AN192" i="79" s="1"/>
  <c r="AE192" i="79"/>
  <c r="AF192" i="79" s="1"/>
  <c r="O192" i="79"/>
  <c r="Q192" i="79" s="1"/>
  <c r="EU192" i="79"/>
  <c r="DW192" i="79"/>
  <c r="DY192" i="79" s="1"/>
  <c r="FK192" i="79"/>
  <c r="FL192" i="79" s="1"/>
  <c r="EM192" i="79"/>
  <c r="EO192" i="79" s="1"/>
  <c r="BK192" i="79"/>
  <c r="BL192" i="79" s="1"/>
  <c r="CY192" i="79"/>
  <c r="DA192" i="79" s="1"/>
  <c r="CQ192" i="79"/>
  <c r="CR192" i="79" s="1"/>
  <c r="FC192" i="79"/>
  <c r="FD192" i="79" s="1"/>
  <c r="DG192" i="79"/>
  <c r="DI192" i="79" s="1"/>
  <c r="AU192" i="79"/>
  <c r="AV192" i="79" s="1"/>
  <c r="W192" i="79"/>
  <c r="Y192" i="79" s="1"/>
  <c r="EE192" i="79"/>
  <c r="EF192" i="79" s="1"/>
  <c r="CA192" i="79"/>
  <c r="DO192" i="79"/>
  <c r="DP192" i="79" s="1"/>
  <c r="BC192" i="79"/>
  <c r="BD192" i="79" s="1"/>
  <c r="BS192" i="79"/>
  <c r="BT192" i="79" s="1"/>
  <c r="CI192" i="79"/>
  <c r="CJ192" i="79" s="1"/>
  <c r="EU193" i="79"/>
  <c r="EW193" i="79" s="1"/>
  <c r="CY193" i="79"/>
  <c r="CZ193" i="79" s="1"/>
  <c r="AM193" i="79"/>
  <c r="AN193" i="79" s="1"/>
  <c r="EM193" i="79"/>
  <c r="EN193" i="79" s="1"/>
  <c r="AE193" i="79"/>
  <c r="AF193" i="79" s="1"/>
  <c r="O193" i="79"/>
  <c r="BS193" i="79"/>
  <c r="BU193" i="79" s="1"/>
  <c r="DO193" i="79"/>
  <c r="DQ193" i="79" s="1"/>
  <c r="BK193" i="79"/>
  <c r="BM193" i="79" s="1"/>
  <c r="BC193" i="79"/>
  <c r="BE193" i="79" s="1"/>
  <c r="CQ193" i="79"/>
  <c r="CS193" i="79" s="1"/>
  <c r="AU193" i="79"/>
  <c r="AV193" i="79" s="1"/>
  <c r="EE193" i="79"/>
  <c r="EG193" i="79" s="1"/>
  <c r="W193" i="79"/>
  <c r="Y193" i="79" s="1"/>
  <c r="DW193" i="79"/>
  <c r="DX193" i="79" s="1"/>
  <c r="CA193" i="79"/>
  <c r="CC193" i="79" s="1"/>
  <c r="FC193" i="79"/>
  <c r="FE193" i="79" s="1"/>
  <c r="FK193" i="79"/>
  <c r="DG193" i="79"/>
  <c r="DI193" i="79" s="1"/>
  <c r="CI193" i="79"/>
  <c r="CK193" i="79" s="1"/>
  <c r="EU195" i="79"/>
  <c r="EV195" i="79" s="1"/>
  <c r="AM195" i="79"/>
  <c r="AN195" i="79" s="1"/>
  <c r="FK195" i="79"/>
  <c r="FM195" i="79" s="1"/>
  <c r="CA195" i="79"/>
  <c r="O195" i="79"/>
  <c r="W195" i="79"/>
  <c r="DW195" i="79"/>
  <c r="DY195" i="79" s="1"/>
  <c r="DG195" i="79"/>
  <c r="DI195" i="79" s="1"/>
  <c r="EE195" i="79"/>
  <c r="EF195" i="79" s="1"/>
  <c r="BC195" i="79"/>
  <c r="BE195" i="79" s="1"/>
  <c r="CQ195" i="79"/>
  <c r="CS195" i="79" s="1"/>
  <c r="DO195" i="79"/>
  <c r="DQ195" i="79" s="1"/>
  <c r="AE195" i="79"/>
  <c r="AF195" i="79" s="1"/>
  <c r="EM195" i="79"/>
  <c r="EO195" i="79" s="1"/>
  <c r="FC195" i="79"/>
  <c r="FD195" i="79" s="1"/>
  <c r="BS195" i="79"/>
  <c r="BT195" i="79" s="1"/>
  <c r="CY195" i="79"/>
  <c r="AU195" i="79"/>
  <c r="AW195" i="79" s="1"/>
  <c r="BK195" i="79"/>
  <c r="BL195" i="79" s="1"/>
  <c r="CI195" i="79"/>
  <c r="CK195" i="79" s="1"/>
  <c r="EU198" i="79"/>
  <c r="EW198" i="79" s="1"/>
  <c r="AM198" i="79"/>
  <c r="AO198" i="79" s="1"/>
  <c r="EE198" i="79"/>
  <c r="EF198" i="79" s="1"/>
  <c r="DG198" i="79"/>
  <c r="DH198" i="79" s="1"/>
  <c r="W198" i="79"/>
  <c r="Y198" i="79" s="1"/>
  <c r="BC198" i="79"/>
  <c r="BE198" i="79" s="1"/>
  <c r="DO198" i="79"/>
  <c r="DQ198" i="79" s="1"/>
  <c r="FK198" i="79"/>
  <c r="FM198" i="79" s="1"/>
  <c r="O198" i="79"/>
  <c r="P198" i="79" s="1"/>
  <c r="CI198" i="79"/>
  <c r="CK198" i="79" s="1"/>
  <c r="AU198" i="79"/>
  <c r="EM198" i="79"/>
  <c r="EO198" i="79" s="1"/>
  <c r="CA198" i="79"/>
  <c r="BK198" i="79"/>
  <c r="BM198" i="79" s="1"/>
  <c r="DW198" i="79"/>
  <c r="DY198" i="79" s="1"/>
  <c r="CQ198" i="79"/>
  <c r="CS198" i="79" s="1"/>
  <c r="FC198" i="79"/>
  <c r="FE198" i="79" s="1"/>
  <c r="AE198" i="79"/>
  <c r="AG198" i="79" s="1"/>
  <c r="BS198" i="79"/>
  <c r="BU198" i="79" s="1"/>
  <c r="CY198" i="79"/>
  <c r="CZ198" i="79" s="1"/>
  <c r="DW196" i="79"/>
  <c r="DX196" i="79" s="1"/>
  <c r="O196" i="79"/>
  <c r="P196" i="79" s="1"/>
  <c r="FK196" i="79"/>
  <c r="FM196" i="79" s="1"/>
  <c r="BK196" i="79"/>
  <c r="BM196" i="79" s="1"/>
  <c r="CQ196" i="79"/>
  <c r="FC196" i="79"/>
  <c r="FE196" i="79" s="1"/>
  <c r="EM196" i="79"/>
  <c r="EO196" i="79" s="1"/>
  <c r="CY196" i="79"/>
  <c r="CZ196" i="79" s="1"/>
  <c r="W196" i="79"/>
  <c r="X196" i="79" s="1"/>
  <c r="AE196" i="79"/>
  <c r="AF196" i="79" s="1"/>
  <c r="BC196" i="79"/>
  <c r="BD196" i="79" s="1"/>
  <c r="EE196" i="79"/>
  <c r="EG196" i="79" s="1"/>
  <c r="BS196" i="79"/>
  <c r="BU196" i="79" s="1"/>
  <c r="EU196" i="79"/>
  <c r="EW196" i="79" s="1"/>
  <c r="DO196" i="79"/>
  <c r="DQ196" i="79" s="1"/>
  <c r="CA196" i="79"/>
  <c r="CB196" i="79" s="1"/>
  <c r="CI196" i="79"/>
  <c r="CK196" i="79" s="1"/>
  <c r="AU196" i="79"/>
  <c r="AV196" i="79" s="1"/>
  <c r="AM196" i="79"/>
  <c r="AO196" i="79" s="1"/>
  <c r="DG196" i="79"/>
  <c r="DI196" i="79" s="1"/>
  <c r="AM199" i="79"/>
  <c r="EU199" i="79"/>
  <c r="EW199" i="79" s="1"/>
  <c r="BS199" i="79"/>
  <c r="BT199" i="79" s="1"/>
  <c r="O199" i="79"/>
  <c r="P199" i="79" s="1"/>
  <c r="EE199" i="79"/>
  <c r="EF199" i="79" s="1"/>
  <c r="CQ199" i="79"/>
  <c r="CR199" i="79" s="1"/>
  <c r="AU199" i="79"/>
  <c r="AW199" i="79" s="1"/>
  <c r="DG199" i="79"/>
  <c r="DH199" i="79" s="1"/>
  <c r="DO199" i="79"/>
  <c r="DP199" i="79" s="1"/>
  <c r="BC199" i="79"/>
  <c r="BD199" i="79" s="1"/>
  <c r="EM199" i="79"/>
  <c r="EO199" i="79" s="1"/>
  <c r="CA199" i="79"/>
  <c r="CC199" i="79" s="1"/>
  <c r="AE199" i="79"/>
  <c r="AG199" i="79" s="1"/>
  <c r="DW199" i="79"/>
  <c r="DX199" i="79" s="1"/>
  <c r="FC199" i="79"/>
  <c r="FD199" i="79" s="1"/>
  <c r="CI199" i="79"/>
  <c r="CK199" i="79" s="1"/>
  <c r="W199" i="79"/>
  <c r="X199" i="79" s="1"/>
  <c r="CY199" i="79"/>
  <c r="CZ199" i="79" s="1"/>
  <c r="BK199" i="79"/>
  <c r="BM199" i="79" s="1"/>
  <c r="FK199" i="79"/>
  <c r="FL199" i="79" s="1"/>
  <c r="DJ26" i="79"/>
  <c r="AX26" i="79"/>
  <c r="DB26" i="79"/>
  <c r="Z26" i="79"/>
  <c r="CT26" i="79"/>
  <c r="A50" i="76"/>
  <c r="A51" i="76" s="1"/>
  <c r="A52" i="76" s="1"/>
  <c r="A53" i="76" s="1"/>
  <c r="A54" i="76" s="1"/>
  <c r="A55" i="76" s="1"/>
  <c r="A56" i="76" s="1"/>
  <c r="A57" i="76" s="1"/>
  <c r="A58" i="76" s="1"/>
  <c r="A59" i="76" s="1"/>
  <c r="A60" i="76" s="1"/>
  <c r="A61" i="76" s="1"/>
  <c r="A62" i="76" s="1"/>
  <c r="A63" i="76" s="1"/>
  <c r="A64" i="76" s="1"/>
  <c r="A65" i="76" s="1"/>
  <c r="A66" i="76" s="1"/>
  <c r="A67" i="76" s="1"/>
  <c r="A68" i="76" s="1"/>
  <c r="A69" i="76" s="1"/>
  <c r="A70" i="76" s="1"/>
  <c r="A71" i="76" s="1"/>
  <c r="N22" i="79"/>
  <c r="X193" i="79" l="1"/>
  <c r="FL198" i="79"/>
  <c r="CJ199" i="79"/>
  <c r="CL199" i="79" s="1"/>
  <c r="FD198" i="79"/>
  <c r="FF198" i="79" s="1"/>
  <c r="BL198" i="79"/>
  <c r="BN198" i="79" s="1"/>
  <c r="DX198" i="79"/>
  <c r="DZ198" i="79" s="1"/>
  <c r="AO192" i="79"/>
  <c r="AP192" i="79" s="1"/>
  <c r="AG193" i="79"/>
  <c r="AH193" i="79" s="1"/>
  <c r="DI199" i="79"/>
  <c r="DJ199" i="79" s="1"/>
  <c r="DI198" i="79"/>
  <c r="DJ198" i="79" s="1"/>
  <c r="AG196" i="79"/>
  <c r="AH196" i="79" s="1"/>
  <c r="DA199" i="79"/>
  <c r="DB199" i="79" s="1"/>
  <c r="DH195" i="79"/>
  <c r="DJ195" i="79" s="1"/>
  <c r="BD195" i="79"/>
  <c r="BF195" i="79" s="1"/>
  <c r="EV193" i="79"/>
  <c r="DP196" i="79"/>
  <c r="BE196" i="79"/>
  <c r="BF196" i="79" s="1"/>
  <c r="Y199" i="79"/>
  <c r="Z199" i="79" s="1"/>
  <c r="EG195" i="79"/>
  <c r="EH195" i="79" s="1"/>
  <c r="FD193" i="79"/>
  <c r="FF193" i="79" s="1"/>
  <c r="BU192" i="79"/>
  <c r="BV192" i="79" s="1"/>
  <c r="X198" i="79"/>
  <c r="Z198" i="79" s="1"/>
  <c r="AF199" i="79"/>
  <c r="AH199" i="79" s="1"/>
  <c r="Q196" i="79"/>
  <c r="R196" i="79" s="1"/>
  <c r="FL195" i="79"/>
  <c r="FN195" i="79" s="1"/>
  <c r="CB199" i="79"/>
  <c r="CD199" i="79" s="1"/>
  <c r="EG198" i="79"/>
  <c r="EH198" i="79" s="1"/>
  <c r="DX195" i="79"/>
  <c r="DZ195" i="79" s="1"/>
  <c r="DX192" i="79"/>
  <c r="DY193" i="79"/>
  <c r="DZ193" i="79" s="1"/>
  <c r="BM192" i="79"/>
  <c r="BN192" i="79" s="1"/>
  <c r="EN199" i="79"/>
  <c r="EP199" i="79" s="1"/>
  <c r="CJ196" i="79"/>
  <c r="CL196" i="79" s="1"/>
  <c r="CC196" i="79"/>
  <c r="CD196" i="79" s="1"/>
  <c r="AO193" i="79"/>
  <c r="AP193" i="79" s="1"/>
  <c r="AF198" i="79"/>
  <c r="AH198" i="79" s="1"/>
  <c r="CB193" i="79"/>
  <c r="CD193" i="79" s="1"/>
  <c r="EV198" i="79"/>
  <c r="EX198" i="79" s="1"/>
  <c r="DP195" i="79"/>
  <c r="DR195" i="79" s="1"/>
  <c r="EN192" i="79"/>
  <c r="EP192" i="79" s="1"/>
  <c r="DP193" i="79"/>
  <c r="DR193" i="79" s="1"/>
  <c r="CJ198" i="79"/>
  <c r="CL198" i="79" s="1"/>
  <c r="DH196" i="79"/>
  <c r="DJ196" i="79" s="1"/>
  <c r="DQ199" i="79"/>
  <c r="DR199" i="79" s="1"/>
  <c r="DA193" i="79"/>
  <c r="DB193" i="79" s="1"/>
  <c r="BE199" i="79"/>
  <c r="BF199" i="79" s="1"/>
  <c r="BL196" i="79"/>
  <c r="BN196" i="79" s="1"/>
  <c r="CS192" i="79"/>
  <c r="CT192" i="79" s="1"/>
  <c r="FE199" i="79"/>
  <c r="FF199" i="79" s="1"/>
  <c r="DP198" i="79"/>
  <c r="DR198" i="79" s="1"/>
  <c r="FM192" i="79"/>
  <c r="FN192" i="79" s="1"/>
  <c r="EN196" i="79"/>
  <c r="EP196" i="79" s="1"/>
  <c r="FL196" i="79"/>
  <c r="FN196" i="79" s="1"/>
  <c r="CZ192" i="79"/>
  <c r="DB192" i="79" s="1"/>
  <c r="BU195" i="79"/>
  <c r="BV195" i="79" s="1"/>
  <c r="EF193" i="79"/>
  <c r="EH193" i="79" s="1"/>
  <c r="FD196" i="79"/>
  <c r="FF196" i="79" s="1"/>
  <c r="BD198" i="79"/>
  <c r="BF198" i="79" s="1"/>
  <c r="EV196" i="79"/>
  <c r="EX196" i="79" s="1"/>
  <c r="DH193" i="79"/>
  <c r="DJ193" i="79" s="1"/>
  <c r="AO195" i="79"/>
  <c r="AP195" i="79" s="1"/>
  <c r="DY199" i="79"/>
  <c r="DZ199" i="79" s="1"/>
  <c r="AN198" i="79"/>
  <c r="AP198" i="79" s="1"/>
  <c r="FE192" i="79"/>
  <c r="FF192" i="79" s="1"/>
  <c r="Z193" i="79"/>
  <c r="DZ192" i="79"/>
  <c r="EV192" i="79"/>
  <c r="CC198" i="79"/>
  <c r="X195" i="79"/>
  <c r="FN198" i="79"/>
  <c r="DA195" i="79"/>
  <c r="X192" i="79"/>
  <c r="Z192" i="79" s="1"/>
  <c r="BD193" i="79"/>
  <c r="BF193" i="79" s="1"/>
  <c r="AV195" i="79"/>
  <c r="AX195" i="79" s="1"/>
  <c r="P192" i="79"/>
  <c r="R192" i="79" s="1"/>
  <c r="AN199" i="79"/>
  <c r="AN196" i="79"/>
  <c r="AP196" i="79" s="1"/>
  <c r="DH192" i="79"/>
  <c r="DJ192" i="79" s="1"/>
  <c r="AO199" i="79"/>
  <c r="EG199" i="79"/>
  <c r="EH199" i="79" s="1"/>
  <c r="AV198" i="79"/>
  <c r="BT198" i="79"/>
  <c r="BV198" i="79" s="1"/>
  <c r="EF196" i="79"/>
  <c r="EH196" i="79" s="1"/>
  <c r="BM195" i="79"/>
  <c r="BN195" i="79" s="1"/>
  <c r="AG195" i="79"/>
  <c r="AH195" i="79" s="1"/>
  <c r="EG192" i="79"/>
  <c r="EH192" i="79" s="1"/>
  <c r="AV199" i="79"/>
  <c r="AX199" i="79" s="1"/>
  <c r="EV199" i="79"/>
  <c r="EX199" i="79" s="1"/>
  <c r="FL193" i="79"/>
  <c r="CR193" i="79"/>
  <c r="CT193" i="79" s="1"/>
  <c r="AW198" i="79"/>
  <c r="DY196" i="79"/>
  <c r="DZ196" i="79" s="1"/>
  <c r="CR195" i="79"/>
  <c r="CT195" i="79" s="1"/>
  <c r="CB195" i="79"/>
  <c r="CK192" i="79"/>
  <c r="CL192" i="79" s="1"/>
  <c r="EX193" i="79"/>
  <c r="CB198" i="79"/>
  <c r="EW192" i="79"/>
  <c r="CJ195" i="79"/>
  <c r="CL195" i="79" s="1"/>
  <c r="AW193" i="79"/>
  <c r="AX193" i="79" s="1"/>
  <c r="AG192" i="79"/>
  <c r="AH192" i="79" s="1"/>
  <c r="FM199" i="79"/>
  <c r="FN199" i="79" s="1"/>
  <c r="Q198" i="79"/>
  <c r="R198" i="79" s="1"/>
  <c r="FM193" i="79"/>
  <c r="P195" i="79"/>
  <c r="BT196" i="79"/>
  <c r="BV196" i="79" s="1"/>
  <c r="CB192" i="79"/>
  <c r="Y195" i="79"/>
  <c r="DQ192" i="79"/>
  <c r="DR192" i="79" s="1"/>
  <c r="BT193" i="79"/>
  <c r="BV193" i="79" s="1"/>
  <c r="DA196" i="79"/>
  <c r="DB196" i="79" s="1"/>
  <c r="FE195" i="79"/>
  <c r="FF195" i="79" s="1"/>
  <c r="EN198" i="79"/>
  <c r="EP198" i="79" s="1"/>
  <c r="Y196" i="79"/>
  <c r="Z196" i="79" s="1"/>
  <c r="CZ195" i="79"/>
  <c r="EN195" i="79"/>
  <c r="EP195" i="79" s="1"/>
  <c r="BE192" i="79"/>
  <c r="BF192" i="79" s="1"/>
  <c r="AW192" i="79"/>
  <c r="AX192" i="79" s="1"/>
  <c r="CS199" i="79"/>
  <c r="CT199" i="79" s="1"/>
  <c r="EO193" i="79"/>
  <c r="EP193" i="79" s="1"/>
  <c r="Q193" i="79"/>
  <c r="DA198" i="79"/>
  <c r="DB198" i="79" s="1"/>
  <c r="CR196" i="79"/>
  <c r="EW195" i="79"/>
  <c r="EX195" i="79" s="1"/>
  <c r="Q199" i="79"/>
  <c r="R199" i="79" s="1"/>
  <c r="BL193" i="79"/>
  <c r="BN193" i="79" s="1"/>
  <c r="DR196" i="79"/>
  <c r="AW196" i="79"/>
  <c r="AX196" i="79" s="1"/>
  <c r="CS196" i="79"/>
  <c r="CC192" i="79"/>
  <c r="BL199" i="79"/>
  <c r="BN199" i="79" s="1"/>
  <c r="BU199" i="79"/>
  <c r="BV199" i="79" s="1"/>
  <c r="CJ193" i="79"/>
  <c r="CL193" i="79" s="1"/>
  <c r="P193" i="79"/>
  <c r="CR198" i="79"/>
  <c r="CT198" i="79" s="1"/>
  <c r="CC195" i="79"/>
  <c r="Q195" i="79"/>
  <c r="A72" i="76"/>
  <c r="A73" i="76" s="1"/>
  <c r="A74" i="76" s="1"/>
  <c r="A75" i="76" s="1"/>
  <c r="A76" i="76" s="1"/>
  <c r="A77" i="76" s="1"/>
  <c r="A78" i="76" s="1"/>
  <c r="A79" i="76" s="1"/>
  <c r="A80" i="76" s="1"/>
  <c r="A81" i="76" s="1"/>
  <c r="A82" i="76" s="1"/>
  <c r="A83" i="76" s="1"/>
  <c r="A84" i="76" s="1"/>
  <c r="A85" i="76" s="1"/>
  <c r="A86" i="76" s="1"/>
  <c r="A87" i="76" s="1"/>
  <c r="A88" i="76" s="1"/>
  <c r="A89" i="76" s="1"/>
  <c r="A90" i="76" s="1"/>
  <c r="A91" i="76" s="1"/>
  <c r="A92" i="76" s="1"/>
  <c r="A93" i="76" s="1"/>
  <c r="A94" i="76" s="1"/>
  <c r="A95" i="76" s="1"/>
  <c r="A96" i="76" s="1"/>
  <c r="A97" i="76" s="1"/>
  <c r="A126" i="76" s="1"/>
  <c r="A127" i="76" s="1"/>
  <c r="A128" i="76" s="1"/>
  <c r="A129" i="76" s="1"/>
  <c r="A130" i="76" s="1"/>
  <c r="A131" i="76" s="1"/>
  <c r="A132" i="76" s="1"/>
  <c r="A133" i="76" s="1"/>
  <c r="A134" i="76" s="1"/>
  <c r="A135" i="76" s="1"/>
  <c r="A136" i="76" s="1"/>
  <c r="A137" i="76" s="1"/>
  <c r="A138" i="76" s="1"/>
  <c r="A139" i="76" s="1"/>
  <c r="A140" i="76" s="1"/>
  <c r="A141" i="76" s="1"/>
  <c r="A142" i="76" s="1"/>
  <c r="A143" i="76" s="1"/>
  <c r="A144" i="76" s="1"/>
  <c r="A145" i="76" s="1"/>
  <c r="A146" i="76" s="1"/>
  <c r="A147" i="76" s="1"/>
  <c r="A148" i="76" s="1"/>
  <c r="A149" i="76" s="1"/>
  <c r="N23" i="79"/>
  <c r="G26" i="27"/>
  <c r="G322" i="79" s="1"/>
  <c r="Z195" i="79" l="1"/>
  <c r="CD198" i="79"/>
  <c r="CT196" i="79"/>
  <c r="CD195" i="79"/>
  <c r="CD192" i="79"/>
  <c r="R195" i="79"/>
  <c r="EX192" i="79"/>
  <c r="FN193" i="79"/>
  <c r="AP199" i="79"/>
  <c r="DB195" i="79"/>
  <c r="R193" i="79"/>
  <c r="AX198" i="79"/>
  <c r="J210" i="79"/>
  <c r="I210" i="79"/>
  <c r="H210" i="79"/>
  <c r="G210" i="79"/>
  <c r="J209" i="79"/>
  <c r="I209" i="79"/>
  <c r="H209" i="79"/>
  <c r="G209" i="79"/>
  <c r="K206" i="79"/>
  <c r="EU209" i="79" l="1"/>
  <c r="BC209" i="79"/>
  <c r="AM209" i="79"/>
  <c r="FK209" i="79"/>
  <c r="DW209" i="79"/>
  <c r="DO209" i="79"/>
  <c r="EE209" i="79"/>
  <c r="CQ209" i="79"/>
  <c r="W209" i="79"/>
  <c r="DG209" i="79"/>
  <c r="EM209" i="79"/>
  <c r="AU209" i="79"/>
  <c r="BS209" i="79"/>
  <c r="O209" i="79"/>
  <c r="CI209" i="79"/>
  <c r="FC209" i="79"/>
  <c r="AE209" i="79"/>
  <c r="CA209" i="79"/>
  <c r="CY209" i="79"/>
  <c r="BK209" i="79"/>
  <c r="DW210" i="79"/>
  <c r="O210" i="79"/>
  <c r="AM210" i="79"/>
  <c r="EU210" i="79"/>
  <c r="FK210" i="79"/>
  <c r="BC210" i="79"/>
  <c r="FC210" i="79"/>
  <c r="EM210" i="79"/>
  <c r="CQ210" i="79"/>
  <c r="DG210" i="79"/>
  <c r="W210" i="79"/>
  <c r="BK210" i="79"/>
  <c r="CA210" i="79"/>
  <c r="AU210" i="79"/>
  <c r="CI210" i="79"/>
  <c r="CY210" i="79"/>
  <c r="DO210" i="79"/>
  <c r="EE210" i="79"/>
  <c r="BS210" i="79"/>
  <c r="AE210" i="79"/>
  <c r="E92" i="37"/>
  <c r="D92" i="37"/>
  <c r="G206" i="79" s="1"/>
  <c r="BT209" i="79" l="1"/>
  <c r="BU209" i="79"/>
  <c r="BT210" i="79"/>
  <c r="BU210" i="79"/>
  <c r="CZ210" i="79"/>
  <c r="DA210" i="79"/>
  <c r="P209" i="79"/>
  <c r="Q209" i="79"/>
  <c r="AG210" i="79"/>
  <c r="AF210" i="79"/>
  <c r="FM210" i="79"/>
  <c r="FL210" i="79"/>
  <c r="EW210" i="79"/>
  <c r="EV210" i="79"/>
  <c r="AN210" i="79"/>
  <c r="AO210" i="79"/>
  <c r="P210" i="79"/>
  <c r="Q210" i="79"/>
  <c r="EG209" i="79"/>
  <c r="EF209" i="79"/>
  <c r="BM209" i="79"/>
  <c r="BL209" i="79"/>
  <c r="BN209" i="79" s="1"/>
  <c r="CC210" i="79"/>
  <c r="CB210" i="79"/>
  <c r="DY209" i="79"/>
  <c r="DX209" i="79"/>
  <c r="BL210" i="79"/>
  <c r="BM210" i="79"/>
  <c r="CB209" i="79"/>
  <c r="CC209" i="79"/>
  <c r="FM209" i="79"/>
  <c r="FL209" i="79"/>
  <c r="Y210" i="79"/>
  <c r="X210" i="79"/>
  <c r="AF209" i="79"/>
  <c r="AG209" i="79"/>
  <c r="AN209" i="79"/>
  <c r="AO209" i="79"/>
  <c r="DH210" i="79"/>
  <c r="DI210" i="79"/>
  <c r="FE209" i="79"/>
  <c r="FD209" i="79"/>
  <c r="BD209" i="79"/>
  <c r="BE209" i="79"/>
  <c r="EN210" i="79"/>
  <c r="EO210" i="79"/>
  <c r="FD210" i="79"/>
  <c r="FE210" i="79"/>
  <c r="BD210" i="79"/>
  <c r="BE210" i="79"/>
  <c r="AW209" i="79"/>
  <c r="AV209" i="79"/>
  <c r="EO209" i="79"/>
  <c r="EN209" i="79"/>
  <c r="EF210" i="79"/>
  <c r="EG210" i="79"/>
  <c r="DI209" i="79"/>
  <c r="DH209" i="79"/>
  <c r="DP210" i="79"/>
  <c r="DQ210" i="79"/>
  <c r="X209" i="79"/>
  <c r="Y209" i="79"/>
  <c r="CR209" i="79"/>
  <c r="CS209" i="79"/>
  <c r="CJ210" i="79"/>
  <c r="CK210" i="79"/>
  <c r="DY210" i="79"/>
  <c r="DX210" i="79"/>
  <c r="AW210" i="79"/>
  <c r="AV210" i="79"/>
  <c r="DQ209" i="79"/>
  <c r="DP209" i="79"/>
  <c r="CZ209" i="79"/>
  <c r="DA209" i="79"/>
  <c r="CS210" i="79"/>
  <c r="CR210" i="79"/>
  <c r="CJ209" i="79"/>
  <c r="CK209" i="79"/>
  <c r="EV209" i="79"/>
  <c r="EW209" i="79"/>
  <c r="D49" i="35"/>
  <c r="D48" i="35"/>
  <c r="D47" i="35"/>
  <c r="D34" i="35"/>
  <c r="D35" i="35"/>
  <c r="CD209" i="79" l="1"/>
  <c r="FF209" i="79"/>
  <c r="DR209" i="79"/>
  <c r="AX210" i="79"/>
  <c r="EH209" i="79"/>
  <c r="R209" i="79"/>
  <c r="FN209" i="79"/>
  <c r="EX209" i="79"/>
  <c r="BV209" i="79"/>
  <c r="CL210" i="79"/>
  <c r="EP209" i="79"/>
  <c r="AP209" i="79"/>
  <c r="AP210" i="79"/>
  <c r="AX209" i="79"/>
  <c r="Z209" i="79"/>
  <c r="CT210" i="79"/>
  <c r="CT209" i="79"/>
  <c r="DB210" i="79"/>
  <c r="AH209" i="79"/>
  <c r="FF210" i="79"/>
  <c r="DR210" i="79"/>
  <c r="DZ209" i="79"/>
  <c r="EX210" i="79"/>
  <c r="FN210" i="79"/>
  <c r="BF209" i="79"/>
  <c r="EP210" i="79"/>
  <c r="DB209" i="79"/>
  <c r="R210" i="79"/>
  <c r="BF210" i="79"/>
  <c r="BN210" i="79"/>
  <c r="BV210" i="79"/>
  <c r="DJ209" i="79"/>
  <c r="CD210" i="79"/>
  <c r="CL209" i="79"/>
  <c r="DJ210" i="79"/>
  <c r="DZ210" i="79"/>
  <c r="EH210" i="79"/>
  <c r="Z210" i="79"/>
  <c r="AH210" i="79"/>
  <c r="FJ28" i="79"/>
  <c r="FB28" i="79"/>
  <c r="ET28" i="79"/>
  <c r="EL28" i="79"/>
  <c r="ED28" i="79"/>
  <c r="DV28" i="79"/>
  <c r="DN28" i="79"/>
  <c r="DF28" i="79"/>
  <c r="CX28" i="79"/>
  <c r="CP28" i="79"/>
  <c r="CH28" i="79"/>
  <c r="BZ28" i="79"/>
  <c r="BR28" i="79"/>
  <c r="BJ28" i="79"/>
  <c r="BB28" i="79"/>
  <c r="AT28" i="79"/>
  <c r="AL28" i="79"/>
  <c r="AD28" i="79"/>
  <c r="V28" i="79"/>
  <c r="N28" i="79"/>
  <c r="G27" i="79"/>
  <c r="E27" i="79"/>
  <c r="E26" i="79"/>
  <c r="K26" i="79" s="1"/>
  <c r="G25" i="79"/>
  <c r="E25" i="79"/>
  <c r="E69" i="79"/>
  <c r="G69" i="79"/>
  <c r="EM69" i="79" s="1"/>
  <c r="E70" i="79"/>
  <c r="G70" i="79"/>
  <c r="DG70" i="79" s="1"/>
  <c r="E71" i="79"/>
  <c r="G71" i="79"/>
  <c r="CA71" i="79" s="1"/>
  <c r="E17" i="79"/>
  <c r="E18" i="79"/>
  <c r="K105" i="79"/>
  <c r="G105" i="79"/>
  <c r="FK105" i="79" s="1"/>
  <c r="DO25" i="79" l="1"/>
  <c r="O25" i="79"/>
  <c r="EE25" i="79"/>
  <c r="BS25" i="79"/>
  <c r="CQ25" i="79"/>
  <c r="AU25" i="79"/>
  <c r="AE25" i="79"/>
  <c r="CY25" i="79"/>
  <c r="CI25" i="79"/>
  <c r="EM25" i="79"/>
  <c r="W25" i="79"/>
  <c r="BK25" i="79"/>
  <c r="FC25" i="79"/>
  <c r="AM25" i="79"/>
  <c r="CA25" i="79"/>
  <c r="DW25" i="79"/>
  <c r="FK25" i="79"/>
  <c r="BC25" i="79"/>
  <c r="EU25" i="79"/>
  <c r="DG25" i="79"/>
  <c r="FK27" i="79"/>
  <c r="BC27" i="79"/>
  <c r="EU27" i="79"/>
  <c r="DW27" i="79"/>
  <c r="AM27" i="79"/>
  <c r="O27" i="79"/>
  <c r="DO27" i="79"/>
  <c r="AU27" i="79"/>
  <c r="BK27" i="79"/>
  <c r="EE27" i="79"/>
  <c r="CQ27" i="79"/>
  <c r="DG27" i="79"/>
  <c r="W27" i="79"/>
  <c r="CA27" i="79"/>
  <c r="FC27" i="79"/>
  <c r="EM27" i="79"/>
  <c r="CY27" i="79"/>
  <c r="BS27" i="79"/>
  <c r="AE27" i="79"/>
  <c r="CI27" i="79"/>
  <c r="DI70" i="79"/>
  <c r="EN69" i="79"/>
  <c r="O70" i="79"/>
  <c r="Q70" i="79" s="1"/>
  <c r="DW70" i="79"/>
  <c r="DX70" i="79" s="1"/>
  <c r="CB71" i="79"/>
  <c r="AE69" i="79"/>
  <c r="AF69" i="79" s="1"/>
  <c r="AM69" i="79"/>
  <c r="AO69" i="79" s="1"/>
  <c r="AU69" i="79"/>
  <c r="AV69" i="79" s="1"/>
  <c r="FK69" i="79"/>
  <c r="FL69" i="79" s="1"/>
  <c r="EU69" i="79"/>
  <c r="EW69" i="79" s="1"/>
  <c r="FC69" i="79"/>
  <c r="FE69" i="79" s="1"/>
  <c r="DO70" i="79"/>
  <c r="DP70" i="79" s="1"/>
  <c r="EE70" i="79"/>
  <c r="EG70" i="79" s="1"/>
  <c r="CI71" i="79"/>
  <c r="CJ71" i="79" s="1"/>
  <c r="CQ71" i="79"/>
  <c r="CS71" i="79" s="1"/>
  <c r="W69" i="79"/>
  <c r="Y69" i="79" s="1"/>
  <c r="DW71" i="79"/>
  <c r="DX71" i="79" s="1"/>
  <c r="AM70" i="79"/>
  <c r="AO70" i="79" s="1"/>
  <c r="O71" i="79"/>
  <c r="P71" i="79" s="1"/>
  <c r="AE71" i="79"/>
  <c r="AF71" i="79" s="1"/>
  <c r="BS69" i="79"/>
  <c r="BT69" i="79" s="1"/>
  <c r="EE71" i="79"/>
  <c r="EG71" i="79" s="1"/>
  <c r="AU70" i="79"/>
  <c r="AW70" i="79" s="1"/>
  <c r="EU71" i="79"/>
  <c r="EW71" i="79" s="1"/>
  <c r="AM71" i="79"/>
  <c r="AO71" i="79" s="1"/>
  <c r="DG71" i="79"/>
  <c r="DH71" i="79" s="1"/>
  <c r="W70" i="79"/>
  <c r="X70" i="79" s="1"/>
  <c r="AE70" i="79"/>
  <c r="AG70" i="79" s="1"/>
  <c r="DG69" i="79"/>
  <c r="DI69" i="79" s="1"/>
  <c r="BC70" i="79"/>
  <c r="BD70" i="79" s="1"/>
  <c r="DO69" i="79"/>
  <c r="DP69" i="79" s="1"/>
  <c r="CI70" i="79"/>
  <c r="CJ70" i="79" s="1"/>
  <c r="BC71" i="79"/>
  <c r="BD71" i="79" s="1"/>
  <c r="CY71" i="79"/>
  <c r="DA71" i="79" s="1"/>
  <c r="EM70" i="79"/>
  <c r="EO70" i="79" s="1"/>
  <c r="BC69" i="79"/>
  <c r="BE69" i="79" s="1"/>
  <c r="DO71" i="79"/>
  <c r="DQ71" i="79" s="1"/>
  <c r="FC70" i="79"/>
  <c r="FE70" i="79" s="1"/>
  <c r="FK70" i="79"/>
  <c r="FL70" i="79" s="1"/>
  <c r="DW69" i="79"/>
  <c r="DY69" i="79" s="1"/>
  <c r="CQ70" i="79"/>
  <c r="CR70" i="79" s="1"/>
  <c r="BK71" i="79"/>
  <c r="BM71" i="79" s="1"/>
  <c r="EU70" i="79"/>
  <c r="EW70" i="79" s="1"/>
  <c r="BK69" i="79"/>
  <c r="BL69" i="79" s="1"/>
  <c r="CA69" i="79"/>
  <c r="CC69" i="79" s="1"/>
  <c r="CI69" i="79"/>
  <c r="CJ69" i="79" s="1"/>
  <c r="W71" i="79"/>
  <c r="X71" i="79" s="1"/>
  <c r="CA70" i="79"/>
  <c r="CB70" i="79" s="1"/>
  <c r="DG105" i="79"/>
  <c r="DI105" i="79" s="1"/>
  <c r="EE69" i="79"/>
  <c r="EG69" i="79" s="1"/>
  <c r="BS71" i="79"/>
  <c r="BT71" i="79" s="1"/>
  <c r="EM71" i="79"/>
  <c r="EN71" i="79" s="1"/>
  <c r="CQ69" i="79"/>
  <c r="CR69" i="79" s="1"/>
  <c r="BK70" i="79"/>
  <c r="BM70" i="79" s="1"/>
  <c r="FC71" i="79"/>
  <c r="FD71" i="79" s="1"/>
  <c r="CY69" i="79"/>
  <c r="DA69" i="79" s="1"/>
  <c r="BS70" i="79"/>
  <c r="BU70" i="79" s="1"/>
  <c r="FK71" i="79"/>
  <c r="FM71" i="79" s="1"/>
  <c r="AU71" i="79"/>
  <c r="AW71" i="79" s="1"/>
  <c r="CQ105" i="79"/>
  <c r="CS105" i="79" s="1"/>
  <c r="CY70" i="79"/>
  <c r="CZ70" i="79" s="1"/>
  <c r="DW105" i="79"/>
  <c r="DY105" i="79" s="1"/>
  <c r="O69" i="79"/>
  <c r="Q69" i="79" s="1"/>
  <c r="DH70" i="79"/>
  <c r="EO71" i="79"/>
  <c r="EO69" i="79"/>
  <c r="FD70" i="79"/>
  <c r="CC71" i="79"/>
  <c r="K27" i="79"/>
  <c r="K25" i="79"/>
  <c r="CA105" i="79"/>
  <c r="CB105" i="79" s="1"/>
  <c r="CI105" i="79"/>
  <c r="CK105" i="79" s="1"/>
  <c r="FC105" i="79"/>
  <c r="FE105" i="79" s="1"/>
  <c r="O105" i="79"/>
  <c r="P105" i="79" s="1"/>
  <c r="AE105" i="79"/>
  <c r="AG105" i="79" s="1"/>
  <c r="BC105" i="79"/>
  <c r="BE105" i="79" s="1"/>
  <c r="DO105" i="79"/>
  <c r="DP105" i="79" s="1"/>
  <c r="EM105" i="79"/>
  <c r="EO105" i="79" s="1"/>
  <c r="EU105" i="79"/>
  <c r="EV105" i="79" s="1"/>
  <c r="W105" i="79"/>
  <c r="Y105" i="79" s="1"/>
  <c r="AU105" i="79"/>
  <c r="AV105" i="79" s="1"/>
  <c r="BK105" i="79"/>
  <c r="BM105" i="79" s="1"/>
  <c r="FM105" i="79"/>
  <c r="FL105" i="79"/>
  <c r="AM105" i="79"/>
  <c r="BS105" i="79"/>
  <c r="CY105" i="79"/>
  <c r="EE105" i="79"/>
  <c r="AV70" i="79" l="1"/>
  <c r="Y25" i="79"/>
  <c r="X25" i="79"/>
  <c r="AN25" i="79"/>
  <c r="AO25" i="79"/>
  <c r="FE25" i="79"/>
  <c r="FD25" i="79"/>
  <c r="P27" i="79"/>
  <c r="Q27" i="79"/>
  <c r="BM25" i="79"/>
  <c r="BL25" i="79"/>
  <c r="BN25" i="79" s="1"/>
  <c r="AF27" i="79"/>
  <c r="AG27" i="79"/>
  <c r="DY27" i="79"/>
  <c r="DX27" i="79"/>
  <c r="EV27" i="79"/>
  <c r="EW27" i="79"/>
  <c r="EO27" i="79"/>
  <c r="EN27" i="79"/>
  <c r="EP27" i="79" s="1"/>
  <c r="BE27" i="79"/>
  <c r="BD27" i="79"/>
  <c r="DA25" i="79"/>
  <c r="CZ25" i="79"/>
  <c r="CC27" i="79"/>
  <c r="CB27" i="79"/>
  <c r="AV25" i="79"/>
  <c r="AW25" i="79"/>
  <c r="Y27" i="79"/>
  <c r="X27" i="79"/>
  <c r="BT25" i="79"/>
  <c r="BU25" i="79"/>
  <c r="CS27" i="79"/>
  <c r="CR27" i="79"/>
  <c r="FL25" i="79"/>
  <c r="FM25" i="79"/>
  <c r="EF25" i="79"/>
  <c r="EG25" i="79"/>
  <c r="AW27" i="79"/>
  <c r="AV27" i="79"/>
  <c r="EN25" i="79"/>
  <c r="EO25" i="79"/>
  <c r="CZ27" i="79"/>
  <c r="DA27" i="79"/>
  <c r="FL27" i="79"/>
  <c r="FM27" i="79"/>
  <c r="BE25" i="79"/>
  <c r="BD25" i="79"/>
  <c r="EF27" i="79"/>
  <c r="EG27" i="79"/>
  <c r="DX25" i="79"/>
  <c r="DY25" i="79"/>
  <c r="Q25" i="79"/>
  <c r="P25" i="79"/>
  <c r="DP27" i="79"/>
  <c r="DQ27" i="79"/>
  <c r="CK27" i="79"/>
  <c r="CJ27" i="79"/>
  <c r="AN27" i="79"/>
  <c r="AO27" i="79"/>
  <c r="BT27" i="79"/>
  <c r="BU27" i="79"/>
  <c r="CK25" i="79"/>
  <c r="CJ25" i="79"/>
  <c r="FD27" i="79"/>
  <c r="FE27" i="79"/>
  <c r="AG25" i="79"/>
  <c r="AF25" i="79"/>
  <c r="DI25" i="79"/>
  <c r="DH25" i="79"/>
  <c r="EW25" i="79"/>
  <c r="EV25" i="79"/>
  <c r="CR25" i="79"/>
  <c r="CS25" i="79"/>
  <c r="DI27" i="79"/>
  <c r="DH27" i="79"/>
  <c r="BM27" i="79"/>
  <c r="BL27" i="79"/>
  <c r="CC25" i="79"/>
  <c r="CB25" i="79"/>
  <c r="DQ25" i="79"/>
  <c r="DP25" i="79"/>
  <c r="CZ69" i="79"/>
  <c r="DB69" i="79" s="1"/>
  <c r="BU71" i="79"/>
  <c r="BV71" i="79" s="1"/>
  <c r="FM69" i="79"/>
  <c r="FN69" i="79" s="1"/>
  <c r="FL71" i="79"/>
  <c r="FN71" i="79" s="1"/>
  <c r="FM70" i="79"/>
  <c r="FN70" i="79" s="1"/>
  <c r="BT70" i="79"/>
  <c r="BV70" i="79" s="1"/>
  <c r="FD69" i="79"/>
  <c r="FF69" i="79" s="1"/>
  <c r="DY70" i="79"/>
  <c r="DZ70" i="79" s="1"/>
  <c r="AN69" i="79"/>
  <c r="AP69" i="79" s="1"/>
  <c r="P70" i="79"/>
  <c r="R70" i="79" s="1"/>
  <c r="EF71" i="79"/>
  <c r="EH71" i="79" s="1"/>
  <c r="AW69" i="79"/>
  <c r="AX69" i="79" s="1"/>
  <c r="AG69" i="79"/>
  <c r="AH69" i="79" s="1"/>
  <c r="EF69" i="79"/>
  <c r="EH69" i="79" s="1"/>
  <c r="AG71" i="79"/>
  <c r="AH71" i="79" s="1"/>
  <c r="AN70" i="79"/>
  <c r="AP70" i="79" s="1"/>
  <c r="DI71" i="79"/>
  <c r="DJ71" i="79" s="1"/>
  <c r="CD71" i="79"/>
  <c r="EP69" i="79"/>
  <c r="DH69" i="79"/>
  <c r="DJ69" i="79" s="1"/>
  <c r="CK71" i="79"/>
  <c r="CL71" i="79" s="1"/>
  <c r="FF70" i="79"/>
  <c r="EV70" i="79"/>
  <c r="EX70" i="79" s="1"/>
  <c r="DJ70" i="79"/>
  <c r="BM69" i="79"/>
  <c r="BN69" i="79" s="1"/>
  <c r="CK70" i="79"/>
  <c r="CL70" i="79" s="1"/>
  <c r="BL71" i="79"/>
  <c r="BN71" i="79" s="1"/>
  <c r="Y70" i="79"/>
  <c r="Z70" i="79" s="1"/>
  <c r="AF70" i="79"/>
  <c r="AH70" i="79" s="1"/>
  <c r="DX69" i="79"/>
  <c r="DZ69" i="79" s="1"/>
  <c r="EF70" i="79"/>
  <c r="EH70" i="79" s="1"/>
  <c r="DA70" i="79"/>
  <c r="DB70" i="79" s="1"/>
  <c r="DQ70" i="79"/>
  <c r="DR70" i="79" s="1"/>
  <c r="DQ69" i="79"/>
  <c r="DR69" i="79" s="1"/>
  <c r="CR71" i="79"/>
  <c r="CT71" i="79" s="1"/>
  <c r="CR105" i="79"/>
  <c r="CT105" i="79" s="1"/>
  <c r="FE71" i="79"/>
  <c r="FF71" i="79" s="1"/>
  <c r="X69" i="79"/>
  <c r="Z69" i="79" s="1"/>
  <c r="AV71" i="79"/>
  <c r="AX71" i="79" s="1"/>
  <c r="EW105" i="79"/>
  <c r="EX105" i="79" s="1"/>
  <c r="CS70" i="79"/>
  <c r="CT70" i="79" s="1"/>
  <c r="DY71" i="79"/>
  <c r="DZ71" i="79" s="1"/>
  <c r="CC105" i="79"/>
  <c r="CD105" i="79" s="1"/>
  <c r="BU69" i="79"/>
  <c r="BV69" i="79" s="1"/>
  <c r="CJ105" i="79"/>
  <c r="CL105" i="79" s="1"/>
  <c r="BE71" i="79"/>
  <c r="BF71" i="79" s="1"/>
  <c r="Q71" i="79"/>
  <c r="R71" i="79" s="1"/>
  <c r="CS69" i="79"/>
  <c r="CT69" i="79" s="1"/>
  <c r="DP71" i="79"/>
  <c r="DR71" i="79" s="1"/>
  <c r="DX105" i="79"/>
  <c r="DZ105" i="79" s="1"/>
  <c r="EV69" i="79"/>
  <c r="EX69" i="79" s="1"/>
  <c r="CK69" i="79"/>
  <c r="CL69" i="79" s="1"/>
  <c r="EV71" i="79"/>
  <c r="EX71" i="79" s="1"/>
  <c r="BD69" i="79"/>
  <c r="BF69" i="79" s="1"/>
  <c r="DH105" i="79"/>
  <c r="DJ105" i="79" s="1"/>
  <c r="CC70" i="79"/>
  <c r="CD70" i="79" s="1"/>
  <c r="EN70" i="79"/>
  <c r="EP70" i="79" s="1"/>
  <c r="CZ71" i="79"/>
  <c r="DB71" i="79" s="1"/>
  <c r="AN71" i="79"/>
  <c r="AP71" i="79" s="1"/>
  <c r="BL70" i="79"/>
  <c r="BN70" i="79" s="1"/>
  <c r="BE70" i="79"/>
  <c r="BF70" i="79" s="1"/>
  <c r="P69" i="79"/>
  <c r="R69" i="79" s="1"/>
  <c r="Y71" i="79"/>
  <c r="Z71" i="79" s="1"/>
  <c r="CB69" i="79"/>
  <c r="CD69" i="79" s="1"/>
  <c r="EP71" i="79"/>
  <c r="AX70" i="79"/>
  <c r="AF105" i="79"/>
  <c r="AH105" i="79" s="1"/>
  <c r="Q105" i="79"/>
  <c r="R105" i="79" s="1"/>
  <c r="DQ105" i="79"/>
  <c r="DR105" i="79" s="1"/>
  <c r="BD105" i="79"/>
  <c r="BF105" i="79" s="1"/>
  <c r="FD105" i="79"/>
  <c r="FF105" i="79" s="1"/>
  <c r="FN105" i="79"/>
  <c r="AW105" i="79"/>
  <c r="AX105" i="79" s="1"/>
  <c r="X105" i="79"/>
  <c r="Z105" i="79" s="1"/>
  <c r="BL105" i="79"/>
  <c r="BN105" i="79" s="1"/>
  <c r="EN105" i="79"/>
  <c r="EP105" i="79" s="1"/>
  <c r="AO105" i="79"/>
  <c r="AN105" i="79"/>
  <c r="EG105" i="79"/>
  <c r="EF105" i="79"/>
  <c r="DA105" i="79"/>
  <c r="CZ105" i="79"/>
  <c r="BU105" i="79"/>
  <c r="BT105" i="79"/>
  <c r="G266" i="79"/>
  <c r="E266" i="79"/>
  <c r="G265" i="79"/>
  <c r="E265" i="79"/>
  <c r="G264" i="79"/>
  <c r="E264" i="79"/>
  <c r="E83" i="79"/>
  <c r="E82" i="79"/>
  <c r="E81" i="79"/>
  <c r="E80" i="79"/>
  <c r="E79" i="79"/>
  <c r="E78" i="79"/>
  <c r="E77" i="79"/>
  <c r="G76" i="79"/>
  <c r="E76" i="79"/>
  <c r="E75" i="79"/>
  <c r="E74" i="79"/>
  <c r="E73" i="79"/>
  <c r="E72" i="79"/>
  <c r="E68" i="79"/>
  <c r="E67" i="79"/>
  <c r="G54" i="79"/>
  <c r="G53" i="79"/>
  <c r="G40" i="79"/>
  <c r="G41" i="79" s="1"/>
  <c r="BN27" i="79" l="1"/>
  <c r="FN25" i="79"/>
  <c r="DB25" i="79"/>
  <c r="BF27" i="79"/>
  <c r="EX25" i="79"/>
  <c r="Z27" i="79"/>
  <c r="DJ27" i="79"/>
  <c r="AP27" i="79"/>
  <c r="BV25" i="79"/>
  <c r="DJ25" i="79"/>
  <c r="EP25" i="79"/>
  <c r="CD25" i="79"/>
  <c r="FF25" i="79"/>
  <c r="Z25" i="79"/>
  <c r="AH27" i="79"/>
  <c r="DZ25" i="79"/>
  <c r="CT27" i="79"/>
  <c r="FN27" i="79"/>
  <c r="AX27" i="79"/>
  <c r="FF27" i="79"/>
  <c r="BV27" i="79"/>
  <c r="CL27" i="79"/>
  <c r="DR27" i="79"/>
  <c r="DZ27" i="79"/>
  <c r="AH25" i="79"/>
  <c r="EH25" i="79"/>
  <c r="BF25" i="79"/>
  <c r="EH27" i="79"/>
  <c r="R27" i="79"/>
  <c r="EX27" i="79"/>
  <c r="AP25" i="79"/>
  <c r="R25" i="79"/>
  <c r="CL25" i="79"/>
  <c r="AX25" i="79"/>
  <c r="CT25" i="79"/>
  <c r="CD27" i="79"/>
  <c r="DR25" i="79"/>
  <c r="DB27" i="79"/>
  <c r="DX264" i="79"/>
  <c r="EU264" i="79"/>
  <c r="EW264" i="79" s="1"/>
  <c r="AM264" i="79"/>
  <c r="AN264" i="79" s="1"/>
  <c r="DG264" i="79"/>
  <c r="DH264" i="79" s="1"/>
  <c r="AU264" i="79"/>
  <c r="AW264" i="79" s="1"/>
  <c r="BC264" i="79"/>
  <c r="BE264" i="79" s="1"/>
  <c r="CQ264" i="79"/>
  <c r="CR264" i="79" s="1"/>
  <c r="BS264" i="79"/>
  <c r="BU264" i="79" s="1"/>
  <c r="O264" i="79"/>
  <c r="P264" i="79" s="1"/>
  <c r="CA264" i="79"/>
  <c r="EE264" i="79"/>
  <c r="EF264" i="79" s="1"/>
  <c r="BK264" i="79"/>
  <c r="FK264" i="79"/>
  <c r="FM264" i="79" s="1"/>
  <c r="CY264" i="79"/>
  <c r="CZ264" i="79" s="1"/>
  <c r="EM264" i="79"/>
  <c r="EN264" i="79" s="1"/>
  <c r="DO264" i="79"/>
  <c r="DQ264" i="79" s="1"/>
  <c r="AE264" i="79"/>
  <c r="AF264" i="79" s="1"/>
  <c r="FC264" i="79"/>
  <c r="FE264" i="79" s="1"/>
  <c r="W264" i="79"/>
  <c r="X264" i="79" s="1"/>
  <c r="DW264" i="79"/>
  <c r="DY264" i="79" s="1"/>
  <c r="CI264" i="79"/>
  <c r="CJ264" i="79" s="1"/>
  <c r="EU266" i="79"/>
  <c r="EV266" i="79" s="1"/>
  <c r="AM266" i="79"/>
  <c r="CI266" i="79"/>
  <c r="CY266" i="79"/>
  <c r="CZ266" i="79" s="1"/>
  <c r="BK266" i="79"/>
  <c r="BL266" i="79" s="1"/>
  <c r="DW266" i="79"/>
  <c r="DY266" i="79" s="1"/>
  <c r="BS266" i="79"/>
  <c r="BT266" i="79" s="1"/>
  <c r="DO266" i="79"/>
  <c r="DP266" i="79" s="1"/>
  <c r="W266" i="79"/>
  <c r="Y266" i="79" s="1"/>
  <c r="EM266" i="79"/>
  <c r="EN266" i="79" s="1"/>
  <c r="DG266" i="79"/>
  <c r="DI266" i="79" s="1"/>
  <c r="CQ266" i="79"/>
  <c r="CR266" i="79" s="1"/>
  <c r="FK266" i="79"/>
  <c r="FL266" i="79" s="1"/>
  <c r="AU266" i="79"/>
  <c r="AW266" i="79" s="1"/>
  <c r="CA266" i="79"/>
  <c r="CB266" i="79" s="1"/>
  <c r="AE266" i="79"/>
  <c r="AF266" i="79" s="1"/>
  <c r="BC266" i="79"/>
  <c r="BE266" i="79" s="1"/>
  <c r="EE266" i="79"/>
  <c r="EG266" i="79" s="1"/>
  <c r="O266" i="79"/>
  <c r="Q266" i="79" s="1"/>
  <c r="FC266" i="79"/>
  <c r="FE266" i="79" s="1"/>
  <c r="BC265" i="79"/>
  <c r="BE265" i="79" s="1"/>
  <c r="AM265" i="79"/>
  <c r="AN265" i="79" s="1"/>
  <c r="EU265" i="79"/>
  <c r="EV265" i="79" s="1"/>
  <c r="FK265" i="79"/>
  <c r="FL265" i="79" s="1"/>
  <c r="EM265" i="79"/>
  <c r="CI265" i="79"/>
  <c r="CK265" i="79" s="1"/>
  <c r="CQ265" i="79"/>
  <c r="CR265" i="79" s="1"/>
  <c r="CA265" i="79"/>
  <c r="CC265" i="79" s="1"/>
  <c r="FC265" i="79"/>
  <c r="FD265" i="79" s="1"/>
  <c r="AU265" i="79"/>
  <c r="AW265" i="79" s="1"/>
  <c r="CY265" i="79"/>
  <c r="CZ265" i="79" s="1"/>
  <c r="EE265" i="79"/>
  <c r="EF265" i="79" s="1"/>
  <c r="W265" i="79"/>
  <c r="X265" i="79" s="1"/>
  <c r="DO265" i="79"/>
  <c r="DQ265" i="79" s="1"/>
  <c r="DG265" i="79"/>
  <c r="DI265" i="79" s="1"/>
  <c r="O265" i="79"/>
  <c r="Q265" i="79" s="1"/>
  <c r="BK265" i="79"/>
  <c r="BM265" i="79" s="1"/>
  <c r="BS265" i="79"/>
  <c r="BU265" i="79" s="1"/>
  <c r="AE265" i="79"/>
  <c r="AG265" i="79" s="1"/>
  <c r="DW265" i="79"/>
  <c r="DX265" i="79" s="1"/>
  <c r="BV105" i="79"/>
  <c r="DB105" i="79"/>
  <c r="AP105" i="79"/>
  <c r="EH105" i="79"/>
  <c r="H100" i="26"/>
  <c r="I100" i="26"/>
  <c r="J100" i="26"/>
  <c r="H101" i="26"/>
  <c r="I101" i="26"/>
  <c r="J101" i="26"/>
  <c r="H102" i="26"/>
  <c r="I102" i="26"/>
  <c r="J102" i="26"/>
  <c r="DX266" i="79" l="1"/>
  <c r="DY265" i="79"/>
  <c r="AO264" i="79"/>
  <c r="AP264" i="79" s="1"/>
  <c r="EG265" i="79"/>
  <c r="EH265" i="79" s="1"/>
  <c r="DP265" i="79"/>
  <c r="DA264" i="79"/>
  <c r="DB264" i="79" s="1"/>
  <c r="BL265" i="79"/>
  <c r="BN265" i="79" s="1"/>
  <c r="FL264" i="79"/>
  <c r="FN264" i="79" s="1"/>
  <c r="BU266" i="79"/>
  <c r="BV266" i="79" s="1"/>
  <c r="X266" i="79"/>
  <c r="Z266" i="79" s="1"/>
  <c r="EO264" i="79"/>
  <c r="EP264" i="79" s="1"/>
  <c r="DQ266" i="79"/>
  <c r="DR266" i="79" s="1"/>
  <c r="FD266" i="79"/>
  <c r="FF266" i="79" s="1"/>
  <c r="DH266" i="79"/>
  <c r="DJ266" i="79" s="1"/>
  <c r="DA266" i="79"/>
  <c r="DB266" i="79" s="1"/>
  <c r="FM265" i="79"/>
  <c r="FN265" i="79" s="1"/>
  <c r="Y264" i="79"/>
  <c r="Z264" i="79" s="1"/>
  <c r="Y265" i="79"/>
  <c r="Z265" i="79" s="1"/>
  <c r="EF266" i="79"/>
  <c r="EH266" i="79" s="1"/>
  <c r="EO266" i="79"/>
  <c r="EP266" i="79" s="1"/>
  <c r="DP264" i="79"/>
  <c r="DR264" i="79" s="1"/>
  <c r="BM266" i="79"/>
  <c r="BN266" i="79" s="1"/>
  <c r="BD265" i="79"/>
  <c r="BF265" i="79" s="1"/>
  <c r="P266" i="79"/>
  <c r="R266" i="79" s="1"/>
  <c r="FM266" i="79"/>
  <c r="FN266" i="79" s="1"/>
  <c r="CS264" i="79"/>
  <c r="CT264" i="79" s="1"/>
  <c r="EW265" i="79"/>
  <c r="EX265" i="79" s="1"/>
  <c r="AF265" i="79"/>
  <c r="AH265" i="79" s="1"/>
  <c r="AO265" i="79"/>
  <c r="AP265" i="79" s="1"/>
  <c r="BT265" i="79"/>
  <c r="BV265" i="79" s="1"/>
  <c r="BD264" i="79"/>
  <c r="BF264" i="79" s="1"/>
  <c r="AV264" i="79"/>
  <c r="AX264" i="79" s="1"/>
  <c r="DR265" i="79"/>
  <c r="DZ266" i="79"/>
  <c r="DZ264" i="79"/>
  <c r="DZ265" i="79"/>
  <c r="EW266" i="79"/>
  <c r="EX266" i="79" s="1"/>
  <c r="CK264" i="79"/>
  <c r="CL264" i="79" s="1"/>
  <c r="BT264" i="79"/>
  <c r="BV264" i="79" s="1"/>
  <c r="AV265" i="79"/>
  <c r="AX265" i="79" s="1"/>
  <c r="AN266" i="79"/>
  <c r="CJ265" i="79"/>
  <c r="CL265" i="79" s="1"/>
  <c r="EN265" i="79"/>
  <c r="AG264" i="79"/>
  <c r="AH264" i="79" s="1"/>
  <c r="EG264" i="79"/>
  <c r="EH264" i="79" s="1"/>
  <c r="CC266" i="79"/>
  <c r="CD266" i="79" s="1"/>
  <c r="CC264" i="79"/>
  <c r="AG266" i="79"/>
  <c r="AH266" i="79" s="1"/>
  <c r="EO265" i="79"/>
  <c r="FD264" i="79"/>
  <c r="FF264" i="79" s="1"/>
  <c r="CK266" i="79"/>
  <c r="BD266" i="79"/>
  <c r="BF266" i="79" s="1"/>
  <c r="CJ266" i="79"/>
  <c r="CB264" i="79"/>
  <c r="FE265" i="79"/>
  <c r="FF265" i="79" s="1"/>
  <c r="BM264" i="79"/>
  <c r="DA265" i="79"/>
  <c r="DB265" i="79" s="1"/>
  <c r="AV266" i="79"/>
  <c r="AX266" i="79" s="1"/>
  <c r="Q264" i="79"/>
  <c r="R264" i="79" s="1"/>
  <c r="CS265" i="79"/>
  <c r="CT265" i="79" s="1"/>
  <c r="CB265" i="79"/>
  <c r="CD265" i="79" s="1"/>
  <c r="AO266" i="79"/>
  <c r="CS266" i="79"/>
  <c r="CT266" i="79" s="1"/>
  <c r="P265" i="79"/>
  <c r="R265" i="79" s="1"/>
  <c r="EV264" i="79"/>
  <c r="EX264" i="79" s="1"/>
  <c r="BL264" i="79"/>
  <c r="DH265" i="79"/>
  <c r="DJ265" i="79" s="1"/>
  <c r="DI264" i="79"/>
  <c r="DJ264" i="79" s="1"/>
  <c r="H266" i="79"/>
  <c r="I265" i="79"/>
  <c r="J265" i="79"/>
  <c r="I264" i="79"/>
  <c r="J264" i="79"/>
  <c r="H264" i="79"/>
  <c r="J266" i="79"/>
  <c r="H265" i="79"/>
  <c r="I266" i="79"/>
  <c r="J71" i="13"/>
  <c r="I71" i="13"/>
  <c r="H71" i="13"/>
  <c r="J70" i="13"/>
  <c r="I70" i="13"/>
  <c r="H70" i="13"/>
  <c r="J69" i="13"/>
  <c r="I69" i="13"/>
  <c r="H69" i="13"/>
  <c r="CL266" i="79" l="1"/>
  <c r="AP266" i="79"/>
  <c r="BN264" i="79"/>
  <c r="EP265" i="79"/>
  <c r="CD264" i="79"/>
  <c r="H71" i="79"/>
  <c r="H70" i="79"/>
  <c r="I70" i="79"/>
  <c r="J71" i="79"/>
  <c r="H69" i="79"/>
  <c r="J69" i="79"/>
  <c r="J70" i="79"/>
  <c r="I71" i="79"/>
  <c r="I69" i="79"/>
  <c r="J27" i="13"/>
  <c r="G49" i="35" s="1"/>
  <c r="I27" i="13"/>
  <c r="F49" i="35" s="1"/>
  <c r="H27" i="13"/>
  <c r="E49" i="35" s="1"/>
  <c r="J26" i="13"/>
  <c r="G48" i="35" s="1"/>
  <c r="I26" i="13"/>
  <c r="F48" i="35" s="1"/>
  <c r="H26" i="13"/>
  <c r="J25" i="13"/>
  <c r="G47" i="35" s="1"/>
  <c r="I25" i="13"/>
  <c r="F47" i="35" s="1"/>
  <c r="H25" i="13"/>
  <c r="E47" i="35" s="1"/>
  <c r="I105" i="13"/>
  <c r="H105" i="13"/>
  <c r="J108" i="13"/>
  <c r="I108" i="13"/>
  <c r="H108" i="13"/>
  <c r="J107" i="13"/>
  <c r="I107" i="13"/>
  <c r="H107" i="13"/>
  <c r="E48" i="35" l="1"/>
  <c r="H26" i="79"/>
  <c r="H27" i="79"/>
  <c r="I26" i="79"/>
  <c r="H105" i="79"/>
  <c r="I27" i="79"/>
  <c r="H25" i="79"/>
  <c r="J25" i="79"/>
  <c r="J26" i="79"/>
  <c r="J27" i="79"/>
  <c r="I105" i="79"/>
  <c r="I25" i="79"/>
  <c r="J105" i="13" l="1"/>
  <c r="J105" i="79" l="1"/>
  <c r="J26" i="27"/>
  <c r="J322" i="79" s="1"/>
  <c r="I26" i="27"/>
  <c r="I322" i="79" s="1"/>
  <c r="H26" i="27"/>
  <c r="H322" i="79" s="1"/>
  <c r="S41" i="84" l="1"/>
  <c r="AE41" i="84"/>
  <c r="G41" i="13"/>
  <c r="J124" i="13" l="1"/>
  <c r="I124" i="13"/>
  <c r="H124" i="13"/>
  <c r="J123" i="13"/>
  <c r="I123" i="13"/>
  <c r="H123" i="13"/>
  <c r="J122" i="13"/>
  <c r="I122" i="13"/>
  <c r="H122" i="13"/>
  <c r="J148" i="13" l="1"/>
  <c r="J149" i="13"/>
  <c r="I146" i="13"/>
  <c r="J121" i="13"/>
  <c r="H147" i="13"/>
  <c r="H121" i="13"/>
  <c r="I121" i="13"/>
  <c r="J146" i="13"/>
  <c r="H148" i="13"/>
  <c r="H146" i="13"/>
  <c r="I147" i="13"/>
  <c r="I148" i="13"/>
  <c r="J147" i="13"/>
  <c r="H149" i="13"/>
  <c r="I149" i="13"/>
  <c r="G150" i="13" l="1"/>
  <c r="H150" i="13" l="1"/>
  <c r="J150" i="13"/>
  <c r="I150" i="13" l="1"/>
  <c r="B1" i="76" l="1"/>
  <c r="D37" i="35" l="1"/>
  <c r="G69" i="37" l="1"/>
  <c r="F69" i="37"/>
  <c r="AA17" i="77" l="1"/>
  <c r="AA20" i="77" s="1"/>
  <c r="H153" i="13" l="1"/>
  <c r="H63" i="26" l="1"/>
  <c r="J63" i="26"/>
  <c r="I63" i="26"/>
  <c r="H17" i="13" l="1"/>
  <c r="I17" i="13"/>
  <c r="G129" i="79"/>
  <c r="G130" i="79"/>
  <c r="G131" i="79"/>
  <c r="G132" i="79"/>
  <c r="G133" i="79"/>
  <c r="G134" i="79"/>
  <c r="G135" i="79"/>
  <c r="G136" i="79"/>
  <c r="G137" i="79"/>
  <c r="G138" i="79"/>
  <c r="G139" i="79"/>
  <c r="G75" i="79"/>
  <c r="G74" i="79"/>
  <c r="G73" i="79"/>
  <c r="G72" i="79"/>
  <c r="G67" i="79"/>
  <c r="G68" i="79"/>
  <c r="G79" i="79"/>
  <c r="G80" i="79"/>
  <c r="G82" i="79"/>
  <c r="G83" i="79"/>
  <c r="G125" i="13" l="1"/>
  <c r="G81" i="79"/>
  <c r="G77" i="79"/>
  <c r="I41" i="7" l="1"/>
  <c r="I42" i="7" s="1"/>
  <c r="G78" i="79" l="1"/>
  <c r="G85" i="13" l="1"/>
  <c r="G85" i="79" s="1"/>
  <c r="J18" i="13" l="1"/>
  <c r="D38" i="35" l="1"/>
  <c r="G248" i="79" l="1"/>
  <c r="G247" i="79"/>
  <c r="G246" i="79"/>
  <c r="G244" i="79"/>
  <c r="G243" i="79"/>
  <c r="G242" i="79"/>
  <c r="H20" i="26"/>
  <c r="I20" i="26"/>
  <c r="J20" i="26"/>
  <c r="H21" i="26"/>
  <c r="I21" i="26"/>
  <c r="J21" i="26"/>
  <c r="H22" i="26"/>
  <c r="I22" i="26"/>
  <c r="J22" i="26"/>
  <c r="J65" i="26" l="1"/>
  <c r="I65" i="26"/>
  <c r="H65" i="26"/>
  <c r="G245" i="79"/>
  <c r="I64" i="26"/>
  <c r="H64" i="26"/>
  <c r="J64" i="26"/>
  <c r="E69" i="37"/>
  <c r="C47" i="77"/>
  <c r="AA47" i="77" s="1"/>
  <c r="E70" i="37"/>
  <c r="G22" i="27"/>
  <c r="J16" i="26"/>
  <c r="I82" i="26"/>
  <c r="H83" i="26"/>
  <c r="H84" i="26"/>
  <c r="I84" i="26"/>
  <c r="J83" i="26"/>
  <c r="H82" i="26"/>
  <c r="I16" i="26"/>
  <c r="I83" i="26"/>
  <c r="J82" i="26"/>
  <c r="J84" i="26"/>
  <c r="H80" i="26"/>
  <c r="H79" i="26"/>
  <c r="H36" i="26"/>
  <c r="H16" i="26"/>
  <c r="I80" i="26"/>
  <c r="J80" i="26"/>
  <c r="J79" i="26"/>
  <c r="I79" i="26"/>
  <c r="I36" i="26"/>
  <c r="J36" i="26"/>
  <c r="J246" i="79" l="1"/>
  <c r="H244" i="79"/>
  <c r="I247" i="79"/>
  <c r="I248" i="79"/>
  <c r="J243" i="79"/>
  <c r="I244" i="79"/>
  <c r="H246" i="79"/>
  <c r="H248" i="79"/>
  <c r="I246" i="79"/>
  <c r="J248" i="79"/>
  <c r="J247" i="79"/>
  <c r="I243" i="79"/>
  <c r="H247" i="79"/>
  <c r="J244" i="79"/>
  <c r="H243" i="79"/>
  <c r="D26" i="35" l="1"/>
  <c r="D74" i="35" s="1"/>
  <c r="D36" i="35" l="1"/>
  <c r="G55" i="79"/>
  <c r="D33" i="35"/>
  <c r="G52" i="79"/>
  <c r="G28" i="79"/>
  <c r="O28" i="79" s="1"/>
  <c r="H18" i="26"/>
  <c r="I18" i="26"/>
  <c r="J18" i="26"/>
  <c r="H25" i="26"/>
  <c r="I25" i="26"/>
  <c r="J25" i="26"/>
  <c r="H24" i="26"/>
  <c r="I24" i="26"/>
  <c r="J24" i="26"/>
  <c r="BS28" i="79" l="1"/>
  <c r="W28" i="79"/>
  <c r="DW28" i="79"/>
  <c r="FK28" i="79"/>
  <c r="CI28" i="79"/>
  <c r="AM28" i="79"/>
  <c r="CY28" i="79"/>
  <c r="DG28" i="79"/>
  <c r="AE28" i="79"/>
  <c r="EU28" i="79"/>
  <c r="BC28" i="79"/>
  <c r="CQ28" i="79"/>
  <c r="EM28" i="79"/>
  <c r="BK28" i="79"/>
  <c r="CA28" i="79"/>
  <c r="AU28" i="79"/>
  <c r="EE28" i="79"/>
  <c r="FC28" i="79"/>
  <c r="DO28" i="79"/>
  <c r="G59" i="13"/>
  <c r="D25" i="35"/>
  <c r="H17" i="26"/>
  <c r="I17" i="26"/>
  <c r="J17" i="26"/>
  <c r="H38" i="26"/>
  <c r="J38" i="26"/>
  <c r="I38" i="26"/>
  <c r="I37" i="26"/>
  <c r="H37" i="26"/>
  <c r="J37" i="26"/>
  <c r="H16" i="13" l="1"/>
  <c r="I16" i="13"/>
  <c r="AA15" i="77" l="1"/>
  <c r="AA58" i="77" s="1"/>
  <c r="F34" i="7" s="1"/>
  <c r="AA60" i="77" l="1"/>
  <c r="AA62" i="77" s="1"/>
  <c r="E397" i="79"/>
  <c r="E396" i="79"/>
  <c r="E395" i="79"/>
  <c r="E394" i="79"/>
  <c r="E393" i="79"/>
  <c r="E392" i="79"/>
  <c r="E391" i="79"/>
  <c r="D31" i="7" l="1"/>
  <c r="D39" i="7"/>
  <c r="J33" i="7" s="1"/>
  <c r="K450" i="79"/>
  <c r="K446" i="79"/>
  <c r="K445" i="79"/>
  <c r="K397" i="79"/>
  <c r="K396" i="79"/>
  <c r="K395" i="79"/>
  <c r="K394" i="79"/>
  <c r="K393" i="79"/>
  <c r="K392" i="79"/>
  <c r="K391" i="79"/>
  <c r="J40" i="7" l="1"/>
  <c r="D40" i="7" s="1"/>
  <c r="J41" i="7"/>
  <c r="G93" i="79"/>
  <c r="D41" i="7" l="1"/>
  <c r="H41" i="7"/>
  <c r="H42" i="7" s="1"/>
  <c r="J42" i="7"/>
  <c r="D42" i="7" s="1"/>
  <c r="B16" i="69"/>
  <c r="C5" i="69" s="1"/>
  <c r="C6" i="69" s="1"/>
  <c r="C7" i="69" l="1"/>
  <c r="G5" i="69"/>
  <c r="F5" i="69"/>
  <c r="E5" i="69"/>
  <c r="E6" i="69" s="1"/>
  <c r="E7" i="69" s="1"/>
  <c r="D5" i="69"/>
  <c r="D6" i="69" s="1"/>
  <c r="D7" i="69" l="1"/>
  <c r="D14" i="69"/>
  <c r="F6" i="69"/>
  <c r="F7" i="69" s="1"/>
  <c r="G6" i="69"/>
  <c r="G7" i="69" s="1"/>
  <c r="AD41" i="84"/>
  <c r="D41" i="84"/>
  <c r="F109" i="36" l="1"/>
  <c r="H93" i="79" l="1"/>
  <c r="B9" i="84" l="1"/>
  <c r="C77" i="35" l="1"/>
  <c r="C76" i="35"/>
  <c r="C75" i="35"/>
  <c r="C37" i="35"/>
  <c r="AD42" i="84" l="1"/>
  <c r="AA42" i="84"/>
  <c r="K42" i="84"/>
  <c r="H42" i="84"/>
  <c r="G42" i="84"/>
  <c r="D42" i="84"/>
  <c r="AC41" i="84"/>
  <c r="AC42" i="84" s="1"/>
  <c r="AB41" i="84"/>
  <c r="AB42" i="84" s="1"/>
  <c r="AA41" i="84"/>
  <c r="Z41" i="84"/>
  <c r="Z42" i="84" s="1"/>
  <c r="Y41" i="84"/>
  <c r="Y42" i="84" s="1"/>
  <c r="X41" i="84"/>
  <c r="X42" i="84" s="1"/>
  <c r="W41" i="84"/>
  <c r="W42" i="84" s="1"/>
  <c r="V41" i="84"/>
  <c r="V42" i="84" s="1"/>
  <c r="U41" i="84"/>
  <c r="U42" i="84" s="1"/>
  <c r="T41" i="84"/>
  <c r="T42" i="84" s="1"/>
  <c r="S42" i="84"/>
  <c r="R41" i="84"/>
  <c r="R42" i="84" s="1"/>
  <c r="Q41" i="84"/>
  <c r="Q42" i="84" s="1"/>
  <c r="P41" i="84"/>
  <c r="P42" i="84" s="1"/>
  <c r="O41" i="84"/>
  <c r="O42" i="84" s="1"/>
  <c r="N41" i="84"/>
  <c r="N42" i="84" s="1"/>
  <c r="M41" i="84"/>
  <c r="M42" i="84" s="1"/>
  <c r="L41" i="84"/>
  <c r="L42" i="84" s="1"/>
  <c r="K41" i="84"/>
  <c r="J41" i="84"/>
  <c r="J42" i="84" s="1"/>
  <c r="I41" i="84"/>
  <c r="I42" i="84" s="1"/>
  <c r="H41" i="84"/>
  <c r="G41" i="84"/>
  <c r="F41" i="84"/>
  <c r="F42" i="84" s="1"/>
  <c r="E41" i="84"/>
  <c r="E42" i="84" s="1"/>
  <c r="X29" i="84"/>
  <c r="Q29" i="84"/>
  <c r="D29" i="84"/>
  <c r="AD28" i="84"/>
  <c r="AD29" i="84" s="1"/>
  <c r="AC28" i="84"/>
  <c r="AC29" i="84" s="1"/>
  <c r="AB28" i="84"/>
  <c r="AB29" i="84" s="1"/>
  <c r="AA28" i="84"/>
  <c r="AA29" i="84" s="1"/>
  <c r="Z28" i="84"/>
  <c r="Z29" i="84" s="1"/>
  <c r="Y28" i="84"/>
  <c r="Y29" i="84" s="1"/>
  <c r="X28" i="84"/>
  <c r="W28" i="84"/>
  <c r="W29" i="84" s="1"/>
  <c r="V28" i="84"/>
  <c r="V29" i="84" s="1"/>
  <c r="U28" i="84"/>
  <c r="U29" i="84" s="1"/>
  <c r="T28" i="84"/>
  <c r="T29" i="84" s="1"/>
  <c r="S28" i="84"/>
  <c r="S29" i="84" s="1"/>
  <c r="R28" i="84"/>
  <c r="R29" i="84" s="1"/>
  <c r="Q28" i="84"/>
  <c r="P28" i="84"/>
  <c r="P29" i="84" s="1"/>
  <c r="O28" i="84"/>
  <c r="O29" i="84" s="1"/>
  <c r="N28" i="84"/>
  <c r="N29" i="84" s="1"/>
  <c r="M28" i="84"/>
  <c r="M29" i="84" s="1"/>
  <c r="L28" i="84"/>
  <c r="L29" i="84" s="1"/>
  <c r="K28" i="84"/>
  <c r="K29" i="84" s="1"/>
  <c r="J28" i="84"/>
  <c r="J29" i="84" s="1"/>
  <c r="I28" i="84"/>
  <c r="I29" i="84" s="1"/>
  <c r="H28" i="84"/>
  <c r="H29" i="84" s="1"/>
  <c r="G28" i="84"/>
  <c r="G29" i="84" s="1"/>
  <c r="F28" i="84"/>
  <c r="F29" i="84" s="1"/>
  <c r="E28" i="84"/>
  <c r="E29" i="84" s="1"/>
  <c r="D28" i="84"/>
  <c r="C41" i="84"/>
  <c r="C42" i="84" s="1"/>
  <c r="C28" i="84"/>
  <c r="C9" i="84"/>
  <c r="AE40" i="84"/>
  <c r="AE39" i="84"/>
  <c r="AE38" i="84"/>
  <c r="AE37" i="84"/>
  <c r="AE36" i="84"/>
  <c r="AE35" i="84"/>
  <c r="AE34" i="84"/>
  <c r="AE32" i="84"/>
  <c r="AE31" i="84"/>
  <c r="AE27" i="84"/>
  <c r="AE26" i="84"/>
  <c r="AE25" i="84"/>
  <c r="AE24" i="84"/>
  <c r="AE22" i="84"/>
  <c r="AE17" i="84"/>
  <c r="AE42" i="84" l="1"/>
  <c r="C29" i="84"/>
  <c r="AE28" i="84"/>
  <c r="AE29" i="84" l="1"/>
  <c r="B9" i="69" l="1"/>
  <c r="B11" i="69" l="1"/>
  <c r="C11" i="69" s="1"/>
  <c r="D11" i="69" s="1"/>
  <c r="E11" i="69" s="1"/>
  <c r="F11" i="69" s="1"/>
  <c r="G11" i="69" s="1"/>
  <c r="H369" i="79"/>
  <c r="B5" i="69"/>
  <c r="FL369" i="79" l="1"/>
  <c r="EV369" i="79"/>
  <c r="EF369" i="79"/>
  <c r="DP369" i="79"/>
  <c r="CZ369" i="79"/>
  <c r="CJ369" i="79"/>
  <c r="BT369" i="79"/>
  <c r="BD369" i="79"/>
  <c r="AN369" i="79"/>
  <c r="X369" i="79"/>
  <c r="P369" i="79"/>
  <c r="FD369" i="79"/>
  <c r="EN369" i="79"/>
  <c r="DX369" i="79"/>
  <c r="DH369" i="79"/>
  <c r="CR369" i="79"/>
  <c r="CB369" i="79"/>
  <c r="BL369" i="79"/>
  <c r="AV369" i="79"/>
  <c r="AF369" i="79"/>
  <c r="G70" i="37" l="1"/>
  <c r="H42" i="26"/>
  <c r="H43" i="26"/>
  <c r="H46" i="26"/>
  <c r="H50" i="26"/>
  <c r="H51" i="26"/>
  <c r="H52" i="26"/>
  <c r="H56" i="26"/>
  <c r="H57" i="26"/>
  <c r="H61" i="26"/>
  <c r="H62" i="26"/>
  <c r="D44" i="35"/>
  <c r="D45" i="35"/>
  <c r="Q45" i="35" s="1"/>
  <c r="D46" i="35"/>
  <c r="D50" i="35"/>
  <c r="D59" i="35"/>
  <c r="D60" i="35"/>
  <c r="D61" i="35"/>
  <c r="D27" i="35"/>
  <c r="D75" i="35" s="1"/>
  <c r="D28" i="35"/>
  <c r="D29" i="35"/>
  <c r="D30" i="35"/>
  <c r="D31" i="35"/>
  <c r="D32" i="35"/>
  <c r="D76" i="35"/>
  <c r="D77" i="35"/>
  <c r="H93" i="26"/>
  <c r="H94" i="26"/>
  <c r="H95" i="26"/>
  <c r="H96" i="26"/>
  <c r="H97" i="26"/>
  <c r="H98" i="26"/>
  <c r="H99" i="26"/>
  <c r="H103" i="26"/>
  <c r="H105" i="26"/>
  <c r="H106" i="26"/>
  <c r="H108" i="26"/>
  <c r="H109" i="26"/>
  <c r="H110" i="26"/>
  <c r="H111" i="26"/>
  <c r="H18" i="13"/>
  <c r="H23" i="13"/>
  <c r="H24" i="13"/>
  <c r="H28" i="13"/>
  <c r="H32" i="13"/>
  <c r="H36" i="13"/>
  <c r="H78" i="13"/>
  <c r="H79" i="13"/>
  <c r="H80" i="13"/>
  <c r="H81" i="13"/>
  <c r="H82" i="13"/>
  <c r="H95" i="13"/>
  <c r="H97" i="13"/>
  <c r="H98" i="13"/>
  <c r="H99" i="13"/>
  <c r="H100" i="13"/>
  <c r="H104" i="13"/>
  <c r="H106" i="13"/>
  <c r="H112" i="13"/>
  <c r="H113" i="13"/>
  <c r="H115" i="13"/>
  <c r="H116" i="13"/>
  <c r="H117" i="13"/>
  <c r="H118" i="13"/>
  <c r="H129" i="13"/>
  <c r="H130" i="13"/>
  <c r="H132" i="13"/>
  <c r="H133" i="13"/>
  <c r="H136" i="13"/>
  <c r="H137" i="13"/>
  <c r="H139" i="13"/>
  <c r="H152" i="13"/>
  <c r="H154" i="13"/>
  <c r="H155" i="13"/>
  <c r="H156" i="13"/>
  <c r="H158" i="13"/>
  <c r="H159" i="13"/>
  <c r="H160" i="13"/>
  <c r="G16" i="31"/>
  <c r="G18" i="31"/>
  <c r="G24" i="31"/>
  <c r="G25" i="31"/>
  <c r="G26" i="31"/>
  <c r="G27" i="31"/>
  <c r="G28" i="31"/>
  <c r="H30" i="27"/>
  <c r="H31" i="27"/>
  <c r="H32" i="27"/>
  <c r="H34" i="27"/>
  <c r="H35" i="27"/>
  <c r="H36" i="27"/>
  <c r="H17" i="27"/>
  <c r="H18" i="27"/>
  <c r="H19" i="27"/>
  <c r="H20" i="27"/>
  <c r="H21" i="27"/>
  <c r="I42" i="26"/>
  <c r="I43" i="26"/>
  <c r="I46" i="26"/>
  <c r="I50" i="26"/>
  <c r="I51" i="26"/>
  <c r="I52" i="26"/>
  <c r="I56" i="26"/>
  <c r="I57" i="26"/>
  <c r="I61" i="26"/>
  <c r="I62" i="26"/>
  <c r="I93" i="26"/>
  <c r="I94" i="26"/>
  <c r="I95" i="26"/>
  <c r="I96" i="26"/>
  <c r="I97" i="26"/>
  <c r="I98" i="26"/>
  <c r="I99" i="26"/>
  <c r="I103" i="26"/>
  <c r="I105" i="26"/>
  <c r="I106" i="26"/>
  <c r="I108" i="26"/>
  <c r="I109" i="26"/>
  <c r="I110" i="26"/>
  <c r="I111" i="26"/>
  <c r="I18" i="13"/>
  <c r="I22" i="13"/>
  <c r="I23" i="13"/>
  <c r="I24" i="13"/>
  <c r="I28" i="13"/>
  <c r="I32" i="13"/>
  <c r="I36" i="13"/>
  <c r="I78" i="13"/>
  <c r="I79" i="13"/>
  <c r="I80" i="13"/>
  <c r="I81" i="13"/>
  <c r="I82" i="13"/>
  <c r="I95" i="13"/>
  <c r="I97" i="13"/>
  <c r="I98" i="13"/>
  <c r="I99" i="13"/>
  <c r="I100" i="13"/>
  <c r="I104" i="13"/>
  <c r="I106" i="13"/>
  <c r="I112" i="13"/>
  <c r="I113" i="13"/>
  <c r="I115" i="13"/>
  <c r="I116" i="13"/>
  <c r="I117" i="13"/>
  <c r="I118" i="13"/>
  <c r="I129" i="13"/>
  <c r="I130" i="13"/>
  <c r="I132" i="13"/>
  <c r="I133" i="13"/>
  <c r="I136" i="13"/>
  <c r="I137" i="13"/>
  <c r="I139" i="13"/>
  <c r="I152" i="13"/>
  <c r="I153" i="13"/>
  <c r="I154" i="13"/>
  <c r="I155" i="13"/>
  <c r="I156" i="13"/>
  <c r="I158" i="13"/>
  <c r="I159" i="13"/>
  <c r="I160" i="13"/>
  <c r="H16" i="31"/>
  <c r="H18" i="31"/>
  <c r="H24" i="31"/>
  <c r="H25" i="31"/>
  <c r="H26" i="31"/>
  <c r="H27" i="31"/>
  <c r="H28" i="31"/>
  <c r="I30" i="27"/>
  <c r="I31" i="27"/>
  <c r="I32" i="27"/>
  <c r="I34" i="27"/>
  <c r="I35" i="27"/>
  <c r="I36" i="27"/>
  <c r="I17" i="27"/>
  <c r="I18" i="27"/>
  <c r="I19" i="27"/>
  <c r="I20" i="27"/>
  <c r="I21" i="27"/>
  <c r="J106" i="26"/>
  <c r="J36" i="13"/>
  <c r="J42" i="26"/>
  <c r="J43" i="26"/>
  <c r="J46" i="26"/>
  <c r="J50" i="26"/>
  <c r="J51" i="26"/>
  <c r="J52" i="26"/>
  <c r="J56" i="26"/>
  <c r="J57" i="26"/>
  <c r="J61" i="26"/>
  <c r="J62" i="26"/>
  <c r="J152" i="13"/>
  <c r="J153" i="13"/>
  <c r="J154" i="13"/>
  <c r="J155" i="13"/>
  <c r="J156" i="13"/>
  <c r="J158" i="13"/>
  <c r="J159" i="13"/>
  <c r="J160" i="13"/>
  <c r="J104" i="13"/>
  <c r="J106" i="13"/>
  <c r="J78" i="13"/>
  <c r="J79" i="13"/>
  <c r="J80" i="13"/>
  <c r="J81" i="13"/>
  <c r="J82" i="13"/>
  <c r="J115" i="13"/>
  <c r="J130" i="13"/>
  <c r="J133" i="13"/>
  <c r="J32" i="13"/>
  <c r="J20" i="27"/>
  <c r="J23" i="13"/>
  <c r="J129" i="13"/>
  <c r="J22" i="13"/>
  <c r="J136" i="13"/>
  <c r="J21" i="27"/>
  <c r="J137" i="13"/>
  <c r="J98" i="13"/>
  <c r="J100" i="13"/>
  <c r="J112" i="13"/>
  <c r="J118" i="13"/>
  <c r="J24" i="13"/>
  <c r="J95" i="26"/>
  <c r="J97" i="26"/>
  <c r="J99" i="26"/>
  <c r="J105" i="26"/>
  <c r="J111" i="26"/>
  <c r="I25" i="31"/>
  <c r="J30" i="27"/>
  <c r="J32" i="27"/>
  <c r="J108" i="26"/>
  <c r="J16" i="13"/>
  <c r="J97" i="13"/>
  <c r="J117" i="13"/>
  <c r="I26" i="31"/>
  <c r="J34" i="27"/>
  <c r="J95" i="13"/>
  <c r="J99" i="13"/>
  <c r="J116" i="13"/>
  <c r="J132" i="13"/>
  <c r="J139" i="13"/>
  <c r="J94" i="26"/>
  <c r="J96" i="26"/>
  <c r="J98" i="26"/>
  <c r="J103" i="26"/>
  <c r="I18" i="31"/>
  <c r="J31" i="27"/>
  <c r="J19" i="27"/>
  <c r="J110" i="26"/>
  <c r="J93" i="26"/>
  <c r="J28" i="13"/>
  <c r="J113" i="13"/>
  <c r="J36" i="27"/>
  <c r="J109" i="26"/>
  <c r="I28" i="31"/>
  <c r="I27" i="31"/>
  <c r="I24" i="31"/>
  <c r="I16" i="31"/>
  <c r="J18" i="27"/>
  <c r="J17" i="27"/>
  <c r="J112" i="26"/>
  <c r="J35" i="27"/>
  <c r="E32" i="79"/>
  <c r="G32" i="79"/>
  <c r="G33" i="79" s="1"/>
  <c r="FJ32" i="79"/>
  <c r="FB32" i="79"/>
  <c r="ET32" i="79"/>
  <c r="EL32" i="79"/>
  <c r="ED32" i="79"/>
  <c r="DV32" i="79"/>
  <c r="DN32" i="79"/>
  <c r="DF32" i="79"/>
  <c r="CX32" i="79"/>
  <c r="CP32" i="79"/>
  <c r="CH32" i="79"/>
  <c r="BZ32" i="79"/>
  <c r="BR32" i="79"/>
  <c r="BJ32" i="79"/>
  <c r="BB32" i="79"/>
  <c r="AT32" i="79"/>
  <c r="AL32" i="79"/>
  <c r="AD32" i="79"/>
  <c r="V32" i="79"/>
  <c r="N32" i="79"/>
  <c r="B4" i="69"/>
  <c r="F11" i="77"/>
  <c r="E11" i="77"/>
  <c r="C11" i="77"/>
  <c r="D11" i="77"/>
  <c r="G11" i="77"/>
  <c r="H11" i="77"/>
  <c r="I11" i="77"/>
  <c r="G33" i="13"/>
  <c r="G37" i="13"/>
  <c r="K6" i="37"/>
  <c r="K5" i="37"/>
  <c r="F7" i="7"/>
  <c r="F6" i="7"/>
  <c r="I7" i="27"/>
  <c r="I6" i="27"/>
  <c r="I7" i="31"/>
  <c r="I6" i="31"/>
  <c r="I7" i="26"/>
  <c r="I6" i="26"/>
  <c r="H7" i="36"/>
  <c r="H6" i="36"/>
  <c r="F7" i="32"/>
  <c r="F6" i="32"/>
  <c r="D22" i="69"/>
  <c r="D21" i="69"/>
  <c r="D20" i="69"/>
  <c r="C7" i="33"/>
  <c r="C6" i="33"/>
  <c r="C5" i="33"/>
  <c r="C7" i="79"/>
  <c r="C6" i="79"/>
  <c r="C5" i="79"/>
  <c r="D21" i="37"/>
  <c r="D36" i="37"/>
  <c r="G25" i="27" s="1"/>
  <c r="B8" i="77"/>
  <c r="A8" i="77"/>
  <c r="A7" i="77"/>
  <c r="B11" i="77"/>
  <c r="B118" i="36"/>
  <c r="J72" i="13"/>
  <c r="G491" i="79"/>
  <c r="G499" i="79"/>
  <c r="DW499" i="79" s="1"/>
  <c r="G505" i="79"/>
  <c r="E205" i="79"/>
  <c r="K205" i="79" s="1"/>
  <c r="E181" i="79"/>
  <c r="K181" i="79" s="1"/>
  <c r="G181" i="79"/>
  <c r="E182" i="79"/>
  <c r="G182" i="79"/>
  <c r="FJ182" i="79"/>
  <c r="E183" i="79"/>
  <c r="K183" i="79" s="1"/>
  <c r="G183" i="79"/>
  <c r="FJ183" i="79"/>
  <c r="E185" i="79"/>
  <c r="K185" i="79" s="1"/>
  <c r="G185" i="79"/>
  <c r="E186" i="79"/>
  <c r="K186" i="79" s="1"/>
  <c r="G186" i="79"/>
  <c r="FJ186" i="79"/>
  <c r="E187" i="79"/>
  <c r="K187" i="79" s="1"/>
  <c r="G187" i="79"/>
  <c r="FJ187" i="79"/>
  <c r="E189" i="79"/>
  <c r="G189" i="79"/>
  <c r="FJ189" i="79"/>
  <c r="E190" i="79"/>
  <c r="K190" i="79" s="1"/>
  <c r="G190" i="79"/>
  <c r="FJ190" i="79"/>
  <c r="E201" i="79"/>
  <c r="K201" i="79" s="1"/>
  <c r="G201" i="79"/>
  <c r="E202" i="79"/>
  <c r="K202" i="79" s="1"/>
  <c r="G202" i="79"/>
  <c r="FJ202" i="79"/>
  <c r="H202" i="79"/>
  <c r="E203" i="79"/>
  <c r="K203" i="79" s="1"/>
  <c r="G203" i="79"/>
  <c r="FJ203" i="79"/>
  <c r="H203" i="79"/>
  <c r="E207" i="79"/>
  <c r="G207" i="79"/>
  <c r="FJ207" i="79"/>
  <c r="E208" i="79"/>
  <c r="K208" i="79" s="1"/>
  <c r="G208" i="79"/>
  <c r="FJ208" i="79"/>
  <c r="E211" i="79"/>
  <c r="G211" i="79"/>
  <c r="CQ211" i="79" s="1"/>
  <c r="E215" i="79"/>
  <c r="K215" i="79" s="1"/>
  <c r="G215" i="79"/>
  <c r="FJ215" i="79"/>
  <c r="E216" i="79"/>
  <c r="K216" i="79" s="1"/>
  <c r="G216" i="79"/>
  <c r="FJ216" i="79"/>
  <c r="E217" i="79"/>
  <c r="K217" i="79" s="1"/>
  <c r="G217" i="79"/>
  <c r="FJ217" i="79"/>
  <c r="E221" i="79"/>
  <c r="K221" i="79" s="1"/>
  <c r="G221" i="79"/>
  <c r="E222" i="79"/>
  <c r="K222" i="79" s="1"/>
  <c r="G222" i="79"/>
  <c r="DO222" i="79" s="1"/>
  <c r="E226" i="79"/>
  <c r="G226" i="79"/>
  <c r="CA226" i="79" s="1"/>
  <c r="E227" i="79"/>
  <c r="G227" i="79"/>
  <c r="FK227" i="79" s="1"/>
  <c r="E228" i="79"/>
  <c r="G228" i="79"/>
  <c r="BK228" i="79" s="1"/>
  <c r="H228" i="79"/>
  <c r="E229" i="79"/>
  <c r="G229" i="79"/>
  <c r="BC229" i="79" s="1"/>
  <c r="E230" i="79"/>
  <c r="G230" i="79"/>
  <c r="EM230" i="79" s="1"/>
  <c r="E235" i="79"/>
  <c r="K235" i="79" s="1"/>
  <c r="G22" i="79"/>
  <c r="G23" i="79"/>
  <c r="G420" i="79" s="1"/>
  <c r="G24" i="79"/>
  <c r="G421" i="79" s="1"/>
  <c r="G36" i="79"/>
  <c r="AM36" i="79" s="1"/>
  <c r="E22" i="79"/>
  <c r="K22" i="79" s="1"/>
  <c r="FJ22" i="79"/>
  <c r="E23" i="79"/>
  <c r="FJ23" i="79"/>
  <c r="E24" i="79"/>
  <c r="FJ24" i="79"/>
  <c r="E28" i="79"/>
  <c r="E36" i="79"/>
  <c r="K36" i="79" s="1"/>
  <c r="G235" i="79"/>
  <c r="FK235" i="79" s="1"/>
  <c r="E236" i="79"/>
  <c r="K236" i="79" s="1"/>
  <c r="G236" i="79"/>
  <c r="FK236" i="79" s="1"/>
  <c r="E238" i="79"/>
  <c r="K238" i="79" s="1"/>
  <c r="G238" i="79"/>
  <c r="EE238" i="79" s="1"/>
  <c r="E239" i="79"/>
  <c r="K239" i="79" s="1"/>
  <c r="G16" i="79"/>
  <c r="FC16" i="79" s="1"/>
  <c r="FC431" i="79" s="1"/>
  <c r="G17" i="79"/>
  <c r="BS17" i="79" s="1"/>
  <c r="BS432" i="79" s="1"/>
  <c r="G18" i="79"/>
  <c r="CI18" i="79" s="1"/>
  <c r="CI433" i="79" s="1"/>
  <c r="G44" i="79"/>
  <c r="G403" i="79" s="1"/>
  <c r="G45" i="79"/>
  <c r="G46" i="79"/>
  <c r="G47" i="79"/>
  <c r="G406" i="79" s="1"/>
  <c r="G48" i="79"/>
  <c r="G49" i="79"/>
  <c r="G408" i="79" s="1"/>
  <c r="G50" i="79"/>
  <c r="G409" i="79" s="1"/>
  <c r="G51" i="79"/>
  <c r="G410" i="79" s="1"/>
  <c r="G56" i="79"/>
  <c r="G413" i="79" s="1"/>
  <c r="G57" i="79"/>
  <c r="G414" i="79" s="1"/>
  <c r="E16" i="79"/>
  <c r="E44" i="79"/>
  <c r="E403" i="79" s="1"/>
  <c r="K403" i="79" s="1"/>
  <c r="E45" i="79"/>
  <c r="K45" i="79" s="1"/>
  <c r="E46" i="79"/>
  <c r="K46" i="79" s="1"/>
  <c r="E47" i="79"/>
  <c r="E406" i="79" s="1"/>
  <c r="K406" i="79" s="1"/>
  <c r="E48" i="79"/>
  <c r="E49" i="79"/>
  <c r="E50" i="79"/>
  <c r="E409" i="79" s="1"/>
  <c r="K409" i="79" s="1"/>
  <c r="E51" i="79"/>
  <c r="E410" i="79" s="1"/>
  <c r="K410" i="79" s="1"/>
  <c r="E55" i="79"/>
  <c r="K55" i="79" s="1"/>
  <c r="E56" i="79"/>
  <c r="E413" i="79" s="1"/>
  <c r="K413" i="79" s="1"/>
  <c r="E57" i="79"/>
  <c r="E414" i="79" s="1"/>
  <c r="K414" i="79" s="1"/>
  <c r="G239" i="79"/>
  <c r="E240" i="79"/>
  <c r="G240" i="79"/>
  <c r="CQ240" i="79" s="1"/>
  <c r="E242" i="79"/>
  <c r="DG242" i="79"/>
  <c r="E243" i="79"/>
  <c r="CQ243" i="79"/>
  <c r="E244" i="79"/>
  <c r="FK244" i="79"/>
  <c r="E246" i="79"/>
  <c r="EM246" i="79"/>
  <c r="E247" i="79"/>
  <c r="AM247" i="79"/>
  <c r="E248" i="79"/>
  <c r="FK248" i="79"/>
  <c r="E250" i="79"/>
  <c r="G250" i="79"/>
  <c r="W250" i="79" s="1"/>
  <c r="E237" i="79"/>
  <c r="G237" i="79"/>
  <c r="FK237" i="79" s="1"/>
  <c r="E245" i="79"/>
  <c r="DG245" i="79"/>
  <c r="E257" i="79"/>
  <c r="G257" i="79"/>
  <c r="DG257" i="79" s="1"/>
  <c r="E258" i="79"/>
  <c r="G258" i="79"/>
  <c r="BS258" i="79" s="1"/>
  <c r="E259" i="79"/>
  <c r="G259" i="79"/>
  <c r="AU259" i="79" s="1"/>
  <c r="E260" i="79"/>
  <c r="K260" i="79" s="1"/>
  <c r="G260" i="79"/>
  <c r="FJ260" i="79"/>
  <c r="E261" i="79"/>
  <c r="K261" i="79" s="1"/>
  <c r="G261" i="79"/>
  <c r="FJ261" i="79"/>
  <c r="E262" i="79"/>
  <c r="G262" i="79"/>
  <c r="FJ262" i="79"/>
  <c r="E263" i="79"/>
  <c r="K263" i="79" s="1"/>
  <c r="G263" i="79"/>
  <c r="FJ263" i="79"/>
  <c r="E267" i="79"/>
  <c r="K267" i="79" s="1"/>
  <c r="G267" i="79"/>
  <c r="FJ267" i="79"/>
  <c r="E269" i="79"/>
  <c r="K269" i="79" s="1"/>
  <c r="G269" i="79"/>
  <c r="FJ269" i="79"/>
  <c r="E270" i="79"/>
  <c r="G270" i="79"/>
  <c r="E271" i="79"/>
  <c r="K271" i="79" s="1"/>
  <c r="G271" i="79"/>
  <c r="E272" i="79"/>
  <c r="G272" i="79"/>
  <c r="FK272" i="79" s="1"/>
  <c r="E273" i="79"/>
  <c r="K273" i="79" s="1"/>
  <c r="G273" i="79"/>
  <c r="EU273" i="79" s="1"/>
  <c r="E274" i="79"/>
  <c r="G274" i="79"/>
  <c r="CY274" i="79" s="1"/>
  <c r="E275" i="79"/>
  <c r="G275" i="79"/>
  <c r="FK275" i="79" s="1"/>
  <c r="E276" i="79"/>
  <c r="G276" i="79"/>
  <c r="AU276" i="79" s="1"/>
  <c r="E95" i="79"/>
  <c r="G95" i="79"/>
  <c r="O95" i="79" s="1"/>
  <c r="E96" i="79"/>
  <c r="G96" i="79"/>
  <c r="FK96" i="79" s="1"/>
  <c r="E97" i="79"/>
  <c r="G97" i="79"/>
  <c r="BC97" i="79" s="1"/>
  <c r="E98" i="79"/>
  <c r="G98" i="79"/>
  <c r="FC98" i="79" s="1"/>
  <c r="E99" i="79"/>
  <c r="G99" i="79"/>
  <c r="AU99" i="79" s="1"/>
  <c r="E100" i="79"/>
  <c r="G100" i="79"/>
  <c r="BS100" i="79" s="1"/>
  <c r="E104" i="79"/>
  <c r="K104" i="79" s="1"/>
  <c r="G104" i="79"/>
  <c r="E106" i="79"/>
  <c r="G106" i="79"/>
  <c r="AE106" i="79" s="1"/>
  <c r="E107" i="79"/>
  <c r="G107" i="79"/>
  <c r="CI107" i="79" s="1"/>
  <c r="E108" i="79"/>
  <c r="K108" i="79" s="1"/>
  <c r="G108" i="79"/>
  <c r="EU108" i="79" s="1"/>
  <c r="K112" i="79"/>
  <c r="G112" i="79"/>
  <c r="K113" i="79"/>
  <c r="G113" i="79"/>
  <c r="CQ113" i="79" s="1"/>
  <c r="K114" i="79"/>
  <c r="G114" i="79"/>
  <c r="G115" i="79"/>
  <c r="FK115" i="79" s="1"/>
  <c r="G116" i="79"/>
  <c r="FK116" i="79" s="1"/>
  <c r="K117" i="79"/>
  <c r="G117" i="79"/>
  <c r="K118" i="79"/>
  <c r="G118" i="79"/>
  <c r="EM118" i="79" s="1"/>
  <c r="K119" i="79"/>
  <c r="G119" i="79"/>
  <c r="CY119" i="79" s="1"/>
  <c r="K120" i="79"/>
  <c r="G120" i="79"/>
  <c r="CQ120" i="79" s="1"/>
  <c r="K121" i="79"/>
  <c r="G121" i="79"/>
  <c r="EM121" i="79" s="1"/>
  <c r="K123" i="79"/>
  <c r="G123" i="79"/>
  <c r="K122" i="79"/>
  <c r="G122" i="79"/>
  <c r="EE122" i="79" s="1"/>
  <c r="K124" i="79"/>
  <c r="G124" i="79"/>
  <c r="FK124" i="79" s="1"/>
  <c r="E128" i="79"/>
  <c r="K128" i="79" s="1"/>
  <c r="G128" i="79"/>
  <c r="FK128" i="79" s="1"/>
  <c r="E129" i="79"/>
  <c r="K129" i="79" s="1"/>
  <c r="DG129" i="79"/>
  <c r="E130" i="79"/>
  <c r="K130" i="79" s="1"/>
  <c r="AE130" i="79"/>
  <c r="E131" i="79"/>
  <c r="E132" i="79"/>
  <c r="DO132" i="79"/>
  <c r="E133" i="79"/>
  <c r="E134" i="79"/>
  <c r="K134" i="79" s="1"/>
  <c r="AU134" i="79"/>
  <c r="E135" i="79"/>
  <c r="K135" i="79" s="1"/>
  <c r="FK135" i="79"/>
  <c r="E136" i="79"/>
  <c r="K136" i="79" s="1"/>
  <c r="W136" i="79"/>
  <c r="E137" i="79"/>
  <c r="K137" i="79" s="1"/>
  <c r="FK137" i="79"/>
  <c r="E138" i="79"/>
  <c r="K138" i="79" s="1"/>
  <c r="EU138" i="79"/>
  <c r="E139" i="79"/>
  <c r="CA139" i="79"/>
  <c r="E66" i="79"/>
  <c r="K66" i="79" s="1"/>
  <c r="G66" i="79"/>
  <c r="BS66" i="79" s="1"/>
  <c r="CY67" i="79"/>
  <c r="FK68" i="79"/>
  <c r="K72" i="79"/>
  <c r="BS72" i="79"/>
  <c r="EE73" i="79"/>
  <c r="K74" i="79"/>
  <c r="FK74" i="79"/>
  <c r="K75" i="79"/>
  <c r="CI75" i="79"/>
  <c r="EM76" i="79"/>
  <c r="K77" i="79"/>
  <c r="CI77" i="79"/>
  <c r="K78" i="79"/>
  <c r="DW78" i="79"/>
  <c r="K79" i="79"/>
  <c r="FK79" i="79"/>
  <c r="K80" i="79"/>
  <c r="BC80" i="79"/>
  <c r="K82" i="79"/>
  <c r="FK82" i="79"/>
  <c r="E152" i="79"/>
  <c r="K152" i="79" s="1"/>
  <c r="G152" i="79"/>
  <c r="AU152" i="79" s="1"/>
  <c r="E153" i="79"/>
  <c r="K153" i="79" s="1"/>
  <c r="G153" i="79"/>
  <c r="DW153" i="79" s="1"/>
  <c r="E154" i="79"/>
  <c r="K154" i="79" s="1"/>
  <c r="G154" i="79"/>
  <c r="EE154" i="79" s="1"/>
  <c r="E155" i="79"/>
  <c r="K155" i="79" s="1"/>
  <c r="G155" i="79"/>
  <c r="CQ155" i="79" s="1"/>
  <c r="E156" i="79"/>
  <c r="G156" i="79"/>
  <c r="FK156" i="79" s="1"/>
  <c r="E157" i="79"/>
  <c r="K157" i="79" s="1"/>
  <c r="G157" i="79"/>
  <c r="FK157" i="79" s="1"/>
  <c r="E158" i="79"/>
  <c r="K158" i="79" s="1"/>
  <c r="G158" i="79"/>
  <c r="BK158" i="79" s="1"/>
  <c r="E159" i="79"/>
  <c r="K159" i="79" s="1"/>
  <c r="G159" i="79"/>
  <c r="E160" i="79"/>
  <c r="G160" i="79"/>
  <c r="FK160" i="79" s="1"/>
  <c r="E146" i="79"/>
  <c r="K146" i="79" s="1"/>
  <c r="G146" i="79"/>
  <c r="DO146" i="79" s="1"/>
  <c r="E147" i="79"/>
  <c r="K147" i="79" s="1"/>
  <c r="G147" i="79"/>
  <c r="DG147" i="79" s="1"/>
  <c r="E148" i="79"/>
  <c r="G148" i="79"/>
  <c r="DG148" i="79" s="1"/>
  <c r="E149" i="79"/>
  <c r="K149" i="79" s="1"/>
  <c r="G149" i="79"/>
  <c r="AM149" i="79" s="1"/>
  <c r="G507" i="79"/>
  <c r="DG507" i="79" s="1"/>
  <c r="G510" i="79"/>
  <c r="G514" i="79"/>
  <c r="E321" i="79"/>
  <c r="K321" i="79" s="1"/>
  <c r="E326" i="79"/>
  <c r="G326" i="79"/>
  <c r="AU326" i="79" s="1"/>
  <c r="E327" i="79"/>
  <c r="G327" i="79"/>
  <c r="EU327" i="79" s="1"/>
  <c r="E328" i="79"/>
  <c r="G328" i="79"/>
  <c r="CI328" i="79" s="1"/>
  <c r="E329" i="79"/>
  <c r="G329" i="79"/>
  <c r="AU329" i="79" s="1"/>
  <c r="E330" i="79"/>
  <c r="G330" i="79"/>
  <c r="BC330" i="79" s="1"/>
  <c r="E331" i="79"/>
  <c r="K331" i="79" s="1"/>
  <c r="G331" i="79"/>
  <c r="FJ331" i="79"/>
  <c r="E332" i="79"/>
  <c r="K332" i="79" s="1"/>
  <c r="G332" i="79"/>
  <c r="FJ332" i="79"/>
  <c r="K311" i="79"/>
  <c r="G311" i="79"/>
  <c r="AU311" i="79" s="1"/>
  <c r="K312" i="79"/>
  <c r="G312" i="79"/>
  <c r="EU312" i="79" s="1"/>
  <c r="K313" i="79"/>
  <c r="G313" i="79"/>
  <c r="G314" i="79"/>
  <c r="EM314" i="79" s="1"/>
  <c r="K315" i="79"/>
  <c r="G315" i="79"/>
  <c r="FK315" i="79" s="1"/>
  <c r="G316" i="79"/>
  <c r="FK316" i="79" s="1"/>
  <c r="K317" i="79"/>
  <c r="G317" i="79"/>
  <c r="FK317" i="79" s="1"/>
  <c r="E288" i="79"/>
  <c r="G288" i="79"/>
  <c r="CI288" i="79" s="1"/>
  <c r="E289" i="79"/>
  <c r="G289" i="79"/>
  <c r="FK289" i="79" s="1"/>
  <c r="E290" i="79"/>
  <c r="G290" i="79"/>
  <c r="W290" i="79" s="1"/>
  <c r="E294" i="79"/>
  <c r="K294" i="79" s="1"/>
  <c r="G294" i="79"/>
  <c r="E295" i="79"/>
  <c r="K295" i="79" s="1"/>
  <c r="G295" i="79"/>
  <c r="EU295" i="79" s="1"/>
  <c r="E296" i="79"/>
  <c r="G296" i="79"/>
  <c r="AU296" i="79" s="1"/>
  <c r="E297" i="79"/>
  <c r="G297" i="79"/>
  <c r="FK297" i="79" s="1"/>
  <c r="E298" i="79"/>
  <c r="K298" i="79" s="1"/>
  <c r="G298" i="79"/>
  <c r="FK298" i="79" s="1"/>
  <c r="E299" i="79"/>
  <c r="K299" i="79" s="1"/>
  <c r="G299" i="79"/>
  <c r="AM299" i="79" s="1"/>
  <c r="E300" i="79"/>
  <c r="K300" i="79" s="1"/>
  <c r="G300" i="79"/>
  <c r="FK300" i="79" s="1"/>
  <c r="H366" i="79"/>
  <c r="P366" i="79" s="1"/>
  <c r="FB182" i="79"/>
  <c r="FB183" i="79"/>
  <c r="FB186" i="79"/>
  <c r="FB187" i="79"/>
  <c r="FB189" i="79"/>
  <c r="FB190" i="79"/>
  <c r="FB202" i="79"/>
  <c r="FB203" i="79"/>
  <c r="FB207" i="79"/>
  <c r="FB208" i="79"/>
  <c r="FB215" i="79"/>
  <c r="FB216" i="79"/>
  <c r="FB217" i="79"/>
  <c r="FB22" i="79"/>
  <c r="FB23" i="79"/>
  <c r="FB24" i="79"/>
  <c r="FB260" i="79"/>
  <c r="FB261" i="79"/>
  <c r="FB262" i="79"/>
  <c r="FB263" i="79"/>
  <c r="FB267" i="79"/>
  <c r="FB269" i="79"/>
  <c r="FB331" i="79"/>
  <c r="FB332" i="79"/>
  <c r="ET182" i="79"/>
  <c r="ET183" i="79"/>
  <c r="ET186" i="79"/>
  <c r="ET187" i="79"/>
  <c r="ET189" i="79"/>
  <c r="ET190" i="79"/>
  <c r="ET202" i="79"/>
  <c r="ET203" i="79"/>
  <c r="ET207" i="79"/>
  <c r="ET208" i="79"/>
  <c r="ET215" i="79"/>
  <c r="ET216" i="79"/>
  <c r="ET217" i="79"/>
  <c r="ET22" i="79"/>
  <c r="ET23" i="79"/>
  <c r="ET24" i="79"/>
  <c r="ET260" i="79"/>
  <c r="ET261" i="79"/>
  <c r="ET262" i="79"/>
  <c r="ET263" i="79"/>
  <c r="ET267" i="79"/>
  <c r="ET269" i="79"/>
  <c r="ET331" i="79"/>
  <c r="ET332" i="79"/>
  <c r="EL182" i="79"/>
  <c r="EL183" i="79"/>
  <c r="EL186" i="79"/>
  <c r="EL187" i="79"/>
  <c r="EL189" i="79"/>
  <c r="EL190" i="79"/>
  <c r="EL202" i="79"/>
  <c r="EL203" i="79"/>
  <c r="EL207" i="79"/>
  <c r="EL208" i="79"/>
  <c r="EL215" i="79"/>
  <c r="EL216" i="79"/>
  <c r="EL217" i="79"/>
  <c r="EL22" i="79"/>
  <c r="EL23" i="79"/>
  <c r="EL24" i="79"/>
  <c r="EL260" i="79"/>
  <c r="EL261" i="79"/>
  <c r="EL262" i="79"/>
  <c r="EL263" i="79"/>
  <c r="EL267" i="79"/>
  <c r="EL269" i="79"/>
  <c r="EL331" i="79"/>
  <c r="EL332" i="79"/>
  <c r="ED182" i="79"/>
  <c r="ED183" i="79"/>
  <c r="ED186" i="79"/>
  <c r="ED187" i="79"/>
  <c r="ED189" i="79"/>
  <c r="ED190" i="79"/>
  <c r="ED202" i="79"/>
  <c r="ED203" i="79"/>
  <c r="ED207" i="79"/>
  <c r="ED208" i="79"/>
  <c r="ED215" i="79"/>
  <c r="ED216" i="79"/>
  <c r="ED217" i="79"/>
  <c r="ED22" i="79"/>
  <c r="ED23" i="79"/>
  <c r="ED24" i="79"/>
  <c r="ED260" i="79"/>
  <c r="ED261" i="79"/>
  <c r="ED262" i="79"/>
  <c r="ED263" i="79"/>
  <c r="ED267" i="79"/>
  <c r="ED269" i="79"/>
  <c r="ED331" i="79"/>
  <c r="ED332" i="79"/>
  <c r="EE290" i="79"/>
  <c r="DV182" i="79"/>
  <c r="DV183" i="79"/>
  <c r="DV186" i="79"/>
  <c r="DV187" i="79"/>
  <c r="DV189" i="79"/>
  <c r="DV190" i="79"/>
  <c r="DV202" i="79"/>
  <c r="DV203" i="79"/>
  <c r="DV207" i="79"/>
  <c r="DV208" i="79"/>
  <c r="DV215" i="79"/>
  <c r="DV216" i="79"/>
  <c r="DV217" i="79"/>
  <c r="DV22" i="79"/>
  <c r="DV23" i="79"/>
  <c r="DV24" i="79"/>
  <c r="DV260" i="79"/>
  <c r="DV261" i="79"/>
  <c r="DV262" i="79"/>
  <c r="DV263" i="79"/>
  <c r="DV267" i="79"/>
  <c r="DV269" i="79"/>
  <c r="DV331" i="79"/>
  <c r="DV332" i="79"/>
  <c r="DN182" i="79"/>
  <c r="DN183" i="79"/>
  <c r="DN186" i="79"/>
  <c r="DN187" i="79"/>
  <c r="DN189" i="79"/>
  <c r="DN190" i="79"/>
  <c r="DN202" i="79"/>
  <c r="DN203" i="79"/>
  <c r="DN207" i="79"/>
  <c r="DN208" i="79"/>
  <c r="DN215" i="79"/>
  <c r="DN216" i="79"/>
  <c r="DN217" i="79"/>
  <c r="DN22" i="79"/>
  <c r="DN23" i="79"/>
  <c r="DN24" i="79"/>
  <c r="DN260" i="79"/>
  <c r="DN261" i="79"/>
  <c r="DN262" i="79"/>
  <c r="DN263" i="79"/>
  <c r="DN267" i="79"/>
  <c r="DN269" i="79"/>
  <c r="DN331" i="79"/>
  <c r="DN332" i="79"/>
  <c r="DF182" i="79"/>
  <c r="DF183" i="79"/>
  <c r="DF186" i="79"/>
  <c r="DF187" i="79"/>
  <c r="DF189" i="79"/>
  <c r="DF190" i="79"/>
  <c r="DF202" i="79"/>
  <c r="DF203" i="79"/>
  <c r="DF207" i="79"/>
  <c r="DF208" i="79"/>
  <c r="DF215" i="79"/>
  <c r="DF216" i="79"/>
  <c r="DF217" i="79"/>
  <c r="DF22" i="79"/>
  <c r="DF23" i="79"/>
  <c r="DF24" i="79"/>
  <c r="DF260" i="79"/>
  <c r="DF261" i="79"/>
  <c r="DF262" i="79"/>
  <c r="DF263" i="79"/>
  <c r="DF267" i="79"/>
  <c r="DF269" i="79"/>
  <c r="DF331" i="79"/>
  <c r="DF332" i="79"/>
  <c r="CX182" i="79"/>
  <c r="CX183" i="79"/>
  <c r="CX186" i="79"/>
  <c r="CX187" i="79"/>
  <c r="CX189" i="79"/>
  <c r="CX190" i="79"/>
  <c r="CX202" i="79"/>
  <c r="CX203" i="79"/>
  <c r="CX207" i="79"/>
  <c r="CX208" i="79"/>
  <c r="CX215" i="79"/>
  <c r="CX216" i="79"/>
  <c r="CX217" i="79"/>
  <c r="CX22" i="79"/>
  <c r="CX23" i="79"/>
  <c r="CX24" i="79"/>
  <c r="CX260" i="79"/>
  <c r="CX261" i="79"/>
  <c r="CX262" i="79"/>
  <c r="CX263" i="79"/>
  <c r="CX267" i="79"/>
  <c r="CX269" i="79"/>
  <c r="CX331" i="79"/>
  <c r="CX332" i="79"/>
  <c r="CP182" i="79"/>
  <c r="CP183" i="79"/>
  <c r="CP186" i="79"/>
  <c r="CP187" i="79"/>
  <c r="CP189" i="79"/>
  <c r="CP190" i="79"/>
  <c r="CP202" i="79"/>
  <c r="CP203" i="79"/>
  <c r="CP207" i="79"/>
  <c r="CP208" i="79"/>
  <c r="CP215" i="79"/>
  <c r="CP216" i="79"/>
  <c r="CP217" i="79"/>
  <c r="CP22" i="79"/>
  <c r="CP23" i="79"/>
  <c r="CP24" i="79"/>
  <c r="CP260" i="79"/>
  <c r="CP261" i="79"/>
  <c r="CP262" i="79"/>
  <c r="CP263" i="79"/>
  <c r="CP267" i="79"/>
  <c r="CP269" i="79"/>
  <c r="CP331" i="79"/>
  <c r="CP332" i="79"/>
  <c r="CH182" i="79"/>
  <c r="CH183" i="79"/>
  <c r="CH186" i="79"/>
  <c r="CH187" i="79"/>
  <c r="CH189" i="79"/>
  <c r="CH190" i="79"/>
  <c r="CH202" i="79"/>
  <c r="CH203" i="79"/>
  <c r="CH207" i="79"/>
  <c r="CH208" i="79"/>
  <c r="CH215" i="79"/>
  <c r="CH216" i="79"/>
  <c r="CH217" i="79"/>
  <c r="CH22" i="79"/>
  <c r="CH23" i="79"/>
  <c r="CH24" i="79"/>
  <c r="CH260" i="79"/>
  <c r="CH261" i="79"/>
  <c r="CH262" i="79"/>
  <c r="CH263" i="79"/>
  <c r="CH267" i="79"/>
  <c r="CH269" i="79"/>
  <c r="CH331" i="79"/>
  <c r="CH332" i="79"/>
  <c r="BZ182" i="79"/>
  <c r="BZ183" i="79"/>
  <c r="BZ186" i="79"/>
  <c r="BZ187" i="79"/>
  <c r="BZ189" i="79"/>
  <c r="BZ190" i="79"/>
  <c r="BZ202" i="79"/>
  <c r="BZ203" i="79"/>
  <c r="BZ207" i="79"/>
  <c r="BZ208" i="79"/>
  <c r="BZ215" i="79"/>
  <c r="BZ216" i="79"/>
  <c r="BZ217" i="79"/>
  <c r="BZ22" i="79"/>
  <c r="BZ23" i="79"/>
  <c r="BZ24" i="79"/>
  <c r="BZ260" i="79"/>
  <c r="BZ261" i="79"/>
  <c r="BZ262" i="79"/>
  <c r="BZ263" i="79"/>
  <c r="BZ267" i="79"/>
  <c r="BZ269" i="79"/>
  <c r="BZ331" i="79"/>
  <c r="BZ332" i="79"/>
  <c r="BR182" i="79"/>
  <c r="BR183" i="79"/>
  <c r="BR186" i="79"/>
  <c r="BR187" i="79"/>
  <c r="BR189" i="79"/>
  <c r="BR190" i="79"/>
  <c r="BR202" i="79"/>
  <c r="BR203" i="79"/>
  <c r="BR207" i="79"/>
  <c r="BR208" i="79"/>
  <c r="BR215" i="79"/>
  <c r="BR216" i="79"/>
  <c r="BR217" i="79"/>
  <c r="BR22" i="79"/>
  <c r="BR23" i="79"/>
  <c r="BR24" i="79"/>
  <c r="BR260" i="79"/>
  <c r="BR261" i="79"/>
  <c r="BR262" i="79"/>
  <c r="BR263" i="79"/>
  <c r="BR267" i="79"/>
  <c r="BR269" i="79"/>
  <c r="BR331" i="79"/>
  <c r="BR332" i="79"/>
  <c r="BJ182" i="79"/>
  <c r="BJ183" i="79"/>
  <c r="BJ186" i="79"/>
  <c r="BJ187" i="79"/>
  <c r="BJ189" i="79"/>
  <c r="BJ190" i="79"/>
  <c r="BJ202" i="79"/>
  <c r="BJ203" i="79"/>
  <c r="BJ207" i="79"/>
  <c r="BJ208" i="79"/>
  <c r="BJ215" i="79"/>
  <c r="BJ216" i="79"/>
  <c r="BJ217" i="79"/>
  <c r="BJ22" i="79"/>
  <c r="BJ23" i="79"/>
  <c r="BJ24" i="79"/>
  <c r="BJ260" i="79"/>
  <c r="BJ261" i="79"/>
  <c r="BJ262" i="79"/>
  <c r="BJ263" i="79"/>
  <c r="BJ267" i="79"/>
  <c r="BJ269" i="79"/>
  <c r="BJ331" i="79"/>
  <c r="BJ332" i="79"/>
  <c r="BB182" i="79"/>
  <c r="BB183" i="79"/>
  <c r="BB186" i="79"/>
  <c r="BB187" i="79"/>
  <c r="BB189" i="79"/>
  <c r="BB190" i="79"/>
  <c r="BB202" i="79"/>
  <c r="BB203" i="79"/>
  <c r="BB207" i="79"/>
  <c r="BB208" i="79"/>
  <c r="BB215" i="79"/>
  <c r="BB216" i="79"/>
  <c r="BB217" i="79"/>
  <c r="BB22" i="79"/>
  <c r="BB23" i="79"/>
  <c r="BB24" i="79"/>
  <c r="BB260" i="79"/>
  <c r="BB261" i="79"/>
  <c r="BB262" i="79"/>
  <c r="BB263" i="79"/>
  <c r="BB267" i="79"/>
  <c r="BB269" i="79"/>
  <c r="BB331" i="79"/>
  <c r="BB332" i="79"/>
  <c r="AT182" i="79"/>
  <c r="AT183" i="79"/>
  <c r="AT186" i="79"/>
  <c r="AT187" i="79"/>
  <c r="AT189" i="79"/>
  <c r="AT190" i="79"/>
  <c r="AT202" i="79"/>
  <c r="AT203" i="79"/>
  <c r="AT207" i="79"/>
  <c r="AT208" i="79"/>
  <c r="AT215" i="79"/>
  <c r="AT216" i="79"/>
  <c r="AT217" i="79"/>
  <c r="AT22" i="79"/>
  <c r="AT23" i="79"/>
  <c r="AT24" i="79"/>
  <c r="AT260" i="79"/>
  <c r="AT261" i="79"/>
  <c r="AT262" i="79"/>
  <c r="AT263" i="79"/>
  <c r="AT267" i="79"/>
  <c r="AT269" i="79"/>
  <c r="AT331" i="79"/>
  <c r="AT332" i="79"/>
  <c r="AL491" i="79"/>
  <c r="AL494" i="79"/>
  <c r="AL182" i="79"/>
  <c r="AL183" i="79"/>
  <c r="AL185" i="79"/>
  <c r="AL186" i="79"/>
  <c r="AL187" i="79"/>
  <c r="AL189" i="79"/>
  <c r="AL190" i="79"/>
  <c r="AL202" i="79"/>
  <c r="AL203" i="79"/>
  <c r="AL207" i="79"/>
  <c r="AL208" i="79"/>
  <c r="AL215" i="79"/>
  <c r="AL216" i="79"/>
  <c r="AL217" i="79"/>
  <c r="AL22" i="79"/>
  <c r="AL23" i="79"/>
  <c r="AL24" i="79"/>
  <c r="AL260" i="79"/>
  <c r="AL261" i="79"/>
  <c r="AL262" i="79"/>
  <c r="AL263" i="79"/>
  <c r="AL267" i="79"/>
  <c r="AL269" i="79"/>
  <c r="AL331" i="79"/>
  <c r="AL332" i="79"/>
  <c r="AD182" i="79"/>
  <c r="AD183" i="79"/>
  <c r="AD186" i="79"/>
  <c r="AD187" i="79"/>
  <c r="AD189" i="79"/>
  <c r="AD190" i="79"/>
  <c r="AD202" i="79"/>
  <c r="AD203" i="79"/>
  <c r="AD207" i="79"/>
  <c r="AD208" i="79"/>
  <c r="AD215" i="79"/>
  <c r="AD216" i="79"/>
  <c r="AD217" i="79"/>
  <c r="AD22" i="79"/>
  <c r="AD23" i="79"/>
  <c r="AD24" i="79"/>
  <c r="AD260" i="79"/>
  <c r="AD261" i="79"/>
  <c r="AD262" i="79"/>
  <c r="AD263" i="79"/>
  <c r="AD267" i="79"/>
  <c r="AD269" i="79"/>
  <c r="AD331" i="79"/>
  <c r="AD332" i="79"/>
  <c r="V491" i="79"/>
  <c r="V494" i="79"/>
  <c r="V182" i="79"/>
  <c r="V183" i="79"/>
  <c r="V186" i="79"/>
  <c r="V187" i="79"/>
  <c r="V189" i="79"/>
  <c r="V190" i="79"/>
  <c r="V202" i="79"/>
  <c r="V203" i="79"/>
  <c r="V207" i="79"/>
  <c r="V208" i="79"/>
  <c r="V215" i="79"/>
  <c r="V216" i="79"/>
  <c r="V217" i="79"/>
  <c r="V22" i="79"/>
  <c r="V23" i="79"/>
  <c r="V24" i="79"/>
  <c r="V260" i="79"/>
  <c r="V261" i="79"/>
  <c r="V262" i="79"/>
  <c r="V263" i="79"/>
  <c r="V267" i="79"/>
  <c r="V269" i="79"/>
  <c r="V331" i="79"/>
  <c r="V332" i="79"/>
  <c r="N182" i="79"/>
  <c r="N183" i="79"/>
  <c r="N186" i="79"/>
  <c r="N187" i="79"/>
  <c r="N189" i="79"/>
  <c r="N190" i="79"/>
  <c r="N202" i="79"/>
  <c r="N203" i="79"/>
  <c r="N207" i="79"/>
  <c r="N215" i="79"/>
  <c r="N216" i="79"/>
  <c r="N217" i="79"/>
  <c r="N24" i="79"/>
  <c r="N260" i="79"/>
  <c r="N261" i="79"/>
  <c r="N262" i="79"/>
  <c r="N263" i="79"/>
  <c r="N267" i="79"/>
  <c r="N269" i="79"/>
  <c r="N331" i="79"/>
  <c r="N332" i="79"/>
  <c r="AU3" i="79"/>
  <c r="H92" i="35"/>
  <c r="K92" i="35" s="1"/>
  <c r="H91" i="35"/>
  <c r="K91" i="35" s="1"/>
  <c r="H90" i="35"/>
  <c r="K90" i="35" s="1"/>
  <c r="H89" i="35"/>
  <c r="K89" i="35" s="1"/>
  <c r="H88" i="35"/>
  <c r="K88" i="35" s="1"/>
  <c r="H87" i="35"/>
  <c r="K87" i="35" s="1"/>
  <c r="H86" i="35"/>
  <c r="K86" i="35" s="1"/>
  <c r="H85" i="35"/>
  <c r="K85" i="35" s="1"/>
  <c r="H84" i="35"/>
  <c r="K84" i="35" s="1"/>
  <c r="H83" i="35"/>
  <c r="K83" i="35" s="1"/>
  <c r="F70" i="37"/>
  <c r="AT491" i="79"/>
  <c r="AT494" i="79"/>
  <c r="FJ201" i="79"/>
  <c r="FB201" i="79"/>
  <c r="ET201" i="79"/>
  <c r="EL201" i="79"/>
  <c r="ED201" i="79"/>
  <c r="DV201" i="79"/>
  <c r="DN201" i="79"/>
  <c r="DF201" i="79"/>
  <c r="CX201" i="79"/>
  <c r="CP201" i="79"/>
  <c r="CH201" i="79"/>
  <c r="BZ201" i="79"/>
  <c r="BR201" i="79"/>
  <c r="FJ494" i="79"/>
  <c r="FB494" i="79"/>
  <c r="ET494" i="79"/>
  <c r="EL494" i="79"/>
  <c r="ED494" i="79"/>
  <c r="DV494" i="79"/>
  <c r="DN494" i="79"/>
  <c r="DF494" i="79"/>
  <c r="CX494" i="79"/>
  <c r="CP494" i="79"/>
  <c r="CH494" i="79"/>
  <c r="BZ494" i="79"/>
  <c r="BR494" i="79"/>
  <c r="BJ494" i="79"/>
  <c r="BB494" i="79"/>
  <c r="AD494" i="79"/>
  <c r="N494" i="79"/>
  <c r="FJ491" i="79"/>
  <c r="FB491" i="79"/>
  <c r="ET491" i="79"/>
  <c r="EL491" i="79"/>
  <c r="ED491" i="79"/>
  <c r="DV491" i="79"/>
  <c r="DN491" i="79"/>
  <c r="DF491" i="79"/>
  <c r="CX491" i="79"/>
  <c r="CP491" i="79"/>
  <c r="CH491" i="79"/>
  <c r="BZ491" i="79"/>
  <c r="BR491" i="79"/>
  <c r="BJ491" i="79"/>
  <c r="BB491" i="79"/>
  <c r="AD491" i="79"/>
  <c r="N491" i="79"/>
  <c r="FJ496" i="79"/>
  <c r="FB496" i="79"/>
  <c r="ET496" i="79"/>
  <c r="EL496" i="79"/>
  <c r="ED496" i="79"/>
  <c r="DV496" i="79"/>
  <c r="DN496" i="79"/>
  <c r="DF496" i="79"/>
  <c r="CX496" i="79"/>
  <c r="CP496" i="79"/>
  <c r="CH496" i="79"/>
  <c r="BZ496" i="79"/>
  <c r="BR496" i="79"/>
  <c r="BJ496" i="79"/>
  <c r="BB496" i="79"/>
  <c r="AT496" i="79"/>
  <c r="AL496" i="79"/>
  <c r="AD496" i="79"/>
  <c r="V496" i="79"/>
  <c r="N496" i="79"/>
  <c r="FJ514" i="79"/>
  <c r="FB514" i="79"/>
  <c r="ET514" i="79"/>
  <c r="EL514" i="79"/>
  <c r="ED514" i="79"/>
  <c r="DV514" i="79"/>
  <c r="DN514" i="79"/>
  <c r="DF514" i="79"/>
  <c r="CX514" i="79"/>
  <c r="CP514" i="79"/>
  <c r="CH514" i="79"/>
  <c r="BZ514" i="79"/>
  <c r="BR514" i="79"/>
  <c r="BJ514" i="79"/>
  <c r="BB514" i="79"/>
  <c r="AT514" i="79"/>
  <c r="AL514" i="79"/>
  <c r="AD514" i="79"/>
  <c r="V514" i="79"/>
  <c r="N514" i="79"/>
  <c r="FJ185" i="79"/>
  <c r="FB185" i="79"/>
  <c r="ET185" i="79"/>
  <c r="EL185" i="79"/>
  <c r="ED185" i="79"/>
  <c r="DV185" i="79"/>
  <c r="DN185" i="79"/>
  <c r="DF185" i="79"/>
  <c r="CX185" i="79"/>
  <c r="CP185" i="79"/>
  <c r="CH185" i="79"/>
  <c r="BZ185" i="79"/>
  <c r="BR185" i="79"/>
  <c r="FJ495" i="79"/>
  <c r="FB495" i="79"/>
  <c r="ET495" i="79"/>
  <c r="ED495" i="79"/>
  <c r="DV495" i="79"/>
  <c r="DN495" i="79"/>
  <c r="DF495" i="79"/>
  <c r="CX495" i="79"/>
  <c r="CH495" i="79"/>
  <c r="BZ495" i="79"/>
  <c r="BR495" i="79"/>
  <c r="FJ181" i="79"/>
  <c r="FB181" i="79"/>
  <c r="ET181" i="79"/>
  <c r="EL181" i="79"/>
  <c r="ED181" i="79"/>
  <c r="DV181" i="79"/>
  <c r="DN181" i="79"/>
  <c r="DF181" i="79"/>
  <c r="CX181" i="79"/>
  <c r="CP181" i="79"/>
  <c r="CH181" i="79"/>
  <c r="BZ181" i="79"/>
  <c r="BR181" i="79"/>
  <c r="AD185" i="79"/>
  <c r="G6" i="37"/>
  <c r="G5" i="37"/>
  <c r="G4" i="37"/>
  <c r="E21" i="37"/>
  <c r="G21" i="37"/>
  <c r="H21" i="37"/>
  <c r="J21" i="37"/>
  <c r="K21" i="37"/>
  <c r="E36" i="37"/>
  <c r="G36" i="37"/>
  <c r="H36" i="37"/>
  <c r="J36" i="37"/>
  <c r="K36" i="37"/>
  <c r="D7" i="68"/>
  <c r="D6" i="68"/>
  <c r="D5" i="68"/>
  <c r="C3" i="69"/>
  <c r="D3" i="69" s="1"/>
  <c r="E3" i="69" s="1"/>
  <c r="F3" i="69" s="1"/>
  <c r="G3" i="69" s="1"/>
  <c r="B27" i="36"/>
  <c r="E25" i="36" s="1"/>
  <c r="B56" i="36"/>
  <c r="B64" i="36"/>
  <c r="B72" i="36"/>
  <c r="C70" i="36" s="1"/>
  <c r="F69" i="36"/>
  <c r="C71" i="36"/>
  <c r="F110" i="36"/>
  <c r="F111" i="36"/>
  <c r="F112" i="36"/>
  <c r="F113" i="36"/>
  <c r="F114" i="36"/>
  <c r="F115" i="36"/>
  <c r="F116" i="36"/>
  <c r="F117" i="36"/>
  <c r="G53" i="26"/>
  <c r="G58" i="26"/>
  <c r="G66" i="26"/>
  <c r="FK3" i="79"/>
  <c r="FC3" i="79"/>
  <c r="EU3" i="79"/>
  <c r="EM3" i="79"/>
  <c r="EE3" i="79"/>
  <c r="DW3" i="79"/>
  <c r="DO3" i="79"/>
  <c r="DG3" i="79"/>
  <c r="CY3" i="79"/>
  <c r="CQ3" i="79"/>
  <c r="CI3" i="79"/>
  <c r="CA3" i="79"/>
  <c r="BS3" i="79"/>
  <c r="BK3" i="79"/>
  <c r="BC3" i="79"/>
  <c r="AM3" i="79"/>
  <c r="AE3" i="79"/>
  <c r="W3" i="79"/>
  <c r="O3" i="79"/>
  <c r="AD294" i="79"/>
  <c r="V294" i="79"/>
  <c r="N294" i="79"/>
  <c r="AD239" i="79"/>
  <c r="V239" i="79"/>
  <c r="N239" i="79"/>
  <c r="AD117" i="79"/>
  <c r="V117" i="79"/>
  <c r="N117" i="79"/>
  <c r="AD114" i="79"/>
  <c r="V114" i="79"/>
  <c r="N114" i="79"/>
  <c r="AD112" i="79"/>
  <c r="V112" i="79"/>
  <c r="N112" i="79"/>
  <c r="BR294" i="79"/>
  <c r="BB294" i="79"/>
  <c r="BJ294" i="79"/>
  <c r="BR239" i="79"/>
  <c r="BB239" i="79"/>
  <c r="BJ239" i="79"/>
  <c r="BR117" i="79"/>
  <c r="BB117" i="79"/>
  <c r="BJ117" i="79"/>
  <c r="BR114" i="79"/>
  <c r="BB114" i="79"/>
  <c r="BJ114" i="79"/>
  <c r="BR112" i="79"/>
  <c r="BB112" i="79"/>
  <c r="BJ112" i="79"/>
  <c r="AL112" i="79"/>
  <c r="AT112" i="79"/>
  <c r="BZ112" i="79"/>
  <c r="CH112" i="79"/>
  <c r="CP112" i="79"/>
  <c r="CX112" i="79"/>
  <c r="DF112" i="79"/>
  <c r="DN112" i="79"/>
  <c r="DV112" i="79"/>
  <c r="ED112" i="79"/>
  <c r="EL112" i="79"/>
  <c r="ET112" i="79"/>
  <c r="FB112" i="79"/>
  <c r="FJ112" i="79"/>
  <c r="AL114" i="79"/>
  <c r="AT114" i="79"/>
  <c r="BZ114" i="79"/>
  <c r="CH114" i="79"/>
  <c r="CP114" i="79"/>
  <c r="CX114" i="79"/>
  <c r="DF114" i="79"/>
  <c r="DN114" i="79"/>
  <c r="DV114" i="79"/>
  <c r="ED114" i="79"/>
  <c r="EL114" i="79"/>
  <c r="ET114" i="79"/>
  <c r="FB114" i="79"/>
  <c r="FJ114" i="79"/>
  <c r="AL117" i="79"/>
  <c r="AT117" i="79"/>
  <c r="BZ117" i="79"/>
  <c r="CH117" i="79"/>
  <c r="CP117" i="79"/>
  <c r="CX117" i="79"/>
  <c r="DF117" i="79"/>
  <c r="DN117" i="79"/>
  <c r="DV117" i="79"/>
  <c r="ED117" i="79"/>
  <c r="EL117" i="79"/>
  <c r="ET117" i="79"/>
  <c r="FB117" i="79"/>
  <c r="FJ117" i="79"/>
  <c r="AL239" i="79"/>
  <c r="AT239" i="79"/>
  <c r="BZ239" i="79"/>
  <c r="CH239" i="79"/>
  <c r="CP239" i="79"/>
  <c r="CX239" i="79"/>
  <c r="DF239" i="79"/>
  <c r="DN239" i="79"/>
  <c r="DV239" i="79"/>
  <c r="ED239" i="79"/>
  <c r="EL239" i="79"/>
  <c r="ET239" i="79"/>
  <c r="FB239" i="79"/>
  <c r="FJ239" i="79"/>
  <c r="AL294" i="79"/>
  <c r="AT294" i="79"/>
  <c r="BZ294" i="79"/>
  <c r="CH294" i="79"/>
  <c r="CP294" i="79"/>
  <c r="CX294" i="79"/>
  <c r="DF294" i="79"/>
  <c r="DN294" i="79"/>
  <c r="DV294" i="79"/>
  <c r="ED294" i="79"/>
  <c r="EL294" i="79"/>
  <c r="ET294" i="79"/>
  <c r="FB294" i="79"/>
  <c r="FJ294" i="79"/>
  <c r="C7" i="35"/>
  <c r="C5" i="35"/>
  <c r="Q69" i="35"/>
  <c r="R69" i="35"/>
  <c r="D23" i="33"/>
  <c r="D30" i="33"/>
  <c r="G161" i="13"/>
  <c r="G19" i="13"/>
  <c r="G29" i="13"/>
  <c r="G101" i="13"/>
  <c r="G109" i="13"/>
  <c r="G140" i="13"/>
  <c r="C7" i="32"/>
  <c r="C6" i="32"/>
  <c r="C5" i="32"/>
  <c r="D7" i="36"/>
  <c r="D6" i="36"/>
  <c r="D5" i="36"/>
  <c r="B78" i="36"/>
  <c r="E7" i="26"/>
  <c r="E6" i="26"/>
  <c r="E5" i="26"/>
  <c r="G113" i="26"/>
  <c r="E7" i="31"/>
  <c r="E6" i="31"/>
  <c r="E5" i="31"/>
  <c r="F29" i="31"/>
  <c r="F19" i="31"/>
  <c r="E7" i="27"/>
  <c r="E6" i="27"/>
  <c r="E5" i="27"/>
  <c r="G38" i="27"/>
  <c r="C7" i="7"/>
  <c r="C6" i="7"/>
  <c r="C5" i="7"/>
  <c r="BC311" i="79" l="1"/>
  <c r="DG221" i="79"/>
  <c r="BC221" i="79"/>
  <c r="BK221" i="79"/>
  <c r="CA221" i="79"/>
  <c r="CY221" i="79"/>
  <c r="DO221" i="79"/>
  <c r="DO223" i="79" s="1"/>
  <c r="W221" i="79"/>
  <c r="AE221" i="79"/>
  <c r="BS221" i="79"/>
  <c r="CI221" i="79"/>
  <c r="O221" i="79"/>
  <c r="DW221" i="79"/>
  <c r="EE221" i="79"/>
  <c r="EM221" i="79"/>
  <c r="FK221" i="79"/>
  <c r="AM221" i="79"/>
  <c r="EU221" i="79"/>
  <c r="AU221" i="79"/>
  <c r="FC221" i="79"/>
  <c r="CQ221" i="79"/>
  <c r="CY327" i="79"/>
  <c r="CQ311" i="79"/>
  <c r="BC290" i="79"/>
  <c r="G487" i="79"/>
  <c r="CQ290" i="79"/>
  <c r="DO313" i="79"/>
  <c r="DP313" i="79" s="1"/>
  <c r="O313" i="79"/>
  <c r="P313" i="79" s="1"/>
  <c r="CA290" i="79"/>
  <c r="EU290" i="79"/>
  <c r="DW290" i="79"/>
  <c r="EU289" i="79"/>
  <c r="BS290" i="79"/>
  <c r="DG290" i="79"/>
  <c r="AU290" i="79"/>
  <c r="W329" i="79"/>
  <c r="W327" i="79"/>
  <c r="CY290" i="79"/>
  <c r="AM290" i="79"/>
  <c r="G407" i="79"/>
  <c r="FC182" i="79"/>
  <c r="EM182" i="79"/>
  <c r="CY311" i="79"/>
  <c r="CQ182" i="79"/>
  <c r="BC182" i="79"/>
  <c r="BS182" i="79"/>
  <c r="CI182" i="79"/>
  <c r="G27" i="27"/>
  <c r="G40" i="27" s="1"/>
  <c r="J132" i="79"/>
  <c r="I133" i="79"/>
  <c r="H80" i="79"/>
  <c r="J72" i="79"/>
  <c r="H79" i="79"/>
  <c r="J133" i="79"/>
  <c r="H78" i="79"/>
  <c r="J130" i="79"/>
  <c r="I132" i="79"/>
  <c r="H139" i="79"/>
  <c r="I130" i="79"/>
  <c r="H137" i="79"/>
  <c r="J28" i="79"/>
  <c r="J422" i="79" s="1"/>
  <c r="I129" i="79"/>
  <c r="H136" i="79"/>
  <c r="H28" i="79"/>
  <c r="H422" i="79" s="1"/>
  <c r="J82" i="79"/>
  <c r="I82" i="79"/>
  <c r="H133" i="79"/>
  <c r="J81" i="79"/>
  <c r="I81" i="79"/>
  <c r="J80" i="79"/>
  <c r="I80" i="79"/>
  <c r="J137" i="79"/>
  <c r="J79" i="79"/>
  <c r="I79" i="79"/>
  <c r="H132" i="79"/>
  <c r="J78" i="79"/>
  <c r="I78" i="79"/>
  <c r="H130" i="79"/>
  <c r="J136" i="79"/>
  <c r="H129" i="79"/>
  <c r="I139" i="79"/>
  <c r="I28" i="79"/>
  <c r="I422" i="79" s="1"/>
  <c r="J129" i="79"/>
  <c r="I137" i="79"/>
  <c r="H82" i="79"/>
  <c r="J139" i="79"/>
  <c r="I136" i="79"/>
  <c r="H81" i="79"/>
  <c r="EE514" i="79"/>
  <c r="BC332" i="79"/>
  <c r="O514" i="79"/>
  <c r="EM514" i="79"/>
  <c r="AM296" i="79"/>
  <c r="CI514" i="79"/>
  <c r="W514" i="79"/>
  <c r="CQ332" i="79"/>
  <c r="AU514" i="79"/>
  <c r="BK514" i="79"/>
  <c r="EU215" i="79"/>
  <c r="CQ514" i="79"/>
  <c r="BS514" i="79"/>
  <c r="CY514" i="79"/>
  <c r="AE514" i="79"/>
  <c r="CA514" i="79"/>
  <c r="DG514" i="79"/>
  <c r="EU514" i="79"/>
  <c r="FC514" i="79"/>
  <c r="AM332" i="79"/>
  <c r="DG296" i="79"/>
  <c r="BK299" i="79"/>
  <c r="DO514" i="79"/>
  <c r="BC315" i="79"/>
  <c r="AM514" i="79"/>
  <c r="BC514" i="79"/>
  <c r="DW514" i="79"/>
  <c r="O290" i="79"/>
  <c r="AM217" i="79"/>
  <c r="DW217" i="79"/>
  <c r="AM330" i="79"/>
  <c r="CQ507" i="79"/>
  <c r="DW328" i="79"/>
  <c r="DW298" i="79"/>
  <c r="CI290" i="79"/>
  <c r="DO290" i="79"/>
  <c r="AE290" i="79"/>
  <c r="DO315" i="79"/>
  <c r="EM290" i="79"/>
  <c r="AU186" i="79"/>
  <c r="AV186" i="79" s="1"/>
  <c r="BK290" i="79"/>
  <c r="CI507" i="79"/>
  <c r="DG298" i="79"/>
  <c r="BC328" i="79"/>
  <c r="CA328" i="79"/>
  <c r="DO328" i="79"/>
  <c r="AU328" i="79"/>
  <c r="AM328" i="79"/>
  <c r="DG328" i="79"/>
  <c r="AE328" i="79"/>
  <c r="BS328" i="79"/>
  <c r="CY328" i="79"/>
  <c r="EE313" i="79"/>
  <c r="EG313" i="79" s="1"/>
  <c r="W328" i="79"/>
  <c r="FC328" i="79"/>
  <c r="CQ328" i="79"/>
  <c r="EE328" i="79"/>
  <c r="O294" i="79"/>
  <c r="BK328" i="79"/>
  <c r="O328" i="79"/>
  <c r="EU315" i="79"/>
  <c r="BK331" i="79"/>
  <c r="AM297" i="79"/>
  <c r="W297" i="79"/>
  <c r="AE297" i="79"/>
  <c r="AU316" i="79"/>
  <c r="BC331" i="79"/>
  <c r="AM331" i="79"/>
  <c r="BC316" i="79"/>
  <c r="AE491" i="79"/>
  <c r="AE499" i="79"/>
  <c r="CQ297" i="79"/>
  <c r="BC269" i="79"/>
  <c r="AE329" i="79"/>
  <c r="AM269" i="79"/>
  <c r="DW185" i="79"/>
  <c r="DY185" i="79" s="1"/>
  <c r="EE185" i="79"/>
  <c r="EG185" i="79" s="1"/>
  <c r="BS215" i="79"/>
  <c r="DO329" i="79"/>
  <c r="DG215" i="79"/>
  <c r="AU269" i="79"/>
  <c r="FC185" i="79"/>
  <c r="FE185" i="79" s="1"/>
  <c r="DG329" i="79"/>
  <c r="BS269" i="79"/>
  <c r="CQ215" i="79"/>
  <c r="FC215" i="79"/>
  <c r="BK329" i="79"/>
  <c r="BC215" i="79"/>
  <c r="CI185" i="79"/>
  <c r="CJ185" i="79" s="1"/>
  <c r="AE314" i="79"/>
  <c r="BK269" i="79"/>
  <c r="CQ202" i="79"/>
  <c r="CR202" i="79" s="1"/>
  <c r="BC329" i="79"/>
  <c r="DW215" i="79"/>
  <c r="CA259" i="79"/>
  <c r="EU259" i="79"/>
  <c r="W276" i="79"/>
  <c r="BS259" i="79"/>
  <c r="AM276" i="79"/>
  <c r="EE276" i="79"/>
  <c r="BK259" i="79"/>
  <c r="AE259" i="79"/>
  <c r="EM185" i="79"/>
  <c r="EO185" i="79" s="1"/>
  <c r="EU185" i="79"/>
  <c r="EW185" i="79" s="1"/>
  <c r="AM185" i="79"/>
  <c r="AN185" i="79" s="1"/>
  <c r="BS185" i="79"/>
  <c r="BU185" i="79" s="1"/>
  <c r="CA185" i="79"/>
  <c r="CB185" i="79" s="1"/>
  <c r="CQ185" i="79"/>
  <c r="CS185" i="79" s="1"/>
  <c r="CY185" i="79"/>
  <c r="CZ185" i="79" s="1"/>
  <c r="DG202" i="79"/>
  <c r="DH202" i="79" s="1"/>
  <c r="DG185" i="79"/>
  <c r="DI185" i="79" s="1"/>
  <c r="AE185" i="79"/>
  <c r="AF185" i="79" s="1"/>
  <c r="DO185" i="79"/>
  <c r="DP185" i="79" s="1"/>
  <c r="CY261" i="79"/>
  <c r="DA261" i="79" s="1"/>
  <c r="BK202" i="79"/>
  <c r="BL202" i="79" s="1"/>
  <c r="CI211" i="79"/>
  <c r="O242" i="79"/>
  <c r="BS202" i="79"/>
  <c r="BT202" i="79" s="1"/>
  <c r="BK190" i="79"/>
  <c r="BC190" i="79"/>
  <c r="EE261" i="79"/>
  <c r="EF261" i="79" s="1"/>
  <c r="CA261" i="79"/>
  <c r="CB261" i="79" s="1"/>
  <c r="AU226" i="79"/>
  <c r="CI226" i="79"/>
  <c r="BS261" i="79"/>
  <c r="BT261" i="79" s="1"/>
  <c r="O261" i="79"/>
  <c r="Q261" i="79" s="1"/>
  <c r="W261" i="79"/>
  <c r="X261" i="79" s="1"/>
  <c r="DG261" i="79"/>
  <c r="DH261" i="79" s="1"/>
  <c r="EM261" i="79"/>
  <c r="EN261" i="79" s="1"/>
  <c r="W226" i="79"/>
  <c r="CQ261" i="79"/>
  <c r="CR261" i="79" s="1"/>
  <c r="R6" i="35"/>
  <c r="DW117" i="79"/>
  <c r="AU315" i="79"/>
  <c r="AU331" i="79"/>
  <c r="CQ331" i="79"/>
  <c r="EM327" i="79"/>
  <c r="AE316" i="79"/>
  <c r="EE327" i="79"/>
  <c r="AE315" i="79"/>
  <c r="DO316" i="79"/>
  <c r="DW331" i="79"/>
  <c r="R44" i="35"/>
  <c r="Q44" i="35" s="1"/>
  <c r="R50" i="35"/>
  <c r="Q50" i="35" s="1"/>
  <c r="G61" i="13"/>
  <c r="EM239" i="79"/>
  <c r="DO237" i="79"/>
  <c r="DO242" i="79"/>
  <c r="CY250" i="79"/>
  <c r="AM226" i="79"/>
  <c r="O239" i="79"/>
  <c r="AE242" i="79"/>
  <c r="W114" i="79"/>
  <c r="BS82" i="79"/>
  <c r="BT82" i="79" s="1"/>
  <c r="DW82" i="79"/>
  <c r="DX82" i="79" s="1"/>
  <c r="AE80" i="79"/>
  <c r="AG80" i="79" s="1"/>
  <c r="AE117" i="79"/>
  <c r="EE117" i="79"/>
  <c r="BK117" i="79"/>
  <c r="CQ68" i="79"/>
  <c r="CQ82" i="79"/>
  <c r="CR82" i="79" s="1"/>
  <c r="O114" i="79"/>
  <c r="EU114" i="79"/>
  <c r="W106" i="79"/>
  <c r="BC16" i="79"/>
  <c r="BC431" i="79" s="1"/>
  <c r="CI149" i="79"/>
  <c r="CJ149" i="79" s="1"/>
  <c r="AE68" i="79"/>
  <c r="CA137" i="79"/>
  <c r="CC137" i="79" s="1"/>
  <c r="CA112" i="79"/>
  <c r="W74" i="79"/>
  <c r="CA36" i="79"/>
  <c r="CA37" i="79" s="1"/>
  <c r="BK68" i="79"/>
  <c r="O136" i="79"/>
  <c r="Q136" i="79" s="1"/>
  <c r="W148" i="79"/>
  <c r="BS148" i="79"/>
  <c r="CA80" i="79"/>
  <c r="CC80" i="79" s="1"/>
  <c r="BS155" i="79"/>
  <c r="AU148" i="79"/>
  <c r="CI80" i="79"/>
  <c r="CJ80" i="79" s="1"/>
  <c r="K51" i="79"/>
  <c r="AU80" i="79"/>
  <c r="AW80" i="79" s="1"/>
  <c r="BK148" i="79"/>
  <c r="CY118" i="79"/>
  <c r="CZ118" i="79" s="1"/>
  <c r="DW67" i="79"/>
  <c r="BS80" i="79"/>
  <c r="BT80" i="79" s="1"/>
  <c r="DO155" i="79"/>
  <c r="DW80" i="79"/>
  <c r="DY80" i="79" s="1"/>
  <c r="AM24" i="79"/>
  <c r="AM421" i="79" s="1"/>
  <c r="CQ106" i="79"/>
  <c r="FC82" i="79"/>
  <c r="FE82" i="79" s="1"/>
  <c r="CQ80" i="79"/>
  <c r="CR80" i="79" s="1"/>
  <c r="CY136" i="79"/>
  <c r="DA136" i="79" s="1"/>
  <c r="AE155" i="79"/>
  <c r="DG24" i="79"/>
  <c r="DG421" i="79" s="1"/>
  <c r="DW422" i="79"/>
  <c r="AM136" i="79"/>
  <c r="AN136" i="79" s="1"/>
  <c r="BS24" i="79"/>
  <c r="BS421" i="79" s="1"/>
  <c r="DW24" i="79"/>
  <c r="DW421" i="79" s="1"/>
  <c r="W24" i="79"/>
  <c r="W421" i="79" s="1"/>
  <c r="O73" i="79"/>
  <c r="EM155" i="79"/>
  <c r="BS230" i="79"/>
  <c r="BK215" i="79"/>
  <c r="BS226" i="79"/>
  <c r="CI217" i="79"/>
  <c r="EE250" i="79"/>
  <c r="O250" i="79"/>
  <c r="AM240" i="79"/>
  <c r="BS275" i="79"/>
  <c r="AE217" i="79"/>
  <c r="CY226" i="79"/>
  <c r="DG217" i="79"/>
  <c r="EM215" i="79"/>
  <c r="DO230" i="79"/>
  <c r="W217" i="79"/>
  <c r="AU230" i="79"/>
  <c r="CA250" i="79"/>
  <c r="DG263" i="79"/>
  <c r="DH263" i="79" s="1"/>
  <c r="DW276" i="79"/>
  <c r="AM207" i="79"/>
  <c r="AE250" i="79"/>
  <c r="AE187" i="79"/>
  <c r="AF187" i="79" s="1"/>
  <c r="EM259" i="79"/>
  <c r="CY259" i="79"/>
  <c r="EE190" i="79"/>
  <c r="CQ187" i="79"/>
  <c r="CS187" i="79" s="1"/>
  <c r="AU258" i="79"/>
  <c r="AU187" i="79"/>
  <c r="AV187" i="79" s="1"/>
  <c r="BK275" i="79"/>
  <c r="DW275" i="79"/>
  <c r="EU190" i="79"/>
  <c r="AM275" i="79"/>
  <c r="EE275" i="79"/>
  <c r="FC258" i="79"/>
  <c r="W275" i="79"/>
  <c r="DG258" i="79"/>
  <c r="EE267" i="79"/>
  <c r="BC258" i="79"/>
  <c r="DW258" i="79"/>
  <c r="AM258" i="79"/>
  <c r="BK258" i="79"/>
  <c r="EE258" i="79"/>
  <c r="EE187" i="79"/>
  <c r="EF187" i="79" s="1"/>
  <c r="W258" i="79"/>
  <c r="AU275" i="79"/>
  <c r="FC275" i="79"/>
  <c r="DG275" i="79"/>
  <c r="CI187" i="79"/>
  <c r="CJ187" i="79" s="1"/>
  <c r="CQ190" i="79"/>
  <c r="BC275" i="79"/>
  <c r="BK122" i="79"/>
  <c r="CI147" i="79"/>
  <c r="EM67" i="79"/>
  <c r="AE100" i="79"/>
  <c r="FC114" i="79"/>
  <c r="W82" i="79"/>
  <c r="X82" i="79" s="1"/>
  <c r="BS67" i="79"/>
  <c r="DW106" i="79"/>
  <c r="CA68" i="79"/>
  <c r="EE115" i="79"/>
  <c r="EE106" i="79"/>
  <c r="CA106" i="79"/>
  <c r="CY24" i="79"/>
  <c r="CY421" i="79" s="1"/>
  <c r="EN118" i="79"/>
  <c r="AE23" i="79"/>
  <c r="AE420" i="79" s="1"/>
  <c r="BC72" i="79"/>
  <c r="CI135" i="79"/>
  <c r="DG72" i="79"/>
  <c r="BC135" i="79"/>
  <c r="BS136" i="79"/>
  <c r="BU136" i="79" s="1"/>
  <c r="CI116" i="79"/>
  <c r="DG136" i="79"/>
  <c r="DI136" i="79" s="1"/>
  <c r="FC23" i="79"/>
  <c r="FC420" i="79" s="1"/>
  <c r="AE136" i="79"/>
  <c r="AG136" i="79" s="1"/>
  <c r="BC134" i="79"/>
  <c r="CA148" i="79"/>
  <c r="CQ24" i="79"/>
  <c r="CQ421" i="79" s="1"/>
  <c r="DG135" i="79"/>
  <c r="EE148" i="79"/>
  <c r="BC23" i="79"/>
  <c r="BC420" i="79" s="1"/>
  <c r="O152" i="79"/>
  <c r="O24" i="79"/>
  <c r="O421" i="79" s="1"/>
  <c r="AE135" i="79"/>
  <c r="AU24" i="79"/>
  <c r="AU421" i="79" s="1"/>
  <c r="BC129" i="79"/>
  <c r="BE129" i="79" s="1"/>
  <c r="CA160" i="79"/>
  <c r="CQ148" i="79"/>
  <c r="CQ23" i="79"/>
  <c r="CQ420" i="79" s="1"/>
  <c r="DO24" i="79"/>
  <c r="DO421" i="79" s="1"/>
  <c r="EE72" i="79"/>
  <c r="EE24" i="79"/>
  <c r="EE421" i="79" s="1"/>
  <c r="EM24" i="79"/>
  <c r="EM421" i="79" s="1"/>
  <c r="O23" i="79"/>
  <c r="O420" i="79" s="1"/>
  <c r="AU155" i="79"/>
  <c r="AU23" i="79"/>
  <c r="AU420" i="79" s="1"/>
  <c r="CA155" i="79"/>
  <c r="DO148" i="79"/>
  <c r="DO23" i="79"/>
  <c r="DO420" i="79" s="1"/>
  <c r="EE136" i="79"/>
  <c r="EF136" i="79" s="1"/>
  <c r="AE72" i="79"/>
  <c r="O72" i="79"/>
  <c r="AU79" i="79"/>
  <c r="AV79" i="79" s="1"/>
  <c r="BK72" i="79"/>
  <c r="BK24" i="79"/>
  <c r="BK421" i="79" s="1"/>
  <c r="CA72" i="79"/>
  <c r="CA24" i="79"/>
  <c r="CA421" i="79" s="1"/>
  <c r="CQ72" i="79"/>
  <c r="DO73" i="79"/>
  <c r="FC72" i="79"/>
  <c r="AU72" i="79"/>
  <c r="BK23" i="79"/>
  <c r="BK420" i="79" s="1"/>
  <c r="CA23" i="79"/>
  <c r="CA420" i="79" s="1"/>
  <c r="DO72" i="79"/>
  <c r="O135" i="79"/>
  <c r="AM148" i="79"/>
  <c r="AM23" i="79"/>
  <c r="AM420" i="79" s="1"/>
  <c r="AU135" i="79"/>
  <c r="BK136" i="79"/>
  <c r="BM136" i="79" s="1"/>
  <c r="CQ136" i="79"/>
  <c r="CS136" i="79" s="1"/>
  <c r="CY80" i="79"/>
  <c r="CZ80" i="79" s="1"/>
  <c r="CY23" i="79"/>
  <c r="CY420" i="79" s="1"/>
  <c r="DO136" i="79"/>
  <c r="DP136" i="79" s="1"/>
  <c r="EU135" i="79"/>
  <c r="AE148" i="79"/>
  <c r="AM73" i="79"/>
  <c r="AU106" i="79"/>
  <c r="CA136" i="79"/>
  <c r="CB136" i="79" s="1"/>
  <c r="CI24" i="79"/>
  <c r="CI421" i="79" s="1"/>
  <c r="CQ107" i="79"/>
  <c r="CY72" i="79"/>
  <c r="DO135" i="79"/>
  <c r="DW148" i="79"/>
  <c r="EM135" i="79"/>
  <c r="EU116" i="79"/>
  <c r="AE147" i="79"/>
  <c r="AM72" i="79"/>
  <c r="BK107" i="79"/>
  <c r="CA135" i="79"/>
  <c r="CI23" i="79"/>
  <c r="CI420" i="79" s="1"/>
  <c r="DW160" i="79"/>
  <c r="EM107" i="79"/>
  <c r="EW108" i="79"/>
  <c r="AE160" i="79"/>
  <c r="CY135" i="79"/>
  <c r="DW154" i="79"/>
  <c r="W23" i="79"/>
  <c r="W420" i="79" s="1"/>
  <c r="BC148" i="79"/>
  <c r="BS74" i="79"/>
  <c r="CI72" i="79"/>
  <c r="DW72" i="79"/>
  <c r="W72" i="79"/>
  <c r="BS23" i="79"/>
  <c r="BS420" i="79" s="1"/>
  <c r="CY116" i="79"/>
  <c r="DG23" i="79"/>
  <c r="DG420" i="79" s="1"/>
  <c r="DW23" i="79"/>
  <c r="DW420" i="79" s="1"/>
  <c r="AE79" i="79"/>
  <c r="AG79" i="79" s="1"/>
  <c r="AE422" i="79"/>
  <c r="DO117" i="79"/>
  <c r="W135" i="79"/>
  <c r="AE73" i="79"/>
  <c r="AE24" i="79"/>
  <c r="AE421" i="79" s="1"/>
  <c r="BC24" i="79"/>
  <c r="BC421" i="79" s="1"/>
  <c r="CI68" i="79"/>
  <c r="DG149" i="79"/>
  <c r="DH149" i="79" s="1"/>
  <c r="EE149" i="79"/>
  <c r="EF149" i="79" s="1"/>
  <c r="CY149" i="79"/>
  <c r="DA149" i="79" s="1"/>
  <c r="BS149" i="79"/>
  <c r="BT149" i="79" s="1"/>
  <c r="EM147" i="79"/>
  <c r="BC108" i="79"/>
  <c r="BE108" i="79" s="1"/>
  <c r="O107" i="79"/>
  <c r="DG107" i="79"/>
  <c r="AU107" i="79"/>
  <c r="EE107" i="79"/>
  <c r="DO122" i="79"/>
  <c r="DP122" i="79" s="1"/>
  <c r="EU122" i="79"/>
  <c r="EV122" i="79" s="1"/>
  <c r="DG122" i="79"/>
  <c r="AM122" i="79"/>
  <c r="AN122" i="79" s="1"/>
  <c r="BK124" i="79"/>
  <c r="BM124" i="79" s="1"/>
  <c r="BK257" i="79"/>
  <c r="FC269" i="79"/>
  <c r="EU269" i="79"/>
  <c r="CA295" i="79"/>
  <c r="CY295" i="79"/>
  <c r="BS295" i="79"/>
  <c r="EU294" i="79"/>
  <c r="EM294" i="79"/>
  <c r="W294" i="79"/>
  <c r="CY294" i="79"/>
  <c r="CQ294" i="79"/>
  <c r="CY289" i="79"/>
  <c r="BK289" i="79"/>
  <c r="CI289" i="79"/>
  <c r="DO289" i="79"/>
  <c r="BC289" i="79"/>
  <c r="O289" i="79"/>
  <c r="EE289" i="79"/>
  <c r="AE289" i="79"/>
  <c r="AU289" i="79"/>
  <c r="CA289" i="79"/>
  <c r="CQ289" i="79"/>
  <c r="W289" i="79"/>
  <c r="DG289" i="79"/>
  <c r="DW289" i="79"/>
  <c r="AM289" i="79"/>
  <c r="BS289" i="79"/>
  <c r="EM289" i="79"/>
  <c r="FC289" i="79"/>
  <c r="CA32" i="79"/>
  <c r="CA33" i="79" s="1"/>
  <c r="CA439" i="79" s="1"/>
  <c r="AE32" i="79"/>
  <c r="AE33" i="79" s="1"/>
  <c r="AE439" i="79" s="1"/>
  <c r="BS18" i="79"/>
  <c r="BS433" i="79" s="1"/>
  <c r="FC236" i="79"/>
  <c r="O260" i="79"/>
  <c r="EM272" i="79"/>
  <c r="W215" i="79"/>
  <c r="AE226" i="79"/>
  <c r="BS250" i="79"/>
  <c r="CQ250" i="79"/>
  <c r="AM215" i="79"/>
  <c r="BC202" i="79"/>
  <c r="BD202" i="79" s="1"/>
  <c r="BS242" i="79"/>
  <c r="CY215" i="79"/>
  <c r="CI215" i="79"/>
  <c r="O215" i="79"/>
  <c r="BK237" i="79"/>
  <c r="BC250" i="79"/>
  <c r="DO215" i="79"/>
  <c r="EM242" i="79"/>
  <c r="AU215" i="79"/>
  <c r="AE215" i="79"/>
  <c r="BK242" i="79"/>
  <c r="CI250" i="79"/>
  <c r="EU250" i="79"/>
  <c r="BC242" i="79"/>
  <c r="EU242" i="79"/>
  <c r="O202" i="79"/>
  <c r="P202" i="79" s="1"/>
  <c r="CA215" i="79"/>
  <c r="EE215" i="79"/>
  <c r="W242" i="79"/>
  <c r="AM242" i="79"/>
  <c r="DO202" i="79"/>
  <c r="DP202" i="79" s="1"/>
  <c r="CA228" i="79"/>
  <c r="BS228" i="79"/>
  <c r="FC274" i="79"/>
  <c r="AE272" i="79"/>
  <c r="CA272" i="79"/>
  <c r="AE260" i="79"/>
  <c r="CY272" i="79"/>
  <c r="EM260" i="79"/>
  <c r="DO272" i="79"/>
  <c r="CQ273" i="79"/>
  <c r="CQ272" i="79"/>
  <c r="O272" i="79"/>
  <c r="CI272" i="79"/>
  <c r="DW99" i="79"/>
  <c r="BC259" i="79"/>
  <c r="DO259" i="79"/>
  <c r="AM259" i="79"/>
  <c r="O259" i="79"/>
  <c r="CQ262" i="79"/>
  <c r="CI262" i="79"/>
  <c r="DG269" i="79"/>
  <c r="AE269" i="79"/>
  <c r="CQ269" i="79"/>
  <c r="BK267" i="79"/>
  <c r="W267" i="79"/>
  <c r="BC267" i="79"/>
  <c r="BS267" i="79"/>
  <c r="DW267" i="79"/>
  <c r="AM267" i="79"/>
  <c r="DG267" i="79"/>
  <c r="FC267" i="79"/>
  <c r="AU267" i="79"/>
  <c r="CA262" i="79"/>
  <c r="CY262" i="79"/>
  <c r="DO262" i="79"/>
  <c r="AM99" i="79"/>
  <c r="EE158" i="79"/>
  <c r="AE158" i="79"/>
  <c r="AF158" i="79" s="1"/>
  <c r="DW157" i="79"/>
  <c r="AM156" i="79"/>
  <c r="BS157" i="79"/>
  <c r="AM157" i="79"/>
  <c r="AU157" i="79"/>
  <c r="BC157" i="79"/>
  <c r="BK157" i="79"/>
  <c r="BS156" i="79"/>
  <c r="CA157" i="79"/>
  <c r="DO157" i="79"/>
  <c r="AU156" i="79"/>
  <c r="BC156" i="79"/>
  <c r="EU157" i="79"/>
  <c r="DG157" i="79"/>
  <c r="EU156" i="79"/>
  <c r="W157" i="79"/>
  <c r="DG156" i="79"/>
  <c r="W156" i="79"/>
  <c r="FC157" i="79"/>
  <c r="O157" i="79"/>
  <c r="CY157" i="79"/>
  <c r="EE157" i="79"/>
  <c r="CQ157" i="79"/>
  <c r="AE157" i="79"/>
  <c r="AE156" i="79"/>
  <c r="CI157" i="79"/>
  <c r="DO156" i="79"/>
  <c r="EM157" i="79"/>
  <c r="O156" i="79"/>
  <c r="CY156" i="79"/>
  <c r="AM155" i="79"/>
  <c r="O155" i="79"/>
  <c r="DG155" i="79"/>
  <c r="CY155" i="79"/>
  <c r="EE155" i="79"/>
  <c r="FC160" i="79"/>
  <c r="DO160" i="79"/>
  <c r="O160" i="79"/>
  <c r="DG160" i="79"/>
  <c r="O158" i="79"/>
  <c r="W160" i="79"/>
  <c r="AU160" i="79"/>
  <c r="CY160" i="79"/>
  <c r="EM160" i="79"/>
  <c r="AM160" i="79"/>
  <c r="W158" i="79"/>
  <c r="AU158" i="79"/>
  <c r="AV158" i="79" s="1"/>
  <c r="BC160" i="79"/>
  <c r="CQ160" i="79"/>
  <c r="BC158" i="79"/>
  <c r="BK160" i="79"/>
  <c r="EE160" i="79"/>
  <c r="BS160" i="79"/>
  <c r="CI160" i="79"/>
  <c r="EU160" i="79"/>
  <c r="BK153" i="79"/>
  <c r="CQ153" i="79"/>
  <c r="CY153" i="79"/>
  <c r="DG153" i="79"/>
  <c r="AE153" i="79"/>
  <c r="BS153" i="79"/>
  <c r="CI153" i="79"/>
  <c r="CA153" i="79"/>
  <c r="EM153" i="79"/>
  <c r="EE153" i="79"/>
  <c r="BC153" i="79"/>
  <c r="DO134" i="79"/>
  <c r="O134" i="79"/>
  <c r="AE134" i="79"/>
  <c r="EE134" i="79"/>
  <c r="EU134" i="79"/>
  <c r="BK134" i="79"/>
  <c r="AM134" i="79"/>
  <c r="CI134" i="79"/>
  <c r="CQ134" i="79"/>
  <c r="DG134" i="79"/>
  <c r="BS134" i="79"/>
  <c r="AU132" i="79"/>
  <c r="DO128" i="79"/>
  <c r="EU124" i="79"/>
  <c r="EW124" i="79" s="1"/>
  <c r="DO124" i="79"/>
  <c r="DQ124" i="79" s="1"/>
  <c r="DG124" i="79"/>
  <c r="DI124" i="79" s="1"/>
  <c r="AU122" i="79"/>
  <c r="BS124" i="79"/>
  <c r="BU124" i="79" s="1"/>
  <c r="AU124" i="79"/>
  <c r="AW124" i="79" s="1"/>
  <c r="BS122" i="79"/>
  <c r="CA124" i="79"/>
  <c r="CC124" i="79" s="1"/>
  <c r="CI124" i="79"/>
  <c r="CK124" i="79" s="1"/>
  <c r="FC124" i="79"/>
  <c r="FE124" i="79" s="1"/>
  <c r="O124" i="79"/>
  <c r="AE124" i="79"/>
  <c r="AF124" i="79" s="1"/>
  <c r="CA122" i="79"/>
  <c r="CB122" i="79" s="1"/>
  <c r="CI122" i="79"/>
  <c r="EM124" i="79"/>
  <c r="EN124" i="79" s="1"/>
  <c r="O122" i="79"/>
  <c r="W124" i="79"/>
  <c r="Y124" i="79" s="1"/>
  <c r="AE122" i="79"/>
  <c r="EM122" i="79"/>
  <c r="EO122" i="79" s="1"/>
  <c r="W122" i="79"/>
  <c r="X122" i="79" s="1"/>
  <c r="AE118" i="79"/>
  <c r="AF118" i="79" s="1"/>
  <c r="BC124" i="79"/>
  <c r="BE124" i="79" s="1"/>
  <c r="CQ124" i="79"/>
  <c r="CS124" i="79" s="1"/>
  <c r="DW124" i="79"/>
  <c r="DY124" i="79" s="1"/>
  <c r="W118" i="79"/>
  <c r="X118" i="79" s="1"/>
  <c r="BC122" i="79"/>
  <c r="CQ122" i="79"/>
  <c r="CR122" i="79" s="1"/>
  <c r="CY124" i="79"/>
  <c r="DA124" i="79" s="1"/>
  <c r="DW122" i="79"/>
  <c r="DX122" i="79" s="1"/>
  <c r="EE124" i="79"/>
  <c r="EG124" i="79" s="1"/>
  <c r="AM124" i="79"/>
  <c r="CY122" i="79"/>
  <c r="CA117" i="79"/>
  <c r="AU117" i="79"/>
  <c r="AM117" i="79"/>
  <c r="FK117" i="79"/>
  <c r="FC117" i="79"/>
  <c r="EU117" i="79"/>
  <c r="O117" i="79"/>
  <c r="DG117" i="79"/>
  <c r="BC117" i="79"/>
  <c r="CY117" i="79"/>
  <c r="BS117" i="79"/>
  <c r="CQ117" i="79"/>
  <c r="CI117" i="79"/>
  <c r="EM117" i="79"/>
  <c r="W117" i="79"/>
  <c r="BC113" i="79"/>
  <c r="BE113" i="79" s="1"/>
  <c r="BS113" i="79"/>
  <c r="BU113" i="79" s="1"/>
  <c r="EM113" i="79"/>
  <c r="EN113" i="79" s="1"/>
  <c r="CY121" i="79"/>
  <c r="W113" i="79"/>
  <c r="Y113" i="79" s="1"/>
  <c r="AE121" i="79"/>
  <c r="BK121" i="79"/>
  <c r="CA121" i="79"/>
  <c r="CY113" i="79"/>
  <c r="CZ113" i="79" s="1"/>
  <c r="AE113" i="79"/>
  <c r="AG113" i="79" s="1"/>
  <c r="BK118" i="79"/>
  <c r="BM118" i="79" s="1"/>
  <c r="CA118" i="79"/>
  <c r="CB118" i="79" s="1"/>
  <c r="AU118" i="79"/>
  <c r="AV118" i="79" s="1"/>
  <c r="CI121" i="79"/>
  <c r="DG118" i="79"/>
  <c r="DI118" i="79" s="1"/>
  <c r="AU113" i="79"/>
  <c r="AV113" i="79" s="1"/>
  <c r="CI118" i="79"/>
  <c r="CJ118" i="79" s="1"/>
  <c r="DG113" i="79"/>
  <c r="DH113" i="79" s="1"/>
  <c r="EU118" i="79"/>
  <c r="EV118" i="79" s="1"/>
  <c r="DO121" i="79"/>
  <c r="AM121" i="79"/>
  <c r="CI113" i="79"/>
  <c r="CK113" i="79" s="1"/>
  <c r="DO118" i="79"/>
  <c r="DP118" i="79" s="1"/>
  <c r="DW121" i="79"/>
  <c r="EU113" i="79"/>
  <c r="EW113" i="79" s="1"/>
  <c r="W121" i="79"/>
  <c r="EE113" i="79"/>
  <c r="EF113" i="79" s="1"/>
  <c r="AU121" i="79"/>
  <c r="BK113" i="79"/>
  <c r="BM113" i="79" s="1"/>
  <c r="CA113" i="79"/>
  <c r="CB113" i="79" s="1"/>
  <c r="DG121" i="79"/>
  <c r="AM118" i="79"/>
  <c r="AN118" i="79" s="1"/>
  <c r="DO113" i="79"/>
  <c r="DQ113" i="79" s="1"/>
  <c r="DW118" i="79"/>
  <c r="DX118" i="79" s="1"/>
  <c r="O121" i="79"/>
  <c r="AM113" i="79"/>
  <c r="AN113" i="79" s="1"/>
  <c r="DW113" i="79"/>
  <c r="DY113" i="79" s="1"/>
  <c r="O118" i="79"/>
  <c r="Q118" i="79" s="1"/>
  <c r="CQ121" i="79"/>
  <c r="O113" i="79"/>
  <c r="Q113" i="79" s="1"/>
  <c r="BC121" i="79"/>
  <c r="BS121" i="79"/>
  <c r="CQ118" i="79"/>
  <c r="CS118" i="79" s="1"/>
  <c r="EE121" i="79"/>
  <c r="BC118" i="79"/>
  <c r="BE118" i="79" s="1"/>
  <c r="BS118" i="79"/>
  <c r="BU118" i="79" s="1"/>
  <c r="EE118" i="79"/>
  <c r="EF118" i="79" s="1"/>
  <c r="FC112" i="79"/>
  <c r="W112" i="79"/>
  <c r="EM112" i="79"/>
  <c r="EU112" i="79"/>
  <c r="EE112" i="79"/>
  <c r="BK112" i="79"/>
  <c r="AE112" i="79"/>
  <c r="DW112" i="79"/>
  <c r="BC112" i="79"/>
  <c r="DO112" i="79"/>
  <c r="BS112" i="79"/>
  <c r="DG112" i="79"/>
  <c r="CY112" i="79"/>
  <c r="BS108" i="79"/>
  <c r="BU108" i="79" s="1"/>
  <c r="AE108" i="79"/>
  <c r="DO108" i="79"/>
  <c r="DQ108" i="79" s="1"/>
  <c r="CQ108" i="79"/>
  <c r="CS108" i="79" s="1"/>
  <c r="DW108" i="79"/>
  <c r="DX108" i="79" s="1"/>
  <c r="AU108" i="79"/>
  <c r="AV108" i="79" s="1"/>
  <c r="O108" i="79"/>
  <c r="P108" i="79" s="1"/>
  <c r="CA108" i="79"/>
  <c r="CB108" i="79" s="1"/>
  <c r="CY108" i="79"/>
  <c r="CZ108" i="79" s="1"/>
  <c r="AM108" i="79"/>
  <c r="AO108" i="79" s="1"/>
  <c r="EE108" i="79"/>
  <c r="EM108" i="79"/>
  <c r="EO108" i="79" s="1"/>
  <c r="BK108" i="79"/>
  <c r="BL108" i="79" s="1"/>
  <c r="CI108" i="79"/>
  <c r="CJ108" i="79" s="1"/>
  <c r="W108" i="79"/>
  <c r="X108" i="79" s="1"/>
  <c r="DG108" i="79"/>
  <c r="DH108" i="79" s="1"/>
  <c r="BS107" i="79"/>
  <c r="AM107" i="79"/>
  <c r="DW107" i="79"/>
  <c r="CA107" i="79"/>
  <c r="W107" i="79"/>
  <c r="EU107" i="79"/>
  <c r="CY107" i="79"/>
  <c r="G109" i="79"/>
  <c r="AE107" i="79"/>
  <c r="BC107" i="79"/>
  <c r="CY106" i="79"/>
  <c r="EU106" i="79"/>
  <c r="CI106" i="79"/>
  <c r="BC106" i="79"/>
  <c r="O106" i="79"/>
  <c r="BS106" i="79"/>
  <c r="AM98" i="79"/>
  <c r="DW98" i="79"/>
  <c r="EE98" i="79"/>
  <c r="DW96" i="79"/>
  <c r="BS96" i="79"/>
  <c r="AU96" i="79"/>
  <c r="W96" i="79"/>
  <c r="DG96" i="79"/>
  <c r="EU96" i="79"/>
  <c r="CQ96" i="79"/>
  <c r="EE96" i="79"/>
  <c r="EM96" i="79"/>
  <c r="CA96" i="79"/>
  <c r="FC96" i="79"/>
  <c r="BC96" i="79"/>
  <c r="BC78" i="79"/>
  <c r="CA78" i="79"/>
  <c r="CQ78" i="79"/>
  <c r="W78" i="79"/>
  <c r="EE78" i="79"/>
  <c r="AM78" i="79"/>
  <c r="EU78" i="79"/>
  <c r="AU78" i="79"/>
  <c r="BS78" i="79"/>
  <c r="AE78" i="79"/>
  <c r="CI78" i="79"/>
  <c r="EM78" i="79"/>
  <c r="O78" i="79"/>
  <c r="CY78" i="79"/>
  <c r="EE76" i="79"/>
  <c r="DW76" i="79"/>
  <c r="DW75" i="79"/>
  <c r="DG82" i="79"/>
  <c r="DH82" i="79" s="1"/>
  <c r="O82" i="79"/>
  <c r="P82" i="79" s="1"/>
  <c r="AE82" i="79"/>
  <c r="CI82" i="79"/>
  <c r="CJ82" i="79" s="1"/>
  <c r="DG74" i="79"/>
  <c r="BK82" i="79"/>
  <c r="BL82" i="79" s="1"/>
  <c r="AM82" i="79"/>
  <c r="BC82" i="79"/>
  <c r="AU82" i="79"/>
  <c r="AW82" i="79" s="1"/>
  <c r="AE75" i="79"/>
  <c r="CY82" i="79"/>
  <c r="CZ82" i="79" s="1"/>
  <c r="DO82" i="79"/>
  <c r="DQ82" i="79" s="1"/>
  <c r="W76" i="79"/>
  <c r="EU82" i="79"/>
  <c r="EW82" i="79" s="1"/>
  <c r="EM82" i="79"/>
  <c r="EN82" i="79" s="1"/>
  <c r="AM75" i="79"/>
  <c r="BC75" i="79"/>
  <c r="BC74" i="79"/>
  <c r="EE82" i="79"/>
  <c r="EG82" i="79" s="1"/>
  <c r="AU74" i="79"/>
  <c r="CA82" i="79"/>
  <c r="CY76" i="79"/>
  <c r="EE66" i="79"/>
  <c r="DW66" i="79"/>
  <c r="AU66" i="79"/>
  <c r="BC66" i="79"/>
  <c r="CI66" i="79"/>
  <c r="DG66" i="79"/>
  <c r="FC66" i="79"/>
  <c r="W66" i="79"/>
  <c r="CQ66" i="79"/>
  <c r="CY66" i="79"/>
  <c r="DO66" i="79"/>
  <c r="AM66" i="79"/>
  <c r="BK66" i="79"/>
  <c r="G486" i="79"/>
  <c r="AU332" i="79"/>
  <c r="BK332" i="79"/>
  <c r="DW332" i="79"/>
  <c r="CI331" i="79"/>
  <c r="DG331" i="79"/>
  <c r="CY332" i="79"/>
  <c r="EM332" i="79"/>
  <c r="CY331" i="79"/>
  <c r="EM331" i="79"/>
  <c r="EU332" i="79"/>
  <c r="CI332" i="79"/>
  <c r="DG332" i="79"/>
  <c r="W332" i="79"/>
  <c r="W331" i="79"/>
  <c r="AE332" i="79"/>
  <c r="BS332" i="79"/>
  <c r="CA332" i="79"/>
  <c r="DO332" i="79"/>
  <c r="AE331" i="79"/>
  <c r="BS331" i="79"/>
  <c r="CA331" i="79"/>
  <c r="DO331" i="79"/>
  <c r="EE332" i="79"/>
  <c r="FC332" i="79"/>
  <c r="O332" i="79"/>
  <c r="EE331" i="79"/>
  <c r="O331" i="79"/>
  <c r="FK312" i="79"/>
  <c r="DW313" i="79"/>
  <c r="DX313" i="79" s="1"/>
  <c r="BS313" i="79"/>
  <c r="BT313" i="79" s="1"/>
  <c r="CY313" i="79"/>
  <c r="DA313" i="79" s="1"/>
  <c r="AM313" i="79"/>
  <c r="AO313" i="79" s="1"/>
  <c r="CA313" i="79"/>
  <c r="CB313" i="79" s="1"/>
  <c r="BC313" i="79"/>
  <c r="BD313" i="79" s="1"/>
  <c r="CI313" i="79"/>
  <c r="CJ313" i="79" s="1"/>
  <c r="AU313" i="79"/>
  <c r="AV313" i="79" s="1"/>
  <c r="FC313" i="79"/>
  <c r="FD313" i="79" s="1"/>
  <c r="W313" i="79"/>
  <c r="X313" i="79" s="1"/>
  <c r="EM313" i="79"/>
  <c r="EN313" i="79" s="1"/>
  <c r="AE313" i="79"/>
  <c r="AF313" i="79" s="1"/>
  <c r="DG313" i="79"/>
  <c r="DH313" i="79" s="1"/>
  <c r="BK313" i="79"/>
  <c r="BL313" i="79" s="1"/>
  <c r="CQ313" i="79"/>
  <c r="CR313" i="79" s="1"/>
  <c r="CA312" i="79"/>
  <c r="BK312" i="79"/>
  <c r="CY312" i="79"/>
  <c r="DG312" i="79"/>
  <c r="DW312" i="79"/>
  <c r="O312" i="79"/>
  <c r="AE312" i="79"/>
  <c r="CQ312" i="79"/>
  <c r="CI312" i="79"/>
  <c r="DO312" i="79"/>
  <c r="AM312" i="79"/>
  <c r="EM312" i="79"/>
  <c r="W312" i="79"/>
  <c r="FC312" i="79"/>
  <c r="BC312" i="79"/>
  <c r="BS312" i="79"/>
  <c r="EE312" i="79"/>
  <c r="AU312" i="79"/>
  <c r="BS316" i="79"/>
  <c r="W317" i="79"/>
  <c r="BK315" i="79"/>
  <c r="CI317" i="79"/>
  <c r="CQ317" i="79"/>
  <c r="CS317" i="79" s="1"/>
  <c r="CY314" i="79"/>
  <c r="DG315" i="79"/>
  <c r="FC316" i="79"/>
  <c r="O317" i="79"/>
  <c r="Q317" i="79" s="1"/>
  <c r="W316" i="79"/>
  <c r="BK314" i="79"/>
  <c r="CI316" i="79"/>
  <c r="CQ316" i="79"/>
  <c r="DG314" i="79"/>
  <c r="BS315" i="79"/>
  <c r="O316" i="79"/>
  <c r="W315" i="79"/>
  <c r="AM317" i="79"/>
  <c r="AO317" i="79" s="1"/>
  <c r="CA316" i="79"/>
  <c r="CI315" i="79"/>
  <c r="CQ315" i="79"/>
  <c r="CY315" i="79"/>
  <c r="O315" i="79"/>
  <c r="AM316" i="79"/>
  <c r="CA315" i="79"/>
  <c r="EE316" i="79"/>
  <c r="BK316" i="79"/>
  <c r="BS314" i="79"/>
  <c r="DG316" i="79"/>
  <c r="O314" i="79"/>
  <c r="AM315" i="79"/>
  <c r="CA314" i="79"/>
  <c r="EE315" i="79"/>
  <c r="EM317" i="79"/>
  <c r="CY316" i="79"/>
  <c r="DW316" i="79"/>
  <c r="EE314" i="79"/>
  <c r="EM316" i="79"/>
  <c r="EU316" i="79"/>
  <c r="DW315" i="79"/>
  <c r="EM315" i="79"/>
  <c r="AE317" i="79"/>
  <c r="AG317" i="79" s="1"/>
  <c r="AU317" i="79"/>
  <c r="AW317" i="79" s="1"/>
  <c r="BC317" i="79"/>
  <c r="BE317" i="79" s="1"/>
  <c r="DW314" i="79"/>
  <c r="BS246" i="79"/>
  <c r="CA242" i="79"/>
  <c r="CI242" i="79"/>
  <c r="EE242" i="79"/>
  <c r="AU242" i="79"/>
  <c r="CQ242" i="79"/>
  <c r="FC242" i="79"/>
  <c r="CY242" i="79"/>
  <c r="EM235" i="79"/>
  <c r="AM235" i="79"/>
  <c r="CA246" i="79"/>
  <c r="FC235" i="79"/>
  <c r="BS235" i="79"/>
  <c r="DO239" i="79"/>
  <c r="BK239" i="79"/>
  <c r="CY239" i="79"/>
  <c r="BC239" i="79"/>
  <c r="W247" i="79"/>
  <c r="EE246" i="79"/>
  <c r="CQ239" i="79"/>
  <c r="O235" i="79"/>
  <c r="CQ246" i="79"/>
  <c r="W239" i="79"/>
  <c r="DW239" i="79"/>
  <c r="AE239" i="79"/>
  <c r="DG239" i="79"/>
  <c r="BS239" i="79"/>
  <c r="O236" i="79"/>
  <c r="AE246" i="79"/>
  <c r="CA239" i="79"/>
  <c r="CI238" i="79"/>
  <c r="W246" i="79"/>
  <c r="O238" i="79"/>
  <c r="CI239" i="79"/>
  <c r="FC239" i="79"/>
  <c r="EE239" i="79"/>
  <c r="EM236" i="79"/>
  <c r="AU238" i="79"/>
  <c r="AU239" i="79"/>
  <c r="CI235" i="79"/>
  <c r="AM239" i="79"/>
  <c r="EU239" i="79"/>
  <c r="AM246" i="79"/>
  <c r="AE247" i="79"/>
  <c r="AM236" i="79"/>
  <c r="CQ248" i="79"/>
  <c r="EE247" i="79"/>
  <c r="BC247" i="79"/>
  <c r="CA248" i="79"/>
  <c r="EU236" i="79"/>
  <c r="W236" i="79"/>
  <c r="AE236" i="79"/>
  <c r="BC246" i="79"/>
  <c r="CA247" i="79"/>
  <c r="EE236" i="79"/>
  <c r="EU235" i="79"/>
  <c r="W235" i="79"/>
  <c r="AE235" i="79"/>
  <c r="CQ236" i="79"/>
  <c r="BK247" i="79"/>
  <c r="CQ235" i="79"/>
  <c r="CY246" i="79"/>
  <c r="DO246" i="79"/>
  <c r="AU247" i="79"/>
  <c r="BC236" i="79"/>
  <c r="BK246" i="79"/>
  <c r="CA236" i="79"/>
  <c r="AU246" i="79"/>
  <c r="BC235" i="79"/>
  <c r="CA235" i="79"/>
  <c r="CI247" i="79"/>
  <c r="CY236" i="79"/>
  <c r="DO236" i="79"/>
  <c r="EE235" i="79"/>
  <c r="BK236" i="79"/>
  <c r="CI246" i="79"/>
  <c r="CY235" i="79"/>
  <c r="DG246" i="79"/>
  <c r="DO235" i="79"/>
  <c r="EE248" i="79"/>
  <c r="BK235" i="79"/>
  <c r="DW247" i="79"/>
  <c r="AU236" i="79"/>
  <c r="DG236" i="79"/>
  <c r="DW246" i="79"/>
  <c r="BS236" i="79"/>
  <c r="O246" i="79"/>
  <c r="AM248" i="79"/>
  <c r="AU235" i="79"/>
  <c r="DG235" i="79"/>
  <c r="DW236" i="79"/>
  <c r="EM247" i="79"/>
  <c r="BS248" i="79"/>
  <c r="CI236" i="79"/>
  <c r="DW235" i="79"/>
  <c r="O243" i="79"/>
  <c r="DW243" i="79"/>
  <c r="W245" i="79"/>
  <c r="AM243" i="79"/>
  <c r="AU222" i="79"/>
  <c r="AM222" i="79"/>
  <c r="EE222" i="79"/>
  <c r="BK222" i="79"/>
  <c r="BS217" i="79"/>
  <c r="EM217" i="79"/>
  <c r="BC217" i="79"/>
  <c r="CQ217" i="79"/>
  <c r="G218" i="79"/>
  <c r="O217" i="79"/>
  <c r="BK217" i="79"/>
  <c r="EU217" i="79"/>
  <c r="FC217" i="79"/>
  <c r="EE217" i="79"/>
  <c r="AU217" i="79"/>
  <c r="CA217" i="79"/>
  <c r="CY217" i="79"/>
  <c r="DO217" i="79"/>
  <c r="CI189" i="79"/>
  <c r="EE182" i="79"/>
  <c r="CY182" i="79"/>
  <c r="O182" i="79"/>
  <c r="DG182" i="79"/>
  <c r="EU182" i="79"/>
  <c r="AU182" i="79"/>
  <c r="CA182" i="79"/>
  <c r="BK182" i="79"/>
  <c r="DO182" i="79"/>
  <c r="W182" i="79"/>
  <c r="AE182" i="79"/>
  <c r="AM182" i="79"/>
  <c r="DW182" i="79"/>
  <c r="BS201" i="79"/>
  <c r="O190" i="79"/>
  <c r="CI201" i="79"/>
  <c r="CQ201" i="79"/>
  <c r="AU190" i="79"/>
  <c r="CA190" i="79"/>
  <c r="CY201" i="79"/>
  <c r="O183" i="79"/>
  <c r="DO190" i="79"/>
  <c r="DG201" i="79"/>
  <c r="BK183" i="79"/>
  <c r="DO201" i="79"/>
  <c r="DG190" i="79"/>
  <c r="DW201" i="79"/>
  <c r="AM190" i="79"/>
  <c r="AU183" i="79"/>
  <c r="CA183" i="79"/>
  <c r="CY183" i="79"/>
  <c r="EE201" i="79"/>
  <c r="W190" i="79"/>
  <c r="AE190" i="79"/>
  <c r="DW190" i="79"/>
  <c r="EM201" i="79"/>
  <c r="CI190" i="79"/>
  <c r="EU201" i="79"/>
  <c r="FC201" i="79"/>
  <c r="CA201" i="79"/>
  <c r="FK201" i="79"/>
  <c r="DW183" i="79"/>
  <c r="BC183" i="79"/>
  <c r="CY190" i="79"/>
  <c r="BS190" i="79"/>
  <c r="EM190" i="79"/>
  <c r="G14" i="69"/>
  <c r="BS181" i="79"/>
  <c r="FK123" i="79"/>
  <c r="FL123" i="79" s="1"/>
  <c r="AU123" i="79"/>
  <c r="AV123" i="79" s="1"/>
  <c r="EE114" i="79"/>
  <c r="CI181" i="79"/>
  <c r="BK75" i="79"/>
  <c r="BK114" i="79"/>
  <c r="CQ181" i="79"/>
  <c r="W99" i="79"/>
  <c r="BC326" i="79"/>
  <c r="EE245" i="79"/>
  <c r="BC114" i="79"/>
  <c r="C16" i="32"/>
  <c r="CQ491" i="79"/>
  <c r="O75" i="79"/>
  <c r="W311" i="79"/>
  <c r="AU245" i="79"/>
  <c r="BK274" i="79"/>
  <c r="CQ147" i="79"/>
  <c r="DG299" i="79"/>
  <c r="DO139" i="79"/>
  <c r="EM75" i="79"/>
  <c r="FK131" i="79"/>
  <c r="EM131" i="79"/>
  <c r="CA131" i="79"/>
  <c r="EE131" i="79"/>
  <c r="FK250" i="79"/>
  <c r="FC250" i="79"/>
  <c r="DO250" i="79"/>
  <c r="BK250" i="79"/>
  <c r="AM250" i="79"/>
  <c r="DG250" i="79"/>
  <c r="FK240" i="79"/>
  <c r="EE240" i="79"/>
  <c r="CA240" i="79"/>
  <c r="FK226" i="79"/>
  <c r="BK226" i="79"/>
  <c r="DG114" i="79"/>
  <c r="CQ112" i="79"/>
  <c r="BS114" i="79"/>
  <c r="DG181" i="79"/>
  <c r="W243" i="79"/>
  <c r="AM329" i="79"/>
  <c r="AU250" i="79"/>
  <c r="BC299" i="79"/>
  <c r="BC131" i="79"/>
  <c r="BC263" i="79"/>
  <c r="BD263" i="79" s="1"/>
  <c r="BS75" i="79"/>
  <c r="BS240" i="79"/>
  <c r="CA77" i="79"/>
  <c r="CQ257" i="79"/>
  <c r="CQ228" i="79"/>
  <c r="CY257" i="79"/>
  <c r="DO269" i="79"/>
  <c r="DO187" i="79"/>
  <c r="DP187" i="79" s="1"/>
  <c r="EU299" i="79"/>
  <c r="FC189" i="79"/>
  <c r="FK330" i="79"/>
  <c r="CA330" i="79"/>
  <c r="FC148" i="79"/>
  <c r="EU148" i="79"/>
  <c r="EM148" i="79"/>
  <c r="O148" i="79"/>
  <c r="CY148" i="79"/>
  <c r="CI148" i="79"/>
  <c r="FK155" i="79"/>
  <c r="DW155" i="79"/>
  <c r="CI155" i="79"/>
  <c r="BC155" i="79"/>
  <c r="W155" i="79"/>
  <c r="BK155" i="79"/>
  <c r="FK80" i="79"/>
  <c r="FL80" i="79" s="1"/>
  <c r="EE80" i="79"/>
  <c r="FC80" i="79"/>
  <c r="EU80" i="79"/>
  <c r="EV80" i="79" s="1"/>
  <c r="AM80" i="79"/>
  <c r="AO80" i="79" s="1"/>
  <c r="W80" i="79"/>
  <c r="Y80" i="79" s="1"/>
  <c r="DO80" i="79"/>
  <c r="DP80" i="79" s="1"/>
  <c r="DG80" i="79"/>
  <c r="DH80" i="79" s="1"/>
  <c r="BK80" i="79"/>
  <c r="BL80" i="79" s="1"/>
  <c r="EM80" i="79"/>
  <c r="EN80" i="79" s="1"/>
  <c r="O80" i="79"/>
  <c r="Q80" i="79" s="1"/>
  <c r="FK136" i="79"/>
  <c r="FM136" i="79" s="1"/>
  <c r="EM136" i="79"/>
  <c r="EO136" i="79" s="1"/>
  <c r="DW136" i="79"/>
  <c r="DY136" i="79" s="1"/>
  <c r="CI136" i="79"/>
  <c r="CJ136" i="79" s="1"/>
  <c r="BC136" i="79"/>
  <c r="BE136" i="79" s="1"/>
  <c r="AU136" i="79"/>
  <c r="AV136" i="79" s="1"/>
  <c r="EE311" i="79"/>
  <c r="DO311" i="79"/>
  <c r="EM311" i="79"/>
  <c r="DG311" i="79"/>
  <c r="AE311" i="79"/>
  <c r="BK311" i="79"/>
  <c r="O311" i="79"/>
  <c r="FK100" i="79"/>
  <c r="EM100" i="79"/>
  <c r="DG100" i="79"/>
  <c r="AM100" i="79"/>
  <c r="FC100" i="79"/>
  <c r="CQ100" i="79"/>
  <c r="EE100" i="79"/>
  <c r="CY100" i="79"/>
  <c r="CA100" i="79"/>
  <c r="CQ189" i="79"/>
  <c r="DO288" i="79"/>
  <c r="AM245" i="79"/>
  <c r="BK245" i="79"/>
  <c r="BS245" i="79"/>
  <c r="EM114" i="79"/>
  <c r="CA181" i="79"/>
  <c r="O203" i="79"/>
  <c r="AE299" i="79"/>
  <c r="CQ326" i="79"/>
  <c r="O138" i="79"/>
  <c r="AE138" i="79"/>
  <c r="AU228" i="79"/>
  <c r="CY326" i="79"/>
  <c r="CQ299" i="79"/>
  <c r="DO114" i="79"/>
  <c r="CY181" i="79"/>
  <c r="W203" i="79"/>
  <c r="X203" i="79" s="1"/>
  <c r="CQ229" i="79"/>
  <c r="CY299" i="79"/>
  <c r="DO189" i="79"/>
  <c r="K156" i="79"/>
  <c r="FM156" i="79" s="1"/>
  <c r="FC120" i="79"/>
  <c r="EU120" i="79"/>
  <c r="EM97" i="79"/>
  <c r="CQ97" i="79"/>
  <c r="CY114" i="79"/>
  <c r="CI112" i="79"/>
  <c r="DO181" i="79"/>
  <c r="O186" i="79"/>
  <c r="P186" i="79" s="1"/>
  <c r="AE123" i="79"/>
  <c r="AE245" i="79"/>
  <c r="AU75" i="79"/>
  <c r="AU100" i="79"/>
  <c r="BK139" i="79"/>
  <c r="BS311" i="79"/>
  <c r="BS203" i="79"/>
  <c r="CA75" i="79"/>
  <c r="CA274" i="79"/>
  <c r="CQ245" i="79"/>
  <c r="CQ226" i="79"/>
  <c r="CY245" i="79"/>
  <c r="CY216" i="79"/>
  <c r="DG203" i="79"/>
  <c r="DH203" i="79" s="1"/>
  <c r="EE288" i="79"/>
  <c r="EU203" i="79"/>
  <c r="EV203" i="79" s="1"/>
  <c r="FC240" i="79"/>
  <c r="FC187" i="79"/>
  <c r="FC314" i="79"/>
  <c r="DO314" i="79"/>
  <c r="CI314" i="79"/>
  <c r="BC314" i="79"/>
  <c r="AU314" i="79"/>
  <c r="AM314" i="79"/>
  <c r="W314" i="79"/>
  <c r="CQ314" i="79"/>
  <c r="K148" i="79"/>
  <c r="DI148" i="79" s="1"/>
  <c r="EU159" i="79"/>
  <c r="EE159" i="79"/>
  <c r="AE159" i="79"/>
  <c r="AE189" i="79"/>
  <c r="FK257" i="79"/>
  <c r="EE257" i="79"/>
  <c r="AM257" i="79"/>
  <c r="FC257" i="79"/>
  <c r="BS257" i="79"/>
  <c r="CA299" i="79"/>
  <c r="BS288" i="79"/>
  <c r="CA257" i="79"/>
  <c r="DO100" i="79"/>
  <c r="AE114" i="79"/>
  <c r="DO203" i="79"/>
  <c r="DP203" i="79" s="1"/>
  <c r="W75" i="79"/>
  <c r="DO273" i="79"/>
  <c r="DW181" i="79"/>
  <c r="W138" i="79"/>
  <c r="BK186" i="79"/>
  <c r="BM186" i="79" s="1"/>
  <c r="FC147" i="79"/>
  <c r="DW147" i="79"/>
  <c r="CY147" i="79"/>
  <c r="EE147" i="79"/>
  <c r="CA147" i="79"/>
  <c r="BC147" i="79"/>
  <c r="AM147" i="79"/>
  <c r="W147" i="79"/>
  <c r="AU112" i="79"/>
  <c r="EE181" i="79"/>
  <c r="FK299" i="79"/>
  <c r="DW299" i="79"/>
  <c r="FC299" i="79"/>
  <c r="O299" i="79"/>
  <c r="EE299" i="79"/>
  <c r="DO299" i="79"/>
  <c r="FK83" i="79"/>
  <c r="DW83" i="79"/>
  <c r="CI83" i="79"/>
  <c r="AU83" i="79"/>
  <c r="AE83" i="79"/>
  <c r="EU83" i="79"/>
  <c r="BS83" i="79"/>
  <c r="CI326" i="79"/>
  <c r="EU100" i="79"/>
  <c r="FK288" i="79"/>
  <c r="DW288" i="79"/>
  <c r="CY288" i="79"/>
  <c r="CA288" i="79"/>
  <c r="DG288" i="79"/>
  <c r="BC288" i="79"/>
  <c r="AU288" i="79"/>
  <c r="AM288" i="79"/>
  <c r="W288" i="79"/>
  <c r="EM288" i="79"/>
  <c r="BK288" i="79"/>
  <c r="AE288" i="79"/>
  <c r="E407" i="79"/>
  <c r="K407" i="79" s="1"/>
  <c r="K48" i="79"/>
  <c r="BC100" i="79"/>
  <c r="CI299" i="79"/>
  <c r="EM274" i="79"/>
  <c r="FK99" i="79"/>
  <c r="FC99" i="79"/>
  <c r="EU99" i="79"/>
  <c r="EE99" i="79"/>
  <c r="CY99" i="79"/>
  <c r="CA99" i="79"/>
  <c r="AE99" i="79"/>
  <c r="DO99" i="79"/>
  <c r="EM299" i="79"/>
  <c r="FK81" i="79"/>
  <c r="DO81" i="79"/>
  <c r="BC203" i="79"/>
  <c r="BK99" i="79"/>
  <c r="AE228" i="79"/>
  <c r="AM187" i="79"/>
  <c r="W189" i="79"/>
  <c r="CA243" i="79"/>
  <c r="CQ288" i="79"/>
  <c r="DO263" i="79"/>
  <c r="DP263" i="79" s="1"/>
  <c r="W187" i="79"/>
  <c r="CA311" i="79"/>
  <c r="CI100" i="79"/>
  <c r="CI243" i="79"/>
  <c r="DG243" i="79"/>
  <c r="CA114" i="79"/>
  <c r="EM181" i="79"/>
  <c r="O228" i="79"/>
  <c r="W186" i="79"/>
  <c r="X186" i="79" s="1"/>
  <c r="AU211" i="79"/>
  <c r="BK326" i="79"/>
  <c r="BS189" i="79"/>
  <c r="CI311" i="79"/>
  <c r="CI99" i="79"/>
  <c r="DG189" i="79"/>
  <c r="DO326" i="79"/>
  <c r="DW257" i="79"/>
  <c r="EE243" i="79"/>
  <c r="EM245" i="79"/>
  <c r="EM211" i="79"/>
  <c r="EU243" i="79"/>
  <c r="EU189" i="79"/>
  <c r="AU189" i="79"/>
  <c r="FK139" i="79"/>
  <c r="DW139" i="79"/>
  <c r="CY228" i="79"/>
  <c r="CI114" i="79"/>
  <c r="AM112" i="79"/>
  <c r="AU114" i="79"/>
  <c r="EU181" i="79"/>
  <c r="EM491" i="79"/>
  <c r="O147" i="79"/>
  <c r="O226" i="79"/>
  <c r="W326" i="79"/>
  <c r="W263" i="79"/>
  <c r="X263" i="79" s="1"/>
  <c r="AU138" i="79"/>
  <c r="AU274" i="79"/>
  <c r="BC228" i="79"/>
  <c r="BS138" i="79"/>
  <c r="BS187" i="79"/>
  <c r="CA189" i="79"/>
  <c r="CI274" i="79"/>
  <c r="CQ81" i="79"/>
  <c r="CY81" i="79"/>
  <c r="CY243" i="79"/>
  <c r="CY203" i="79"/>
  <c r="CZ203" i="79" s="1"/>
  <c r="DG187" i="79"/>
  <c r="DH187" i="79" s="1"/>
  <c r="DO228" i="79"/>
  <c r="DW245" i="79"/>
  <c r="EM120" i="79"/>
  <c r="EM250" i="79"/>
  <c r="FK134" i="79"/>
  <c r="EM134" i="79"/>
  <c r="DW134" i="79"/>
  <c r="CY134" i="79"/>
  <c r="CA134" i="79"/>
  <c r="W134" i="79"/>
  <c r="FK106" i="79"/>
  <c r="FC106" i="79"/>
  <c r="DO106" i="79"/>
  <c r="BK106" i="79"/>
  <c r="DG106" i="79"/>
  <c r="AM106" i="79"/>
  <c r="EM106" i="79"/>
  <c r="FC259" i="79"/>
  <c r="EE259" i="79"/>
  <c r="DW259" i="79"/>
  <c r="CI259" i="79"/>
  <c r="W259" i="79"/>
  <c r="DG259" i="79"/>
  <c r="CQ259" i="79"/>
  <c r="FK247" i="79"/>
  <c r="FC247" i="79"/>
  <c r="DO247" i="79"/>
  <c r="DG247" i="79"/>
  <c r="CQ247" i="79"/>
  <c r="BS247" i="79"/>
  <c r="EU247" i="79"/>
  <c r="CY247" i="79"/>
  <c r="O247" i="79"/>
  <c r="FK229" i="79"/>
  <c r="AE229" i="79"/>
  <c r="AM229" i="79"/>
  <c r="W229" i="79"/>
  <c r="G321" i="79"/>
  <c r="G323" i="79" s="1"/>
  <c r="BK83" i="79"/>
  <c r="DO244" i="79"/>
  <c r="CA245" i="79"/>
  <c r="EE228" i="79"/>
  <c r="FK75" i="79"/>
  <c r="DO75" i="79"/>
  <c r="CQ75" i="79"/>
  <c r="CY75" i="79"/>
  <c r="EE75" i="79"/>
  <c r="O100" i="79"/>
  <c r="BK244" i="79"/>
  <c r="DO274" i="79"/>
  <c r="C17" i="32"/>
  <c r="AU257" i="79"/>
  <c r="CQ114" i="79"/>
  <c r="AM114" i="79"/>
  <c r="FC181" i="79"/>
  <c r="W299" i="79"/>
  <c r="AE243" i="79"/>
  <c r="BC257" i="79"/>
  <c r="BC226" i="79"/>
  <c r="BK147" i="79"/>
  <c r="BS186" i="79"/>
  <c r="BU186" i="79" s="1"/>
  <c r="CA187" i="79"/>
  <c r="CB187" i="79" s="1"/>
  <c r="CI273" i="79"/>
  <c r="CY202" i="79"/>
  <c r="CZ202" i="79" s="1"/>
  <c r="DG186" i="79"/>
  <c r="DI186" i="79" s="1"/>
  <c r="DO147" i="79"/>
  <c r="DW250" i="79"/>
  <c r="DW203" i="79"/>
  <c r="DX203" i="79" s="1"/>
  <c r="EU311" i="79"/>
  <c r="FK78" i="79"/>
  <c r="FC78" i="79"/>
  <c r="DO78" i="79"/>
  <c r="DG78" i="79"/>
  <c r="BK78" i="79"/>
  <c r="FK326" i="79"/>
  <c r="EU326" i="79"/>
  <c r="BS326" i="79"/>
  <c r="O326" i="79"/>
  <c r="FK77" i="79"/>
  <c r="BK77" i="79"/>
  <c r="CQ77" i="79"/>
  <c r="FK274" i="79"/>
  <c r="DW274" i="79"/>
  <c r="EU274" i="79"/>
  <c r="BS274" i="79"/>
  <c r="EE274" i="79"/>
  <c r="BC274" i="79"/>
  <c r="AE274" i="79"/>
  <c r="O288" i="79"/>
  <c r="W257" i="79"/>
  <c r="AE326" i="79"/>
  <c r="EM189" i="79"/>
  <c r="G318" i="79"/>
  <c r="FK243" i="79"/>
  <c r="FC243" i="79"/>
  <c r="EM243" i="79"/>
  <c r="BS243" i="79"/>
  <c r="AU243" i="79"/>
  <c r="BC243" i="79"/>
  <c r="FK228" i="79"/>
  <c r="EU228" i="79"/>
  <c r="FC228" i="79"/>
  <c r="EM228" i="79"/>
  <c r="CI228" i="79"/>
  <c r="AM228" i="79"/>
  <c r="W228" i="79"/>
  <c r="DW228" i="79"/>
  <c r="DG228" i="79"/>
  <c r="G334" i="79"/>
  <c r="AM311" i="79"/>
  <c r="AM274" i="79"/>
  <c r="BC139" i="79"/>
  <c r="BK100" i="79"/>
  <c r="DO243" i="79"/>
  <c r="G291" i="79"/>
  <c r="W100" i="79"/>
  <c r="AM189" i="79"/>
  <c r="BC138" i="79"/>
  <c r="BK203" i="79"/>
  <c r="BL203" i="79" s="1"/>
  <c r="DG326" i="79"/>
  <c r="DW114" i="79"/>
  <c r="O274" i="79"/>
  <c r="BK243" i="79"/>
  <c r="CI245" i="79"/>
  <c r="DW311" i="79"/>
  <c r="EU75" i="79"/>
  <c r="H230" i="79"/>
  <c r="W274" i="79"/>
  <c r="AM326" i="79"/>
  <c r="CA273" i="79"/>
  <c r="FK329" i="79"/>
  <c r="CQ329" i="79"/>
  <c r="BS329" i="79"/>
  <c r="CA329" i="79"/>
  <c r="CY329" i="79"/>
  <c r="O329" i="79"/>
  <c r="C27" i="36"/>
  <c r="O112" i="79"/>
  <c r="O245" i="79"/>
  <c r="AE77" i="79"/>
  <c r="AU299" i="79"/>
  <c r="AU147" i="79"/>
  <c r="BC245" i="79"/>
  <c r="BK120" i="79"/>
  <c r="BS299" i="79"/>
  <c r="BS147" i="79"/>
  <c r="CA326" i="79"/>
  <c r="CA186" i="79"/>
  <c r="CB186" i="79" s="1"/>
  <c r="CI329" i="79"/>
  <c r="CQ274" i="79"/>
  <c r="CQ203" i="79"/>
  <c r="CR203" i="79" s="1"/>
  <c r="CY273" i="79"/>
  <c r="DG75" i="79"/>
  <c r="DG274" i="79"/>
  <c r="DG183" i="79"/>
  <c r="DO120" i="79"/>
  <c r="DO245" i="79"/>
  <c r="DW100" i="79"/>
  <c r="DW202" i="79"/>
  <c r="DX202" i="79" s="1"/>
  <c r="EE189" i="79"/>
  <c r="FK66" i="79"/>
  <c r="EU66" i="79"/>
  <c r="O66" i="79"/>
  <c r="EM66" i="79"/>
  <c r="CA66" i="79"/>
  <c r="AE66" i="79"/>
  <c r="W269" i="79"/>
  <c r="W202" i="79"/>
  <c r="X202" i="79" s="1"/>
  <c r="AE203" i="79"/>
  <c r="AF203" i="79" s="1"/>
  <c r="AM203" i="79"/>
  <c r="AN203" i="79" s="1"/>
  <c r="BK261" i="79"/>
  <c r="BK189" i="79"/>
  <c r="BS183" i="79"/>
  <c r="CI203" i="79"/>
  <c r="CJ203" i="79" s="1"/>
  <c r="CQ186" i="79"/>
  <c r="CR186" i="79" s="1"/>
  <c r="DO183" i="79"/>
  <c r="DW189" i="79"/>
  <c r="EM202" i="79"/>
  <c r="EN202" i="79" s="1"/>
  <c r="EU202" i="79"/>
  <c r="EV202" i="79" s="1"/>
  <c r="FC202" i="79"/>
  <c r="FD202" i="79" s="1"/>
  <c r="AE202" i="79"/>
  <c r="AF202" i="79" s="1"/>
  <c r="AM261" i="79"/>
  <c r="AN261" i="79" s="1"/>
  <c r="AM202" i="79"/>
  <c r="AN202" i="79" s="1"/>
  <c r="BK187" i="79"/>
  <c r="BM187" i="79" s="1"/>
  <c r="CI269" i="79"/>
  <c r="CI202" i="79"/>
  <c r="CJ202" i="79" s="1"/>
  <c r="CQ183" i="79"/>
  <c r="DO261" i="79"/>
  <c r="DP261" i="79" s="1"/>
  <c r="DW269" i="79"/>
  <c r="DW187" i="79"/>
  <c r="DY187" i="79" s="1"/>
  <c r="EU331" i="79"/>
  <c r="FK296" i="79"/>
  <c r="FC296" i="79"/>
  <c r="FK113" i="79"/>
  <c r="FC113" i="79"/>
  <c r="FE113" i="79" s="1"/>
  <c r="FK242" i="79"/>
  <c r="DW242" i="79"/>
  <c r="FK18" i="79"/>
  <c r="FK433" i="79" s="1"/>
  <c r="EE18" i="79"/>
  <c r="EE433" i="79" s="1"/>
  <c r="W183" i="79"/>
  <c r="AE263" i="79"/>
  <c r="AF263" i="79" s="1"/>
  <c r="AE186" i="79"/>
  <c r="AF186" i="79" s="1"/>
  <c r="AM186" i="79"/>
  <c r="AO186" i="79" s="1"/>
  <c r="AU203" i="79"/>
  <c r="AV203" i="79" s="1"/>
  <c r="BC189" i="79"/>
  <c r="CI261" i="79"/>
  <c r="CK261" i="79" s="1"/>
  <c r="CI186" i="79"/>
  <c r="CJ186" i="79" s="1"/>
  <c r="CY269" i="79"/>
  <c r="CY189" i="79"/>
  <c r="DW261" i="79"/>
  <c r="DX261" i="79" s="1"/>
  <c r="EE203" i="79"/>
  <c r="EU183" i="79"/>
  <c r="FC183" i="79"/>
  <c r="FK313" i="79"/>
  <c r="FL313" i="79" s="1"/>
  <c r="EU313" i="79"/>
  <c r="FK72" i="79"/>
  <c r="EM72" i="79"/>
  <c r="EU72" i="79"/>
  <c r="O269" i="79"/>
  <c r="O189" i="79"/>
  <c r="AE183" i="79"/>
  <c r="AU202" i="79"/>
  <c r="AV202" i="79" s="1"/>
  <c r="BC261" i="79"/>
  <c r="BD261" i="79" s="1"/>
  <c r="BC187" i="79"/>
  <c r="BE187" i="79" s="1"/>
  <c r="CA269" i="79"/>
  <c r="CA203" i="79"/>
  <c r="CB203" i="79" s="1"/>
  <c r="CI183" i="79"/>
  <c r="CY187" i="79"/>
  <c r="DA187" i="79" s="1"/>
  <c r="FK328" i="79"/>
  <c r="EU328" i="79"/>
  <c r="EM328" i="79"/>
  <c r="O187" i="79"/>
  <c r="Q187" i="79" s="1"/>
  <c r="AE261" i="79"/>
  <c r="AM183" i="79"/>
  <c r="AU261" i="79"/>
  <c r="AV261" i="79" s="1"/>
  <c r="BC186" i="79"/>
  <c r="BE186" i="79" s="1"/>
  <c r="CA202" i="79"/>
  <c r="CB202" i="79" s="1"/>
  <c r="CQ216" i="79"/>
  <c r="CY186" i="79"/>
  <c r="EE269" i="79"/>
  <c r="EU272" i="79"/>
  <c r="FK107" i="79"/>
  <c r="FC107" i="79"/>
  <c r="DO107" i="79"/>
  <c r="FK183" i="79"/>
  <c r="EU187" i="79"/>
  <c r="EV187" i="79" s="1"/>
  <c r="EE202" i="79"/>
  <c r="EF202" i="79" s="1"/>
  <c r="EM203" i="79"/>
  <c r="EN203" i="79" s="1"/>
  <c r="G223" i="79"/>
  <c r="EM269" i="79"/>
  <c r="EM187" i="79"/>
  <c r="EO187" i="79" s="1"/>
  <c r="EE23" i="79"/>
  <c r="EE420" i="79" s="1"/>
  <c r="EE183" i="79"/>
  <c r="EU262" i="79"/>
  <c r="EM23" i="79"/>
  <c r="EM420" i="79" s="1"/>
  <c r="EM183" i="79"/>
  <c r="FC203" i="79"/>
  <c r="FD203" i="79" s="1"/>
  <c r="W22" i="79"/>
  <c r="W419" i="79" s="1"/>
  <c r="CQ22" i="79"/>
  <c r="CQ419" i="79" s="1"/>
  <c r="DO22" i="79"/>
  <c r="DO419" i="79" s="1"/>
  <c r="O22" i="79"/>
  <c r="DG22" i="79"/>
  <c r="BC296" i="79"/>
  <c r="BK296" i="79"/>
  <c r="BS296" i="79"/>
  <c r="CA296" i="79"/>
  <c r="CY296" i="79"/>
  <c r="EE296" i="79"/>
  <c r="DW296" i="79"/>
  <c r="EM296" i="79"/>
  <c r="EU296" i="79"/>
  <c r="O296" i="79"/>
  <c r="W296" i="79"/>
  <c r="AE296" i="79"/>
  <c r="CI296" i="79"/>
  <c r="CQ296" i="79"/>
  <c r="DO296" i="79"/>
  <c r="BK317" i="79"/>
  <c r="CA317" i="79"/>
  <c r="FC317" i="79"/>
  <c r="DG317" i="79"/>
  <c r="DI317" i="79" s="1"/>
  <c r="DO317" i="79"/>
  <c r="DQ317" i="79" s="1"/>
  <c r="DW317" i="79"/>
  <c r="EE317" i="79"/>
  <c r="EF317" i="79" s="1"/>
  <c r="BS317" i="79"/>
  <c r="BT317" i="79" s="1"/>
  <c r="CY317" i="79"/>
  <c r="DA317" i="79" s="1"/>
  <c r="EU317" i="79"/>
  <c r="C18" i="32"/>
  <c r="CQ154" i="79"/>
  <c r="EM154" i="79"/>
  <c r="AE154" i="79"/>
  <c r="CA154" i="79"/>
  <c r="FC136" i="79"/>
  <c r="FE136" i="79" s="1"/>
  <c r="EU136" i="79"/>
  <c r="EW136" i="79" s="1"/>
  <c r="J182" i="79"/>
  <c r="J331" i="79"/>
  <c r="J18" i="79"/>
  <c r="J433" i="79" s="1"/>
  <c r="J449" i="79" s="1"/>
  <c r="AM16" i="79"/>
  <c r="AM431" i="79" s="1"/>
  <c r="EM16" i="79"/>
  <c r="EM431" i="79" s="1"/>
  <c r="J222" i="79"/>
  <c r="J314" i="79"/>
  <c r="J328" i="79"/>
  <c r="J317" i="79"/>
  <c r="J149" i="79"/>
  <c r="J160" i="79"/>
  <c r="I297" i="79"/>
  <c r="I122" i="79"/>
  <c r="I112" i="79"/>
  <c r="I104" i="79"/>
  <c r="I227" i="79"/>
  <c r="I187" i="79"/>
  <c r="I182" i="79"/>
  <c r="H315" i="79"/>
  <c r="H258" i="79"/>
  <c r="H208" i="79"/>
  <c r="H189" i="79"/>
  <c r="J313" i="79"/>
  <c r="J298" i="79"/>
  <c r="J275" i="79"/>
  <c r="J146" i="79"/>
  <c r="I146" i="79"/>
  <c r="I22" i="79"/>
  <c r="I419" i="79" s="1"/>
  <c r="I269" i="79"/>
  <c r="H300" i="79"/>
  <c r="FL300" i="79" s="1"/>
  <c r="H24" i="79"/>
  <c r="H421" i="79" s="1"/>
  <c r="H263" i="79"/>
  <c r="H190" i="79"/>
  <c r="J260" i="79"/>
  <c r="J117" i="79"/>
  <c r="J326" i="79"/>
  <c r="J148" i="79"/>
  <c r="J159" i="79"/>
  <c r="J154" i="79"/>
  <c r="J187" i="79"/>
  <c r="I100" i="79"/>
  <c r="I272" i="79"/>
  <c r="I263" i="79"/>
  <c r="J267" i="79"/>
  <c r="J99" i="79"/>
  <c r="J33" i="13"/>
  <c r="J207" i="79"/>
  <c r="J190" i="79"/>
  <c r="J36" i="79"/>
  <c r="J440" i="79" s="1"/>
  <c r="I156" i="79"/>
  <c r="I113" i="79"/>
  <c r="I203" i="79"/>
  <c r="H272" i="79"/>
  <c r="J273" i="79"/>
  <c r="J261" i="79"/>
  <c r="J153" i="79"/>
  <c r="J230" i="79"/>
  <c r="I147" i="79"/>
  <c r="I121" i="79"/>
  <c r="I99" i="79"/>
  <c r="I262" i="79"/>
  <c r="I230" i="79"/>
  <c r="I222" i="79"/>
  <c r="I215" i="79"/>
  <c r="I185" i="79"/>
  <c r="H313" i="79"/>
  <c r="H326" i="79"/>
  <c r="H155" i="79"/>
  <c r="H104" i="79"/>
  <c r="H267" i="79"/>
  <c r="H211" i="79"/>
  <c r="H186" i="79"/>
  <c r="E71" i="36"/>
  <c r="G71" i="36" s="1"/>
  <c r="H71" i="36"/>
  <c r="V495" i="79"/>
  <c r="V497" i="79" s="1"/>
  <c r="W497" i="79" s="1"/>
  <c r="EU288" i="79"/>
  <c r="EU314" i="79"/>
  <c r="FC315" i="79"/>
  <c r="K314" i="79"/>
  <c r="E457" i="79"/>
  <c r="E411" i="79"/>
  <c r="K411" i="79" s="1"/>
  <c r="G62" i="36"/>
  <c r="F31" i="31"/>
  <c r="H62" i="36"/>
  <c r="S69" i="35"/>
  <c r="AM37" i="79"/>
  <c r="AM440" i="79"/>
  <c r="AM425" i="79"/>
  <c r="AM446" i="79" s="1"/>
  <c r="EU147" i="79"/>
  <c r="EU155" i="79"/>
  <c r="FC288" i="79"/>
  <c r="FC155" i="79"/>
  <c r="FC75" i="79"/>
  <c r="FC134" i="79"/>
  <c r="FD366" i="79"/>
  <c r="CB366" i="79"/>
  <c r="AF366" i="79"/>
  <c r="FL366" i="79"/>
  <c r="EV366" i="79"/>
  <c r="EF366" i="79"/>
  <c r="DP366" i="79"/>
  <c r="CZ366" i="79"/>
  <c r="CJ366" i="79"/>
  <c r="BT366" i="79"/>
  <c r="BD366" i="79"/>
  <c r="AN366" i="79"/>
  <c r="X366" i="79"/>
  <c r="EN366" i="79"/>
  <c r="DH366" i="79"/>
  <c r="BL366" i="79"/>
  <c r="DX366" i="79"/>
  <c r="CR366" i="79"/>
  <c r="AV366" i="79"/>
  <c r="FK314" i="79"/>
  <c r="E449" i="79"/>
  <c r="K449" i="79" s="1"/>
  <c r="E433" i="79"/>
  <c r="G405" i="79"/>
  <c r="G456" i="79"/>
  <c r="E456" i="79"/>
  <c r="E405" i="79"/>
  <c r="K405" i="79" s="1"/>
  <c r="K17" i="79"/>
  <c r="E448" i="79"/>
  <c r="K448" i="79" s="1"/>
  <c r="E432" i="79"/>
  <c r="G412" i="79"/>
  <c r="G458" i="79"/>
  <c r="G404" i="79"/>
  <c r="G455" i="79"/>
  <c r="E458" i="79"/>
  <c r="E412" i="79"/>
  <c r="K412" i="79" s="1"/>
  <c r="K49" i="79"/>
  <c r="E408" i="79"/>
  <c r="K408" i="79" s="1"/>
  <c r="E455" i="79"/>
  <c r="E404" i="79"/>
  <c r="K404" i="79" s="1"/>
  <c r="E447" i="79"/>
  <c r="K447" i="79" s="1"/>
  <c r="E431" i="79"/>
  <c r="G411" i="79"/>
  <c r="G457" i="79"/>
  <c r="FK36" i="79"/>
  <c r="FK37" i="79" s="1"/>
  <c r="G440" i="79"/>
  <c r="AT181" i="79"/>
  <c r="AU181" i="79" s="1"/>
  <c r="G424" i="79"/>
  <c r="G445" i="79" s="1"/>
  <c r="G439" i="79"/>
  <c r="E24" i="36"/>
  <c r="J104" i="79"/>
  <c r="CQ499" i="79"/>
  <c r="W499" i="79"/>
  <c r="BC499" i="79"/>
  <c r="O499" i="79"/>
  <c r="EE326" i="79"/>
  <c r="EU329" i="79"/>
  <c r="DW326" i="79"/>
  <c r="EM326" i="79"/>
  <c r="FC326" i="79"/>
  <c r="EE329" i="79"/>
  <c r="EM329" i="79"/>
  <c r="DW329" i="79"/>
  <c r="FC329" i="79"/>
  <c r="W298" i="79"/>
  <c r="AM298" i="79"/>
  <c r="AU295" i="79"/>
  <c r="BK298" i="79"/>
  <c r="EE298" i="79"/>
  <c r="O298" i="79"/>
  <c r="AE295" i="79"/>
  <c r="BC298" i="79"/>
  <c r="CI298" i="79"/>
  <c r="CQ295" i="79"/>
  <c r="DG295" i="79"/>
  <c r="DO298" i="79"/>
  <c r="DW295" i="79"/>
  <c r="EM298" i="79"/>
  <c r="EU298" i="79"/>
  <c r="BK295" i="79"/>
  <c r="EE295" i="79"/>
  <c r="O295" i="79"/>
  <c r="W295" i="79"/>
  <c r="AM295" i="79"/>
  <c r="BC295" i="79"/>
  <c r="BS298" i="79"/>
  <c r="CA298" i="79"/>
  <c r="CI295" i="79"/>
  <c r="CY298" i="79"/>
  <c r="DO295" i="79"/>
  <c r="EM295" i="79"/>
  <c r="AE298" i="79"/>
  <c r="AU298" i="79"/>
  <c r="CQ298" i="79"/>
  <c r="FC298" i="79"/>
  <c r="DG226" i="79"/>
  <c r="FC226" i="79"/>
  <c r="DO226" i="79"/>
  <c r="DW226" i="79"/>
  <c r="EE226" i="79"/>
  <c r="EM226" i="79"/>
  <c r="EU226" i="79"/>
  <c r="BS207" i="79"/>
  <c r="CY207" i="79"/>
  <c r="DG207" i="79"/>
  <c r="EE207" i="79"/>
  <c r="FC207" i="79"/>
  <c r="FK182" i="79"/>
  <c r="AU207" i="79"/>
  <c r="EM207" i="79"/>
  <c r="O207" i="79"/>
  <c r="W207" i="79"/>
  <c r="BC207" i="79"/>
  <c r="BK207" i="79"/>
  <c r="CA207" i="79"/>
  <c r="EU207" i="79"/>
  <c r="AE207" i="79"/>
  <c r="CI207" i="79"/>
  <c r="CQ207" i="79"/>
  <c r="DO207" i="79"/>
  <c r="DW207" i="79"/>
  <c r="EE146" i="79"/>
  <c r="EM146" i="79"/>
  <c r="O146" i="79"/>
  <c r="W146" i="79"/>
  <c r="AE146" i="79"/>
  <c r="AU149" i="79"/>
  <c r="BC146" i="79"/>
  <c r="BK149" i="79"/>
  <c r="BL149" i="79" s="1"/>
  <c r="BS146" i="79"/>
  <c r="CA149" i="79"/>
  <c r="CA146" i="79"/>
  <c r="CQ146" i="79"/>
  <c r="EU146" i="79"/>
  <c r="O149" i="79"/>
  <c r="P149" i="79" s="1"/>
  <c r="W149" i="79"/>
  <c r="AM146" i="79"/>
  <c r="DO149" i="79"/>
  <c r="DW146" i="79"/>
  <c r="FC146" i="79"/>
  <c r="FK146" i="79"/>
  <c r="G150" i="79"/>
  <c r="AE149" i="79"/>
  <c r="AG149" i="79" s="1"/>
  <c r="BC149" i="79"/>
  <c r="CI146" i="79"/>
  <c r="CQ149" i="79"/>
  <c r="CY146" i="79"/>
  <c r="EU149" i="79"/>
  <c r="EV149" i="79" s="1"/>
  <c r="G163" i="13"/>
  <c r="AU146" i="79"/>
  <c r="BK146" i="79"/>
  <c r="DG146" i="79"/>
  <c r="W139" i="79"/>
  <c r="W131" i="79"/>
  <c r="AM139" i="79"/>
  <c r="CQ139" i="79"/>
  <c r="CY139" i="79"/>
  <c r="CY128" i="79"/>
  <c r="DO131" i="79"/>
  <c r="FC139" i="79"/>
  <c r="EE139" i="79"/>
  <c r="EM139" i="79"/>
  <c r="O139" i="79"/>
  <c r="O131" i="79"/>
  <c r="AE139" i="79"/>
  <c r="AE131" i="79"/>
  <c r="DG131" i="79"/>
  <c r="AM131" i="79"/>
  <c r="AU139" i="79"/>
  <c r="BS131" i="79"/>
  <c r="CI131" i="79"/>
  <c r="CQ131" i="79"/>
  <c r="DG139" i="79"/>
  <c r="EU139" i="79"/>
  <c r="EU131" i="79"/>
  <c r="FC131" i="79"/>
  <c r="AM128" i="79"/>
  <c r="AU131" i="79"/>
  <c r="BK131" i="79"/>
  <c r="BS139" i="79"/>
  <c r="CI139" i="79"/>
  <c r="CQ128" i="79"/>
  <c r="CY131" i="79"/>
  <c r="DW131" i="79"/>
  <c r="O123" i="79"/>
  <c r="P123" i="79" s="1"/>
  <c r="W123" i="79"/>
  <c r="X123" i="79" s="1"/>
  <c r="AM119" i="79"/>
  <c r="BC123" i="79"/>
  <c r="BE123" i="79" s="1"/>
  <c r="BK123" i="79"/>
  <c r="BS116" i="79"/>
  <c r="CA116" i="79"/>
  <c r="CQ123" i="79"/>
  <c r="CR123" i="79" s="1"/>
  <c r="DO119" i="79"/>
  <c r="EE116" i="79"/>
  <c r="O119" i="79"/>
  <c r="W119" i="79"/>
  <c r="AM116" i="79"/>
  <c r="BC119" i="79"/>
  <c r="BS123" i="79"/>
  <c r="BT123" i="79" s="1"/>
  <c r="CA123" i="79"/>
  <c r="CB123" i="79" s="1"/>
  <c r="DG123" i="79"/>
  <c r="DI123" i="79" s="1"/>
  <c r="DO116" i="79"/>
  <c r="DW116" i="79"/>
  <c r="EE123" i="79"/>
  <c r="AE119" i="79"/>
  <c r="AU119" i="79"/>
  <c r="BK119" i="79"/>
  <c r="CI123" i="79"/>
  <c r="CJ123" i="79" s="1"/>
  <c r="CY123" i="79"/>
  <c r="DA123" i="79" s="1"/>
  <c r="DO123" i="79"/>
  <c r="DQ123" i="79" s="1"/>
  <c r="EM116" i="79"/>
  <c r="O116" i="79"/>
  <c r="W116" i="79"/>
  <c r="AM123" i="79"/>
  <c r="AO123" i="79" s="1"/>
  <c r="BC116" i="79"/>
  <c r="BS119" i="79"/>
  <c r="CA119" i="79"/>
  <c r="CQ116" i="79"/>
  <c r="DW123" i="79"/>
  <c r="DY123" i="79" s="1"/>
  <c r="EE119" i="79"/>
  <c r="EU123" i="79"/>
  <c r="EV123" i="79" s="1"/>
  <c r="FC123" i="79"/>
  <c r="FE123" i="79" s="1"/>
  <c r="AE116" i="79"/>
  <c r="AU116" i="79"/>
  <c r="BK116" i="79"/>
  <c r="CI119" i="79"/>
  <c r="DG116" i="79"/>
  <c r="EM123" i="79"/>
  <c r="EN123" i="79" s="1"/>
  <c r="FC116" i="79"/>
  <c r="O79" i="79"/>
  <c r="O74" i="79"/>
  <c r="W81" i="79"/>
  <c r="AM74" i="79"/>
  <c r="AU73" i="79"/>
  <c r="BC79" i="79"/>
  <c r="BE79" i="79" s="1"/>
  <c r="BC73" i="79"/>
  <c r="BK76" i="79"/>
  <c r="BS79" i="79"/>
  <c r="BS73" i="79"/>
  <c r="CA81" i="79"/>
  <c r="CA76" i="79"/>
  <c r="CI76" i="79"/>
  <c r="CQ76" i="79"/>
  <c r="DG83" i="79"/>
  <c r="DG79" i="79"/>
  <c r="DG73" i="79"/>
  <c r="DO74" i="79"/>
  <c r="DW77" i="79"/>
  <c r="DW68" i="79"/>
  <c r="EE83" i="79"/>
  <c r="EE77" i="79"/>
  <c r="EE68" i="79"/>
  <c r="EM73" i="79"/>
  <c r="EU76" i="79"/>
  <c r="FC79" i="79"/>
  <c r="FD79" i="79" s="1"/>
  <c r="AM79" i="79"/>
  <c r="DW81" i="79"/>
  <c r="O83" i="79"/>
  <c r="W79" i="79"/>
  <c r="X79" i="79" s="1"/>
  <c r="W73" i="79"/>
  <c r="AE76" i="79"/>
  <c r="AM83" i="79"/>
  <c r="AU77" i="79"/>
  <c r="AU68" i="79"/>
  <c r="BC83" i="79"/>
  <c r="BC77" i="79"/>
  <c r="BC68" i="79"/>
  <c r="BK74" i="79"/>
  <c r="BS77" i="79"/>
  <c r="BS68" i="79"/>
  <c r="CA79" i="79"/>
  <c r="CB79" i="79" s="1"/>
  <c r="CA74" i="79"/>
  <c r="CI74" i="79"/>
  <c r="CQ79" i="79"/>
  <c r="CQ74" i="79"/>
  <c r="CY79" i="79"/>
  <c r="CZ79" i="79" s="1"/>
  <c r="CY73" i="79"/>
  <c r="DG81" i="79"/>
  <c r="DG77" i="79"/>
  <c r="DG68" i="79"/>
  <c r="EE81" i="79"/>
  <c r="EM79" i="79"/>
  <c r="EO79" i="79" s="1"/>
  <c r="EU73" i="79"/>
  <c r="BK81" i="79"/>
  <c r="CI81" i="79"/>
  <c r="DO79" i="79"/>
  <c r="O77" i="79"/>
  <c r="O68" i="79"/>
  <c r="AE81" i="79"/>
  <c r="AM77" i="79"/>
  <c r="AM68" i="79"/>
  <c r="AU76" i="79"/>
  <c r="BC76" i="79"/>
  <c r="BK79" i="79"/>
  <c r="BM79" i="79" s="1"/>
  <c r="BK73" i="79"/>
  <c r="BS81" i="79"/>
  <c r="BS76" i="79"/>
  <c r="CA73" i="79"/>
  <c r="CI79" i="79"/>
  <c r="CK79" i="79" s="1"/>
  <c r="CI73" i="79"/>
  <c r="CQ83" i="79"/>
  <c r="CQ73" i="79"/>
  <c r="CY83" i="79"/>
  <c r="DG76" i="79"/>
  <c r="DO83" i="79"/>
  <c r="DO77" i="79"/>
  <c r="DO68" i="79"/>
  <c r="DW74" i="79"/>
  <c r="EE74" i="79"/>
  <c r="EU81" i="79"/>
  <c r="FC83" i="79"/>
  <c r="AU81" i="79"/>
  <c r="CY74" i="79"/>
  <c r="O81" i="79"/>
  <c r="O76" i="79"/>
  <c r="W83" i="79"/>
  <c r="W77" i="79"/>
  <c r="W68" i="79"/>
  <c r="AE74" i="79"/>
  <c r="AM81" i="79"/>
  <c r="AM76" i="79"/>
  <c r="BC81" i="79"/>
  <c r="CA83" i="79"/>
  <c r="CY77" i="79"/>
  <c r="CY68" i="79"/>
  <c r="DO76" i="79"/>
  <c r="DW79" i="79"/>
  <c r="DX79" i="79" s="1"/>
  <c r="DW73" i="79"/>
  <c r="EE79" i="79"/>
  <c r="EF79" i="79" s="1"/>
  <c r="EM83" i="79"/>
  <c r="FC68" i="79"/>
  <c r="O36" i="79"/>
  <c r="O37" i="79" s="1"/>
  <c r="W36" i="79"/>
  <c r="CQ36" i="79"/>
  <c r="AU36" i="79"/>
  <c r="AU37" i="79" s="1"/>
  <c r="BC36" i="79"/>
  <c r="CI36" i="79"/>
  <c r="CI37" i="79" s="1"/>
  <c r="CY36" i="79"/>
  <c r="CY37" i="79" s="1"/>
  <c r="EE36" i="79"/>
  <c r="DW36" i="79"/>
  <c r="DW37" i="79" s="1"/>
  <c r="EM36" i="79"/>
  <c r="EM37" i="79" s="1"/>
  <c r="EU36" i="79"/>
  <c r="EU37" i="79" s="1"/>
  <c r="AE36" i="79"/>
  <c r="FC36" i="79"/>
  <c r="FC37" i="79" s="1"/>
  <c r="DG36" i="79"/>
  <c r="DG37" i="79" s="1"/>
  <c r="DO36" i="79"/>
  <c r="DO37" i="79" s="1"/>
  <c r="BK36" i="79"/>
  <c r="BS36" i="79"/>
  <c r="BS37" i="79" s="1"/>
  <c r="AE22" i="79"/>
  <c r="FC22" i="79"/>
  <c r="BK22" i="79"/>
  <c r="BS22" i="79"/>
  <c r="AU22" i="79"/>
  <c r="AU419" i="79" s="1"/>
  <c r="BC22" i="79"/>
  <c r="BC419" i="79" s="1"/>
  <c r="CI22" i="79"/>
  <c r="CY22" i="79"/>
  <c r="EE22" i="79"/>
  <c r="DW22" i="79"/>
  <c r="DW419" i="79" s="1"/>
  <c r="EM22" i="79"/>
  <c r="EM419" i="79" s="1"/>
  <c r="EU22" i="79"/>
  <c r="AM22" i="79"/>
  <c r="CA22" i="79"/>
  <c r="O16" i="79"/>
  <c r="O431" i="79" s="1"/>
  <c r="AU16" i="79"/>
  <c r="AU431" i="79" s="1"/>
  <c r="BK16" i="79"/>
  <c r="BK431" i="79" s="1"/>
  <c r="CA16" i="79"/>
  <c r="CA431" i="79" s="1"/>
  <c r="W16" i="79"/>
  <c r="W431" i="79" s="1"/>
  <c r="BS16" i="79"/>
  <c r="BS431" i="79" s="1"/>
  <c r="CQ16" i="79"/>
  <c r="CQ431" i="79" s="1"/>
  <c r="DG16" i="79"/>
  <c r="DG431" i="79" s="1"/>
  <c r="AE16" i="79"/>
  <c r="AE431" i="79" s="1"/>
  <c r="FC294" i="79"/>
  <c r="DG294" i="79"/>
  <c r="AM294" i="79"/>
  <c r="AU297" i="79"/>
  <c r="BC297" i="79"/>
  <c r="DO297" i="79"/>
  <c r="EE294" i="79"/>
  <c r="CI294" i="79"/>
  <c r="BK294" i="79"/>
  <c r="AE294" i="79"/>
  <c r="CA297" i="79"/>
  <c r="CI297" i="79"/>
  <c r="DW294" i="79"/>
  <c r="CA294" i="79"/>
  <c r="BC294" i="79"/>
  <c r="O297" i="79"/>
  <c r="BK297" i="79"/>
  <c r="DG297" i="79"/>
  <c r="DW297" i="79"/>
  <c r="CY300" i="79"/>
  <c r="DO294" i="79"/>
  <c r="AU294" i="79"/>
  <c r="BS294" i="79"/>
  <c r="AE300" i="79"/>
  <c r="BS297" i="79"/>
  <c r="CY297" i="79"/>
  <c r="EE297" i="79"/>
  <c r="FC297" i="79"/>
  <c r="E72" i="37"/>
  <c r="F71" i="37"/>
  <c r="FK258" i="79"/>
  <c r="EU258" i="79"/>
  <c r="DO258" i="79"/>
  <c r="CI258" i="79"/>
  <c r="EM258" i="79"/>
  <c r="AE258" i="79"/>
  <c r="O258" i="79"/>
  <c r="CY258" i="79"/>
  <c r="CQ258" i="79"/>
  <c r="CA258" i="79"/>
  <c r="FK276" i="79"/>
  <c r="CY276" i="79"/>
  <c r="CA276" i="79"/>
  <c r="O276" i="79"/>
  <c r="EU276" i="79"/>
  <c r="DO276" i="79"/>
  <c r="CQ276" i="79"/>
  <c r="CI276" i="79"/>
  <c r="FC276" i="79"/>
  <c r="DG276" i="79"/>
  <c r="BS276" i="79"/>
  <c r="BK276" i="79"/>
  <c r="BC276" i="79"/>
  <c r="EM276" i="79"/>
  <c r="AE276" i="79"/>
  <c r="FK273" i="79"/>
  <c r="FC273" i="79"/>
  <c r="DG273" i="79"/>
  <c r="BK273" i="79"/>
  <c r="BC273" i="79"/>
  <c r="EE273" i="79"/>
  <c r="DW273" i="79"/>
  <c r="AU273" i="79"/>
  <c r="AM273" i="79"/>
  <c r="W273" i="79"/>
  <c r="EM273" i="79"/>
  <c r="AE273" i="79"/>
  <c r="O273" i="79"/>
  <c r="BS273" i="79"/>
  <c r="FK270" i="79"/>
  <c r="CQ270" i="79"/>
  <c r="FC270" i="79"/>
  <c r="BS270" i="79"/>
  <c r="BC262" i="79"/>
  <c r="BK262" i="79"/>
  <c r="DG262" i="79"/>
  <c r="DO260" i="79"/>
  <c r="EU260" i="79"/>
  <c r="O262" i="79"/>
  <c r="W260" i="79"/>
  <c r="AE262" i="79"/>
  <c r="AM260" i="79"/>
  <c r="AU260" i="79"/>
  <c r="BS260" i="79"/>
  <c r="CA275" i="79"/>
  <c r="CA267" i="79"/>
  <c r="CI257" i="79"/>
  <c r="CQ267" i="79"/>
  <c r="CY275" i="79"/>
  <c r="CY267" i="79"/>
  <c r="DO257" i="79"/>
  <c r="DW260" i="79"/>
  <c r="EE260" i="79"/>
  <c r="EM262" i="79"/>
  <c r="EU257" i="79"/>
  <c r="FC260" i="79"/>
  <c r="O275" i="79"/>
  <c r="O267" i="79"/>
  <c r="W262" i="79"/>
  <c r="AE275" i="79"/>
  <c r="AE267" i="79"/>
  <c r="AM262" i="79"/>
  <c r="AU262" i="79"/>
  <c r="BC272" i="79"/>
  <c r="BK272" i="79"/>
  <c r="BS272" i="79"/>
  <c r="BS262" i="79"/>
  <c r="CA260" i="79"/>
  <c r="CQ260" i="79"/>
  <c r="CY260" i="79"/>
  <c r="DG272" i="79"/>
  <c r="DW262" i="79"/>
  <c r="EE262" i="79"/>
  <c r="EM275" i="79"/>
  <c r="EM267" i="79"/>
  <c r="FC272" i="79"/>
  <c r="FK259" i="79"/>
  <c r="CI260" i="79"/>
  <c r="O257" i="79"/>
  <c r="W272" i="79"/>
  <c r="AE257" i="79"/>
  <c r="AM272" i="79"/>
  <c r="AU272" i="79"/>
  <c r="BC260" i="79"/>
  <c r="BK260" i="79"/>
  <c r="CI275" i="79"/>
  <c r="CI267" i="79"/>
  <c r="CQ275" i="79"/>
  <c r="DG260" i="79"/>
  <c r="DO275" i="79"/>
  <c r="DO267" i="79"/>
  <c r="DW272" i="79"/>
  <c r="EE272" i="79"/>
  <c r="EM257" i="79"/>
  <c r="EU275" i="79"/>
  <c r="EU267" i="79"/>
  <c r="G277" i="79"/>
  <c r="O237" i="79"/>
  <c r="O244" i="79"/>
  <c r="AU237" i="79"/>
  <c r="AU244" i="79"/>
  <c r="BC248" i="79"/>
  <c r="BC240" i="79"/>
  <c r="CY237" i="79"/>
  <c r="CY244" i="79"/>
  <c r="DW237" i="79"/>
  <c r="DW244" i="79"/>
  <c r="EU237" i="79"/>
  <c r="FC237" i="79"/>
  <c r="W237" i="79"/>
  <c r="W244" i="79"/>
  <c r="AE237" i="79"/>
  <c r="AE244" i="79"/>
  <c r="CI248" i="79"/>
  <c r="CI240" i="79"/>
  <c r="DG248" i="79"/>
  <c r="DG240" i="79"/>
  <c r="EM237" i="79"/>
  <c r="EM244" i="79"/>
  <c r="EU240" i="79"/>
  <c r="FC248" i="79"/>
  <c r="O248" i="79"/>
  <c r="O240" i="79"/>
  <c r="AU248" i="79"/>
  <c r="AU240" i="79"/>
  <c r="BC237" i="79"/>
  <c r="BC244" i="79"/>
  <c r="CY248" i="79"/>
  <c r="CY240" i="79"/>
  <c r="DW248" i="79"/>
  <c r="DW240" i="79"/>
  <c r="EU248" i="79"/>
  <c r="AM237" i="79"/>
  <c r="AM244" i="79"/>
  <c r="BK248" i="79"/>
  <c r="BK240" i="79"/>
  <c r="BS237" i="79"/>
  <c r="BS244" i="79"/>
  <c r="CA237" i="79"/>
  <c r="CA244" i="79"/>
  <c r="CQ237" i="79"/>
  <c r="CQ244" i="79"/>
  <c r="DO248" i="79"/>
  <c r="DO240" i="79"/>
  <c r="EE237" i="79"/>
  <c r="EE244" i="79"/>
  <c r="FC244" i="79"/>
  <c r="W248" i="79"/>
  <c r="W240" i="79"/>
  <c r="AE248" i="79"/>
  <c r="AE240" i="79"/>
  <c r="CI237" i="79"/>
  <c r="CI244" i="79"/>
  <c r="DG237" i="79"/>
  <c r="DG244" i="79"/>
  <c r="EM248" i="79"/>
  <c r="EM240" i="79"/>
  <c r="EU244" i="79"/>
  <c r="AE230" i="79"/>
  <c r="CA230" i="79"/>
  <c r="DW230" i="79"/>
  <c r="EE230" i="79"/>
  <c r="FK230" i="79"/>
  <c r="CQ230" i="79"/>
  <c r="O230" i="79"/>
  <c r="BC230" i="79"/>
  <c r="CI230" i="79"/>
  <c r="EU230" i="79"/>
  <c r="FC230" i="79"/>
  <c r="AM230" i="79"/>
  <c r="BK230" i="79"/>
  <c r="CY230" i="79"/>
  <c r="W230" i="79"/>
  <c r="DG230" i="79"/>
  <c r="O208" i="79"/>
  <c r="BC159" i="79"/>
  <c r="BK154" i="79"/>
  <c r="DG159" i="79"/>
  <c r="AM129" i="79"/>
  <c r="DO129" i="79"/>
  <c r="DP129" i="79" s="1"/>
  <c r="O137" i="79"/>
  <c r="EU137" i="79"/>
  <c r="EV137" i="79" s="1"/>
  <c r="EU129" i="79"/>
  <c r="EV129" i="79" s="1"/>
  <c r="CI137" i="79"/>
  <c r="CJ137" i="79" s="1"/>
  <c r="CI129" i="79"/>
  <c r="CJ129" i="79" s="1"/>
  <c r="AE98" i="79"/>
  <c r="BS95" i="79"/>
  <c r="CQ95" i="79"/>
  <c r="DG95" i="79"/>
  <c r="EM95" i="79"/>
  <c r="CA98" i="79"/>
  <c r="DO98" i="79"/>
  <c r="AU98" i="79"/>
  <c r="W98" i="79"/>
  <c r="EU98" i="79"/>
  <c r="I298" i="79"/>
  <c r="I261" i="79"/>
  <c r="I314" i="79"/>
  <c r="I330" i="79"/>
  <c r="I123" i="79"/>
  <c r="I148" i="79"/>
  <c r="DG422" i="79"/>
  <c r="FK23" i="79"/>
  <c r="FK420" i="79" s="1"/>
  <c r="CA17" i="79"/>
  <c r="CA432" i="79" s="1"/>
  <c r="CI17" i="79"/>
  <c r="CI432" i="79" s="1"/>
  <c r="E45" i="35"/>
  <c r="F50" i="35"/>
  <c r="J97" i="79"/>
  <c r="G46" i="35"/>
  <c r="F46" i="35"/>
  <c r="G50" i="35"/>
  <c r="G45" i="35"/>
  <c r="E50" i="35"/>
  <c r="H22" i="79"/>
  <c r="H419" i="79" s="1"/>
  <c r="F44" i="35"/>
  <c r="E46" i="35"/>
  <c r="H261" i="79"/>
  <c r="J22" i="79"/>
  <c r="J419" i="79" s="1"/>
  <c r="G44" i="35"/>
  <c r="E44" i="35"/>
  <c r="J37" i="13"/>
  <c r="I23" i="79"/>
  <c r="I420" i="79" s="1"/>
  <c r="F45" i="35"/>
  <c r="W17" i="79"/>
  <c r="W432" i="79" s="1"/>
  <c r="CI16" i="79"/>
  <c r="CI431" i="79" s="1"/>
  <c r="EE16" i="79"/>
  <c r="EE431" i="79" s="1"/>
  <c r="EM17" i="79"/>
  <c r="EM432" i="79" s="1"/>
  <c r="DO17" i="79"/>
  <c r="DO432" i="79" s="1"/>
  <c r="AU17" i="79"/>
  <c r="AU432" i="79" s="1"/>
  <c r="DO16" i="79"/>
  <c r="DO431" i="79" s="1"/>
  <c r="EU16" i="79"/>
  <c r="EU431" i="79" s="1"/>
  <c r="CY16" i="79"/>
  <c r="CY431" i="79" s="1"/>
  <c r="DW16" i="79"/>
  <c r="DW431" i="79" s="1"/>
  <c r="BE80" i="79"/>
  <c r="BD80" i="79"/>
  <c r="J258" i="79"/>
  <c r="I313" i="79"/>
  <c r="I155" i="79"/>
  <c r="I328" i="79"/>
  <c r="G72" i="37"/>
  <c r="O507" i="79"/>
  <c r="W507" i="79"/>
  <c r="AM507" i="79"/>
  <c r="BK507" i="79"/>
  <c r="CA507" i="79"/>
  <c r="EU507" i="79"/>
  <c r="BC507" i="79"/>
  <c r="DO507" i="79"/>
  <c r="AE507" i="79"/>
  <c r="AU507" i="79"/>
  <c r="CY507" i="79"/>
  <c r="EE507" i="79"/>
  <c r="BS507" i="79"/>
  <c r="G71" i="37"/>
  <c r="AM499" i="79"/>
  <c r="AU499" i="79"/>
  <c r="CI499" i="79"/>
  <c r="CY499" i="79"/>
  <c r="EM499" i="79"/>
  <c r="FC499" i="79"/>
  <c r="FK499" i="79"/>
  <c r="AM491" i="79"/>
  <c r="CA499" i="79"/>
  <c r="BK491" i="79"/>
  <c r="DG491" i="79"/>
  <c r="FC491" i="79"/>
  <c r="BS499" i="79"/>
  <c r="DO499" i="79"/>
  <c r="EE499" i="79"/>
  <c r="EU499" i="79"/>
  <c r="BK499" i="79"/>
  <c r="DG499" i="79"/>
  <c r="D40" i="33"/>
  <c r="H117" i="79"/>
  <c r="J315" i="79"/>
  <c r="H216" i="79"/>
  <c r="W330" i="79"/>
  <c r="AM327" i="79"/>
  <c r="BC327" i="79"/>
  <c r="CA327" i="79"/>
  <c r="CY330" i="79"/>
  <c r="EE330" i="79"/>
  <c r="EM330" i="79"/>
  <c r="AE327" i="79"/>
  <c r="BK327" i="79"/>
  <c r="O327" i="79"/>
  <c r="AU330" i="79"/>
  <c r="BS327" i="79"/>
  <c r="CI327" i="79"/>
  <c r="CQ330" i="79"/>
  <c r="DG327" i="79"/>
  <c r="DO327" i="79"/>
  <c r="DW327" i="79"/>
  <c r="EU330" i="79"/>
  <c r="AE330" i="79"/>
  <c r="BK330" i="79"/>
  <c r="FC330" i="79"/>
  <c r="O330" i="79"/>
  <c r="AU327" i="79"/>
  <c r="BS330" i="79"/>
  <c r="CI330" i="79"/>
  <c r="CQ327" i="79"/>
  <c r="DG330" i="79"/>
  <c r="DO330" i="79"/>
  <c r="DW330" i="79"/>
  <c r="EM297" i="79"/>
  <c r="J299" i="79"/>
  <c r="EU297" i="79"/>
  <c r="AU270" i="79"/>
  <c r="CA263" i="79"/>
  <c r="CB263" i="79" s="1"/>
  <c r="CY263" i="79"/>
  <c r="DA263" i="79" s="1"/>
  <c r="EM263" i="79"/>
  <c r="EN263" i="79" s="1"/>
  <c r="EU263" i="79"/>
  <c r="EW263" i="79" s="1"/>
  <c r="O270" i="79"/>
  <c r="AM270" i="79"/>
  <c r="BK263" i="79"/>
  <c r="CI270" i="79"/>
  <c r="DW263" i="79"/>
  <c r="DX263" i="79" s="1"/>
  <c r="EE263" i="79"/>
  <c r="EF263" i="79" s="1"/>
  <c r="AU263" i="79"/>
  <c r="AW263" i="79" s="1"/>
  <c r="CA270" i="79"/>
  <c r="CY270" i="79"/>
  <c r="EM270" i="79"/>
  <c r="EU270" i="79"/>
  <c r="O263" i="79"/>
  <c r="Q263" i="79" s="1"/>
  <c r="AM263" i="79"/>
  <c r="AN263" i="79" s="1"/>
  <c r="BK270" i="79"/>
  <c r="CI263" i="79"/>
  <c r="CK263" i="79" s="1"/>
  <c r="DW270" i="79"/>
  <c r="EE270" i="79"/>
  <c r="W270" i="79"/>
  <c r="AE270" i="79"/>
  <c r="BC270" i="79"/>
  <c r="BS263" i="79"/>
  <c r="BU263" i="79" s="1"/>
  <c r="CQ263" i="79"/>
  <c r="CS263" i="79" s="1"/>
  <c r="DG270" i="79"/>
  <c r="DO270" i="79"/>
  <c r="FC263" i="79"/>
  <c r="FE263" i="79" s="1"/>
  <c r="AE227" i="79"/>
  <c r="BC227" i="79"/>
  <c r="AU216" i="79"/>
  <c r="AM216" i="79"/>
  <c r="BS216" i="79"/>
  <c r="CI216" i="79"/>
  <c r="EM216" i="79"/>
  <c r="AE216" i="79"/>
  <c r="CA216" i="79"/>
  <c r="DG216" i="79"/>
  <c r="DW216" i="79"/>
  <c r="O216" i="79"/>
  <c r="BC216" i="79"/>
  <c r="EE216" i="79"/>
  <c r="W216" i="79"/>
  <c r="BK216" i="79"/>
  <c r="DO216" i="79"/>
  <c r="CA208" i="79"/>
  <c r="DW208" i="79"/>
  <c r="FK152" i="79"/>
  <c r="DW152" i="79"/>
  <c r="AM152" i="79"/>
  <c r="EU152" i="79"/>
  <c r="EM152" i="79"/>
  <c r="DO152" i="79"/>
  <c r="DG152" i="79"/>
  <c r="CY152" i="79"/>
  <c r="CA152" i="79"/>
  <c r="BS152" i="79"/>
  <c r="G161" i="79"/>
  <c r="BC152" i="79"/>
  <c r="FK159" i="79"/>
  <c r="FC159" i="79"/>
  <c r="BK159" i="79"/>
  <c r="O159" i="79"/>
  <c r="DW159" i="79"/>
  <c r="FK154" i="79"/>
  <c r="W154" i="79"/>
  <c r="O154" i="79"/>
  <c r="AE152" i="79"/>
  <c r="BK152" i="79"/>
  <c r="BS154" i="79"/>
  <c r="CA159" i="79"/>
  <c r="CI154" i="79"/>
  <c r="CY154" i="79"/>
  <c r="EE152" i="79"/>
  <c r="EM159" i="79"/>
  <c r="FC154" i="79"/>
  <c r="BS159" i="79"/>
  <c r="CQ159" i="79"/>
  <c r="CQ152" i="79"/>
  <c r="DO154" i="79"/>
  <c r="FC152" i="79"/>
  <c r="DW158" i="79"/>
  <c r="DX158" i="79" s="1"/>
  <c r="AM158" i="79"/>
  <c r="AN158" i="79" s="1"/>
  <c r="EU158" i="79"/>
  <c r="EM158" i="79"/>
  <c r="DO158" i="79"/>
  <c r="DG158" i="79"/>
  <c r="CY158" i="79"/>
  <c r="CA158" i="79"/>
  <c r="CB158" i="79" s="1"/>
  <c r="FC156" i="79"/>
  <c r="EE156" i="79"/>
  <c r="CQ156" i="79"/>
  <c r="CI156" i="79"/>
  <c r="J152" i="79"/>
  <c r="W153" i="79"/>
  <c r="AM154" i="79"/>
  <c r="AU154" i="79"/>
  <c r="BK156" i="79"/>
  <c r="BS158" i="79"/>
  <c r="CA156" i="79"/>
  <c r="CI159" i="79"/>
  <c r="CI152" i="79"/>
  <c r="CQ158" i="79"/>
  <c r="CY159" i="79"/>
  <c r="DO159" i="79"/>
  <c r="DO153" i="79"/>
  <c r="EM156" i="79"/>
  <c r="EU154" i="79"/>
  <c r="O153" i="79"/>
  <c r="W159" i="79"/>
  <c r="W152" i="79"/>
  <c r="AM159" i="79"/>
  <c r="AM153" i="79"/>
  <c r="AU159" i="79"/>
  <c r="AU153" i="79"/>
  <c r="BC154" i="79"/>
  <c r="CI158" i="79"/>
  <c r="DG154" i="79"/>
  <c r="DW156" i="79"/>
  <c r="EU153" i="79"/>
  <c r="DI129" i="79"/>
  <c r="DH129" i="79"/>
  <c r="O132" i="79"/>
  <c r="W129" i="79"/>
  <c r="X129" i="79" s="1"/>
  <c r="AM137" i="79"/>
  <c r="BC137" i="79"/>
  <c r="CA132" i="79"/>
  <c r="DO137" i="79"/>
  <c r="DQ137" i="79" s="1"/>
  <c r="DW137" i="79"/>
  <c r="DX137" i="79" s="1"/>
  <c r="DW129" i="79"/>
  <c r="EM137" i="79"/>
  <c r="EO137" i="79" s="1"/>
  <c r="EM129" i="79"/>
  <c r="EN129" i="79" s="1"/>
  <c r="O129" i="79"/>
  <c r="P129" i="79" s="1"/>
  <c r="AE132" i="79"/>
  <c r="AU137" i="79"/>
  <c r="AV137" i="79" s="1"/>
  <c r="BS132" i="79"/>
  <c r="CA129" i="79"/>
  <c r="CQ132" i="79"/>
  <c r="DG132" i="79"/>
  <c r="AE137" i="79"/>
  <c r="BK132" i="79"/>
  <c r="DG137" i="79"/>
  <c r="X136" i="79"/>
  <c r="W132" i="79"/>
  <c r="AU129" i="79"/>
  <c r="BS137" i="79"/>
  <c r="BS129" i="79"/>
  <c r="CQ137" i="79"/>
  <c r="CQ129" i="79"/>
  <c r="CS129" i="79" s="1"/>
  <c r="CY137" i="79"/>
  <c r="DW132" i="79"/>
  <c r="EE137" i="79"/>
  <c r="EF137" i="79" s="1"/>
  <c r="EE129" i="79"/>
  <c r="EF129" i="79" s="1"/>
  <c r="W137" i="79"/>
  <c r="AE129" i="79"/>
  <c r="AG129" i="79" s="1"/>
  <c r="AM132" i="79"/>
  <c r="BC132" i="79"/>
  <c r="BK137" i="79"/>
  <c r="BM137" i="79" s="1"/>
  <c r="BK129" i="79"/>
  <c r="BM129" i="79" s="1"/>
  <c r="CY129" i="79"/>
  <c r="FC137" i="79"/>
  <c r="FD137" i="79" s="1"/>
  <c r="O115" i="79"/>
  <c r="AU115" i="79"/>
  <c r="EU115" i="79"/>
  <c r="FC115" i="79"/>
  <c r="J123" i="79"/>
  <c r="CQ115" i="79"/>
  <c r="DW115" i="79"/>
  <c r="AM115" i="79"/>
  <c r="BS115" i="79"/>
  <c r="CA115" i="79"/>
  <c r="BC115" i="79"/>
  <c r="BK115" i="79"/>
  <c r="CI115" i="79"/>
  <c r="DG115" i="79"/>
  <c r="W115" i="79"/>
  <c r="AE115" i="79"/>
  <c r="CY115" i="79"/>
  <c r="DO115" i="79"/>
  <c r="EM115" i="79"/>
  <c r="O99" i="79"/>
  <c r="W95" i="79"/>
  <c r="AE96" i="79"/>
  <c r="AM96" i="79"/>
  <c r="AU95" i="79"/>
  <c r="BC95" i="79"/>
  <c r="BK98" i="79"/>
  <c r="CA95" i="79"/>
  <c r="CI98" i="79"/>
  <c r="CQ99" i="79"/>
  <c r="CY98" i="79"/>
  <c r="DO96" i="79"/>
  <c r="DW95" i="79"/>
  <c r="O98" i="79"/>
  <c r="AE95" i="79"/>
  <c r="AM95" i="79"/>
  <c r="BK96" i="79"/>
  <c r="BS99" i="79"/>
  <c r="CI96" i="79"/>
  <c r="CQ98" i="79"/>
  <c r="CY96" i="79"/>
  <c r="DG99" i="79"/>
  <c r="DO95" i="79"/>
  <c r="EM99" i="79"/>
  <c r="O96" i="79"/>
  <c r="BC99" i="79"/>
  <c r="BK95" i="79"/>
  <c r="BS98" i="79"/>
  <c r="CI95" i="79"/>
  <c r="CY95" i="79"/>
  <c r="DG98" i="79"/>
  <c r="EM98" i="79"/>
  <c r="BC98" i="79"/>
  <c r="EM77" i="79"/>
  <c r="EM68" i="79"/>
  <c r="EU74" i="79"/>
  <c r="EM81" i="79"/>
  <c r="EU79" i="79"/>
  <c r="EW79" i="79" s="1"/>
  <c r="FC77" i="79"/>
  <c r="EM74" i="79"/>
  <c r="EU77" i="79"/>
  <c r="EU68" i="79"/>
  <c r="FC81" i="79"/>
  <c r="FC74" i="79"/>
  <c r="D78" i="35"/>
  <c r="D79" i="35" s="1"/>
  <c r="J316" i="79"/>
  <c r="J158" i="79"/>
  <c r="J189" i="79"/>
  <c r="H121" i="79"/>
  <c r="EN121" i="79" s="1"/>
  <c r="W32" i="79"/>
  <c r="W33" i="79" s="1"/>
  <c r="BS32" i="79"/>
  <c r="BS33" i="79" s="1"/>
  <c r="DO32" i="79"/>
  <c r="DO33" i="79" s="1"/>
  <c r="J181" i="79"/>
  <c r="H328" i="79"/>
  <c r="CQ32" i="79"/>
  <c r="CQ33" i="79" s="1"/>
  <c r="O32" i="79"/>
  <c r="O33" i="79" s="1"/>
  <c r="DG32" i="79"/>
  <c r="DG33" i="79" s="1"/>
  <c r="FC32" i="79"/>
  <c r="FC33" i="79" s="1"/>
  <c r="J217" i="79"/>
  <c r="J263" i="79"/>
  <c r="CI422" i="79"/>
  <c r="EE422" i="79"/>
  <c r="EU24" i="79"/>
  <c r="EU421" i="79" s="1"/>
  <c r="FC24" i="79"/>
  <c r="H147" i="79"/>
  <c r="H99" i="79"/>
  <c r="BK422" i="79"/>
  <c r="DO422" i="79"/>
  <c r="I190" i="79"/>
  <c r="H297" i="79"/>
  <c r="W422" i="79"/>
  <c r="AM422" i="79"/>
  <c r="CA422" i="79"/>
  <c r="J118" i="79"/>
  <c r="O422" i="79"/>
  <c r="BC422" i="79"/>
  <c r="CY422" i="79"/>
  <c r="H112" i="79"/>
  <c r="FK24" i="79"/>
  <c r="FK421" i="79" s="1"/>
  <c r="J274" i="79"/>
  <c r="AU422" i="79"/>
  <c r="BS422" i="79"/>
  <c r="EU422" i="79"/>
  <c r="J107" i="79"/>
  <c r="J227" i="79"/>
  <c r="J202" i="79"/>
  <c r="AE18" i="79"/>
  <c r="AE433" i="79" s="1"/>
  <c r="AU18" i="79"/>
  <c r="CQ18" i="79"/>
  <c r="CQ433" i="79" s="1"/>
  <c r="CY18" i="79"/>
  <c r="CY433" i="79" s="1"/>
  <c r="DO18" i="79"/>
  <c r="DO433" i="79" s="1"/>
  <c r="G433" i="79"/>
  <c r="J288" i="79"/>
  <c r="J332" i="79"/>
  <c r="J100" i="79"/>
  <c r="I267" i="79"/>
  <c r="H226" i="79"/>
  <c r="I299" i="79"/>
  <c r="H118" i="79"/>
  <c r="H260" i="79"/>
  <c r="J272" i="79"/>
  <c r="BK18" i="79"/>
  <c r="BK433" i="79" s="1"/>
  <c r="DW18" i="79"/>
  <c r="DW433" i="79" s="1"/>
  <c r="J226" i="79"/>
  <c r="J211" i="79"/>
  <c r="J201" i="79"/>
  <c r="J183" i="79"/>
  <c r="H290" i="79"/>
  <c r="H33" i="13"/>
  <c r="H259" i="79"/>
  <c r="J290" i="79"/>
  <c r="H270" i="79"/>
  <c r="H222" i="79"/>
  <c r="J121" i="79"/>
  <c r="J215" i="79"/>
  <c r="O18" i="79"/>
  <c r="O433" i="79" s="1"/>
  <c r="AM18" i="79"/>
  <c r="AM433" i="79" s="1"/>
  <c r="BC18" i="79"/>
  <c r="BC433" i="79" s="1"/>
  <c r="CA18" i="79"/>
  <c r="CA433" i="79" s="1"/>
  <c r="EU18" i="79"/>
  <c r="EU433" i="79" s="1"/>
  <c r="I274" i="79"/>
  <c r="I257" i="79"/>
  <c r="J257" i="79"/>
  <c r="J262" i="79"/>
  <c r="H152" i="79"/>
  <c r="H116" i="79"/>
  <c r="H185" i="79"/>
  <c r="I315" i="79"/>
  <c r="FM315" i="79" s="1"/>
  <c r="I149" i="79"/>
  <c r="G19" i="79"/>
  <c r="J185" i="79"/>
  <c r="FC18" i="79"/>
  <c r="FC433" i="79" s="1"/>
  <c r="I296" i="79"/>
  <c r="I18" i="79"/>
  <c r="I433" i="79" s="1"/>
  <c r="H331" i="79"/>
  <c r="H183" i="79"/>
  <c r="W18" i="79"/>
  <c r="W433" i="79" s="1"/>
  <c r="DG18" i="79"/>
  <c r="DG433" i="79" s="1"/>
  <c r="EM18" i="79"/>
  <c r="EM433" i="79" s="1"/>
  <c r="I24" i="79"/>
  <c r="I421" i="79" s="1"/>
  <c r="H146" i="79"/>
  <c r="DP146" i="79" s="1"/>
  <c r="J112" i="79"/>
  <c r="J229" i="79"/>
  <c r="I290" i="79"/>
  <c r="I211" i="79"/>
  <c r="H330" i="79"/>
  <c r="H156" i="79"/>
  <c r="H123" i="79"/>
  <c r="H100" i="79"/>
  <c r="H227" i="79"/>
  <c r="H182" i="79"/>
  <c r="O300" i="79"/>
  <c r="W300" i="79"/>
  <c r="CA300" i="79"/>
  <c r="CI300" i="79"/>
  <c r="DW300" i="79"/>
  <c r="EU300" i="79"/>
  <c r="AU300" i="79"/>
  <c r="CQ300" i="79"/>
  <c r="FC300" i="79"/>
  <c r="AM300" i="79"/>
  <c r="BC300" i="79"/>
  <c r="BK300" i="79"/>
  <c r="DG300" i="79"/>
  <c r="EE300" i="79"/>
  <c r="EM300" i="79"/>
  <c r="K297" i="79"/>
  <c r="G301" i="79"/>
  <c r="BS300" i="79"/>
  <c r="DO300" i="79"/>
  <c r="F72" i="37"/>
  <c r="F73" i="37" s="1"/>
  <c r="BC491" i="79"/>
  <c r="CY491" i="79"/>
  <c r="EU491" i="79"/>
  <c r="AU491" i="79"/>
  <c r="BS491" i="79"/>
  <c r="DO491" i="79"/>
  <c r="E71" i="37"/>
  <c r="W491" i="79"/>
  <c r="CA491" i="79"/>
  <c r="DW491" i="79"/>
  <c r="O491" i="79"/>
  <c r="CI491" i="79"/>
  <c r="EE491" i="79"/>
  <c r="FC262" i="79"/>
  <c r="FK267" i="79"/>
  <c r="FK269" i="79"/>
  <c r="W238" i="79"/>
  <c r="AM238" i="79"/>
  <c r="BK238" i="79"/>
  <c r="CQ238" i="79"/>
  <c r="CY238" i="79"/>
  <c r="DW238" i="79"/>
  <c r="BC238" i="79"/>
  <c r="DG238" i="79"/>
  <c r="DO238" i="79"/>
  <c r="EM238" i="79"/>
  <c r="AE238" i="79"/>
  <c r="BS238" i="79"/>
  <c r="CA238" i="79"/>
  <c r="O227" i="79"/>
  <c r="BK227" i="79"/>
  <c r="BS227" i="79"/>
  <c r="CI227" i="79"/>
  <c r="CY229" i="79"/>
  <c r="DG227" i="79"/>
  <c r="DW229" i="79"/>
  <c r="EU229" i="79"/>
  <c r="FC229" i="79"/>
  <c r="AU229" i="79"/>
  <c r="CY227" i="79"/>
  <c r="DO229" i="79"/>
  <c r="DW227" i="79"/>
  <c r="EU227" i="79"/>
  <c r="FC227" i="79"/>
  <c r="CQ227" i="79"/>
  <c r="EE229" i="79"/>
  <c r="EM229" i="79"/>
  <c r="W227" i="79"/>
  <c r="AM227" i="79"/>
  <c r="CA227" i="79"/>
  <c r="EE227" i="79"/>
  <c r="EM227" i="79"/>
  <c r="CA229" i="79"/>
  <c r="G231" i="79"/>
  <c r="O229" i="79"/>
  <c r="AU227" i="79"/>
  <c r="BK229" i="79"/>
  <c r="BS229" i="79"/>
  <c r="CI229" i="79"/>
  <c r="DG229" i="79"/>
  <c r="DO227" i="79"/>
  <c r="BC222" i="79"/>
  <c r="CQ222" i="79"/>
  <c r="AE222" i="79"/>
  <c r="BS222" i="79"/>
  <c r="CA222" i="79"/>
  <c r="CI222" i="79"/>
  <c r="CY222" i="79"/>
  <c r="DG222" i="79"/>
  <c r="DW222" i="79"/>
  <c r="EM222" i="79"/>
  <c r="J221" i="79"/>
  <c r="O222" i="79"/>
  <c r="W222" i="79"/>
  <c r="EU222" i="79"/>
  <c r="O211" i="79"/>
  <c r="CA211" i="79"/>
  <c r="DG208" i="79"/>
  <c r="DO208" i="79"/>
  <c r="DW211" i="79"/>
  <c r="EE208" i="79"/>
  <c r="FC208" i="79"/>
  <c r="W211" i="79"/>
  <c r="AE211" i="79"/>
  <c r="AM208" i="79"/>
  <c r="BC211" i="79"/>
  <c r="BS208" i="79"/>
  <c r="CQ208" i="79"/>
  <c r="FK211" i="79"/>
  <c r="J208" i="79"/>
  <c r="W208" i="79"/>
  <c r="AE208" i="79"/>
  <c r="BC208" i="79"/>
  <c r="BK211" i="79"/>
  <c r="CY211" i="79"/>
  <c r="EU211" i="79"/>
  <c r="AU208" i="79"/>
  <c r="CI208" i="79"/>
  <c r="DG211" i="79"/>
  <c r="DO211" i="79"/>
  <c r="EE211" i="79"/>
  <c r="EM208" i="79"/>
  <c r="FC211" i="79"/>
  <c r="AM211" i="79"/>
  <c r="BK208" i="79"/>
  <c r="BS211" i="79"/>
  <c r="CY208" i="79"/>
  <c r="EU208" i="79"/>
  <c r="J156" i="79"/>
  <c r="K160" i="79"/>
  <c r="H158" i="79"/>
  <c r="AF130" i="79"/>
  <c r="AG130" i="79"/>
  <c r="FK130" i="79"/>
  <c r="FL130" i="79" s="1"/>
  <c r="FC130" i="79"/>
  <c r="FD130" i="79" s="1"/>
  <c r="EE130" i="79"/>
  <c r="DW130" i="79"/>
  <c r="DX130" i="79" s="1"/>
  <c r="CY130" i="79"/>
  <c r="DG130" i="79"/>
  <c r="CI130" i="79"/>
  <c r="CJ130" i="79" s="1"/>
  <c r="BC130" i="79"/>
  <c r="AU130" i="79"/>
  <c r="W130" i="79"/>
  <c r="BK130" i="79"/>
  <c r="DO130" i="79"/>
  <c r="CQ130" i="79"/>
  <c r="AM130" i="79"/>
  <c r="AO130" i="79" s="1"/>
  <c r="O130" i="79"/>
  <c r="P130" i="79" s="1"/>
  <c r="DO133" i="79"/>
  <c r="DG133" i="79"/>
  <c r="CI133" i="79"/>
  <c r="BC133" i="79"/>
  <c r="W133" i="79"/>
  <c r="EU133" i="79"/>
  <c r="EM133" i="79"/>
  <c r="CA133" i="79"/>
  <c r="BS133" i="79"/>
  <c r="AU133" i="79"/>
  <c r="AE133" i="79"/>
  <c r="CQ133" i="79"/>
  <c r="AM133" i="79"/>
  <c r="EE133" i="79"/>
  <c r="DW133" i="79"/>
  <c r="CY133" i="79"/>
  <c r="BK133" i="79"/>
  <c r="O133" i="79"/>
  <c r="BS130" i="79"/>
  <c r="CA130" i="79"/>
  <c r="FC135" i="79"/>
  <c r="AM135" i="79"/>
  <c r="EE135" i="79"/>
  <c r="DW135" i="79"/>
  <c r="CQ135" i="79"/>
  <c r="BK135" i="79"/>
  <c r="BS135" i="79"/>
  <c r="K133" i="79"/>
  <c r="EM130" i="79"/>
  <c r="EO130" i="79" s="1"/>
  <c r="EU130" i="79"/>
  <c r="Y136" i="79"/>
  <c r="G140" i="79"/>
  <c r="EM138" i="79"/>
  <c r="DO138" i="79"/>
  <c r="AM138" i="79"/>
  <c r="CY138" i="79"/>
  <c r="CA138" i="79"/>
  <c r="EE138" i="79"/>
  <c r="DW138" i="79"/>
  <c r="CQ138" i="79"/>
  <c r="BK138" i="79"/>
  <c r="DG138" i="79"/>
  <c r="CI138" i="79"/>
  <c r="EU128" i="79"/>
  <c r="CA128" i="79"/>
  <c r="BS128" i="79"/>
  <c r="AE128" i="79"/>
  <c r="EM128" i="79"/>
  <c r="BK128" i="79"/>
  <c r="O128" i="79"/>
  <c r="EE128" i="79"/>
  <c r="DW128" i="79"/>
  <c r="DG128" i="79"/>
  <c r="AU128" i="79"/>
  <c r="FC128" i="79"/>
  <c r="CI128" i="79"/>
  <c r="BC128" i="79"/>
  <c r="W128" i="79"/>
  <c r="AU120" i="79"/>
  <c r="H115" i="79"/>
  <c r="W120" i="79"/>
  <c r="DG120" i="79"/>
  <c r="DW120" i="79"/>
  <c r="O120" i="79"/>
  <c r="BC120" i="79"/>
  <c r="CA120" i="79"/>
  <c r="CI120" i="79"/>
  <c r="G125" i="79"/>
  <c r="AE120" i="79"/>
  <c r="AM120" i="79"/>
  <c r="CR113" i="79"/>
  <c r="CY120" i="79"/>
  <c r="EE120" i="79"/>
  <c r="BS120" i="79"/>
  <c r="FK120" i="79"/>
  <c r="J95" i="79"/>
  <c r="O97" i="79"/>
  <c r="W97" i="79"/>
  <c r="CA97" i="79"/>
  <c r="AU97" i="79"/>
  <c r="BK97" i="79"/>
  <c r="BS97" i="79"/>
  <c r="CI97" i="79"/>
  <c r="DG97" i="79"/>
  <c r="DO97" i="79"/>
  <c r="EE97" i="79"/>
  <c r="AE97" i="79"/>
  <c r="G101" i="79"/>
  <c r="AM97" i="79"/>
  <c r="CY97" i="79"/>
  <c r="DW97" i="79"/>
  <c r="AE67" i="79"/>
  <c r="BC67" i="79"/>
  <c r="BK67" i="79"/>
  <c r="CI67" i="79"/>
  <c r="DG67" i="79"/>
  <c r="EE67" i="79"/>
  <c r="AM67" i="79"/>
  <c r="AU67" i="79"/>
  <c r="CQ67" i="79"/>
  <c r="DO67" i="79"/>
  <c r="CA67" i="79"/>
  <c r="O67" i="79"/>
  <c r="W67" i="79"/>
  <c r="J330" i="79"/>
  <c r="J186" i="79"/>
  <c r="J16" i="79"/>
  <c r="J431" i="79" s="1"/>
  <c r="J447" i="79" s="1"/>
  <c r="J327" i="79"/>
  <c r="J259" i="79"/>
  <c r="I183" i="79"/>
  <c r="I258" i="79"/>
  <c r="H274" i="79"/>
  <c r="H23" i="79"/>
  <c r="H420" i="79" s="1"/>
  <c r="H148" i="79"/>
  <c r="H113" i="79"/>
  <c r="H257" i="79"/>
  <c r="D18" i="35"/>
  <c r="D17" i="35"/>
  <c r="F17" i="35" s="1"/>
  <c r="D16" i="35"/>
  <c r="D15" i="35"/>
  <c r="G15" i="35" s="1"/>
  <c r="D14" i="35"/>
  <c r="D19" i="35"/>
  <c r="D13" i="35"/>
  <c r="J113" i="79"/>
  <c r="J270" i="79"/>
  <c r="J203" i="79"/>
  <c r="H32" i="79"/>
  <c r="H33" i="79" s="1"/>
  <c r="J297" i="79"/>
  <c r="J147" i="79"/>
  <c r="J155" i="79"/>
  <c r="J122" i="79"/>
  <c r="J98" i="79"/>
  <c r="J216" i="79"/>
  <c r="H215" i="79"/>
  <c r="J109" i="13"/>
  <c r="G59" i="79"/>
  <c r="J296" i="79"/>
  <c r="J108" i="79"/>
  <c r="J228" i="79"/>
  <c r="J24" i="79"/>
  <c r="J421" i="79" s="1"/>
  <c r="I326" i="79"/>
  <c r="H16" i="79"/>
  <c r="H431" i="79" s="1"/>
  <c r="E59" i="35"/>
  <c r="D53" i="35"/>
  <c r="D68" i="35" s="1"/>
  <c r="G37" i="79"/>
  <c r="J300" i="79"/>
  <c r="J124" i="79"/>
  <c r="J116" i="79"/>
  <c r="J106" i="79"/>
  <c r="J276" i="79"/>
  <c r="J269" i="79"/>
  <c r="I331" i="79"/>
  <c r="I226" i="79"/>
  <c r="H314" i="79"/>
  <c r="J29" i="13"/>
  <c r="J115" i="79"/>
  <c r="I201" i="79"/>
  <c r="H298" i="79"/>
  <c r="J23" i="79"/>
  <c r="J420" i="79" s="1"/>
  <c r="I158" i="79"/>
  <c r="I115" i="79"/>
  <c r="I275" i="79"/>
  <c r="H275" i="79"/>
  <c r="D52" i="35"/>
  <c r="D67" i="35" s="1"/>
  <c r="BC32" i="79"/>
  <c r="BC33" i="79" s="1"/>
  <c r="EU32" i="79"/>
  <c r="EU33" i="79" s="1"/>
  <c r="I124" i="79"/>
  <c r="I16" i="79"/>
  <c r="I431" i="79" s="1"/>
  <c r="F59" i="35"/>
  <c r="I259" i="79"/>
  <c r="I202" i="79"/>
  <c r="H299" i="79"/>
  <c r="H149" i="79"/>
  <c r="H122" i="79"/>
  <c r="H29" i="13"/>
  <c r="H269" i="79"/>
  <c r="H201" i="79"/>
  <c r="I29" i="13"/>
  <c r="G59" i="35"/>
  <c r="EU17" i="79"/>
  <c r="EU432" i="79" s="1"/>
  <c r="AE17" i="79"/>
  <c r="AE432" i="79" s="1"/>
  <c r="DW17" i="79"/>
  <c r="DG17" i="79"/>
  <c r="DG432" i="79" s="1"/>
  <c r="CY17" i="79"/>
  <c r="CY432" i="79" s="1"/>
  <c r="EE17" i="79"/>
  <c r="EE432" i="79" s="1"/>
  <c r="CQ17" i="79"/>
  <c r="CQ432" i="79" s="1"/>
  <c r="BK17" i="79"/>
  <c r="BK432" i="79" s="1"/>
  <c r="BC17" i="79"/>
  <c r="BC432" i="79" s="1"/>
  <c r="AM17" i="79"/>
  <c r="AM432" i="79" s="1"/>
  <c r="O17" i="79"/>
  <c r="H221" i="79"/>
  <c r="H181" i="79"/>
  <c r="I273" i="79"/>
  <c r="I221" i="79"/>
  <c r="I208" i="79"/>
  <c r="I189" i="79"/>
  <c r="I181" i="79"/>
  <c r="H327" i="79"/>
  <c r="H296" i="79"/>
  <c r="H154" i="79"/>
  <c r="EF154" i="79" s="1"/>
  <c r="H108" i="79"/>
  <c r="H98" i="79"/>
  <c r="K18" i="79"/>
  <c r="I327" i="79"/>
  <c r="I154" i="79"/>
  <c r="I118" i="79"/>
  <c r="I108" i="79"/>
  <c r="I98" i="79"/>
  <c r="FK207" i="79"/>
  <c r="FK260" i="79"/>
  <c r="FK189" i="79"/>
  <c r="FK262" i="79"/>
  <c r="FK215" i="79"/>
  <c r="FK332" i="79"/>
  <c r="FK216" i="79"/>
  <c r="FK190" i="79"/>
  <c r="EM32" i="79"/>
  <c r="EM33" i="79" s="1"/>
  <c r="I317" i="79"/>
  <c r="I160" i="79"/>
  <c r="I153" i="79"/>
  <c r="I117" i="79"/>
  <c r="I109" i="13"/>
  <c r="I107" i="79"/>
  <c r="I97" i="79"/>
  <c r="I37" i="13"/>
  <c r="I36" i="79"/>
  <c r="F61" i="35"/>
  <c r="I229" i="79"/>
  <c r="I217" i="79"/>
  <c r="I207" i="79"/>
  <c r="H317" i="79"/>
  <c r="H160" i="79"/>
  <c r="H153" i="79"/>
  <c r="H107" i="79"/>
  <c r="H97" i="79"/>
  <c r="H37" i="13"/>
  <c r="H36" i="79"/>
  <c r="H262" i="79"/>
  <c r="E61" i="35"/>
  <c r="H18" i="79"/>
  <c r="H433" i="79" s="1"/>
  <c r="H273" i="79"/>
  <c r="EV273" i="79" s="1"/>
  <c r="H229" i="79"/>
  <c r="H66" i="26"/>
  <c r="D18" i="32" s="1"/>
  <c r="H217" i="79"/>
  <c r="H207" i="79"/>
  <c r="H187" i="79"/>
  <c r="R7" i="35"/>
  <c r="I316" i="79"/>
  <c r="I332" i="79"/>
  <c r="I300" i="79"/>
  <c r="I288" i="79"/>
  <c r="I159" i="79"/>
  <c r="I152" i="79"/>
  <c r="I116" i="79"/>
  <c r="I106" i="79"/>
  <c r="I95" i="79"/>
  <c r="I32" i="79"/>
  <c r="I33" i="79" s="1"/>
  <c r="I33" i="13"/>
  <c r="I270" i="79"/>
  <c r="I260" i="79"/>
  <c r="I228" i="79"/>
  <c r="I216" i="79"/>
  <c r="I186" i="79"/>
  <c r="H316" i="79"/>
  <c r="H332" i="79"/>
  <c r="H288" i="79"/>
  <c r="H159" i="79"/>
  <c r="H124" i="79"/>
  <c r="H109" i="13"/>
  <c r="H106" i="79"/>
  <c r="H95" i="79"/>
  <c r="J58" i="26"/>
  <c r="J66" i="26"/>
  <c r="J53" i="26"/>
  <c r="G61" i="35"/>
  <c r="I58" i="26"/>
  <c r="G61" i="36"/>
  <c r="H61" i="36"/>
  <c r="F78" i="36"/>
  <c r="AL201" i="79"/>
  <c r="AM201" i="79" s="1"/>
  <c r="C69" i="36"/>
  <c r="CP495" i="79"/>
  <c r="CP497" i="79" s="1"/>
  <c r="CQ497" i="79" s="1"/>
  <c r="EL495" i="79"/>
  <c r="EL497" i="79" s="1"/>
  <c r="EM497" i="79" s="1"/>
  <c r="AN149" i="79"/>
  <c r="AO149" i="79"/>
  <c r="AD181" i="79"/>
  <c r="AE181" i="79" s="1"/>
  <c r="CS113" i="79"/>
  <c r="EO118" i="79"/>
  <c r="K296" i="79"/>
  <c r="FK290" i="79"/>
  <c r="FC290" i="79"/>
  <c r="FK331" i="79"/>
  <c r="K81" i="79"/>
  <c r="EV108" i="79"/>
  <c r="K276" i="79"/>
  <c r="K24" i="79"/>
  <c r="FK295" i="79"/>
  <c r="FC295" i="79"/>
  <c r="FK76" i="79"/>
  <c r="FC76" i="79"/>
  <c r="FK73" i="79"/>
  <c r="FC73" i="79"/>
  <c r="FK67" i="79"/>
  <c r="FC67" i="79"/>
  <c r="EU67" i="79"/>
  <c r="FC129" i="79"/>
  <c r="FD129" i="79" s="1"/>
  <c r="FK129" i="79"/>
  <c r="FM129" i="79" s="1"/>
  <c r="K106" i="79"/>
  <c r="FK246" i="79"/>
  <c r="FC246" i="79"/>
  <c r="EU246" i="79"/>
  <c r="K47" i="79"/>
  <c r="K44" i="79"/>
  <c r="FC238" i="79"/>
  <c r="FK238" i="79"/>
  <c r="EU238" i="79"/>
  <c r="FC138" i="79"/>
  <c r="FK138" i="79"/>
  <c r="FK122" i="79"/>
  <c r="FM122" i="79" s="1"/>
  <c r="FC122" i="79"/>
  <c r="FE122" i="79" s="1"/>
  <c r="FK245" i="79"/>
  <c r="FC245" i="79"/>
  <c r="EU245" i="79"/>
  <c r="FK22" i="79"/>
  <c r="G419" i="79"/>
  <c r="FK311" i="79"/>
  <c r="FC311" i="79"/>
  <c r="FK158" i="79"/>
  <c r="FC158" i="79"/>
  <c r="FD158" i="79" s="1"/>
  <c r="FC121" i="79"/>
  <c r="FK121" i="79"/>
  <c r="EU121" i="79"/>
  <c r="FK261" i="79"/>
  <c r="FL261" i="79" s="1"/>
  <c r="FC261" i="79"/>
  <c r="FE261" i="79" s="1"/>
  <c r="K16" i="79"/>
  <c r="FC133" i="79"/>
  <c r="FK133" i="79"/>
  <c r="FK97" i="79"/>
  <c r="FC97" i="79"/>
  <c r="EU97" i="79"/>
  <c r="K272" i="79"/>
  <c r="K57" i="79"/>
  <c r="K50" i="79"/>
  <c r="G432" i="79"/>
  <c r="FK17" i="79"/>
  <c r="FK432" i="79" s="1"/>
  <c r="FC17" i="79"/>
  <c r="FC432" i="79" s="1"/>
  <c r="G422" i="79"/>
  <c r="FK422" i="79"/>
  <c r="FC422" i="79"/>
  <c r="K316" i="79"/>
  <c r="FK327" i="79"/>
  <c r="FC327" i="79"/>
  <c r="FK153" i="79"/>
  <c r="FC153" i="79"/>
  <c r="K139" i="79"/>
  <c r="FK16" i="79"/>
  <c r="FK431" i="79" s="1"/>
  <c r="G431" i="79"/>
  <c r="FK203" i="79"/>
  <c r="K189" i="79"/>
  <c r="EU261" i="79"/>
  <c r="EU23" i="79"/>
  <c r="EU420" i="79" s="1"/>
  <c r="EU216" i="79"/>
  <c r="FC190" i="79"/>
  <c r="FK98" i="79"/>
  <c r="FK263" i="79"/>
  <c r="FL263" i="79" s="1"/>
  <c r="G425" i="79"/>
  <c r="FC216" i="79"/>
  <c r="FC331" i="79"/>
  <c r="FK217" i="79"/>
  <c r="FK208" i="79"/>
  <c r="G504" i="79"/>
  <c r="J83" i="13"/>
  <c r="K32" i="79"/>
  <c r="AU32" i="79"/>
  <c r="AU33" i="79" s="1"/>
  <c r="BK32" i="79"/>
  <c r="BK33" i="79" s="1"/>
  <c r="DW32" i="79"/>
  <c r="FK32" i="79"/>
  <c r="FK33" i="79" s="1"/>
  <c r="D39" i="35"/>
  <c r="D62" i="35" s="1"/>
  <c r="H58" i="26"/>
  <c r="H53" i="26"/>
  <c r="AM32" i="79"/>
  <c r="AM33" i="79" s="1"/>
  <c r="CY32" i="79"/>
  <c r="I66" i="26"/>
  <c r="D51" i="35"/>
  <c r="N201" i="79"/>
  <c r="O201" i="79" s="1"/>
  <c r="H70" i="36"/>
  <c r="E70" i="36"/>
  <c r="G70" i="36" s="1"/>
  <c r="AD201" i="79"/>
  <c r="AE201" i="79" s="1"/>
  <c r="E54" i="36"/>
  <c r="G54" i="36" s="1"/>
  <c r="H54" i="36"/>
  <c r="N185" i="79"/>
  <c r="O185" i="79" s="1"/>
  <c r="C72" i="36"/>
  <c r="C64" i="36"/>
  <c r="E69" i="36"/>
  <c r="BZ497" i="79"/>
  <c r="CA497" i="79" s="1"/>
  <c r="DV497" i="79"/>
  <c r="DW497" i="79" s="1"/>
  <c r="DW501" i="79" s="1"/>
  <c r="E26" i="36"/>
  <c r="E27" i="36" s="1"/>
  <c r="CX497" i="79"/>
  <c r="CY497" i="79" s="1"/>
  <c r="ET497" i="79"/>
  <c r="EU497" i="79" s="1"/>
  <c r="DF497" i="79"/>
  <c r="DG497" i="79" s="1"/>
  <c r="FB497" i="79"/>
  <c r="FC497" i="79" s="1"/>
  <c r="CH497" i="79"/>
  <c r="CI497" i="79" s="1"/>
  <c r="ED497" i="79"/>
  <c r="EE497" i="79" s="1"/>
  <c r="BR497" i="79"/>
  <c r="BS497" i="79" s="1"/>
  <c r="DN497" i="79"/>
  <c r="DO497" i="79" s="1"/>
  <c r="FJ497" i="79"/>
  <c r="FK497" i="79" s="1"/>
  <c r="K115" i="79"/>
  <c r="K107" i="79"/>
  <c r="FK104" i="79"/>
  <c r="FC104" i="79"/>
  <c r="EU104" i="79"/>
  <c r="EE104" i="79"/>
  <c r="EM104" i="79"/>
  <c r="DW104" i="79"/>
  <c r="CY104" i="79"/>
  <c r="CI104" i="79"/>
  <c r="DO104" i="79"/>
  <c r="CQ104" i="79"/>
  <c r="CA104" i="79"/>
  <c r="AU104" i="79"/>
  <c r="DG104" i="79"/>
  <c r="BK104" i="79"/>
  <c r="BC104" i="79"/>
  <c r="AM104" i="79"/>
  <c r="BS104" i="79"/>
  <c r="AE104" i="79"/>
  <c r="W104" i="79"/>
  <c r="O104" i="79"/>
  <c r="V185" i="79"/>
  <c r="W185" i="79" s="1"/>
  <c r="AL495" i="79"/>
  <c r="AL497" i="79" s="1"/>
  <c r="AM497" i="79" s="1"/>
  <c r="K329" i="79"/>
  <c r="FK132" i="79"/>
  <c r="FC132" i="79"/>
  <c r="EU132" i="79"/>
  <c r="EE132" i="79"/>
  <c r="CY132" i="79"/>
  <c r="CI132" i="79"/>
  <c r="EM132" i="79"/>
  <c r="FK119" i="79"/>
  <c r="EM119" i="79"/>
  <c r="DW119" i="79"/>
  <c r="EU119" i="79"/>
  <c r="DG119" i="79"/>
  <c r="CQ119" i="79"/>
  <c r="FC119" i="79"/>
  <c r="FL82" i="79"/>
  <c r="FM79" i="79"/>
  <c r="FC507" i="79"/>
  <c r="FK507" i="79"/>
  <c r="EM507" i="79"/>
  <c r="DW507" i="79"/>
  <c r="K262" i="79"/>
  <c r="FK294" i="79"/>
  <c r="FL79" i="79"/>
  <c r="K275" i="79"/>
  <c r="K240" i="79"/>
  <c r="K207" i="79"/>
  <c r="EF122" i="79"/>
  <c r="K248" i="79"/>
  <c r="K244" i="79"/>
  <c r="FK186" i="79"/>
  <c r="FC186" i="79"/>
  <c r="EM186" i="79"/>
  <c r="DW186" i="79"/>
  <c r="EU186" i="79"/>
  <c r="EE186" i="79"/>
  <c r="DO186" i="79"/>
  <c r="FK149" i="79"/>
  <c r="EM149" i="79"/>
  <c r="DW149" i="79"/>
  <c r="FC149" i="79"/>
  <c r="K116" i="79"/>
  <c r="FM116" i="79" s="1"/>
  <c r="K52" i="79"/>
  <c r="K23" i="79"/>
  <c r="K290" i="79"/>
  <c r="K328" i="79"/>
  <c r="K326" i="79"/>
  <c r="FC95" i="79"/>
  <c r="FK95" i="79"/>
  <c r="EU95" i="79"/>
  <c r="EE95" i="79"/>
  <c r="K274" i="79"/>
  <c r="FM317" i="79"/>
  <c r="FK514" i="79"/>
  <c r="FM82" i="79"/>
  <c r="K132" i="79"/>
  <c r="FM124" i="79"/>
  <c r="K182" i="79"/>
  <c r="K288" i="79"/>
  <c r="FK147" i="79"/>
  <c r="FL137" i="79"/>
  <c r="FM137" i="79"/>
  <c r="FK114" i="79"/>
  <c r="FK222" i="79"/>
  <c r="FC222" i="79"/>
  <c r="K327" i="79"/>
  <c r="G511" i="79"/>
  <c r="FK148" i="79"/>
  <c r="K131" i="79"/>
  <c r="FK118" i="79"/>
  <c r="FC118" i="79"/>
  <c r="FK108" i="79"/>
  <c r="FL108" i="79" s="1"/>
  <c r="FC108" i="79"/>
  <c r="K228" i="79"/>
  <c r="FK187" i="79"/>
  <c r="K289" i="79"/>
  <c r="K330" i="79"/>
  <c r="K83" i="79"/>
  <c r="K76" i="79"/>
  <c r="K73" i="79"/>
  <c r="K67" i="79"/>
  <c r="FK112" i="79"/>
  <c r="K237" i="79"/>
  <c r="K246" i="79"/>
  <c r="K242" i="79"/>
  <c r="K56" i="79"/>
  <c r="K229" i="79"/>
  <c r="K226" i="79"/>
  <c r="FK239" i="79"/>
  <c r="FK202" i="79"/>
  <c r="K245" i="79"/>
  <c r="K250" i="79"/>
  <c r="K247" i="79"/>
  <c r="K243" i="79"/>
  <c r="K230" i="79"/>
  <c r="K227" i="79"/>
  <c r="K211" i="79"/>
  <c r="FK181" i="79"/>
  <c r="FK491" i="79"/>
  <c r="FK185" i="79"/>
  <c r="K100" i="79"/>
  <c r="K99" i="79"/>
  <c r="K98" i="79"/>
  <c r="K97" i="79"/>
  <c r="K96" i="79"/>
  <c r="K95" i="79"/>
  <c r="K270" i="79"/>
  <c r="K259" i="79"/>
  <c r="K258" i="79"/>
  <c r="K257" i="79"/>
  <c r="G29" i="79"/>
  <c r="K28" i="79"/>
  <c r="H68" i="13"/>
  <c r="I68" i="13"/>
  <c r="J68" i="13"/>
  <c r="H67" i="13"/>
  <c r="I67" i="13"/>
  <c r="J67" i="13"/>
  <c r="H76" i="13"/>
  <c r="I76" i="13"/>
  <c r="J76" i="13"/>
  <c r="H66" i="13"/>
  <c r="J66" i="13"/>
  <c r="I66" i="13"/>
  <c r="I25" i="27"/>
  <c r="H25" i="27"/>
  <c r="J25" i="27"/>
  <c r="H73" i="13"/>
  <c r="I73" i="13"/>
  <c r="J73" i="13"/>
  <c r="R46" i="35"/>
  <c r="Q46" i="35" s="1"/>
  <c r="J32" i="79"/>
  <c r="J33" i="79" s="1"/>
  <c r="H74" i="13"/>
  <c r="I74" i="13"/>
  <c r="H72" i="13"/>
  <c r="I72" i="13"/>
  <c r="H83" i="13"/>
  <c r="I83" i="13"/>
  <c r="J74" i="13"/>
  <c r="H112" i="26"/>
  <c r="I112" i="26"/>
  <c r="EE32" i="79"/>
  <c r="CI32" i="79"/>
  <c r="I53" i="26"/>
  <c r="CK80" i="79" l="1"/>
  <c r="L53" i="79"/>
  <c r="L54" i="79"/>
  <c r="FL221" i="79"/>
  <c r="X221" i="79"/>
  <c r="BL221" i="79"/>
  <c r="CR221" i="79"/>
  <c r="EF221" i="79"/>
  <c r="EN221" i="79"/>
  <c r="AF221" i="79"/>
  <c r="CZ221" i="79"/>
  <c r="DH221" i="79"/>
  <c r="AN221" i="79"/>
  <c r="CB221" i="79"/>
  <c r="CJ221" i="79"/>
  <c r="EV221" i="79"/>
  <c r="AV221" i="79"/>
  <c r="DP221" i="79"/>
  <c r="FD221" i="79"/>
  <c r="BD221" i="79"/>
  <c r="P221" i="79"/>
  <c r="BT221" i="79"/>
  <c r="DX221" i="79"/>
  <c r="BE221" i="79"/>
  <c r="CK221" i="79"/>
  <c r="DY221" i="79"/>
  <c r="FM221" i="79"/>
  <c r="Y221" i="79"/>
  <c r="DI221" i="79"/>
  <c r="BM221" i="79"/>
  <c r="EG221" i="79"/>
  <c r="AG221" i="79"/>
  <c r="EO221" i="79"/>
  <c r="DQ221" i="79"/>
  <c r="BU221" i="79"/>
  <c r="CC221" i="79"/>
  <c r="Q221" i="79"/>
  <c r="AW221" i="79"/>
  <c r="DA221" i="79"/>
  <c r="FE221" i="79"/>
  <c r="AO221" i="79"/>
  <c r="EW221" i="79"/>
  <c r="CS221" i="79"/>
  <c r="EF313" i="79"/>
  <c r="L48" i="79"/>
  <c r="DQ313" i="79"/>
  <c r="AF80" i="79"/>
  <c r="CZ313" i="79"/>
  <c r="EV298" i="79"/>
  <c r="EU291" i="79"/>
  <c r="DA273" i="79"/>
  <c r="DG223" i="79"/>
  <c r="EF183" i="79"/>
  <c r="EW187" i="79"/>
  <c r="BS291" i="79"/>
  <c r="DG218" i="79"/>
  <c r="AN313" i="79"/>
  <c r="BS501" i="79"/>
  <c r="D21" i="35"/>
  <c r="D54" i="35"/>
  <c r="I72" i="79"/>
  <c r="J76" i="79"/>
  <c r="J83" i="79"/>
  <c r="CR28" i="79"/>
  <c r="P28" i="79"/>
  <c r="AV28" i="79"/>
  <c r="DH28" i="79"/>
  <c r="AF28" i="79"/>
  <c r="BD28" i="79"/>
  <c r="AN28" i="79"/>
  <c r="FL28" i="79"/>
  <c r="X28" i="79"/>
  <c r="BT28" i="79"/>
  <c r="EV28" i="79"/>
  <c r="EF28" i="79"/>
  <c r="EN28" i="79"/>
  <c r="CB28" i="79"/>
  <c r="DP28" i="79"/>
  <c r="FD28" i="79"/>
  <c r="DX28" i="79"/>
  <c r="CJ28" i="79"/>
  <c r="BL28" i="79"/>
  <c r="CZ28" i="79"/>
  <c r="H72" i="79"/>
  <c r="I74" i="79"/>
  <c r="I76" i="79"/>
  <c r="H74" i="79"/>
  <c r="H76" i="79"/>
  <c r="J27" i="27"/>
  <c r="H27" i="27"/>
  <c r="J67" i="79"/>
  <c r="H67" i="79"/>
  <c r="J68" i="79"/>
  <c r="I68" i="79"/>
  <c r="I67" i="79"/>
  <c r="H68" i="79"/>
  <c r="J73" i="79"/>
  <c r="I73" i="79"/>
  <c r="H73" i="79"/>
  <c r="J74" i="79"/>
  <c r="I27" i="27"/>
  <c r="I83" i="79"/>
  <c r="H83" i="79"/>
  <c r="AW28" i="79"/>
  <c r="DA28" i="79"/>
  <c r="AG28" i="79"/>
  <c r="CS28" i="79"/>
  <c r="DI28" i="79"/>
  <c r="BE28" i="79"/>
  <c r="AO28" i="79"/>
  <c r="FM28" i="79"/>
  <c r="Y28" i="79"/>
  <c r="BU28" i="79"/>
  <c r="EW28" i="79"/>
  <c r="EG28" i="79"/>
  <c r="EO28" i="79"/>
  <c r="CC28" i="79"/>
  <c r="FE28" i="79"/>
  <c r="DY28" i="79"/>
  <c r="DQ28" i="79"/>
  <c r="CK28" i="79"/>
  <c r="BM28" i="79"/>
  <c r="Q28" i="79"/>
  <c r="EU218" i="79"/>
  <c r="DW218" i="79"/>
  <c r="CR185" i="79"/>
  <c r="DI108" i="79"/>
  <c r="CC261" i="79"/>
  <c r="Y317" i="79"/>
  <c r="CJ79" i="79"/>
  <c r="CZ149" i="79"/>
  <c r="DB149" i="79" s="1"/>
  <c r="CS332" i="79"/>
  <c r="CY291" i="79"/>
  <c r="CC187" i="79"/>
  <c r="BL136" i="79"/>
  <c r="AG187" i="79"/>
  <c r="BE261" i="79"/>
  <c r="DP108" i="79"/>
  <c r="DA185" i="79"/>
  <c r="CK331" i="79"/>
  <c r="AW186" i="79"/>
  <c r="FL136" i="79"/>
  <c r="FD299" i="79"/>
  <c r="AO136" i="79"/>
  <c r="P261" i="79"/>
  <c r="BU261" i="79"/>
  <c r="DY82" i="79"/>
  <c r="CR187" i="79"/>
  <c r="DX185" i="79"/>
  <c r="DY190" i="79"/>
  <c r="DI299" i="79"/>
  <c r="EG261" i="79"/>
  <c r="AW261" i="79"/>
  <c r="CZ261" i="79"/>
  <c r="AV269" i="79"/>
  <c r="W291" i="79"/>
  <c r="DQ185" i="79"/>
  <c r="EF185" i="79"/>
  <c r="AE223" i="79"/>
  <c r="FD185" i="79"/>
  <c r="CC185" i="79"/>
  <c r="W218" i="79"/>
  <c r="DI263" i="79"/>
  <c r="AE291" i="79"/>
  <c r="DI261" i="79"/>
  <c r="DH185" i="79"/>
  <c r="AG185" i="79"/>
  <c r="AG117" i="79"/>
  <c r="CA440" i="79"/>
  <c r="Q274" i="79"/>
  <c r="Y217" i="79"/>
  <c r="CA425" i="79"/>
  <c r="CA446" i="79" s="1"/>
  <c r="BT185" i="79"/>
  <c r="Y261" i="79"/>
  <c r="Z261" i="79" s="1"/>
  <c r="EP118" i="79"/>
  <c r="BL186" i="79"/>
  <c r="DH331" i="79"/>
  <c r="EO261" i="79"/>
  <c r="BC334" i="79"/>
  <c r="DO291" i="79"/>
  <c r="CI291" i="79"/>
  <c r="DH136" i="79"/>
  <c r="EO113" i="79"/>
  <c r="CK187" i="79"/>
  <c r="DY261" i="79"/>
  <c r="CS80" i="79"/>
  <c r="EM218" i="79"/>
  <c r="DG291" i="79"/>
  <c r="P260" i="79"/>
  <c r="CJ275" i="79"/>
  <c r="DW291" i="79"/>
  <c r="CA334" i="79"/>
  <c r="AU291" i="79"/>
  <c r="FE326" i="79"/>
  <c r="CB257" i="79"/>
  <c r="CJ261" i="79"/>
  <c r="DG501" i="79"/>
  <c r="P113" i="79"/>
  <c r="CQ291" i="79"/>
  <c r="DQ261" i="79"/>
  <c r="CK186" i="79"/>
  <c r="CK185" i="79"/>
  <c r="BU246" i="79"/>
  <c r="AO185" i="79"/>
  <c r="CA291" i="79"/>
  <c r="EG187" i="79"/>
  <c r="BT136" i="79"/>
  <c r="Y263" i="79"/>
  <c r="EV190" i="79"/>
  <c r="EV185" i="79"/>
  <c r="AM223" i="79"/>
  <c r="AE218" i="79"/>
  <c r="P80" i="79"/>
  <c r="Q186" i="79"/>
  <c r="X332" i="79"/>
  <c r="EN185" i="79"/>
  <c r="FC218" i="79"/>
  <c r="FE290" i="79"/>
  <c r="AM501" i="79"/>
  <c r="AW313" i="79"/>
  <c r="AU223" i="79"/>
  <c r="CK149" i="79"/>
  <c r="CS261" i="79"/>
  <c r="BT315" i="79"/>
  <c r="O291" i="79"/>
  <c r="EE291" i="79"/>
  <c r="FK231" i="79"/>
  <c r="DX326" i="79"/>
  <c r="DI202" i="79"/>
  <c r="BC291" i="79"/>
  <c r="CQ501" i="79"/>
  <c r="CA424" i="79"/>
  <c r="CA445" i="79" s="1"/>
  <c r="CZ187" i="79"/>
  <c r="BE313" i="79"/>
  <c r="AW187" i="79"/>
  <c r="DI313" i="79"/>
  <c r="AV80" i="79"/>
  <c r="BE316" i="79"/>
  <c r="DX290" i="79"/>
  <c r="EG290" i="79"/>
  <c r="H40" i="26"/>
  <c r="C20" i="32"/>
  <c r="AW203" i="79"/>
  <c r="P187" i="79"/>
  <c r="AH221" i="79" l="1"/>
  <c r="CD221" i="79"/>
  <c r="AX221" i="79"/>
  <c r="CL221" i="79"/>
  <c r="R221" i="79"/>
  <c r="EX221" i="79"/>
  <c r="AP221" i="79"/>
  <c r="DJ221" i="79"/>
  <c r="DZ221" i="79"/>
  <c r="DB221" i="79"/>
  <c r="BV221" i="79"/>
  <c r="EH221" i="79"/>
  <c r="BN221" i="79"/>
  <c r="CT221" i="79"/>
  <c r="BF221" i="79"/>
  <c r="EP221" i="79"/>
  <c r="FF221" i="79"/>
  <c r="Z221" i="79"/>
  <c r="DR221" i="79"/>
  <c r="FN221" i="79"/>
  <c r="DR28" i="79"/>
  <c r="CL28" i="79"/>
  <c r="DB28" i="79"/>
  <c r="CT28" i="79"/>
  <c r="CD28" i="79"/>
  <c r="EP28" i="79"/>
  <c r="EH28" i="79"/>
  <c r="EX28" i="79"/>
  <c r="BV28" i="79"/>
  <c r="Z28" i="79"/>
  <c r="FN28" i="79"/>
  <c r="AP28" i="79"/>
  <c r="BF28" i="79"/>
  <c r="AH28" i="79"/>
  <c r="DJ28" i="79"/>
  <c r="BN28" i="79"/>
  <c r="AX28" i="79"/>
  <c r="R28" i="79"/>
  <c r="DZ28" i="79"/>
  <c r="FF28" i="79"/>
  <c r="DX181" i="79"/>
  <c r="BE263" i="79"/>
  <c r="BF263" i="79" s="1"/>
  <c r="AV222" i="79"/>
  <c r="DA216" i="79"/>
  <c r="BL217" i="79"/>
  <c r="AW222" i="79"/>
  <c r="J40" i="26"/>
  <c r="J205" i="79" s="1"/>
  <c r="I40" i="26"/>
  <c r="I205" i="79" s="1"/>
  <c r="FD136" i="79"/>
  <c r="FF136" i="79" s="1"/>
  <c r="DP113" i="79"/>
  <c r="DR113" i="79" s="1"/>
  <c r="BM80" i="79"/>
  <c r="BN80" i="79" s="1"/>
  <c r="CC136" i="79"/>
  <c r="CD136" i="79" s="1"/>
  <c r="FD113" i="79"/>
  <c r="FF113" i="79" s="1"/>
  <c r="CS82" i="79"/>
  <c r="CT82" i="79" s="1"/>
  <c r="CS148" i="79"/>
  <c r="BD148" i="79"/>
  <c r="AF79" i="79"/>
  <c r="AH79" i="79" s="1"/>
  <c r="BT108" i="79"/>
  <c r="BV108" i="79" s="1"/>
  <c r="FD82" i="79"/>
  <c r="FF82" i="79" s="1"/>
  <c r="EV124" i="79"/>
  <c r="EX124" i="79" s="1"/>
  <c r="DH148" i="79"/>
  <c r="DJ148" i="79" s="1"/>
  <c r="CR148" i="79"/>
  <c r="CZ153" i="79"/>
  <c r="CC113" i="79"/>
  <c r="CD113" i="79" s="1"/>
  <c r="BM148" i="79"/>
  <c r="CB137" i="79"/>
  <c r="CD137" i="79" s="1"/>
  <c r="X113" i="79"/>
  <c r="Z113" i="79" s="1"/>
  <c r="CB80" i="79"/>
  <c r="CD80" i="79" s="1"/>
  <c r="EN108" i="79"/>
  <c r="EP108" i="79" s="1"/>
  <c r="BT113" i="79"/>
  <c r="BV113" i="79" s="1"/>
  <c r="BU82" i="79"/>
  <c r="BV82" i="79" s="1"/>
  <c r="DI80" i="79"/>
  <c r="DJ80" i="79" s="1"/>
  <c r="CK118" i="79"/>
  <c r="CL118" i="79" s="1"/>
  <c r="P136" i="79"/>
  <c r="R136" i="79" s="1"/>
  <c r="DX80" i="79"/>
  <c r="DZ80" i="79" s="1"/>
  <c r="DA82" i="79"/>
  <c r="DB82" i="79" s="1"/>
  <c r="BL148" i="79"/>
  <c r="DB261" i="79"/>
  <c r="EG136" i="79"/>
  <c r="EH136" i="79" s="1"/>
  <c r="CS154" i="79"/>
  <c r="EW122" i="79"/>
  <c r="EX122" i="79" s="1"/>
  <c r="EV82" i="79"/>
  <c r="EX82" i="79" s="1"/>
  <c r="BL118" i="79"/>
  <c r="BN118" i="79" s="1"/>
  <c r="EX108" i="79"/>
  <c r="AN108" i="79"/>
  <c r="AP108" i="79" s="1"/>
  <c r="DI113" i="79"/>
  <c r="DJ113" i="79" s="1"/>
  <c r="DP82" i="79"/>
  <c r="DR82" i="79" s="1"/>
  <c r="DQ136" i="79"/>
  <c r="DR136" i="79" s="1"/>
  <c r="EG158" i="79"/>
  <c r="DA108" i="79"/>
  <c r="DB108" i="79" s="1"/>
  <c r="AE424" i="79"/>
  <c r="AE445" i="79" s="1"/>
  <c r="BU80" i="79"/>
  <c r="BV80" i="79" s="1"/>
  <c r="AW79" i="79"/>
  <c r="AX79" i="79" s="1"/>
  <c r="FM80" i="79"/>
  <c r="FN80" i="79" s="1"/>
  <c r="DQ118" i="79"/>
  <c r="DR118" i="79" s="1"/>
  <c r="DH107" i="79"/>
  <c r="Q108" i="79"/>
  <c r="R108" i="79" s="1"/>
  <c r="EH261" i="79"/>
  <c r="EG118" i="79"/>
  <c r="EH118" i="79" s="1"/>
  <c r="EV112" i="79"/>
  <c r="AV82" i="79"/>
  <c r="AX82" i="79" s="1"/>
  <c r="EF158" i="79"/>
  <c r="CR136" i="79"/>
  <c r="CT136" i="79" s="1"/>
  <c r="DX136" i="79"/>
  <c r="DZ136" i="79" s="1"/>
  <c r="CC118" i="79"/>
  <c r="CD118" i="79" s="1"/>
  <c r="Q82" i="79"/>
  <c r="R82" i="79" s="1"/>
  <c r="AX187" i="79"/>
  <c r="BD136" i="79"/>
  <c r="BF136" i="79" s="1"/>
  <c r="EG149" i="79"/>
  <c r="EH149" i="79" s="1"/>
  <c r="Y108" i="79"/>
  <c r="Z108" i="79" s="1"/>
  <c r="CK82" i="79"/>
  <c r="CL82" i="79" s="1"/>
  <c r="DA118" i="79"/>
  <c r="DB118" i="79" s="1"/>
  <c r="DW423" i="79"/>
  <c r="AW148" i="79"/>
  <c r="BD129" i="79"/>
  <c r="BF129" i="79" s="1"/>
  <c r="Q23" i="79"/>
  <c r="Q420" i="79" s="1"/>
  <c r="BD108" i="79"/>
  <c r="BF108" i="79" s="1"/>
  <c r="AF136" i="79"/>
  <c r="AH136" i="79" s="1"/>
  <c r="CZ136" i="79"/>
  <c r="DB136" i="79" s="1"/>
  <c r="AW136" i="79"/>
  <c r="AX136" i="79" s="1"/>
  <c r="DP117" i="79"/>
  <c r="Y82" i="79"/>
  <c r="Z82" i="79" s="1"/>
  <c r="EV156" i="79"/>
  <c r="AX80" i="79"/>
  <c r="BD113" i="79"/>
  <c r="BF113" i="79" s="1"/>
  <c r="CD261" i="79"/>
  <c r="AW113" i="79"/>
  <c r="AX113" i="79" s="1"/>
  <c r="BL113" i="79"/>
  <c r="BN113" i="79" s="1"/>
  <c r="AO148" i="79"/>
  <c r="DA79" i="79"/>
  <c r="DB79" i="79" s="1"/>
  <c r="CC108" i="79"/>
  <c r="CD108" i="79" s="1"/>
  <c r="CB155" i="79"/>
  <c r="AF148" i="79"/>
  <c r="BT148" i="79"/>
  <c r="EG148" i="79"/>
  <c r="E73" i="37"/>
  <c r="AU334" i="79"/>
  <c r="DW334" i="79"/>
  <c r="EW314" i="79"/>
  <c r="FE328" i="79"/>
  <c r="AM334" i="79"/>
  <c r="BU314" i="79"/>
  <c r="EN147" i="79"/>
  <c r="G52" i="35"/>
  <c r="G67" i="35" s="1"/>
  <c r="EG155" i="79"/>
  <c r="G47" i="26"/>
  <c r="G89" i="26" s="1"/>
  <c r="G116" i="26" s="1"/>
  <c r="FE148" i="79"/>
  <c r="DA113" i="79"/>
  <c r="DB113" i="79" s="1"/>
  <c r="DA80" i="79"/>
  <c r="DB80" i="79" s="1"/>
  <c r="BU149" i="79"/>
  <c r="BV149" i="79" s="1"/>
  <c r="CK147" i="79"/>
  <c r="CJ113" i="79"/>
  <c r="CL113" i="79" s="1"/>
  <c r="EN136" i="79"/>
  <c r="EP136" i="79" s="1"/>
  <c r="DI156" i="79"/>
  <c r="AO113" i="79"/>
  <c r="AP113" i="79" s="1"/>
  <c r="CC156" i="79"/>
  <c r="G415" i="79"/>
  <c r="EF82" i="79"/>
  <c r="EH82" i="79" s="1"/>
  <c r="AF113" i="79"/>
  <c r="AH113" i="79" s="1"/>
  <c r="DY108" i="79"/>
  <c r="DZ108" i="79" s="1"/>
  <c r="EN130" i="79"/>
  <c r="EP130" i="79" s="1"/>
  <c r="EN137" i="79"/>
  <c r="EP137" i="79" s="1"/>
  <c r="EG79" i="79"/>
  <c r="EH79" i="79" s="1"/>
  <c r="BS19" i="79"/>
  <c r="EG152" i="79"/>
  <c r="EF152" i="79"/>
  <c r="DY148" i="79"/>
  <c r="DI82" i="79"/>
  <c r="DJ82" i="79" s="1"/>
  <c r="EV79" i="79"/>
  <c r="EX79" i="79" s="1"/>
  <c r="AO112" i="79"/>
  <c r="DY115" i="79"/>
  <c r="DY160" i="79"/>
  <c r="BM82" i="79"/>
  <c r="BN82" i="79" s="1"/>
  <c r="CZ156" i="79"/>
  <c r="EN115" i="79"/>
  <c r="DX187" i="79"/>
  <c r="DZ187" i="79" s="1"/>
  <c r="DI187" i="79"/>
  <c r="DJ187" i="79" s="1"/>
  <c r="DQ181" i="79"/>
  <c r="BK223" i="79"/>
  <c r="DI276" i="79"/>
  <c r="G205" i="79"/>
  <c r="G212" i="79" s="1"/>
  <c r="CR275" i="79"/>
  <c r="EE223" i="79"/>
  <c r="BT267" i="79"/>
  <c r="P211" i="79"/>
  <c r="BU267" i="79"/>
  <c r="AG269" i="79"/>
  <c r="CL149" i="79"/>
  <c r="BE159" i="79"/>
  <c r="FM139" i="79"/>
  <c r="AV148" i="79"/>
  <c r="FD148" i="79"/>
  <c r="DP137" i="79"/>
  <c r="DR137" i="79" s="1"/>
  <c r="DI149" i="79"/>
  <c r="DJ149" i="79" s="1"/>
  <c r="FE97" i="79"/>
  <c r="EO129" i="79"/>
  <c r="EP129" i="79" s="1"/>
  <c r="EW156" i="79"/>
  <c r="Q156" i="79"/>
  <c r="CR107" i="79"/>
  <c r="BE156" i="79"/>
  <c r="AW156" i="79"/>
  <c r="AG156" i="79"/>
  <c r="AV106" i="79"/>
  <c r="DY106" i="79"/>
  <c r="BT156" i="79"/>
  <c r="AW108" i="79"/>
  <c r="AX108" i="79" s="1"/>
  <c r="CC115" i="79"/>
  <c r="CS81" i="79"/>
  <c r="AG146" i="79"/>
  <c r="EF148" i="79"/>
  <c r="DA148" i="79"/>
  <c r="EO148" i="79"/>
  <c r="Q149" i="79"/>
  <c r="R149" i="79" s="1"/>
  <c r="G163" i="79"/>
  <c r="CR108" i="79"/>
  <c r="CT108" i="79" s="1"/>
  <c r="DX123" i="79"/>
  <c r="DZ123" i="79" s="1"/>
  <c r="Y121" i="79"/>
  <c r="EO124" i="79"/>
  <c r="EP124" i="79" s="1"/>
  <c r="EO123" i="79"/>
  <c r="EP123" i="79" s="1"/>
  <c r="BE122" i="79"/>
  <c r="AN123" i="79"/>
  <c r="AP123" i="79" s="1"/>
  <c r="EV276" i="79"/>
  <c r="FL104" i="79"/>
  <c r="BK291" i="79"/>
  <c r="EM291" i="79"/>
  <c r="EU301" i="79"/>
  <c r="EU303" i="79" s="1"/>
  <c r="EU349" i="79" s="1"/>
  <c r="FE298" i="79"/>
  <c r="AM291" i="79"/>
  <c r="EO139" i="79"/>
  <c r="P208" i="79"/>
  <c r="EO260" i="79"/>
  <c r="BT186" i="79"/>
  <c r="BV186" i="79" s="1"/>
  <c r="AV99" i="79"/>
  <c r="CS22" i="79"/>
  <c r="CS419" i="79" s="1"/>
  <c r="CJ189" i="79"/>
  <c r="BS218" i="79"/>
  <c r="CK201" i="79"/>
  <c r="CK189" i="79"/>
  <c r="CZ215" i="79"/>
  <c r="BC218" i="79"/>
  <c r="O218" i="79"/>
  <c r="BC223" i="79"/>
  <c r="CC215" i="79"/>
  <c r="CJ201" i="79"/>
  <c r="AO183" i="79"/>
  <c r="Q276" i="79"/>
  <c r="CR208" i="79"/>
  <c r="BL208" i="79"/>
  <c r="BT208" i="79"/>
  <c r="Q146" i="79"/>
  <c r="DQ146" i="79"/>
  <c r="DR146" i="79" s="1"/>
  <c r="AV190" i="79"/>
  <c r="FE146" i="79"/>
  <c r="FM146" i="79"/>
  <c r="BE146" i="79"/>
  <c r="EW146" i="79"/>
  <c r="BM146" i="79"/>
  <c r="X267" i="79"/>
  <c r="DX190" i="79"/>
  <c r="DZ190" i="79" s="1"/>
  <c r="BM269" i="79"/>
  <c r="DX208" i="79"/>
  <c r="DA269" i="79"/>
  <c r="AG22" i="79"/>
  <c r="AG419" i="79" s="1"/>
  <c r="EN190" i="79"/>
  <c r="EF208" i="79"/>
  <c r="CJ208" i="79"/>
  <c r="EF190" i="79"/>
  <c r="DP208" i="79"/>
  <c r="DQ269" i="79"/>
  <c r="EW269" i="79"/>
  <c r="BE22" i="79"/>
  <c r="BE419" i="79" s="1"/>
  <c r="FL208" i="79"/>
  <c r="DX267" i="79"/>
  <c r="AN208" i="79"/>
  <c r="AN189" i="79"/>
  <c r="BD208" i="79"/>
  <c r="EV208" i="79"/>
  <c r="AF208" i="79"/>
  <c r="BU269" i="79"/>
  <c r="EN208" i="79"/>
  <c r="CB208" i="79"/>
  <c r="DQ22" i="79"/>
  <c r="DQ419" i="79" s="1"/>
  <c r="FD208" i="79"/>
  <c r="CR190" i="79"/>
  <c r="CZ208" i="79"/>
  <c r="DY269" i="79"/>
  <c r="AV267" i="79"/>
  <c r="AV259" i="79"/>
  <c r="BM81" i="79"/>
  <c r="FE81" i="79"/>
  <c r="FD146" i="79"/>
  <c r="BL152" i="79"/>
  <c r="EO269" i="79"/>
  <c r="CJ190" i="79"/>
  <c r="BD267" i="79"/>
  <c r="FE269" i="79"/>
  <c r="AF190" i="79"/>
  <c r="FD267" i="79"/>
  <c r="DH267" i="79"/>
  <c r="CB190" i="79"/>
  <c r="BE269" i="79"/>
  <c r="CZ267" i="79"/>
  <c r="Y269" i="79"/>
  <c r="BD189" i="79"/>
  <c r="CK269" i="79"/>
  <c r="AF267" i="79"/>
  <c r="DI269" i="79"/>
  <c r="CS269" i="79"/>
  <c r="BL267" i="79"/>
  <c r="CR267" i="79"/>
  <c r="BL190" i="79"/>
  <c r="AN267" i="79"/>
  <c r="EN267" i="79"/>
  <c r="BD190" i="79"/>
  <c r="P267" i="79"/>
  <c r="EF267" i="79"/>
  <c r="AO269" i="79"/>
  <c r="AW269" i="79"/>
  <c r="AX269" i="79" s="1"/>
  <c r="AV155" i="79"/>
  <c r="AF155" i="79"/>
  <c r="EG24" i="79"/>
  <c r="EG421" i="79" s="1"/>
  <c r="BM24" i="79"/>
  <c r="BM421" i="79" s="1"/>
  <c r="EO24" i="79"/>
  <c r="EO421" i="79" s="1"/>
  <c r="EX187" i="79"/>
  <c r="AO24" i="79"/>
  <c r="AO421" i="79" s="1"/>
  <c r="Q24" i="79"/>
  <c r="Q421" i="79" s="1"/>
  <c r="CC112" i="79"/>
  <c r="DY112" i="79"/>
  <c r="CJ155" i="79"/>
  <c r="P155" i="79"/>
  <c r="Q117" i="79"/>
  <c r="CR117" i="79"/>
  <c r="BM112" i="79"/>
  <c r="EW112" i="79"/>
  <c r="Q152" i="79"/>
  <c r="DH159" i="79"/>
  <c r="BT155" i="79"/>
  <c r="Y112" i="79"/>
  <c r="BE112" i="79"/>
  <c r="FE112" i="79"/>
  <c r="EO112" i="79"/>
  <c r="BM117" i="79"/>
  <c r="CS117" i="79"/>
  <c r="CS112" i="79"/>
  <c r="AN155" i="79"/>
  <c r="EV155" i="79"/>
  <c r="CK112" i="79"/>
  <c r="AG112" i="79"/>
  <c r="BT112" i="79"/>
  <c r="DP155" i="79"/>
  <c r="EN155" i="79"/>
  <c r="BU112" i="79"/>
  <c r="EG112" i="79"/>
  <c r="BT117" i="79"/>
  <c r="EF155" i="79"/>
  <c r="EW117" i="79"/>
  <c r="CZ155" i="79"/>
  <c r="CR155" i="79"/>
  <c r="CS147" i="79"/>
  <c r="DH155" i="79"/>
  <c r="EN298" i="79"/>
  <c r="BD139" i="79"/>
  <c r="CZ24" i="79"/>
  <c r="CZ421" i="79" s="1"/>
  <c r="BE267" i="79"/>
  <c r="EO121" i="79"/>
  <c r="EP121" i="79" s="1"/>
  <c r="CB159" i="79"/>
  <c r="DY267" i="79"/>
  <c r="X112" i="79"/>
  <c r="BT300" i="79"/>
  <c r="DI267" i="79"/>
  <c r="AO267" i="79"/>
  <c r="FE267" i="79"/>
  <c r="EG267" i="79"/>
  <c r="BD22" i="79"/>
  <c r="BD419" i="79" s="1"/>
  <c r="EN201" i="79"/>
  <c r="AF112" i="79"/>
  <c r="CR22" i="79"/>
  <c r="CR419" i="79" s="1"/>
  <c r="FM121" i="79"/>
  <c r="BD117" i="79"/>
  <c r="CR298" i="79"/>
  <c r="BD24" i="79"/>
  <c r="BD421" i="79" s="1"/>
  <c r="BE117" i="79"/>
  <c r="BM152" i="79"/>
  <c r="BU152" i="79"/>
  <c r="AV147" i="79"/>
  <c r="EN117" i="79"/>
  <c r="FD147" i="79"/>
  <c r="FL133" i="79"/>
  <c r="Q121" i="79"/>
  <c r="AW152" i="79"/>
  <c r="DH298" i="79"/>
  <c r="AW117" i="79"/>
  <c r="DA152" i="79"/>
  <c r="AF146" i="79"/>
  <c r="AG159" i="79"/>
  <c r="CZ112" i="79"/>
  <c r="CZ121" i="79"/>
  <c r="EG117" i="79"/>
  <c r="CS152" i="79"/>
  <c r="AF300" i="79"/>
  <c r="DP147" i="79"/>
  <c r="DI112" i="79"/>
  <c r="EF121" i="79"/>
  <c r="DH121" i="79"/>
  <c r="DQ117" i="79"/>
  <c r="FM117" i="79"/>
  <c r="AO117" i="79"/>
  <c r="AW133" i="79"/>
  <c r="CR300" i="79"/>
  <c r="DQ152" i="79"/>
  <c r="AN222" i="79"/>
  <c r="FL117" i="79"/>
  <c r="CC117" i="79"/>
  <c r="DI117" i="79"/>
  <c r="DP139" i="79"/>
  <c r="DP112" i="79"/>
  <c r="BT121" i="79"/>
  <c r="EG160" i="79"/>
  <c r="FM160" i="79"/>
  <c r="Q328" i="79"/>
  <c r="CB117" i="79"/>
  <c r="FE117" i="79"/>
  <c r="EW152" i="79"/>
  <c r="BE121" i="79"/>
  <c r="AW121" i="79"/>
  <c r="X117" i="79"/>
  <c r="DI160" i="79"/>
  <c r="FD117" i="79"/>
  <c r="CC121" i="79"/>
  <c r="CZ300" i="79"/>
  <c r="EO117" i="79"/>
  <c r="CZ183" i="79"/>
  <c r="DY117" i="79"/>
  <c r="FE288" i="79"/>
  <c r="CR152" i="79"/>
  <c r="DY152" i="79"/>
  <c r="CJ117" i="79"/>
  <c r="P147" i="79"/>
  <c r="CL186" i="79"/>
  <c r="DH300" i="79"/>
  <c r="BE152" i="79"/>
  <c r="BU117" i="79"/>
  <c r="CR147" i="79"/>
  <c r="CZ117" i="79"/>
  <c r="AN154" i="79"/>
  <c r="EF159" i="79"/>
  <c r="EG159" i="79"/>
  <c r="EV160" i="79"/>
  <c r="EN160" i="79"/>
  <c r="CK160" i="79"/>
  <c r="AE161" i="79"/>
  <c r="EO159" i="79"/>
  <c r="FL158" i="79"/>
  <c r="CZ159" i="79"/>
  <c r="DQ156" i="79"/>
  <c r="AF156" i="79"/>
  <c r="DX159" i="79"/>
  <c r="DP160" i="79"/>
  <c r="BM158" i="79"/>
  <c r="AW158" i="79"/>
  <c r="AX158" i="79" s="1"/>
  <c r="AW155" i="79"/>
  <c r="EO155" i="79"/>
  <c r="DI155" i="79"/>
  <c r="CS155" i="79"/>
  <c r="DX155" i="79"/>
  <c r="DY154" i="79"/>
  <c r="CZ154" i="79"/>
  <c r="AV152" i="79"/>
  <c r="EV152" i="79"/>
  <c r="AO152" i="79"/>
  <c r="CJ152" i="79"/>
  <c r="FM152" i="79"/>
  <c r="DX152" i="79"/>
  <c r="CB152" i="79"/>
  <c r="P152" i="79"/>
  <c r="DP152" i="79"/>
  <c r="BT152" i="79"/>
  <c r="AO158" i="79"/>
  <c r="AP158" i="79" s="1"/>
  <c r="DA160" i="79"/>
  <c r="BU160" i="79"/>
  <c r="Y160" i="79"/>
  <c r="DY158" i="79"/>
  <c r="DZ158" i="79" s="1"/>
  <c r="DX160" i="79"/>
  <c r="P158" i="79"/>
  <c r="FL156" i="79"/>
  <c r="FN156" i="79" s="1"/>
  <c r="AG160" i="79"/>
  <c r="DA159" i="79"/>
  <c r="FD159" i="79"/>
  <c r="AF159" i="79"/>
  <c r="CJ159" i="79"/>
  <c r="DI158" i="79"/>
  <c r="FL159" i="79"/>
  <c r="BE158" i="79"/>
  <c r="DP158" i="79"/>
  <c r="EN159" i="79"/>
  <c r="EV159" i="79"/>
  <c r="EO160" i="79"/>
  <c r="EO158" i="79"/>
  <c r="CJ160" i="79"/>
  <c r="AG158" i="79"/>
  <c r="AH158" i="79" s="1"/>
  <c r="CJ158" i="79"/>
  <c r="EW158" i="79"/>
  <c r="CZ160" i="79"/>
  <c r="BD159" i="79"/>
  <c r="FE160" i="79"/>
  <c r="CK158" i="79"/>
  <c r="CC159" i="79"/>
  <c r="Y158" i="79"/>
  <c r="BE155" i="79"/>
  <c r="FM155" i="79"/>
  <c r="CC155" i="79"/>
  <c r="Q155" i="79"/>
  <c r="DQ155" i="79"/>
  <c r="AG155" i="79"/>
  <c r="BU155" i="79"/>
  <c r="AO155" i="79"/>
  <c r="DA155" i="79"/>
  <c r="BL155" i="79"/>
  <c r="Y155" i="79"/>
  <c r="BD155" i="79"/>
  <c r="FE155" i="79"/>
  <c r="CK155" i="79"/>
  <c r="X154" i="79"/>
  <c r="FL154" i="79"/>
  <c r="FE154" i="79"/>
  <c r="AO154" i="79"/>
  <c r="DX154" i="79"/>
  <c r="EW160" i="79"/>
  <c r="CC160" i="79"/>
  <c r="BD158" i="79"/>
  <c r="X158" i="79"/>
  <c r="DI159" i="79"/>
  <c r="FM154" i="79"/>
  <c r="CJ154" i="79"/>
  <c r="AO160" i="79"/>
  <c r="BM155" i="79"/>
  <c r="EN154" i="79"/>
  <c r="FL155" i="79"/>
  <c r="DY155" i="79"/>
  <c r="Q158" i="79"/>
  <c r="BL154" i="79"/>
  <c r="CR154" i="79"/>
  <c r="DH160" i="79"/>
  <c r="FD155" i="79"/>
  <c r="EO154" i="79"/>
  <c r="EG154" i="79"/>
  <c r="EH154" i="79" s="1"/>
  <c r="EF156" i="79"/>
  <c r="BD156" i="79"/>
  <c r="BM154" i="79"/>
  <c r="X155" i="79"/>
  <c r="FL160" i="79"/>
  <c r="EV158" i="79"/>
  <c r="BL158" i="79"/>
  <c r="AF160" i="79"/>
  <c r="X160" i="79"/>
  <c r="FD160" i="79"/>
  <c r="EW155" i="79"/>
  <c r="CC158" i="79"/>
  <c r="CD158" i="79" s="1"/>
  <c r="AO153" i="79"/>
  <c r="BU147" i="79"/>
  <c r="AF147" i="79"/>
  <c r="DO150" i="79"/>
  <c r="CZ147" i="79"/>
  <c r="DA147" i="79"/>
  <c r="BE147" i="79"/>
  <c r="DH147" i="79"/>
  <c r="FE147" i="79"/>
  <c r="EF147" i="79"/>
  <c r="DI147" i="79"/>
  <c r="DY147" i="79"/>
  <c r="Q147" i="79"/>
  <c r="EG147" i="79"/>
  <c r="DQ147" i="79"/>
  <c r="DX147" i="79"/>
  <c r="AW147" i="79"/>
  <c r="CJ147" i="79"/>
  <c r="CC147" i="79"/>
  <c r="EE150" i="79"/>
  <c r="AN147" i="79"/>
  <c r="EO147" i="79"/>
  <c r="EW149" i="79"/>
  <c r="EX149" i="79" s="1"/>
  <c r="AG147" i="79"/>
  <c r="FL146" i="79"/>
  <c r="CJ146" i="79"/>
  <c r="EF146" i="79"/>
  <c r="CK137" i="79"/>
  <c r="CL137" i="79" s="1"/>
  <c r="FE137" i="79"/>
  <c r="FF137" i="79" s="1"/>
  <c r="CR139" i="79"/>
  <c r="DH133" i="79"/>
  <c r="Q129" i="79"/>
  <c r="R129" i="79" s="1"/>
  <c r="BE132" i="79"/>
  <c r="DQ139" i="79"/>
  <c r="AV124" i="79"/>
  <c r="AX124" i="79" s="1"/>
  <c r="AN124" i="79"/>
  <c r="CK123" i="79"/>
  <c r="CL123" i="79" s="1"/>
  <c r="FD123" i="79"/>
  <c r="FF123" i="79" s="1"/>
  <c r="DA121" i="79"/>
  <c r="CR121" i="79"/>
  <c r="X121" i="79"/>
  <c r="CJ121" i="79"/>
  <c r="EG121" i="79"/>
  <c r="BD121" i="79"/>
  <c r="P121" i="79"/>
  <c r="DP121" i="79"/>
  <c r="DQ121" i="79"/>
  <c r="CB121" i="79"/>
  <c r="BU121" i="79"/>
  <c r="BL121" i="79"/>
  <c r="AF121" i="79"/>
  <c r="BM121" i="79"/>
  <c r="DH124" i="79"/>
  <c r="DJ124" i="79" s="1"/>
  <c r="BD118" i="79"/>
  <c r="BF118" i="79" s="1"/>
  <c r="Y122" i="79"/>
  <c r="Z122" i="79" s="1"/>
  <c r="FL124" i="79"/>
  <c r="FN124" i="79" s="1"/>
  <c r="DY118" i="79"/>
  <c r="DZ118" i="79" s="1"/>
  <c r="CZ122" i="79"/>
  <c r="FM123" i="79"/>
  <c r="FN123" i="79" s="1"/>
  <c r="BD124" i="79"/>
  <c r="BF124" i="79" s="1"/>
  <c r="BT122" i="79"/>
  <c r="EW118" i="79"/>
  <c r="EX118" i="79" s="1"/>
  <c r="EW123" i="79"/>
  <c r="EX123" i="79" s="1"/>
  <c r="AG121" i="79"/>
  <c r="AO118" i="79"/>
  <c r="AP118" i="79" s="1"/>
  <c r="AO124" i="79"/>
  <c r="BL122" i="79"/>
  <c r="BT118" i="79"/>
  <c r="BV118" i="79" s="1"/>
  <c r="AV122" i="79"/>
  <c r="P122" i="79"/>
  <c r="CR118" i="79"/>
  <c r="CT118" i="79" s="1"/>
  <c r="BL124" i="79"/>
  <c r="BN124" i="79" s="1"/>
  <c r="AG124" i="79"/>
  <c r="AH124" i="79" s="1"/>
  <c r="AG118" i="79"/>
  <c r="AH118" i="79" s="1"/>
  <c r="AW123" i="79"/>
  <c r="AX123" i="79" s="1"/>
  <c r="Y118" i="79"/>
  <c r="Z118" i="79" s="1"/>
  <c r="DI121" i="79"/>
  <c r="CR124" i="79"/>
  <c r="CT124" i="79" s="1"/>
  <c r="AM125" i="79"/>
  <c r="P117" i="79"/>
  <c r="AF117" i="79"/>
  <c r="AH117" i="79" s="1"/>
  <c r="DX117" i="79"/>
  <c r="EF117" i="79"/>
  <c r="EV117" i="79"/>
  <c r="BL117" i="79"/>
  <c r="DA117" i="79"/>
  <c r="AN117" i="79"/>
  <c r="DH117" i="79"/>
  <c r="AV117" i="79"/>
  <c r="Y117" i="79"/>
  <c r="CK117" i="79"/>
  <c r="BC125" i="79"/>
  <c r="W125" i="79"/>
  <c r="AE125" i="79"/>
  <c r="DX121" i="79"/>
  <c r="DY121" i="79"/>
  <c r="EG122" i="79"/>
  <c r="EH122" i="79" s="1"/>
  <c r="FD124" i="79"/>
  <c r="FF124" i="79" s="1"/>
  <c r="DH118" i="79"/>
  <c r="DJ118" i="79" s="1"/>
  <c r="X124" i="79"/>
  <c r="Z124" i="79" s="1"/>
  <c r="EV115" i="79"/>
  <c r="DH123" i="79"/>
  <c r="DJ123" i="79" s="1"/>
  <c r="EV113" i="79"/>
  <c r="EX113" i="79" s="1"/>
  <c r="Q124" i="79"/>
  <c r="P124" i="79"/>
  <c r="CK122" i="79"/>
  <c r="CZ124" i="79"/>
  <c r="DB124" i="79" s="1"/>
  <c r="BD122" i="79"/>
  <c r="DX124" i="79"/>
  <c r="DZ124" i="79" s="1"/>
  <c r="AW122" i="79"/>
  <c r="DX113" i="79"/>
  <c r="DZ113" i="79" s="1"/>
  <c r="AN121" i="79"/>
  <c r="AO121" i="79"/>
  <c r="EG113" i="79"/>
  <c r="EH113" i="79" s="1"/>
  <c r="CK121" i="79"/>
  <c r="CB124" i="79"/>
  <c r="CD124" i="79" s="1"/>
  <c r="BM122" i="79"/>
  <c r="DP124" i="79"/>
  <c r="DR124" i="79" s="1"/>
  <c r="DH122" i="79"/>
  <c r="X115" i="79"/>
  <c r="CR115" i="79"/>
  <c r="DO125" i="79"/>
  <c r="BT124" i="79"/>
  <c r="BV124" i="79" s="1"/>
  <c r="CS122" i="79"/>
  <c r="CT122" i="79" s="1"/>
  <c r="BU123" i="79"/>
  <c r="BV123" i="79" s="1"/>
  <c r="AG122" i="79"/>
  <c r="AW118" i="79"/>
  <c r="AX118" i="79" s="1"/>
  <c r="AO122" i="79"/>
  <c r="AP122" i="79" s="1"/>
  <c r="EN122" i="79"/>
  <c r="EP122" i="79" s="1"/>
  <c r="Q122" i="79"/>
  <c r="BD123" i="79"/>
  <c r="BF123" i="79" s="1"/>
  <c r="CJ122" i="79"/>
  <c r="CC122" i="79"/>
  <c r="CD122" i="79" s="1"/>
  <c r="AV121" i="79"/>
  <c r="CJ124" i="79"/>
  <c r="CL124" i="79" s="1"/>
  <c r="EF124" i="79"/>
  <c r="EH124" i="79" s="1"/>
  <c r="DI122" i="79"/>
  <c r="Y123" i="79"/>
  <c r="Z123" i="79" s="1"/>
  <c r="FL122" i="79"/>
  <c r="FN122" i="79" s="1"/>
  <c r="CS121" i="79"/>
  <c r="DQ122" i="79"/>
  <c r="DR122" i="79" s="1"/>
  <c r="AF122" i="79"/>
  <c r="DY122" i="79"/>
  <c r="DZ122" i="79" s="1"/>
  <c r="Q123" i="79"/>
  <c r="R123" i="79" s="1"/>
  <c r="CC123" i="79"/>
  <c r="CD123" i="79" s="1"/>
  <c r="BU122" i="79"/>
  <c r="O125" i="79"/>
  <c r="P118" i="79"/>
  <c r="R118" i="79" s="1"/>
  <c r="DA122" i="79"/>
  <c r="P112" i="79"/>
  <c r="Q112" i="79"/>
  <c r="EF112" i="79"/>
  <c r="BD112" i="79"/>
  <c r="DH112" i="79"/>
  <c r="CB112" i="79"/>
  <c r="CR112" i="79"/>
  <c r="BL112" i="79"/>
  <c r="DX112" i="79"/>
  <c r="AN112" i="79"/>
  <c r="FD112" i="79"/>
  <c r="EN112" i="79"/>
  <c r="DA112" i="79"/>
  <c r="DQ112" i="79"/>
  <c r="CJ112" i="79"/>
  <c r="CK108" i="79"/>
  <c r="CL108" i="79" s="1"/>
  <c r="EF108" i="79"/>
  <c r="EG108" i="79"/>
  <c r="BM108" i="79"/>
  <c r="BN108" i="79" s="1"/>
  <c r="AF108" i="79"/>
  <c r="AG108" i="79"/>
  <c r="X80" i="79"/>
  <c r="Z80" i="79" s="1"/>
  <c r="DQ80" i="79"/>
  <c r="DR80" i="79" s="1"/>
  <c r="AN80" i="79"/>
  <c r="AP80" i="79" s="1"/>
  <c r="EO80" i="79"/>
  <c r="EP80" i="79" s="1"/>
  <c r="EO82" i="79"/>
  <c r="EP82" i="79" s="1"/>
  <c r="BD82" i="79"/>
  <c r="BE82" i="79"/>
  <c r="BL79" i="79"/>
  <c r="BN79" i="79" s="1"/>
  <c r="AN82" i="79"/>
  <c r="AO82" i="79"/>
  <c r="EW80" i="79"/>
  <c r="EX80" i="79" s="1"/>
  <c r="BD79" i="79"/>
  <c r="BF79" i="79" s="1"/>
  <c r="CB82" i="79"/>
  <c r="CC82" i="79"/>
  <c r="DY79" i="79"/>
  <c r="DZ79" i="79" s="1"/>
  <c r="AF82" i="79"/>
  <c r="AG82" i="79"/>
  <c r="FD81" i="79"/>
  <c r="DY273" i="79"/>
  <c r="CB331" i="79"/>
  <c r="BD331" i="79"/>
  <c r="EO273" i="79"/>
  <c r="DQ315" i="79"/>
  <c r="AV331" i="79"/>
  <c r="X331" i="79"/>
  <c r="DX331" i="79"/>
  <c r="AG315" i="79"/>
  <c r="EO315" i="79"/>
  <c r="DP331" i="79"/>
  <c r="BL331" i="79"/>
  <c r="EV331" i="79"/>
  <c r="AF331" i="79"/>
  <c r="EW315" i="79"/>
  <c r="AW315" i="79"/>
  <c r="CJ331" i="79"/>
  <c r="CL331" i="79" s="1"/>
  <c r="EN331" i="79"/>
  <c r="EO327" i="79"/>
  <c r="DQ222" i="79"/>
  <c r="FL298" i="79"/>
  <c r="AN22" i="79"/>
  <c r="AN419" i="79" s="1"/>
  <c r="DQ332" i="79"/>
  <c r="AG260" i="79"/>
  <c r="FE332" i="79"/>
  <c r="AN331" i="79"/>
  <c r="DA315" i="79"/>
  <c r="BT331" i="79"/>
  <c r="CB215" i="79"/>
  <c r="AV215" i="79"/>
  <c r="FE202" i="79"/>
  <c r="FF202" i="79" s="1"/>
  <c r="Q260" i="79"/>
  <c r="R260" i="79" s="1"/>
  <c r="DX298" i="79"/>
  <c r="BE189" i="79"/>
  <c r="CR201" i="79"/>
  <c r="DI181" i="79"/>
  <c r="BU181" i="79"/>
  <c r="FM190" i="79"/>
  <c r="DY181" i="79"/>
  <c r="CS273" i="79"/>
  <c r="EG181" i="79"/>
  <c r="Y267" i="79"/>
  <c r="AW267" i="79"/>
  <c r="EW215" i="79"/>
  <c r="EO215" i="79"/>
  <c r="FM267" i="79"/>
  <c r="AG215" i="79"/>
  <c r="FL216" i="79"/>
  <c r="BM267" i="79"/>
  <c r="EV215" i="79"/>
  <c r="DQ215" i="79"/>
  <c r="BM190" i="79"/>
  <c r="Q215" i="79"/>
  <c r="EN260" i="79"/>
  <c r="DQ190" i="79"/>
  <c r="CS190" i="79"/>
  <c r="P215" i="79"/>
  <c r="CS203" i="79"/>
  <c r="CT203" i="79" s="1"/>
  <c r="CC190" i="79"/>
  <c r="BE190" i="79"/>
  <c r="AF260" i="79"/>
  <c r="BU215" i="79"/>
  <c r="BT215" i="79"/>
  <c r="BM215" i="79"/>
  <c r="CS215" i="79"/>
  <c r="EN315" i="79"/>
  <c r="CL261" i="79"/>
  <c r="DI215" i="79"/>
  <c r="FE190" i="79"/>
  <c r="BE215" i="79"/>
  <c r="Y215" i="79"/>
  <c r="CB260" i="79"/>
  <c r="FD260" i="79"/>
  <c r="X260" i="79"/>
  <c r="DY215" i="79"/>
  <c r="AF298" i="79"/>
  <c r="EG190" i="79"/>
  <c r="AG203" i="79"/>
  <c r="AH203" i="79" s="1"/>
  <c r="Y190" i="79"/>
  <c r="FE215" i="79"/>
  <c r="EG215" i="79"/>
  <c r="CK190" i="79"/>
  <c r="CK215" i="79"/>
  <c r="DA215" i="79"/>
  <c r="AO215" i="79"/>
  <c r="AN215" i="79"/>
  <c r="FL315" i="79"/>
  <c r="FN315" i="79" s="1"/>
  <c r="AG190" i="79"/>
  <c r="EN215" i="79"/>
  <c r="EW190" i="79"/>
  <c r="EX190" i="79" s="1"/>
  <c r="AW215" i="79"/>
  <c r="DQ273" i="79"/>
  <c r="AN216" i="79"/>
  <c r="AN332" i="79"/>
  <c r="DP260" i="79"/>
  <c r="AF332" i="79"/>
  <c r="BT332" i="79"/>
  <c r="AG273" i="79"/>
  <c r="DP332" i="79"/>
  <c r="CZ260" i="79"/>
  <c r="AN260" i="79"/>
  <c r="FD298" i="79"/>
  <c r="CZ332" i="79"/>
  <c r="CB332" i="79"/>
  <c r="BD273" i="79"/>
  <c r="FE273" i="79"/>
  <c r="Y273" i="79"/>
  <c r="CK273" i="79"/>
  <c r="EW273" i="79"/>
  <c r="EX273" i="79" s="1"/>
  <c r="DH273" i="79"/>
  <c r="BL273" i="79"/>
  <c r="DX273" i="79"/>
  <c r="X273" i="79"/>
  <c r="FL273" i="79"/>
  <c r="EN273" i="79"/>
  <c r="CC269" i="79"/>
  <c r="EG269" i="79"/>
  <c r="DP273" i="79"/>
  <c r="CR273" i="79"/>
  <c r="FD273" i="79"/>
  <c r="Q269" i="79"/>
  <c r="AF273" i="79"/>
  <c r="BE273" i="79"/>
  <c r="CJ273" i="79"/>
  <c r="BM273" i="79"/>
  <c r="CZ273" i="79"/>
  <c r="DB273" i="79" s="1"/>
  <c r="DI273" i="79"/>
  <c r="BU260" i="79"/>
  <c r="AV260" i="79"/>
  <c r="FM260" i="79"/>
  <c r="CJ260" i="79"/>
  <c r="CS260" i="79"/>
  <c r="EF260" i="79"/>
  <c r="DY260" i="79"/>
  <c r="EW260" i="79"/>
  <c r="BM260" i="79"/>
  <c r="BD260" i="79"/>
  <c r="E14" i="69"/>
  <c r="BU190" i="79"/>
  <c r="Q190" i="79"/>
  <c r="BL316" i="79"/>
  <c r="DI315" i="79"/>
  <c r="Y331" i="79"/>
  <c r="AN298" i="79"/>
  <c r="CZ216" i="79"/>
  <c r="CZ190" i="79"/>
  <c r="BT201" i="79"/>
  <c r="CK181" i="79"/>
  <c r="DI332" i="79"/>
  <c r="Q203" i="79"/>
  <c r="AO190" i="79"/>
  <c r="P331" i="79"/>
  <c r="CK332" i="79"/>
  <c r="CZ181" i="79"/>
  <c r="CB181" i="79"/>
  <c r="EF331" i="79"/>
  <c r="EV332" i="79"/>
  <c r="AW181" i="79"/>
  <c r="CR316" i="79"/>
  <c r="BE203" i="79"/>
  <c r="EF332" i="79"/>
  <c r="EN332" i="79"/>
  <c r="BE299" i="79"/>
  <c r="DX315" i="79"/>
  <c r="AO315" i="79"/>
  <c r="CR315" i="79"/>
  <c r="CK315" i="79"/>
  <c r="BT298" i="79"/>
  <c r="P298" i="79"/>
  <c r="EF298" i="79"/>
  <c r="BL298" i="79"/>
  <c r="Y315" i="79"/>
  <c r="AG332" i="79"/>
  <c r="W501" i="79"/>
  <c r="W508" i="79" s="1"/>
  <c r="W509" i="79" s="1"/>
  <c r="CZ331" i="79"/>
  <c r="FD332" i="79"/>
  <c r="DA332" i="79"/>
  <c r="CC332" i="79"/>
  <c r="BD332" i="79"/>
  <c r="CR332" i="79"/>
  <c r="CT332" i="79" s="1"/>
  <c r="BE332" i="79"/>
  <c r="AW332" i="79"/>
  <c r="CY334" i="79"/>
  <c r="P332" i="79"/>
  <c r="EG332" i="79"/>
  <c r="CJ332" i="79"/>
  <c r="BL332" i="79"/>
  <c r="FM332" i="79"/>
  <c r="W334" i="79"/>
  <c r="EW332" i="79"/>
  <c r="DH332" i="79"/>
  <c r="EO331" i="79"/>
  <c r="EO332" i="79"/>
  <c r="DX332" i="79"/>
  <c r="EE334" i="79"/>
  <c r="DY332" i="79"/>
  <c r="AW331" i="79"/>
  <c r="Q332" i="79"/>
  <c r="BM332" i="79"/>
  <c r="Y332" i="79"/>
  <c r="Z332" i="79" s="1"/>
  <c r="AV332" i="79"/>
  <c r="DI331" i="79"/>
  <c r="DJ331" i="79" s="1"/>
  <c r="AO332" i="79"/>
  <c r="BU332" i="79"/>
  <c r="EU334" i="79"/>
  <c r="AE334" i="79"/>
  <c r="G336" i="79"/>
  <c r="G352" i="79" s="1"/>
  <c r="DH317" i="79"/>
  <c r="DJ317" i="79" s="1"/>
  <c r="CR317" i="79"/>
  <c r="CT317" i="79" s="1"/>
  <c r="AU318" i="79"/>
  <c r="O318" i="79"/>
  <c r="CZ314" i="79"/>
  <c r="DX314" i="79"/>
  <c r="AE318" i="79"/>
  <c r="BC318" i="79"/>
  <c r="AN315" i="79"/>
  <c r="Y313" i="79"/>
  <c r="Z313" i="79" s="1"/>
  <c r="AF317" i="79"/>
  <c r="AH317" i="79" s="1"/>
  <c r="EO313" i="79"/>
  <c r="EP313" i="79" s="1"/>
  <c r="AM318" i="79"/>
  <c r="AV317" i="79"/>
  <c r="AX317" i="79" s="1"/>
  <c r="CK313" i="79"/>
  <c r="CL313" i="79" s="1"/>
  <c r="EV315" i="79"/>
  <c r="DJ313" i="79"/>
  <c r="FL317" i="79"/>
  <c r="FN317" i="79" s="1"/>
  <c r="AG313" i="79"/>
  <c r="AH313" i="79" s="1"/>
  <c r="EN317" i="79"/>
  <c r="X315" i="79"/>
  <c r="BD315" i="79"/>
  <c r="CS313" i="79"/>
  <c r="CT313" i="79" s="1"/>
  <c r="EV317" i="79"/>
  <c r="P317" i="79"/>
  <c r="R317" i="79" s="1"/>
  <c r="FE313" i="79"/>
  <c r="FF313" i="79" s="1"/>
  <c r="BM313" i="79"/>
  <c r="BN313" i="79" s="1"/>
  <c r="FK318" i="79"/>
  <c r="BU313" i="79"/>
  <c r="BV313" i="79" s="1"/>
  <c r="AF315" i="79"/>
  <c r="BL315" i="79"/>
  <c r="FE317" i="79"/>
  <c r="EM318" i="79"/>
  <c r="W318" i="79"/>
  <c r="AV315" i="79"/>
  <c r="EG315" i="79"/>
  <c r="DY315" i="79"/>
  <c r="BU315" i="79"/>
  <c r="BV315" i="79" s="1"/>
  <c r="FD315" i="79"/>
  <c r="CJ315" i="79"/>
  <c r="FD317" i="79"/>
  <c r="CS315" i="79"/>
  <c r="EF315" i="79"/>
  <c r="P315" i="79"/>
  <c r="DP315" i="79"/>
  <c r="CC315" i="79"/>
  <c r="CQ318" i="79"/>
  <c r="CJ317" i="79"/>
  <c r="CK317" i="79"/>
  <c r="DY313" i="79"/>
  <c r="DZ313" i="79" s="1"/>
  <c r="CZ315" i="79"/>
  <c r="CB315" i="79"/>
  <c r="DG318" i="79"/>
  <c r="DH315" i="79"/>
  <c r="BD317" i="79"/>
  <c r="BF317" i="79" s="1"/>
  <c r="BM315" i="79"/>
  <c r="AN317" i="79"/>
  <c r="AP317" i="79" s="1"/>
  <c r="EO317" i="79"/>
  <c r="BE315" i="79"/>
  <c r="CC313" i="79"/>
  <c r="CD313" i="79" s="1"/>
  <c r="X317" i="79"/>
  <c r="Z317" i="79" s="1"/>
  <c r="Q313" i="79"/>
  <c r="R313" i="79" s="1"/>
  <c r="FM313" i="79"/>
  <c r="FN313" i="79" s="1"/>
  <c r="EW313" i="79"/>
  <c r="Q315" i="79"/>
  <c r="EE318" i="79"/>
  <c r="AG298" i="79"/>
  <c r="EO299" i="79"/>
  <c r="DY299" i="79"/>
  <c r="AG299" i="79"/>
  <c r="AW298" i="79"/>
  <c r="EG298" i="79"/>
  <c r="DQ298" i="79"/>
  <c r="FM298" i="79"/>
  <c r="CS298" i="79"/>
  <c r="EO298" i="79"/>
  <c r="AV298" i="79"/>
  <c r="DP298" i="79"/>
  <c r="DI298" i="79"/>
  <c r="DY298" i="79"/>
  <c r="DA298" i="79"/>
  <c r="BM298" i="79"/>
  <c r="AO298" i="79"/>
  <c r="EW298" i="79"/>
  <c r="EX298" i="79" s="1"/>
  <c r="CC298" i="79"/>
  <c r="DH297" i="79"/>
  <c r="W301" i="79"/>
  <c r="W303" i="79" s="1"/>
  <c r="W349" i="79" s="1"/>
  <c r="FK291" i="79"/>
  <c r="DX244" i="79"/>
  <c r="FL248" i="79"/>
  <c r="DY243" i="79"/>
  <c r="DW231" i="79"/>
  <c r="EG222" i="79"/>
  <c r="BM222" i="79"/>
  <c r="AO222" i="79"/>
  <c r="DI222" i="79"/>
  <c r="BL216" i="79"/>
  <c r="AN217" i="79"/>
  <c r="EF216" i="79"/>
  <c r="CY218" i="79"/>
  <c r="CB217" i="79"/>
  <c r="BL215" i="79"/>
  <c r="CR215" i="79"/>
  <c r="AF215" i="79"/>
  <c r="DX215" i="79"/>
  <c r="BD215" i="79"/>
  <c r="EF215" i="79"/>
  <c r="DH215" i="79"/>
  <c r="DP215" i="79"/>
  <c r="X215" i="79"/>
  <c r="EG203" i="79"/>
  <c r="P203" i="79"/>
  <c r="DQ202" i="79"/>
  <c r="DR202" i="79" s="1"/>
  <c r="EO202" i="79"/>
  <c r="EP202" i="79" s="1"/>
  <c r="EW202" i="79"/>
  <c r="EX202" i="79" s="1"/>
  <c r="DP201" i="79"/>
  <c r="EV201" i="79"/>
  <c r="CZ201" i="79"/>
  <c r="DX201" i="79"/>
  <c r="FD201" i="79"/>
  <c r="EF201" i="79"/>
  <c r="FL201" i="79"/>
  <c r="DA190" i="79"/>
  <c r="BL187" i="79"/>
  <c r="BN187" i="79" s="1"/>
  <c r="AN186" i="79"/>
  <c r="AP186" i="79" s="1"/>
  <c r="CS186" i="79"/>
  <c r="CT186" i="79" s="1"/>
  <c r="CC186" i="79"/>
  <c r="CD186" i="79" s="1"/>
  <c r="AV183" i="79"/>
  <c r="EV183" i="79"/>
  <c r="CJ183" i="79"/>
  <c r="FL183" i="79"/>
  <c r="AF183" i="79"/>
  <c r="DX183" i="79"/>
  <c r="BD183" i="79"/>
  <c r="CC182" i="79"/>
  <c r="EF203" i="79"/>
  <c r="EO181" i="79"/>
  <c r="EN183" i="79"/>
  <c r="BL183" i="79"/>
  <c r="AN183" i="79"/>
  <c r="DH201" i="79"/>
  <c r="DI201" i="79"/>
  <c r="DA201" i="79"/>
  <c r="FD183" i="79"/>
  <c r="DY203" i="79"/>
  <c r="DZ203" i="79" s="1"/>
  <c r="BU203" i="79"/>
  <c r="CB201" i="79"/>
  <c r="DH190" i="79"/>
  <c r="DA183" i="79"/>
  <c r="AO203" i="79"/>
  <c r="AP203" i="79" s="1"/>
  <c r="CC203" i="79"/>
  <c r="CD203" i="79" s="1"/>
  <c r="BM203" i="79"/>
  <c r="BN203" i="79" s="1"/>
  <c r="DQ203" i="79"/>
  <c r="DR203" i="79" s="1"/>
  <c r="DI203" i="79"/>
  <c r="DJ203" i="79" s="1"/>
  <c r="CK202" i="79"/>
  <c r="CL202" i="79" s="1"/>
  <c r="DA203" i="79"/>
  <c r="DB203" i="79" s="1"/>
  <c r="BE202" i="79"/>
  <c r="BF202" i="79" s="1"/>
  <c r="EN187" i="79"/>
  <c r="EP187" i="79" s="1"/>
  <c r="EW203" i="79"/>
  <c r="EX203" i="79" s="1"/>
  <c r="EO203" i="79"/>
  <c r="EP203" i="79" s="1"/>
  <c r="EG202" i="79"/>
  <c r="EH202" i="79" s="1"/>
  <c r="CS202" i="79"/>
  <c r="CT202" i="79" s="1"/>
  <c r="DH186" i="79"/>
  <c r="DJ186" i="79" s="1"/>
  <c r="Y183" i="79"/>
  <c r="X183" i="79"/>
  <c r="AG202" i="79"/>
  <c r="AH202" i="79" s="1"/>
  <c r="Q183" i="79"/>
  <c r="EO183" i="79"/>
  <c r="FM183" i="79"/>
  <c r="FD181" i="79"/>
  <c r="EW183" i="79"/>
  <c r="BM202" i="79"/>
  <c r="BN202" i="79" s="1"/>
  <c r="BU202" i="79"/>
  <c r="BV202" i="79" s="1"/>
  <c r="BD186" i="79"/>
  <c r="BF186" i="79" s="1"/>
  <c r="BM183" i="79"/>
  <c r="EF181" i="79"/>
  <c r="Y202" i="79"/>
  <c r="Z202" i="79" s="1"/>
  <c r="DI183" i="79"/>
  <c r="DP190" i="79"/>
  <c r="CJ181" i="79"/>
  <c r="CC183" i="79"/>
  <c r="P183" i="79"/>
  <c r="AN190" i="79"/>
  <c r="DA181" i="79"/>
  <c r="CS183" i="79"/>
  <c r="AW183" i="79"/>
  <c r="EG183" i="79"/>
  <c r="EH183" i="79" s="1"/>
  <c r="CR183" i="79"/>
  <c r="BE183" i="79"/>
  <c r="AW190" i="79"/>
  <c r="BU183" i="79"/>
  <c r="X190" i="79"/>
  <c r="CK203" i="79"/>
  <c r="CL203" i="79" s="1"/>
  <c r="CR181" i="79"/>
  <c r="EO190" i="79"/>
  <c r="BT203" i="79"/>
  <c r="DI190" i="79"/>
  <c r="CC202" i="79"/>
  <c r="CD202" i="79" s="1"/>
  <c r="EV181" i="79"/>
  <c r="AF189" i="79"/>
  <c r="BT190" i="79"/>
  <c r="P190" i="79"/>
  <c r="CK183" i="79"/>
  <c r="DY183" i="79"/>
  <c r="FE183" i="79"/>
  <c r="CB183" i="79"/>
  <c r="CC181" i="79"/>
  <c r="AF181" i="79"/>
  <c r="BT181" i="79"/>
  <c r="DP181" i="79"/>
  <c r="EN181" i="79"/>
  <c r="FE181" i="79"/>
  <c r="CS181" i="79"/>
  <c r="DH181" i="79"/>
  <c r="EW181" i="79"/>
  <c r="E15" i="35"/>
  <c r="E16" i="35"/>
  <c r="F16" i="35"/>
  <c r="AX261" i="79"/>
  <c r="R187" i="79"/>
  <c r="DR261" i="79"/>
  <c r="F14" i="69"/>
  <c r="AO261" i="79"/>
  <c r="AP261" i="79" s="1"/>
  <c r="AO202" i="79"/>
  <c r="AP202" i="79" s="1"/>
  <c r="AG186" i="79"/>
  <c r="AH186" i="79" s="1"/>
  <c r="EF269" i="79"/>
  <c r="AG263" i="79"/>
  <c r="AH263" i="79" s="1"/>
  <c r="BD187" i="79"/>
  <c r="BF187" i="79" s="1"/>
  <c r="DO423" i="79"/>
  <c r="AU125" i="79"/>
  <c r="AE301" i="79"/>
  <c r="AE303" i="79" s="1"/>
  <c r="AE349" i="79" s="1"/>
  <c r="CR216" i="79"/>
  <c r="CQ218" i="79"/>
  <c r="Y22" i="79"/>
  <c r="Y419" i="79" s="1"/>
  <c r="CY150" i="79"/>
  <c r="DA146" i="79"/>
  <c r="CZ146" i="79"/>
  <c r="EV313" i="79"/>
  <c r="BD149" i="79"/>
  <c r="BE149" i="79"/>
  <c r="CB298" i="79"/>
  <c r="DA158" i="79"/>
  <c r="CZ158" i="79"/>
  <c r="AG261" i="79"/>
  <c r="AF261" i="79"/>
  <c r="CB154" i="79"/>
  <c r="CC154" i="79"/>
  <c r="DW318" i="79"/>
  <c r="DX317" i="79"/>
  <c r="AV189" i="79"/>
  <c r="AW189" i="79"/>
  <c r="FL314" i="79"/>
  <c r="DY314" i="79"/>
  <c r="CZ123" i="79"/>
  <c r="DB123" i="79" s="1"/>
  <c r="AF149" i="79"/>
  <c r="AH149" i="79" s="1"/>
  <c r="AW112" i="79"/>
  <c r="BT158" i="79"/>
  <c r="BU158" i="79"/>
  <c r="X149" i="79"/>
  <c r="Y149" i="79"/>
  <c r="DA314" i="79"/>
  <c r="FM113" i="79"/>
  <c r="FL113" i="79"/>
  <c r="CZ298" i="79"/>
  <c r="EV297" i="79"/>
  <c r="BU298" i="79"/>
  <c r="EV146" i="79"/>
  <c r="BD203" i="79"/>
  <c r="CK115" i="79"/>
  <c r="AV112" i="79"/>
  <c r="Y186" i="79"/>
  <c r="Z186" i="79" s="1"/>
  <c r="CS123" i="79"/>
  <c r="CT123" i="79" s="1"/>
  <c r="Q298" i="79"/>
  <c r="CK152" i="79"/>
  <c r="BM123" i="79"/>
  <c r="BL123" i="79"/>
  <c r="DQ263" i="79"/>
  <c r="DR263" i="79" s="1"/>
  <c r="EN258" i="79"/>
  <c r="EF314" i="79"/>
  <c r="DH183" i="79"/>
  <c r="CJ314" i="79"/>
  <c r="DA115" i="79"/>
  <c r="EE125" i="79"/>
  <c r="DP123" i="79"/>
  <c r="DR123" i="79" s="1"/>
  <c r="DI152" i="79"/>
  <c r="DH152" i="79"/>
  <c r="EF123" i="79"/>
  <c r="EG123" i="79"/>
  <c r="X298" i="79"/>
  <c r="Y298" i="79"/>
  <c r="CR314" i="79"/>
  <c r="BD314" i="79"/>
  <c r="DP314" i="79"/>
  <c r="DQ314" i="79"/>
  <c r="FD80" i="79"/>
  <c r="FE80" i="79"/>
  <c r="Y147" i="79"/>
  <c r="X147" i="79"/>
  <c r="EE161" i="79"/>
  <c r="FE315" i="79"/>
  <c r="CK314" i="79"/>
  <c r="AO147" i="79"/>
  <c r="AN272" i="79"/>
  <c r="CK272" i="79"/>
  <c r="CJ272" i="79"/>
  <c r="DA272" i="79"/>
  <c r="CZ272" i="79"/>
  <c r="BK125" i="79"/>
  <c r="BM159" i="79"/>
  <c r="BL159" i="79"/>
  <c r="AN129" i="79"/>
  <c r="AO129" i="79"/>
  <c r="FD272" i="79"/>
  <c r="BL147" i="79"/>
  <c r="BM147" i="79"/>
  <c r="FE314" i="79"/>
  <c r="EG80" i="79"/>
  <c r="EF80" i="79"/>
  <c r="AG183" i="79"/>
  <c r="FD156" i="79"/>
  <c r="FE156" i="79"/>
  <c r="CR137" i="79"/>
  <c r="CS137" i="79"/>
  <c r="EG314" i="79"/>
  <c r="DY317" i="79"/>
  <c r="DY290" i="79"/>
  <c r="DZ290" i="79" s="1"/>
  <c r="FM290" i="79"/>
  <c r="EF290" i="79"/>
  <c r="EH290" i="79" s="1"/>
  <c r="DY202" i="79"/>
  <c r="DZ202" i="79" s="1"/>
  <c r="AV181" i="79"/>
  <c r="CB272" i="79"/>
  <c r="DX106" i="79"/>
  <c r="X106" i="79"/>
  <c r="EO106" i="79"/>
  <c r="FL106" i="79"/>
  <c r="AW106" i="79"/>
  <c r="BE115" i="79"/>
  <c r="G459" i="79"/>
  <c r="BT147" i="79"/>
  <c r="DG419" i="79"/>
  <c r="DG423" i="79" s="1"/>
  <c r="DH22" i="79"/>
  <c r="DI22" i="79"/>
  <c r="DI419" i="79" s="1"/>
  <c r="CB273" i="79"/>
  <c r="CC273" i="79"/>
  <c r="FE187" i="79"/>
  <c r="FD187" i="79"/>
  <c r="DH226" i="79"/>
  <c r="BU273" i="79"/>
  <c r="BT273" i="79"/>
  <c r="BD298" i="79"/>
  <c r="BE298" i="79"/>
  <c r="BU187" i="79"/>
  <c r="BT187" i="79"/>
  <c r="AD495" i="79"/>
  <c r="AD497" i="79" s="1"/>
  <c r="AE497" i="79" s="1"/>
  <c r="AE501" i="79" s="1"/>
  <c r="AE508" i="79" s="1"/>
  <c r="AE509" i="79" s="1"/>
  <c r="FD297" i="79"/>
  <c r="BD228" i="79"/>
  <c r="EV314" i="79"/>
  <c r="FE203" i="79"/>
  <c r="FF203" i="79" s="1"/>
  <c r="DQ149" i="79"/>
  <c r="CC272" i="79"/>
  <c r="FD115" i="79"/>
  <c r="BU115" i="79"/>
  <c r="AW115" i="79"/>
  <c r="AN115" i="79"/>
  <c r="AF115" i="79"/>
  <c r="P115" i="79"/>
  <c r="X314" i="79"/>
  <c r="AE101" i="79"/>
  <c r="FE152" i="79"/>
  <c r="FD152" i="79"/>
  <c r="EM334" i="79"/>
  <c r="EG297" i="79"/>
  <c r="CA419" i="79"/>
  <c r="CA423" i="79" s="1"/>
  <c r="CA426" i="79" s="1"/>
  <c r="CA430" i="79" s="1"/>
  <c r="CC22" i="79"/>
  <c r="CC419" i="79" s="1"/>
  <c r="BT314" i="79"/>
  <c r="CB147" i="79"/>
  <c r="O419" i="79"/>
  <c r="O423" i="79" s="1"/>
  <c r="P22" i="79"/>
  <c r="P419" i="79" s="1"/>
  <c r="Q22" i="79"/>
  <c r="Q419" i="79" s="1"/>
  <c r="DP183" i="79"/>
  <c r="DQ183" i="79"/>
  <c r="AF123" i="79"/>
  <c r="AG123" i="79"/>
  <c r="CA125" i="79"/>
  <c r="AN187" i="79"/>
  <c r="AO187" i="79"/>
  <c r="CK298" i="79"/>
  <c r="CJ298" i="79"/>
  <c r="BL261" i="79"/>
  <c r="BM261" i="79"/>
  <c r="CR158" i="79"/>
  <c r="CQ161" i="79"/>
  <c r="F13" i="35"/>
  <c r="BU129" i="79"/>
  <c r="BT129" i="79"/>
  <c r="Q137" i="79"/>
  <c r="P137" i="79"/>
  <c r="E13" i="35"/>
  <c r="DP149" i="79"/>
  <c r="EV136" i="79"/>
  <c r="EX136" i="79" s="1"/>
  <c r="BS125" i="79"/>
  <c r="CR297" i="79"/>
  <c r="FL297" i="79"/>
  <c r="CS297" i="79"/>
  <c r="FM297" i="79"/>
  <c r="CB297" i="79"/>
  <c r="FE297" i="79"/>
  <c r="X187" i="79"/>
  <c r="Y187" i="79"/>
  <c r="AG314" i="79"/>
  <c r="Y314" i="79"/>
  <c r="DH314" i="79"/>
  <c r="EO314" i="79"/>
  <c r="FM314" i="79"/>
  <c r="EN314" i="79"/>
  <c r="DI314" i="79"/>
  <c r="Q314" i="79"/>
  <c r="BT183" i="79"/>
  <c r="CB314" i="79"/>
  <c r="E17" i="35"/>
  <c r="Q17" i="35" s="1"/>
  <c r="S17" i="35" s="1"/>
  <c r="G17" i="35"/>
  <c r="BE130" i="79"/>
  <c r="BD130" i="79"/>
  <c r="W231" i="79"/>
  <c r="EU419" i="79"/>
  <c r="EU423" i="79" s="1"/>
  <c r="EV22" i="79"/>
  <c r="EV419" i="79" s="1"/>
  <c r="CZ186" i="79"/>
  <c r="DA186" i="79"/>
  <c r="CB148" i="79"/>
  <c r="CJ230" i="79"/>
  <c r="EN24" i="79"/>
  <c r="EN421" i="79" s="1"/>
  <c r="BE148" i="79"/>
  <c r="BU148" i="79"/>
  <c r="AO156" i="79"/>
  <c r="DW85" i="79"/>
  <c r="CK148" i="79"/>
  <c r="BU156" i="79"/>
  <c r="AN156" i="79"/>
  <c r="Y203" i="79"/>
  <c r="Z203" i="79" s="1"/>
  <c r="CA85" i="79"/>
  <c r="G303" i="79"/>
  <c r="G349" i="79" s="1"/>
  <c r="BC231" i="79"/>
  <c r="CC148" i="79"/>
  <c r="DQ148" i="79"/>
  <c r="AV156" i="79"/>
  <c r="EG139" i="79"/>
  <c r="DP156" i="79"/>
  <c r="AG148" i="79"/>
  <c r="CQ85" i="79"/>
  <c r="CY125" i="79"/>
  <c r="P160" i="79"/>
  <c r="AE231" i="79"/>
  <c r="CA441" i="79"/>
  <c r="X148" i="79"/>
  <c r="P156" i="79"/>
  <c r="DX148" i="79"/>
  <c r="FL316" i="79"/>
  <c r="DA156" i="79"/>
  <c r="BU24" i="79"/>
  <c r="BU421" i="79" s="1"/>
  <c r="FC501" i="79"/>
  <c r="FC508" i="79" s="1"/>
  <c r="FC509" i="79" s="1"/>
  <c r="EV148" i="79"/>
  <c r="CK136" i="79"/>
  <c r="CL136" i="79" s="1"/>
  <c r="BT160" i="79"/>
  <c r="EW159" i="79"/>
  <c r="DO318" i="79"/>
  <c r="DH156" i="79"/>
  <c r="CJ148" i="79"/>
  <c r="Y148" i="79"/>
  <c r="FK501" i="79"/>
  <c r="FK502" i="79" s="1"/>
  <c r="G423" i="79"/>
  <c r="G426" i="79" s="1"/>
  <c r="DQ187" i="79"/>
  <c r="DR187" i="79" s="1"/>
  <c r="AV160" i="79"/>
  <c r="Y156" i="79"/>
  <c r="CZ148" i="79"/>
  <c r="AW160" i="79"/>
  <c r="BK334" i="79"/>
  <c r="P148" i="79"/>
  <c r="CI318" i="79"/>
  <c r="Q148" i="79"/>
  <c r="EN100" i="79"/>
  <c r="DP148" i="79"/>
  <c r="FC291" i="79"/>
  <c r="CI125" i="79"/>
  <c r="X156" i="79"/>
  <c r="CK156" i="79"/>
  <c r="BD147" i="79"/>
  <c r="EN148" i="79"/>
  <c r="CR160" i="79"/>
  <c r="AN148" i="79"/>
  <c r="EW148" i="79"/>
  <c r="DP22" i="79"/>
  <c r="DP419" i="79" s="1"/>
  <c r="AV22" i="79"/>
  <c r="AV419" i="79" s="1"/>
  <c r="C19" i="7"/>
  <c r="X22" i="79"/>
  <c r="X419" i="79" s="1"/>
  <c r="EW317" i="79"/>
  <c r="FC318" i="79"/>
  <c r="EU318" i="79"/>
  <c r="BL317" i="79"/>
  <c r="BK318" i="79"/>
  <c r="BM317" i="79"/>
  <c r="EG317" i="79"/>
  <c r="EH317" i="79" s="1"/>
  <c r="DP317" i="79"/>
  <c r="DR317" i="79" s="1"/>
  <c r="BU317" i="79"/>
  <c r="BV317" i="79" s="1"/>
  <c r="BS318" i="79"/>
  <c r="CZ317" i="79"/>
  <c r="DB317" i="79" s="1"/>
  <c r="CY318" i="79"/>
  <c r="CB317" i="79"/>
  <c r="CC317" i="79"/>
  <c r="CA318" i="79"/>
  <c r="C22" i="7"/>
  <c r="FM273" i="79"/>
  <c r="DA154" i="79"/>
  <c r="AF154" i="79"/>
  <c r="AG154" i="79"/>
  <c r="AF129" i="79"/>
  <c r="AH129" i="79" s="1"/>
  <c r="BL129" i="79"/>
  <c r="BN129" i="79" s="1"/>
  <c r="CK130" i="79"/>
  <c r="CL130" i="79" s="1"/>
  <c r="EG129" i="79"/>
  <c r="EH129" i="79" s="1"/>
  <c r="CR129" i="79"/>
  <c r="CT129" i="79" s="1"/>
  <c r="DQ129" i="79"/>
  <c r="DR129" i="79" s="1"/>
  <c r="J223" i="79"/>
  <c r="AP136" i="79"/>
  <c r="BF313" i="79"/>
  <c r="EH313" i="79"/>
  <c r="J425" i="79"/>
  <c r="J446" i="79" s="1"/>
  <c r="J150" i="79"/>
  <c r="J37" i="79"/>
  <c r="DR313" i="79"/>
  <c r="F16" i="32"/>
  <c r="BN136" i="79"/>
  <c r="AX313" i="79"/>
  <c r="E17" i="32"/>
  <c r="F18" i="32"/>
  <c r="D16" i="32"/>
  <c r="DB313" i="79"/>
  <c r="D17" i="32"/>
  <c r="F17" i="32"/>
  <c r="CI19" i="79"/>
  <c r="E18" i="32"/>
  <c r="E16" i="32"/>
  <c r="AP313" i="79"/>
  <c r="EW22" i="79"/>
  <c r="Y260" i="79"/>
  <c r="BC423" i="79"/>
  <c r="X189" i="79"/>
  <c r="EW189" i="79"/>
  <c r="P189" i="79"/>
  <c r="BL189" i="79"/>
  <c r="DA189" i="79"/>
  <c r="EG189" i="79"/>
  <c r="AO189" i="79"/>
  <c r="Q189" i="79"/>
  <c r="BM189" i="79"/>
  <c r="CZ189" i="79"/>
  <c r="EF189" i="79"/>
  <c r="FD189" i="79"/>
  <c r="DP106" i="79"/>
  <c r="CK106" i="79"/>
  <c r="DQ133" i="79"/>
  <c r="CK133" i="79"/>
  <c r="BD133" i="79"/>
  <c r="EG133" i="79"/>
  <c r="EV133" i="79"/>
  <c r="DI133" i="79"/>
  <c r="FL258" i="79"/>
  <c r="DA326" i="79"/>
  <c r="DI326" i="79"/>
  <c r="AG244" i="79"/>
  <c r="EG244" i="79"/>
  <c r="EW139" i="79"/>
  <c r="EN326" i="79"/>
  <c r="EG328" i="79"/>
  <c r="DQ290" i="79"/>
  <c r="FE189" i="79"/>
  <c r="FE244" i="79"/>
  <c r="DI316" i="79"/>
  <c r="BJ185" i="79"/>
  <c r="BK185" i="79" s="1"/>
  <c r="BJ181" i="79"/>
  <c r="BK181" i="79" s="1"/>
  <c r="BT24" i="79"/>
  <c r="BT421" i="79" s="1"/>
  <c r="AG189" i="79"/>
  <c r="Y106" i="79"/>
  <c r="FD107" i="79"/>
  <c r="EG107" i="79"/>
  <c r="AO107" i="79"/>
  <c r="DA107" i="79"/>
  <c r="Y107" i="79"/>
  <c r="FD106" i="79"/>
  <c r="EO133" i="79"/>
  <c r="FL189" i="79"/>
  <c r="G395" i="79"/>
  <c r="O395" i="79" s="1"/>
  <c r="BL133" i="79"/>
  <c r="AN133" i="79"/>
  <c r="AO133" i="79"/>
  <c r="Y133" i="79"/>
  <c r="FE227" i="79"/>
  <c r="BB185" i="79"/>
  <c r="BC185" i="79" s="1"/>
  <c r="BJ201" i="79"/>
  <c r="BK201" i="79" s="1"/>
  <c r="BM139" i="79"/>
  <c r="BL139" i="79"/>
  <c r="BE139" i="79"/>
  <c r="FL139" i="79"/>
  <c r="CR106" i="79"/>
  <c r="FM106" i="79"/>
  <c r="EN106" i="79"/>
  <c r="DA106" i="79"/>
  <c r="EG106" i="79"/>
  <c r="EW106" i="79"/>
  <c r="FE106" i="79"/>
  <c r="CZ106" i="79"/>
  <c r="EF106" i="79"/>
  <c r="EV106" i="79"/>
  <c r="DQ106" i="79"/>
  <c r="AV24" i="79"/>
  <c r="AV421" i="79" s="1"/>
  <c r="AN24" i="79"/>
  <c r="AN421" i="79" s="1"/>
  <c r="P24" i="79"/>
  <c r="X24" i="79"/>
  <c r="X421" i="79" s="1"/>
  <c r="CJ24" i="79"/>
  <c r="CJ421" i="79" s="1"/>
  <c r="CB24" i="79"/>
  <c r="CB421" i="79" s="1"/>
  <c r="EF24" i="79"/>
  <c r="EF421" i="79" s="1"/>
  <c r="BL24" i="79"/>
  <c r="BL421" i="79" s="1"/>
  <c r="DY24" i="79"/>
  <c r="DY421" i="79" s="1"/>
  <c r="Y24" i="79"/>
  <c r="Y421" i="79" s="1"/>
  <c r="AF24" i="79"/>
  <c r="AF421" i="79" s="1"/>
  <c r="CK24" i="79"/>
  <c r="CK421" i="79" s="1"/>
  <c r="CC24" i="79"/>
  <c r="CC421" i="79" s="1"/>
  <c r="BE24" i="79"/>
  <c r="BE421" i="79" s="1"/>
  <c r="DX24" i="79"/>
  <c r="DX421" i="79" s="1"/>
  <c r="CJ81" i="79"/>
  <c r="BL81" i="79"/>
  <c r="BE81" i="79"/>
  <c r="CR81" i="79"/>
  <c r="DY81" i="79"/>
  <c r="EF81" i="79"/>
  <c r="BD81" i="79"/>
  <c r="DX81" i="79"/>
  <c r="DH81" i="79"/>
  <c r="O19" i="79"/>
  <c r="O432" i="79"/>
  <c r="DW19" i="79"/>
  <c r="DW432" i="79"/>
  <c r="G434" i="79"/>
  <c r="CZ133" i="79"/>
  <c r="EO81" i="79"/>
  <c r="FL326" i="79"/>
  <c r="DY328" i="79"/>
  <c r="AO290" i="79"/>
  <c r="EO290" i="79"/>
  <c r="FL244" i="79"/>
  <c r="FL81" i="79"/>
  <c r="P316" i="79"/>
  <c r="Y316" i="79"/>
  <c r="BU316" i="79"/>
  <c r="BD316" i="79"/>
  <c r="BF316" i="79" s="1"/>
  <c r="DH316" i="79"/>
  <c r="FM316" i="79"/>
  <c r="BT316" i="79"/>
  <c r="BM316" i="79"/>
  <c r="CS316" i="79"/>
  <c r="EV81" i="79"/>
  <c r="FM97" i="79"/>
  <c r="FM133" i="79"/>
  <c r="H69" i="36"/>
  <c r="H72" i="36" s="1"/>
  <c r="FL296" i="79"/>
  <c r="G394" i="79"/>
  <c r="O394" i="79" s="1"/>
  <c r="DY97" i="79"/>
  <c r="CS133" i="79"/>
  <c r="FL227" i="79"/>
  <c r="DI115" i="79"/>
  <c r="EO297" i="79"/>
  <c r="CZ297" i="79"/>
  <c r="BK301" i="79"/>
  <c r="BS425" i="79"/>
  <c r="BS446" i="79" s="1"/>
  <c r="BS440" i="79"/>
  <c r="AE37" i="79"/>
  <c r="AE425" i="79"/>
  <c r="AE446" i="79" s="1"/>
  <c r="AE440" i="79"/>
  <c r="AE441" i="79" s="1"/>
  <c r="CI440" i="79"/>
  <c r="CI425" i="79"/>
  <c r="CI446" i="79" s="1"/>
  <c r="W37" i="79"/>
  <c r="W425" i="79"/>
  <c r="W446" i="79" s="1"/>
  <c r="W440" i="79"/>
  <c r="FK425" i="79"/>
  <c r="FK446" i="79" s="1"/>
  <c r="FK440" i="79"/>
  <c r="AW314" i="79"/>
  <c r="AO314" i="79"/>
  <c r="BM314" i="79"/>
  <c r="BE314" i="79"/>
  <c r="BB181" i="79"/>
  <c r="BC181" i="79" s="1"/>
  <c r="BB201" i="79"/>
  <c r="BC201" i="79" s="1"/>
  <c r="EN276" i="79"/>
  <c r="EW275" i="79"/>
  <c r="F14" i="35"/>
  <c r="G396" i="79"/>
  <c r="O396" i="79" s="1"/>
  <c r="AG133" i="79"/>
  <c r="FM296" i="79"/>
  <c r="AU19" i="79"/>
  <c r="AU433" i="79"/>
  <c r="BT297" i="79"/>
  <c r="CJ297" i="79"/>
  <c r="BD297" i="79"/>
  <c r="BK440" i="79"/>
  <c r="BK425" i="79"/>
  <c r="BK446" i="79" s="1"/>
  <c r="EU440" i="79"/>
  <c r="EU425" i="79"/>
  <c r="EU446" i="79" s="1"/>
  <c r="BC37" i="79"/>
  <c r="BC440" i="79"/>
  <c r="BC425" i="79"/>
  <c r="BC446" i="79" s="1"/>
  <c r="O440" i="79"/>
  <c r="O425" i="79"/>
  <c r="O446" i="79" s="1"/>
  <c r="EV147" i="79"/>
  <c r="EW147" i="79"/>
  <c r="AN314" i="79"/>
  <c r="P314" i="79"/>
  <c r="DQ115" i="79"/>
  <c r="EW115" i="79"/>
  <c r="DO440" i="79"/>
  <c r="DO425" i="79"/>
  <c r="DO446" i="79" s="1"/>
  <c r="EM425" i="79"/>
  <c r="EM446" i="79" s="1"/>
  <c r="EM440" i="79"/>
  <c r="EE37" i="79"/>
  <c r="EE425" i="79"/>
  <c r="EE446" i="79" s="1"/>
  <c r="EE440" i="79"/>
  <c r="AU425" i="79"/>
  <c r="AU446" i="79" s="1"/>
  <c r="AU440" i="79"/>
  <c r="CC314" i="79"/>
  <c r="BL314" i="79"/>
  <c r="AV314" i="79"/>
  <c r="FD314" i="79"/>
  <c r="CC297" i="79"/>
  <c r="CQ334" i="79"/>
  <c r="DG425" i="79"/>
  <c r="DG446" i="79" s="1"/>
  <c r="DG440" i="79"/>
  <c r="FC440" i="79"/>
  <c r="FC425" i="79"/>
  <c r="FC446" i="79" s="1"/>
  <c r="DW440" i="79"/>
  <c r="DW425" i="79"/>
  <c r="DW446" i="79" s="1"/>
  <c r="CY440" i="79"/>
  <c r="CY425" i="79"/>
  <c r="CY446" i="79" s="1"/>
  <c r="CQ440" i="79"/>
  <c r="CQ425" i="79"/>
  <c r="CQ446" i="79" s="1"/>
  <c r="AF314" i="79"/>
  <c r="CS314" i="79"/>
  <c r="FC439" i="79"/>
  <c r="FC424" i="79"/>
  <c r="FC445" i="79" s="1"/>
  <c r="EU439" i="79"/>
  <c r="EU424" i="79"/>
  <c r="EU445" i="79" s="1"/>
  <c r="DG439" i="79"/>
  <c r="DG424" i="79"/>
  <c r="DG445" i="79" s="1"/>
  <c r="BU22" i="79"/>
  <c r="BU419" i="79" s="1"/>
  <c r="BS419" i="79"/>
  <c r="BS423" i="79" s="1"/>
  <c r="AU423" i="79"/>
  <c r="FK439" i="79"/>
  <c r="FK424" i="79"/>
  <c r="FK445" i="79" s="1"/>
  <c r="FM22" i="79"/>
  <c r="FM419" i="79" s="1"/>
  <c r="FK419" i="79"/>
  <c r="FK423" i="79" s="1"/>
  <c r="BC439" i="79"/>
  <c r="BC424" i="79"/>
  <c r="BC445" i="79" s="1"/>
  <c r="FD24" i="79"/>
  <c r="FD421" i="79" s="1"/>
  <c r="FC421" i="79"/>
  <c r="O439" i="79"/>
  <c r="O424" i="79"/>
  <c r="O445" i="79" s="1"/>
  <c r="EF22" i="79"/>
  <c r="EF419" i="79" s="1"/>
  <c r="EE419" i="79"/>
  <c r="EE423" i="79" s="1"/>
  <c r="BL22" i="79"/>
  <c r="BL419" i="79" s="1"/>
  <c r="BK419" i="79"/>
  <c r="BK423" i="79" s="1"/>
  <c r="EO22" i="79"/>
  <c r="EO419" i="79" s="1"/>
  <c r="EM439" i="79"/>
  <c r="EM424" i="79"/>
  <c r="EM445" i="79" s="1"/>
  <c r="DO439" i="79"/>
  <c r="DO424" i="79"/>
  <c r="DO445" i="79" s="1"/>
  <c r="CZ22" i="79"/>
  <c r="CZ419" i="79" s="1"/>
  <c r="CY419" i="79"/>
  <c r="CY423" i="79" s="1"/>
  <c r="FD22" i="79"/>
  <c r="FD419" i="79" s="1"/>
  <c r="FC419" i="79"/>
  <c r="W423" i="79"/>
  <c r="EM29" i="79"/>
  <c r="EM422" i="79"/>
  <c r="EM423" i="79" s="1"/>
  <c r="CQ424" i="79"/>
  <c r="CQ445" i="79" s="1"/>
  <c r="CQ439" i="79"/>
  <c r="BS439" i="79"/>
  <c r="BS424" i="79"/>
  <c r="BS445" i="79" s="1"/>
  <c r="AO22" i="79"/>
  <c r="AO419" i="79" s="1"/>
  <c r="AM419" i="79"/>
  <c r="AM423" i="79" s="1"/>
  <c r="CJ22" i="79"/>
  <c r="CJ419" i="79" s="1"/>
  <c r="CI419" i="79"/>
  <c r="CI423" i="79" s="1"/>
  <c r="AF22" i="79"/>
  <c r="AF419" i="79" s="1"/>
  <c r="AE419" i="79"/>
  <c r="AE423" i="79" s="1"/>
  <c r="EN22" i="79"/>
  <c r="EN419" i="79" s="1"/>
  <c r="BK439" i="79"/>
  <c r="BK424" i="79"/>
  <c r="BK445" i="79" s="1"/>
  <c r="AM439" i="79"/>
  <c r="AM441" i="79" s="1"/>
  <c r="AM424" i="79"/>
  <c r="AM445" i="79" s="1"/>
  <c r="AU439" i="79"/>
  <c r="AU424" i="79"/>
  <c r="AU445" i="79" s="1"/>
  <c r="AW22" i="79"/>
  <c r="AW419" i="79" s="1"/>
  <c r="CQ29" i="79"/>
  <c r="CQ422" i="79"/>
  <c r="CQ423" i="79" s="1"/>
  <c r="W424" i="79"/>
  <c r="W445" i="79" s="1"/>
  <c r="W439" i="79"/>
  <c r="I423" i="79"/>
  <c r="AG36" i="79"/>
  <c r="AG440" i="79" s="1"/>
  <c r="I440" i="79"/>
  <c r="I425" i="79"/>
  <c r="I446" i="79" s="1"/>
  <c r="I447" i="79"/>
  <c r="G447" i="79"/>
  <c r="H440" i="79"/>
  <c r="H425" i="79"/>
  <c r="H446" i="79" s="1"/>
  <c r="H423" i="79"/>
  <c r="I439" i="79"/>
  <c r="I424" i="79"/>
  <c r="I445" i="79" s="1"/>
  <c r="H439" i="79"/>
  <c r="H424" i="79"/>
  <c r="H445" i="79" s="1"/>
  <c r="J423" i="79"/>
  <c r="J439" i="79"/>
  <c r="J441" i="79" s="1"/>
  <c r="J424" i="79"/>
  <c r="J445" i="79" s="1"/>
  <c r="G449" i="79"/>
  <c r="I449" i="79"/>
  <c r="EG22" i="79"/>
  <c r="EG419" i="79" s="1"/>
  <c r="FL246" i="79"/>
  <c r="FE22" i="79"/>
  <c r="FE419" i="79" s="1"/>
  <c r="CB22" i="79"/>
  <c r="CB419" i="79" s="1"/>
  <c r="DA22" i="79"/>
  <c r="DA419" i="79" s="1"/>
  <c r="DY22" i="79"/>
  <c r="DY419" i="79" s="1"/>
  <c r="BS29" i="79"/>
  <c r="AE29" i="79"/>
  <c r="CK22" i="79"/>
  <c r="CK419" i="79" s="1"/>
  <c r="BT22" i="79"/>
  <c r="BT419" i="79" s="1"/>
  <c r="CC260" i="79"/>
  <c r="BM22" i="79"/>
  <c r="BM419" i="79" s="1"/>
  <c r="DW29" i="79"/>
  <c r="BK29" i="79"/>
  <c r="DX22" i="79"/>
  <c r="DX419" i="79" s="1"/>
  <c r="G14" i="35"/>
  <c r="G18" i="35"/>
  <c r="F18" i="35"/>
  <c r="E18" i="35"/>
  <c r="CI501" i="79"/>
  <c r="CI508" i="79" s="1"/>
  <c r="CI509" i="79" s="1"/>
  <c r="DO501" i="79"/>
  <c r="DO502" i="79" s="1"/>
  <c r="BS334" i="79"/>
  <c r="CI334" i="79"/>
  <c r="BM330" i="79"/>
  <c r="DG334" i="79"/>
  <c r="CQ301" i="79"/>
  <c r="CQ303" i="79" s="1"/>
  <c r="CQ349" i="79" s="1"/>
  <c r="BU297" i="79"/>
  <c r="BS301" i="79"/>
  <c r="BS303" i="79" s="1"/>
  <c r="BS349" i="79" s="1"/>
  <c r="DG301" i="79"/>
  <c r="DG303" i="79" s="1"/>
  <c r="DG349" i="79" s="1"/>
  <c r="BC301" i="79"/>
  <c r="BC303" i="79" s="1"/>
  <c r="BC349" i="79" s="1"/>
  <c r="EE301" i="79"/>
  <c r="EE303" i="79" s="1"/>
  <c r="EE349" i="79" s="1"/>
  <c r="O231" i="79"/>
  <c r="AU231" i="79"/>
  <c r="AG222" i="79"/>
  <c r="FL152" i="79"/>
  <c r="EN158" i="79"/>
  <c r="DY159" i="79"/>
  <c r="CK159" i="79"/>
  <c r="DG161" i="79"/>
  <c r="DW161" i="79"/>
  <c r="CR149" i="79"/>
  <c r="CS149" i="79"/>
  <c r="DH146" i="79"/>
  <c r="DI146" i="79"/>
  <c r="DG150" i="79"/>
  <c r="W150" i="79"/>
  <c r="Y146" i="79"/>
  <c r="X146" i="79"/>
  <c r="BL146" i="79"/>
  <c r="BK150" i="79"/>
  <c r="EU150" i="79"/>
  <c r="BT146" i="79"/>
  <c r="BS150" i="79"/>
  <c r="BU146" i="79"/>
  <c r="P146" i="79"/>
  <c r="O150" i="79"/>
  <c r="EN146" i="79"/>
  <c r="EO146" i="79"/>
  <c r="EG146" i="79"/>
  <c r="AV146" i="79"/>
  <c r="AW146" i="79"/>
  <c r="AU150" i="79"/>
  <c r="CK146" i="79"/>
  <c r="CI150" i="79"/>
  <c r="AN146" i="79"/>
  <c r="AO146" i="79"/>
  <c r="AM150" i="79"/>
  <c r="CR146" i="79"/>
  <c r="CS146" i="79"/>
  <c r="CQ150" i="79"/>
  <c r="BD146" i="79"/>
  <c r="BC150" i="79"/>
  <c r="CC146" i="79"/>
  <c r="CA150" i="79"/>
  <c r="CB146" i="79"/>
  <c r="AV149" i="79"/>
  <c r="AW149" i="79"/>
  <c r="BM149" i="79"/>
  <c r="BN149" i="79" s="1"/>
  <c r="DX146" i="79"/>
  <c r="DY146" i="79"/>
  <c r="CC149" i="79"/>
  <c r="CB149" i="79"/>
  <c r="AE150" i="79"/>
  <c r="AW137" i="79"/>
  <c r="AX137" i="79" s="1"/>
  <c r="AF139" i="79"/>
  <c r="CK129" i="79"/>
  <c r="CL129" i="79" s="1"/>
  <c r="AU140" i="79"/>
  <c r="DY137" i="79"/>
  <c r="DZ137" i="79" s="1"/>
  <c r="Y129" i="79"/>
  <c r="Z129" i="79" s="1"/>
  <c r="AF133" i="79"/>
  <c r="FM130" i="79"/>
  <c r="FN130" i="79" s="1"/>
  <c r="BC140" i="79"/>
  <c r="EW137" i="79"/>
  <c r="EX137" i="79" s="1"/>
  <c r="AU101" i="79"/>
  <c r="W101" i="79"/>
  <c r="CQ101" i="79"/>
  <c r="BT95" i="79"/>
  <c r="CA101" i="79"/>
  <c r="AM101" i="79"/>
  <c r="DP79" i="79"/>
  <c r="DQ79" i="79"/>
  <c r="EN81" i="79"/>
  <c r="BU79" i="79"/>
  <c r="BT79" i="79"/>
  <c r="W85" i="79"/>
  <c r="BS85" i="79"/>
  <c r="FE79" i="79"/>
  <c r="FF79" i="79" s="1"/>
  <c r="Y79" i="79"/>
  <c r="Z79" i="79" s="1"/>
  <c r="O85" i="79"/>
  <c r="EM85" i="79"/>
  <c r="AU85" i="79"/>
  <c r="CS79" i="79"/>
  <c r="CR79" i="79"/>
  <c r="EN79" i="79"/>
  <c r="EP79" i="79" s="1"/>
  <c r="CC79" i="79"/>
  <c r="CD79" i="79" s="1"/>
  <c r="DH83" i="79"/>
  <c r="CY85" i="79"/>
  <c r="AN79" i="79"/>
  <c r="AO79" i="79"/>
  <c r="DI79" i="79"/>
  <c r="DH79" i="79"/>
  <c r="P79" i="79"/>
  <c r="Q79" i="79"/>
  <c r="DI153" i="79"/>
  <c r="DY153" i="79"/>
  <c r="DA153" i="79"/>
  <c r="BK37" i="79"/>
  <c r="CQ37" i="79"/>
  <c r="CJ153" i="79"/>
  <c r="CB153" i="79"/>
  <c r="AF222" i="79"/>
  <c r="EO201" i="79"/>
  <c r="DY201" i="79"/>
  <c r="DH222" i="79"/>
  <c r="BL222" i="79"/>
  <c r="FM201" i="79"/>
  <c r="EG201" i="79"/>
  <c r="EW201" i="79"/>
  <c r="CS201" i="79"/>
  <c r="CC201" i="79"/>
  <c r="DQ201" i="79"/>
  <c r="FE201" i="79"/>
  <c r="BT222" i="79"/>
  <c r="BU201" i="79"/>
  <c r="DA202" i="79"/>
  <c r="DB202" i="79" s="1"/>
  <c r="Q202" i="79"/>
  <c r="R202" i="79" s="1"/>
  <c r="CJ215" i="79"/>
  <c r="FD215" i="79"/>
  <c r="EF222" i="79"/>
  <c r="CC267" i="79"/>
  <c r="DX296" i="79"/>
  <c r="EW267" i="79"/>
  <c r="CZ296" i="79"/>
  <c r="CB216" i="79"/>
  <c r="CK267" i="79"/>
  <c r="CS267" i="79"/>
  <c r="CJ267" i="79"/>
  <c r="AO260" i="79"/>
  <c r="AG267" i="79"/>
  <c r="AW260" i="79"/>
  <c r="DW301" i="79"/>
  <c r="DW303" i="79" s="1"/>
  <c r="DW349" i="79" s="1"/>
  <c r="EO267" i="79"/>
  <c r="EE29" i="79"/>
  <c r="DG29" i="79"/>
  <c r="AF262" i="79"/>
  <c r="EG260" i="79"/>
  <c r="EV260" i="79"/>
  <c r="CA29" i="79"/>
  <c r="CB267" i="79"/>
  <c r="BE260" i="79"/>
  <c r="EV267" i="79"/>
  <c r="FE260" i="79"/>
  <c r="DQ260" i="79"/>
  <c r="DA267" i="79"/>
  <c r="DH260" i="79"/>
  <c r="DI260" i="79"/>
  <c r="BT260" i="79"/>
  <c r="CR260" i="79"/>
  <c r="DQ267" i="79"/>
  <c r="Q267" i="79"/>
  <c r="DX260" i="79"/>
  <c r="DP267" i="79"/>
  <c r="DA260" i="79"/>
  <c r="BC29" i="79"/>
  <c r="BL260" i="79"/>
  <c r="CK260" i="79"/>
  <c r="EW331" i="79"/>
  <c r="EG331" i="79"/>
  <c r="BU331" i="79"/>
  <c r="CS331" i="79"/>
  <c r="AO331" i="79"/>
  <c r="Q331" i="79"/>
  <c r="DO334" i="79"/>
  <c r="O334" i="79"/>
  <c r="AG331" i="79"/>
  <c r="BM331" i="79"/>
  <c r="DY331" i="79"/>
  <c r="DQ331" i="79"/>
  <c r="BE331" i="79"/>
  <c r="BM299" i="79"/>
  <c r="DA300" i="79"/>
  <c r="DO301" i="79"/>
  <c r="DO303" i="79" s="1"/>
  <c r="DO349" i="79" s="1"/>
  <c r="Q299" i="79"/>
  <c r="Y299" i="79"/>
  <c r="FE299" i="79"/>
  <c r="FF299" i="79" s="1"/>
  <c r="AO299" i="79"/>
  <c r="FM299" i="79"/>
  <c r="DA297" i="79"/>
  <c r="CY301" i="79"/>
  <c r="CY303" i="79" s="1"/>
  <c r="CY349" i="79" s="1"/>
  <c r="DQ299" i="79"/>
  <c r="EG299" i="79"/>
  <c r="EM301" i="79"/>
  <c r="G73" i="37"/>
  <c r="CA501" i="79"/>
  <c r="CA502" i="79" s="1"/>
  <c r="EF273" i="79"/>
  <c r="EG273" i="79"/>
  <c r="AN273" i="79"/>
  <c r="AO273" i="79"/>
  <c r="AV273" i="79"/>
  <c r="AW273" i="79"/>
  <c r="P273" i="79"/>
  <c r="Q273" i="79"/>
  <c r="FL153" i="79"/>
  <c r="EF153" i="79"/>
  <c r="CR217" i="79"/>
  <c r="AM231" i="79"/>
  <c r="EU231" i="79"/>
  <c r="EM231" i="79"/>
  <c r="EE231" i="79"/>
  <c r="CQ231" i="79"/>
  <c r="DO231" i="79"/>
  <c r="DQ216" i="79"/>
  <c r="CK216" i="79"/>
  <c r="AW216" i="79"/>
  <c r="CK153" i="79"/>
  <c r="CC153" i="79"/>
  <c r="FD153" i="79"/>
  <c r="CS158" i="79"/>
  <c r="DH158" i="79"/>
  <c r="FM158" i="79"/>
  <c r="Y154" i="79"/>
  <c r="W161" i="79"/>
  <c r="CI161" i="79"/>
  <c r="FM159" i="79"/>
  <c r="AM161" i="79"/>
  <c r="CJ156" i="79"/>
  <c r="AN152" i="79"/>
  <c r="AU161" i="79"/>
  <c r="BK161" i="79"/>
  <c r="EM161" i="79"/>
  <c r="EW129" i="79"/>
  <c r="EX129" i="79" s="1"/>
  <c r="DY130" i="79"/>
  <c r="DZ130" i="79" s="1"/>
  <c r="CA140" i="79"/>
  <c r="DG125" i="79"/>
  <c r="DH115" i="79"/>
  <c r="DP115" i="79"/>
  <c r="BK101" i="79"/>
  <c r="BC101" i="79"/>
  <c r="EM101" i="79"/>
  <c r="CC32" i="79"/>
  <c r="CC33" i="79" s="1"/>
  <c r="G16" i="35"/>
  <c r="AF16" i="79"/>
  <c r="AF431" i="79" s="1"/>
  <c r="EF16" i="79"/>
  <c r="EF431" i="79" s="1"/>
  <c r="AG32" i="79"/>
  <c r="AG33" i="79" s="1"/>
  <c r="DQ36" i="79"/>
  <c r="Q36" i="79"/>
  <c r="Q440" i="79" s="1"/>
  <c r="EO36" i="79"/>
  <c r="FE36" i="79"/>
  <c r="DY36" i="79"/>
  <c r="Q18" i="79"/>
  <c r="Q433" i="79" s="1"/>
  <c r="AW36" i="79"/>
  <c r="I150" i="79"/>
  <c r="DX36" i="79"/>
  <c r="FL36" i="79"/>
  <c r="DP36" i="79"/>
  <c r="AF32" i="79"/>
  <c r="AF33" i="79" s="1"/>
  <c r="EN36" i="79"/>
  <c r="FD36" i="79"/>
  <c r="P36" i="79"/>
  <c r="P440" i="79" s="1"/>
  <c r="DH16" i="79"/>
  <c r="DH431" i="79" s="1"/>
  <c r="FL16" i="79"/>
  <c r="FL431" i="79" s="1"/>
  <c r="AN16" i="79"/>
  <c r="AN431" i="79" s="1"/>
  <c r="E51" i="35"/>
  <c r="R2" i="35" s="1"/>
  <c r="G51" i="35"/>
  <c r="BU18" i="79"/>
  <c r="BU433" i="79" s="1"/>
  <c r="F51" i="35"/>
  <c r="DI18" i="79"/>
  <c r="DI433" i="79" s="1"/>
  <c r="CK18" i="79"/>
  <c r="CK433" i="79" s="1"/>
  <c r="EW18" i="79"/>
  <c r="EW433" i="79" s="1"/>
  <c r="AW18" i="79"/>
  <c r="AW433" i="79" s="1"/>
  <c r="DQ18" i="79"/>
  <c r="DQ433" i="79" s="1"/>
  <c r="DA18" i="79"/>
  <c r="DA433" i="79" s="1"/>
  <c r="CC18" i="79"/>
  <c r="CC433" i="79" s="1"/>
  <c r="FM18" i="79"/>
  <c r="FM433" i="79" s="1"/>
  <c r="AG18" i="79"/>
  <c r="AG433" i="79" s="1"/>
  <c r="EV16" i="79"/>
  <c r="EV431" i="79" s="1"/>
  <c r="F52" i="35"/>
  <c r="F67" i="35" s="1"/>
  <c r="F53" i="35"/>
  <c r="F68" i="35" s="1"/>
  <c r="E52" i="35"/>
  <c r="E67" i="35" s="1"/>
  <c r="G53" i="35"/>
  <c r="G68" i="35" s="1"/>
  <c r="E53" i="35"/>
  <c r="E68" i="35" s="1"/>
  <c r="CS18" i="79"/>
  <c r="CS433" i="79" s="1"/>
  <c r="DY18" i="79"/>
  <c r="DY433" i="79" s="1"/>
  <c r="DI32" i="79"/>
  <c r="DI33" i="79" s="1"/>
  <c r="X216" i="79"/>
  <c r="CL80" i="79"/>
  <c r="AU29" i="79"/>
  <c r="FD263" i="79"/>
  <c r="FF263" i="79" s="1"/>
  <c r="Z136" i="79"/>
  <c r="DO29" i="79"/>
  <c r="BT263" i="79"/>
  <c r="BV263" i="79" s="1"/>
  <c r="DY263" i="79"/>
  <c r="DZ263" i="79" s="1"/>
  <c r="P263" i="79"/>
  <c r="R263" i="79" s="1"/>
  <c r="BF80" i="79"/>
  <c r="DH216" i="79"/>
  <c r="BK218" i="79"/>
  <c r="Q216" i="79"/>
  <c r="AH80" i="79"/>
  <c r="EN216" i="79"/>
  <c r="O29" i="79"/>
  <c r="DP216" i="79"/>
  <c r="CT80" i="79"/>
  <c r="DY216" i="79"/>
  <c r="J29" i="79"/>
  <c r="FE18" i="79"/>
  <c r="FE433" i="79" s="1"/>
  <c r="J218" i="79"/>
  <c r="EM19" i="79"/>
  <c r="EO216" i="79"/>
  <c r="AM29" i="79"/>
  <c r="DO218" i="79"/>
  <c r="DX216" i="79"/>
  <c r="CI29" i="79"/>
  <c r="EO263" i="79"/>
  <c r="EP263" i="79" s="1"/>
  <c r="EG216" i="79"/>
  <c r="EE218" i="79"/>
  <c r="CJ263" i="79"/>
  <c r="CL263" i="79" s="1"/>
  <c r="BE216" i="79"/>
  <c r="BD216" i="79"/>
  <c r="DI216" i="79"/>
  <c r="CI218" i="79"/>
  <c r="CJ216" i="79"/>
  <c r="CZ263" i="79"/>
  <c r="DB263" i="79" s="1"/>
  <c r="W29" i="79"/>
  <c r="AV263" i="79"/>
  <c r="AX263" i="79" s="1"/>
  <c r="AV216" i="79"/>
  <c r="AG216" i="79"/>
  <c r="AF216" i="79"/>
  <c r="AU218" i="79"/>
  <c r="CY29" i="79"/>
  <c r="AM218" i="79"/>
  <c r="CA218" i="79"/>
  <c r="EM501" i="79"/>
  <c r="EM502" i="79" s="1"/>
  <c r="EU501" i="79"/>
  <c r="EU502" i="79" s="1"/>
  <c r="EE501" i="79"/>
  <c r="EE508" i="79" s="1"/>
  <c r="EE509" i="79" s="1"/>
  <c r="CY501" i="79"/>
  <c r="CY508" i="79" s="1"/>
  <c r="CY509" i="79" s="1"/>
  <c r="EG263" i="79"/>
  <c r="EH263" i="79" s="1"/>
  <c r="AO263" i="79"/>
  <c r="AP263" i="79" s="1"/>
  <c r="CR263" i="79"/>
  <c r="CT263" i="79" s="1"/>
  <c r="FE24" i="79"/>
  <c r="FE421" i="79" s="1"/>
  <c r="P216" i="79"/>
  <c r="BT216" i="79"/>
  <c r="CC216" i="79"/>
  <c r="DJ129" i="79"/>
  <c r="CC263" i="79"/>
  <c r="CD263" i="79" s="1"/>
  <c r="H223" i="79"/>
  <c r="H231" i="79"/>
  <c r="EV263" i="79"/>
  <c r="EX263" i="79" s="1"/>
  <c r="BM263" i="79"/>
  <c r="BL263" i="79"/>
  <c r="P229" i="79"/>
  <c r="BS231" i="79"/>
  <c r="BK231" i="79"/>
  <c r="DG231" i="79"/>
  <c r="Q154" i="79"/>
  <c r="P154" i="79"/>
  <c r="X152" i="79"/>
  <c r="FC161" i="79"/>
  <c r="CK154" i="79"/>
  <c r="CC152" i="79"/>
  <c r="CA161" i="79"/>
  <c r="DQ158" i="79"/>
  <c r="AV154" i="79"/>
  <c r="AW154" i="79"/>
  <c r="BT159" i="79"/>
  <c r="BU159" i="79"/>
  <c r="BS161" i="79"/>
  <c r="DO161" i="79"/>
  <c r="FM153" i="79"/>
  <c r="BD152" i="79"/>
  <c r="O161" i="79"/>
  <c r="BC161" i="79"/>
  <c r="X159" i="79"/>
  <c r="Y159" i="79"/>
  <c r="EN156" i="79"/>
  <c r="EO156" i="79"/>
  <c r="DP154" i="79"/>
  <c r="DQ154" i="79"/>
  <c r="EG156" i="79"/>
  <c r="AV159" i="79"/>
  <c r="AW159" i="79"/>
  <c r="BT154" i="79"/>
  <c r="BU154" i="79"/>
  <c r="FD154" i="79"/>
  <c r="FE158" i="79"/>
  <c r="FF158" i="79" s="1"/>
  <c r="EO152" i="79"/>
  <c r="CB156" i="79"/>
  <c r="P153" i="79"/>
  <c r="EU161" i="79"/>
  <c r="DX156" i="79"/>
  <c r="DY156" i="79"/>
  <c r="DQ159" i="79"/>
  <c r="DP159" i="79"/>
  <c r="CR159" i="79"/>
  <c r="CS159" i="79"/>
  <c r="CZ152" i="79"/>
  <c r="CY161" i="79"/>
  <c r="BD154" i="79"/>
  <c r="BE154" i="79"/>
  <c r="EV154" i="79"/>
  <c r="EW154" i="79"/>
  <c r="CR156" i="79"/>
  <c r="CS156" i="79"/>
  <c r="AF152" i="79"/>
  <c r="AG152" i="79"/>
  <c r="FE159" i="79"/>
  <c r="EN152" i="79"/>
  <c r="Y152" i="79"/>
  <c r="DH154" i="79"/>
  <c r="DI154" i="79"/>
  <c r="AN159" i="79"/>
  <c r="AO159" i="79"/>
  <c r="BM156" i="79"/>
  <c r="BL156" i="79"/>
  <c r="P159" i="79"/>
  <c r="Q159" i="79"/>
  <c r="FL129" i="79"/>
  <c r="FN129" i="79" s="1"/>
  <c r="BS140" i="79"/>
  <c r="BL137" i="79"/>
  <c r="BN137" i="79" s="1"/>
  <c r="DH137" i="79"/>
  <c r="DI137" i="79"/>
  <c r="CB129" i="79"/>
  <c r="CC129" i="79"/>
  <c r="BD137" i="79"/>
  <c r="BE137" i="79"/>
  <c r="AN137" i="79"/>
  <c r="AO137" i="79"/>
  <c r="O140" i="79"/>
  <c r="BT137" i="79"/>
  <c r="BU137" i="79"/>
  <c r="DX129" i="79"/>
  <c r="DY129" i="79"/>
  <c r="DA137" i="79"/>
  <c r="CZ137" i="79"/>
  <c r="AV129" i="79"/>
  <c r="AW129" i="79"/>
  <c r="AF137" i="79"/>
  <c r="AG137" i="79"/>
  <c r="FE130" i="79"/>
  <c r="FF130" i="79" s="1"/>
  <c r="Q130" i="79"/>
  <c r="R130" i="79" s="1"/>
  <c r="EG137" i="79"/>
  <c r="EH137" i="79" s="1"/>
  <c r="DA129" i="79"/>
  <c r="CZ129" i="79"/>
  <c r="X137" i="79"/>
  <c r="Y137" i="79"/>
  <c r="FL121" i="79"/>
  <c r="CY101" i="79"/>
  <c r="DG101" i="79"/>
  <c r="O101" i="79"/>
  <c r="DW101" i="79"/>
  <c r="DO101" i="79"/>
  <c r="CI101" i="79"/>
  <c r="BS101" i="79"/>
  <c r="CI85" i="79"/>
  <c r="EE85" i="79"/>
  <c r="AE85" i="79"/>
  <c r="EU85" i="79"/>
  <c r="AM85" i="79"/>
  <c r="DG85" i="79"/>
  <c r="BC85" i="79"/>
  <c r="BM216" i="79"/>
  <c r="BU216" i="79"/>
  <c r="H150" i="79"/>
  <c r="G61" i="79"/>
  <c r="AG300" i="79"/>
  <c r="DQ32" i="79"/>
  <c r="DQ33" i="79" s="1"/>
  <c r="EV36" i="79"/>
  <c r="CR36" i="79"/>
  <c r="P270" i="79"/>
  <c r="Q217" i="79"/>
  <c r="I29" i="79"/>
  <c r="AF36" i="79"/>
  <c r="CR331" i="79"/>
  <c r="CK36" i="79"/>
  <c r="DP222" i="79"/>
  <c r="FE300" i="79"/>
  <c r="CK300" i="79"/>
  <c r="EN217" i="79"/>
  <c r="AV217" i="79"/>
  <c r="BL269" i="79"/>
  <c r="AO18" i="79"/>
  <c r="AO433" i="79" s="1"/>
  <c r="BD217" i="79"/>
  <c r="DY217" i="79"/>
  <c r="DI217" i="79"/>
  <c r="BU217" i="79"/>
  <c r="CZ269" i="79"/>
  <c r="J231" i="79"/>
  <c r="AW208" i="79"/>
  <c r="CA19" i="79"/>
  <c r="EW247" i="79"/>
  <c r="EN269" i="79"/>
  <c r="DH269" i="79"/>
  <c r="EV269" i="79"/>
  <c r="AW217" i="79"/>
  <c r="BM217" i="79"/>
  <c r="P217" i="79"/>
  <c r="FL217" i="79"/>
  <c r="FE217" i="79"/>
  <c r="CS300" i="79"/>
  <c r="DX217" i="79"/>
  <c r="DH217" i="79"/>
  <c r="CS217" i="79"/>
  <c r="BT217" i="79"/>
  <c r="DA217" i="79"/>
  <c r="Y208" i="79"/>
  <c r="DI208" i="79"/>
  <c r="DX269" i="79"/>
  <c r="FM300" i="79"/>
  <c r="FN300" i="79" s="1"/>
  <c r="EF217" i="79"/>
  <c r="CB269" i="79"/>
  <c r="BD269" i="79"/>
  <c r="AN269" i="79"/>
  <c r="AO217" i="79"/>
  <c r="FK19" i="79"/>
  <c r="DI300" i="79"/>
  <c r="AN153" i="79"/>
  <c r="CC300" i="79"/>
  <c r="EW299" i="79"/>
  <c r="BU299" i="79"/>
  <c r="CS299" i="79"/>
  <c r="CK299" i="79"/>
  <c r="AW299" i="79"/>
  <c r="DA299" i="79"/>
  <c r="CC299" i="79"/>
  <c r="DP269" i="79"/>
  <c r="EV217" i="79"/>
  <c r="EG217" i="79"/>
  <c r="DQ217" i="79"/>
  <c r="BT269" i="79"/>
  <c r="AF217" i="79"/>
  <c r="P269" i="79"/>
  <c r="BE153" i="79"/>
  <c r="CK217" i="79"/>
  <c r="J109" i="79"/>
  <c r="FL269" i="79"/>
  <c r="EW217" i="79"/>
  <c r="DP217" i="79"/>
  <c r="EO217" i="79"/>
  <c r="CR269" i="79"/>
  <c r="BE217" i="79"/>
  <c r="AG217" i="79"/>
  <c r="AF269" i="79"/>
  <c r="CZ217" i="79"/>
  <c r="W19" i="79"/>
  <c r="DO19" i="79"/>
  <c r="FM269" i="79"/>
  <c r="AV32" i="79"/>
  <c r="AV33" i="79" s="1"/>
  <c r="FD190" i="79"/>
  <c r="AW32" i="79"/>
  <c r="AW33" i="79" s="1"/>
  <c r="EV32" i="79"/>
  <c r="EV33" i="79" s="1"/>
  <c r="X208" i="79"/>
  <c r="AG181" i="79"/>
  <c r="FL332" i="79"/>
  <c r="AV208" i="79"/>
  <c r="EN32" i="79"/>
  <c r="EN33" i="79" s="1"/>
  <c r="FL260" i="79"/>
  <c r="FM208" i="79"/>
  <c r="BE32" i="79"/>
  <c r="BE33" i="79" s="1"/>
  <c r="FM217" i="79"/>
  <c r="AG208" i="79"/>
  <c r="CT113" i="79"/>
  <c r="FM207" i="79"/>
  <c r="FL32" i="79"/>
  <c r="FL33" i="79" s="1"/>
  <c r="FM261" i="79"/>
  <c r="FN261" i="79" s="1"/>
  <c r="BU208" i="79"/>
  <c r="DH208" i="79"/>
  <c r="FD216" i="79"/>
  <c r="FL267" i="79"/>
  <c r="EO208" i="79"/>
  <c r="EU29" i="79"/>
  <c r="EP113" i="79"/>
  <c r="DJ136" i="79"/>
  <c r="FL190" i="79"/>
  <c r="BV136" i="79"/>
  <c r="AH130" i="79"/>
  <c r="EW216" i="79"/>
  <c r="EO32" i="79"/>
  <c r="EO33" i="79" s="1"/>
  <c r="DA331" i="79"/>
  <c r="EW328" i="79"/>
  <c r="CC331" i="79"/>
  <c r="AV299" i="79"/>
  <c r="X299" i="79"/>
  <c r="CZ299" i="79"/>
  <c r="EV299" i="79"/>
  <c r="CR299" i="79"/>
  <c r="AN300" i="79"/>
  <c r="AO300" i="79"/>
  <c r="CJ299" i="79"/>
  <c r="EW300" i="79"/>
  <c r="EV300" i="79"/>
  <c r="BD299" i="79"/>
  <c r="DX299" i="79"/>
  <c r="CA301" i="79"/>
  <c r="CA303" i="79" s="1"/>
  <c r="CA349" i="79" s="1"/>
  <c r="EN297" i="79"/>
  <c r="CK297" i="79"/>
  <c r="BT299" i="79"/>
  <c r="EN300" i="79"/>
  <c r="EO300" i="79"/>
  <c r="AW300" i="79"/>
  <c r="AV300" i="79"/>
  <c r="AM301" i="79"/>
  <c r="CJ300" i="79"/>
  <c r="CB300" i="79"/>
  <c r="AU301" i="79"/>
  <c r="AU303" i="79" s="1"/>
  <c r="AU349" i="79" s="1"/>
  <c r="EW297" i="79"/>
  <c r="BL299" i="79"/>
  <c r="EF300" i="79"/>
  <c r="EG300" i="79"/>
  <c r="BL300" i="79"/>
  <c r="BM300" i="79"/>
  <c r="P297" i="79"/>
  <c r="BE297" i="79"/>
  <c r="AN297" i="79"/>
  <c r="AF299" i="79"/>
  <c r="EF299" i="79"/>
  <c r="CI301" i="79"/>
  <c r="CI303" i="79" s="1"/>
  <c r="CI349" i="79" s="1"/>
  <c r="FD300" i="79"/>
  <c r="DP300" i="79"/>
  <c r="DQ300" i="79"/>
  <c r="EF297" i="79"/>
  <c r="DX297" i="79"/>
  <c r="BM297" i="79"/>
  <c r="Q297" i="79"/>
  <c r="AV297" i="79"/>
  <c r="AO297" i="79"/>
  <c r="CB299" i="79"/>
  <c r="DY300" i="79"/>
  <c r="DX300" i="79"/>
  <c r="X300" i="79"/>
  <c r="Y300" i="79"/>
  <c r="AN299" i="79"/>
  <c r="FL299" i="79"/>
  <c r="EN299" i="79"/>
  <c r="P299" i="79"/>
  <c r="FC301" i="79"/>
  <c r="BU300" i="79"/>
  <c r="DH299" i="79"/>
  <c r="DJ299" i="79" s="1"/>
  <c r="AG297" i="79"/>
  <c r="Y297" i="79"/>
  <c r="DQ297" i="79"/>
  <c r="BE300" i="79"/>
  <c r="BD300" i="79"/>
  <c r="DY297" i="79"/>
  <c r="X297" i="79"/>
  <c r="AF297" i="79"/>
  <c r="AW297" i="79"/>
  <c r="DI297" i="79"/>
  <c r="BL297" i="79"/>
  <c r="Q300" i="79"/>
  <c r="P300" i="79"/>
  <c r="O301" i="79"/>
  <c r="O303" i="79" s="1"/>
  <c r="O349" i="79" s="1"/>
  <c r="DP299" i="79"/>
  <c r="DP297" i="79"/>
  <c r="EG258" i="79"/>
  <c r="FD269" i="79"/>
  <c r="X269" i="79"/>
  <c r="CJ269" i="79"/>
  <c r="DJ263" i="79"/>
  <c r="EW244" i="79"/>
  <c r="FM244" i="79"/>
  <c r="CR244" i="79"/>
  <c r="FD244" i="79"/>
  <c r="EO228" i="79"/>
  <c r="FC231" i="79"/>
  <c r="CI231" i="79"/>
  <c r="FD228" i="79"/>
  <c r="CA231" i="79"/>
  <c r="DY228" i="79"/>
  <c r="X227" i="79"/>
  <c r="FL228" i="79"/>
  <c r="CY231" i="79"/>
  <c r="EV222" i="79"/>
  <c r="EU223" i="79"/>
  <c r="EW222" i="79"/>
  <c r="CK222" i="79"/>
  <c r="CJ222" i="79"/>
  <c r="CI223" i="79"/>
  <c r="BE222" i="79"/>
  <c r="BD222" i="79"/>
  <c r="DA222" i="79"/>
  <c r="CY223" i="79"/>
  <c r="CR222" i="79"/>
  <c r="CQ223" i="79"/>
  <c r="EN222" i="79"/>
  <c r="EO222" i="79"/>
  <c r="EM223" i="79"/>
  <c r="CA223" i="79"/>
  <c r="CC222" i="79"/>
  <c r="CB222" i="79"/>
  <c r="CS222" i="79"/>
  <c r="I223" i="79"/>
  <c r="X222" i="79"/>
  <c r="Y222" i="79"/>
  <c r="W223" i="79"/>
  <c r="DW223" i="79"/>
  <c r="DX222" i="79"/>
  <c r="DY222" i="79"/>
  <c r="BU222" i="79"/>
  <c r="BS223" i="79"/>
  <c r="CZ222" i="79"/>
  <c r="P222" i="79"/>
  <c r="O223" i="79"/>
  <c r="Q222" i="79"/>
  <c r="CC217" i="79"/>
  <c r="AO216" i="79"/>
  <c r="FD217" i="79"/>
  <c r="FM216" i="79"/>
  <c r="X217" i="79"/>
  <c r="Y216" i="79"/>
  <c r="CS216" i="79"/>
  <c r="CJ217" i="79"/>
  <c r="EF207" i="79"/>
  <c r="FE208" i="79"/>
  <c r="DY208" i="79"/>
  <c r="EW208" i="79"/>
  <c r="BM208" i="79"/>
  <c r="EG208" i="79"/>
  <c r="AO208" i="79"/>
  <c r="CS208" i="79"/>
  <c r="DQ208" i="79"/>
  <c r="DQ207" i="79"/>
  <c r="CJ207" i="79"/>
  <c r="DA208" i="79"/>
  <c r="CK208" i="79"/>
  <c r="CC208" i="79"/>
  <c r="Q208" i="79"/>
  <c r="EW207" i="79"/>
  <c r="CZ207" i="79"/>
  <c r="DY207" i="79"/>
  <c r="BE208" i="79"/>
  <c r="AW202" i="79"/>
  <c r="AX202" i="79" s="1"/>
  <c r="DJ202" i="79"/>
  <c r="FK161" i="79"/>
  <c r="BD153" i="79"/>
  <c r="AN160" i="79"/>
  <c r="CR153" i="79"/>
  <c r="BE160" i="79"/>
  <c r="DP153" i="79"/>
  <c r="AV153" i="79"/>
  <c r="AF153" i="79"/>
  <c r="EV153" i="79"/>
  <c r="BT153" i="79"/>
  <c r="BL153" i="79"/>
  <c r="EF160" i="79"/>
  <c r="EO153" i="79"/>
  <c r="EN153" i="79"/>
  <c r="CS160" i="79"/>
  <c r="BD160" i="79"/>
  <c r="Q160" i="79"/>
  <c r="DX153" i="79"/>
  <c r="DH153" i="79"/>
  <c r="DQ160" i="79"/>
  <c r="FE153" i="79"/>
  <c r="CS153" i="79"/>
  <c r="AG153" i="79"/>
  <c r="AW153" i="79"/>
  <c r="Q153" i="79"/>
  <c r="DQ153" i="79"/>
  <c r="BM153" i="79"/>
  <c r="Y153" i="79"/>
  <c r="EW153" i="79"/>
  <c r="BU153" i="79"/>
  <c r="BL160" i="79"/>
  <c r="X153" i="79"/>
  <c r="BM160" i="79"/>
  <c r="CB160" i="79"/>
  <c r="EG153" i="79"/>
  <c r="DY133" i="79"/>
  <c r="EF133" i="79"/>
  <c r="CB133" i="79"/>
  <c r="CC133" i="79"/>
  <c r="AN130" i="79"/>
  <c r="AP130" i="79" s="1"/>
  <c r="AM140" i="79"/>
  <c r="BK140" i="79"/>
  <c r="DA133" i="79"/>
  <c r="EN133" i="79"/>
  <c r="DP133" i="79"/>
  <c r="CR130" i="79"/>
  <c r="CS130" i="79"/>
  <c r="CQ140" i="79"/>
  <c r="EV139" i="79"/>
  <c r="EN139" i="79"/>
  <c r="DG140" i="79"/>
  <c r="AE140" i="79"/>
  <c r="CR133" i="79"/>
  <c r="CB130" i="79"/>
  <c r="CC130" i="79"/>
  <c r="BM133" i="79"/>
  <c r="X133" i="79"/>
  <c r="BL130" i="79"/>
  <c r="BM130" i="79"/>
  <c r="CZ130" i="79"/>
  <c r="DA130" i="79"/>
  <c r="W140" i="79"/>
  <c r="DW140" i="79"/>
  <c r="EW130" i="79"/>
  <c r="EV130" i="79"/>
  <c r="BT130" i="79"/>
  <c r="BU130" i="79"/>
  <c r="Q133" i="79"/>
  <c r="P133" i="79"/>
  <c r="AV133" i="79"/>
  <c r="BE133" i="79"/>
  <c r="X130" i="79"/>
  <c r="Y130" i="79"/>
  <c r="DP130" i="79"/>
  <c r="DQ130" i="79"/>
  <c r="DO140" i="79"/>
  <c r="DH130" i="79"/>
  <c r="DI130" i="79"/>
  <c r="EW133" i="79"/>
  <c r="DX133" i="79"/>
  <c r="BU133" i="79"/>
  <c r="BT133" i="79"/>
  <c r="CJ133" i="79"/>
  <c r="AW130" i="79"/>
  <c r="AV130" i="79"/>
  <c r="EF130" i="79"/>
  <c r="EG130" i="79"/>
  <c r="FC125" i="79"/>
  <c r="EU125" i="79"/>
  <c r="FD122" i="79"/>
  <c r="FF122" i="79" s="1"/>
  <c r="R113" i="79"/>
  <c r="FM276" i="79"/>
  <c r="DY276" i="79"/>
  <c r="DQ98" i="79"/>
  <c r="EG98" i="79"/>
  <c r="FL276" i="79"/>
  <c r="DX276" i="79"/>
  <c r="DH276" i="79"/>
  <c r="EF276" i="79"/>
  <c r="DP276" i="79"/>
  <c r="FL98" i="79"/>
  <c r="FD98" i="79"/>
  <c r="DP81" i="79"/>
  <c r="FC85" i="79"/>
  <c r="FM83" i="79"/>
  <c r="FL83" i="79"/>
  <c r="FK85" i="79"/>
  <c r="BK85" i="79"/>
  <c r="Y67" i="79"/>
  <c r="FM81" i="79"/>
  <c r="DO85" i="79"/>
  <c r="G397" i="79"/>
  <c r="E14" i="35"/>
  <c r="G392" i="79"/>
  <c r="H218" i="79"/>
  <c r="G13" i="35"/>
  <c r="G391" i="79"/>
  <c r="F15" i="35"/>
  <c r="G393" i="79"/>
  <c r="I231" i="79"/>
  <c r="H37" i="79"/>
  <c r="AN36" i="79"/>
  <c r="CB36" i="79"/>
  <c r="BU36" i="79"/>
  <c r="CC36" i="79"/>
  <c r="BE36" i="79"/>
  <c r="Y36" i="79"/>
  <c r="DI36" i="79"/>
  <c r="FM36" i="79"/>
  <c r="BM36" i="79"/>
  <c r="BT36" i="79"/>
  <c r="EW36" i="79"/>
  <c r="AV36" i="79"/>
  <c r="AO36" i="79"/>
  <c r="BD36" i="79"/>
  <c r="X36" i="79"/>
  <c r="DA36" i="79"/>
  <c r="EG36" i="79"/>
  <c r="DH36" i="79"/>
  <c r="CJ36" i="79"/>
  <c r="CZ36" i="79"/>
  <c r="BL36" i="79"/>
  <c r="CS36" i="79"/>
  <c r="EF36" i="79"/>
  <c r="X32" i="79"/>
  <c r="X33" i="79" s="1"/>
  <c r="H109" i="79"/>
  <c r="EF18" i="79"/>
  <c r="EF433" i="79" s="1"/>
  <c r="FE32" i="79"/>
  <c r="FE33" i="79" s="1"/>
  <c r="BT32" i="79"/>
  <c r="BT33" i="79" s="1"/>
  <c r="P422" i="79"/>
  <c r="FM32" i="79"/>
  <c r="FM33" i="79" s="1"/>
  <c r="CB32" i="79"/>
  <c r="CB33" i="79" s="1"/>
  <c r="DH32" i="79"/>
  <c r="DH33" i="79" s="1"/>
  <c r="Q32" i="79"/>
  <c r="Q33" i="79" s="1"/>
  <c r="Q439" i="79" s="1"/>
  <c r="BU32" i="79"/>
  <c r="BU33" i="79" s="1"/>
  <c r="AO32" i="79"/>
  <c r="AO33" i="79" s="1"/>
  <c r="DP32" i="79"/>
  <c r="EW32" i="79"/>
  <c r="EW33" i="79" s="1"/>
  <c r="EV18" i="79"/>
  <c r="EV433" i="79" s="1"/>
  <c r="AN18" i="79"/>
  <c r="AN433" i="79" s="1"/>
  <c r="H29" i="79"/>
  <c r="EG23" i="79"/>
  <c r="EG420" i="79" s="1"/>
  <c r="R261" i="79"/>
  <c r="I218" i="79"/>
  <c r="K68" i="79"/>
  <c r="BT18" i="79"/>
  <c r="BT433" i="79" s="1"/>
  <c r="BC19" i="79"/>
  <c r="DP18" i="79"/>
  <c r="DP433" i="79" s="1"/>
  <c r="BD18" i="79"/>
  <c r="BD433" i="79" s="1"/>
  <c r="CB18" i="79"/>
  <c r="CB433" i="79" s="1"/>
  <c r="EN18" i="79"/>
  <c r="EN433" i="79" s="1"/>
  <c r="BK19" i="79"/>
  <c r="AE19" i="79"/>
  <c r="FL18" i="79"/>
  <c r="FL433" i="79" s="1"/>
  <c r="I109" i="79"/>
  <c r="CR18" i="79"/>
  <c r="CR433" i="79" s="1"/>
  <c r="Y18" i="79"/>
  <c r="Y433" i="79" s="1"/>
  <c r="EG18" i="79"/>
  <c r="EG433" i="79" s="1"/>
  <c r="BM18" i="79"/>
  <c r="BM433" i="79" s="1"/>
  <c r="EO18" i="79"/>
  <c r="EO433" i="79" s="1"/>
  <c r="CQ19" i="79"/>
  <c r="EU19" i="79"/>
  <c r="DH18" i="79"/>
  <c r="DH433" i="79" s="1"/>
  <c r="AV18" i="79"/>
  <c r="AV433" i="79" s="1"/>
  <c r="BE18" i="79"/>
  <c r="BE433" i="79" s="1"/>
  <c r="EE19" i="79"/>
  <c r="CZ18" i="79"/>
  <c r="CZ433" i="79" s="1"/>
  <c r="BL18" i="79"/>
  <c r="BL433" i="79" s="1"/>
  <c r="CY19" i="79"/>
  <c r="FD18" i="79"/>
  <c r="FD433" i="79" s="1"/>
  <c r="P18" i="79"/>
  <c r="P433" i="79" s="1"/>
  <c r="X18" i="79"/>
  <c r="X433" i="79" s="1"/>
  <c r="CJ18" i="79"/>
  <c r="CJ433" i="79" s="1"/>
  <c r="DX18" i="79"/>
  <c r="DX433" i="79" s="1"/>
  <c r="AM19" i="79"/>
  <c r="DG19" i="79"/>
  <c r="AF18" i="79"/>
  <c r="AF433" i="79" s="1"/>
  <c r="FN79" i="79"/>
  <c r="AH185" i="79"/>
  <c r="AH187" i="79"/>
  <c r="FK29" i="79"/>
  <c r="FL22" i="79"/>
  <c r="FL419" i="79" s="1"/>
  <c r="CT185" i="79"/>
  <c r="FM263" i="79"/>
  <c r="FN263" i="79" s="1"/>
  <c r="EV216" i="79"/>
  <c r="FK334" i="79"/>
  <c r="DB187" i="79"/>
  <c r="Z263" i="79"/>
  <c r="FL215" i="79"/>
  <c r="FM215" i="79"/>
  <c r="FE216" i="79"/>
  <c r="BV185" i="79"/>
  <c r="FK218" i="79"/>
  <c r="CL185" i="79"/>
  <c r="EH185" i="79"/>
  <c r="CD185" i="79"/>
  <c r="I37" i="79"/>
  <c r="DR185" i="79"/>
  <c r="DZ82" i="79"/>
  <c r="DJ185" i="79"/>
  <c r="DJ261" i="79"/>
  <c r="BF261" i="79"/>
  <c r="EX185" i="79"/>
  <c r="EP185" i="79"/>
  <c r="DB185" i="79"/>
  <c r="AP149" i="79"/>
  <c r="FM327" i="79"/>
  <c r="FM288" i="79"/>
  <c r="FD288" i="79"/>
  <c r="EN182" i="79"/>
  <c r="EN23" i="79"/>
  <c r="EN420" i="79" s="1"/>
  <c r="FL23" i="79"/>
  <c r="FL420" i="79" s="1"/>
  <c r="FE270" i="79"/>
  <c r="DX67" i="79"/>
  <c r="EO182" i="79"/>
  <c r="DX246" i="79"/>
  <c r="DP246" i="79"/>
  <c r="CK422" i="79"/>
  <c r="DJ108" i="79"/>
  <c r="CZ83" i="79"/>
  <c r="DH244" i="79"/>
  <c r="CS258" i="79"/>
  <c r="BU327" i="79"/>
  <c r="X107" i="79"/>
  <c r="AF107" i="79"/>
  <c r="BU107" i="79"/>
  <c r="AV107" i="79"/>
  <c r="CK107" i="79"/>
  <c r="CZ107" i="79"/>
  <c r="FM107" i="79"/>
  <c r="D40" i="35"/>
  <c r="AN32" i="79"/>
  <c r="AN33" i="79" s="1"/>
  <c r="DY32" i="79"/>
  <c r="DY33" i="79" s="1"/>
  <c r="V181" i="79"/>
  <c r="W181" i="79" s="1"/>
  <c r="FC334" i="79"/>
  <c r="FM272" i="79"/>
  <c r="FE133" i="79"/>
  <c r="EV121" i="79"/>
  <c r="EW121" i="79"/>
  <c r="FM24" i="79"/>
  <c r="FM421" i="79" s="1"/>
  <c r="FL331" i="79"/>
  <c r="FM331" i="79"/>
  <c r="EF296" i="79"/>
  <c r="DH272" i="79"/>
  <c r="CB139" i="79"/>
  <c r="DP272" i="79"/>
  <c r="CC316" i="79"/>
  <c r="CR272" i="79"/>
  <c r="DA81" i="79"/>
  <c r="CS276" i="79"/>
  <c r="BT189" i="79"/>
  <c r="BL272" i="79"/>
  <c r="BD16" i="79"/>
  <c r="BD431" i="79" s="1"/>
  <c r="AN316" i="79"/>
  <c r="BT106" i="79"/>
  <c r="BD106" i="79"/>
  <c r="AG106" i="79"/>
  <c r="AG276" i="79"/>
  <c r="CR24" i="79"/>
  <c r="CR421" i="79" s="1"/>
  <c r="Y296" i="79"/>
  <c r="CB316" i="79"/>
  <c r="AF296" i="79"/>
  <c r="P296" i="79"/>
  <c r="BE16" i="79"/>
  <c r="BE431" i="79" s="1"/>
  <c r="X81" i="79"/>
  <c r="Q16" i="79"/>
  <c r="Q431" i="79" s="1"/>
  <c r="X276" i="79"/>
  <c r="EW182" i="79"/>
  <c r="EN270" i="79"/>
  <c r="DY246" i="79"/>
  <c r="DP95" i="79"/>
  <c r="CJ246" i="79"/>
  <c r="CR227" i="79"/>
  <c r="CR100" i="79"/>
  <c r="EN327" i="79"/>
  <c r="BU258" i="79"/>
  <c r="BM327" i="79"/>
  <c r="DH288" i="79"/>
  <c r="BU98" i="79"/>
  <c r="BE207" i="79"/>
  <c r="DI246" i="79"/>
  <c r="Q207" i="79"/>
  <c r="CS32" i="79"/>
  <c r="CS33" i="79" s="1"/>
  <c r="FD32" i="79"/>
  <c r="FD331" i="79"/>
  <c r="FE331" i="79"/>
  <c r="G441" i="79"/>
  <c r="G446" i="79"/>
  <c r="FM189" i="79"/>
  <c r="DQ189" i="79"/>
  <c r="DY189" i="79"/>
  <c r="EO189" i="79"/>
  <c r="BU189" i="79"/>
  <c r="CC189" i="79"/>
  <c r="Y189" i="79"/>
  <c r="DY272" i="79"/>
  <c r="EO272" i="79"/>
  <c r="FE272" i="79"/>
  <c r="EF272" i="79"/>
  <c r="DQ272" i="79"/>
  <c r="EG272" i="79"/>
  <c r="BU272" i="79"/>
  <c r="BE272" i="79"/>
  <c r="CS272" i="79"/>
  <c r="BM272" i="79"/>
  <c r="Q272" i="79"/>
  <c r="Y272" i="79"/>
  <c r="AT185" i="79"/>
  <c r="AU185" i="79" s="1"/>
  <c r="FE316" i="79"/>
  <c r="EF316" i="79"/>
  <c r="DH189" i="79"/>
  <c r="BU139" i="79"/>
  <c r="EW272" i="79"/>
  <c r="DH296" i="79"/>
  <c r="EW81" i="79"/>
  <c r="BU81" i="79"/>
  <c r="DI24" i="79"/>
  <c r="DI421" i="79" s="1"/>
  <c r="AF106" i="79"/>
  <c r="CJ276" i="79"/>
  <c r="AO272" i="79"/>
  <c r="CJ106" i="79"/>
  <c r="P272" i="79"/>
  <c r="CR276" i="79"/>
  <c r="CB296" i="79"/>
  <c r="DI189" i="79"/>
  <c r="CC276" i="79"/>
  <c r="AO276" i="79"/>
  <c r="AF276" i="79"/>
  <c r="X272" i="79"/>
  <c r="X296" i="79"/>
  <c r="X139" i="79"/>
  <c r="Q51" i="35"/>
  <c r="Q54" i="35" s="1"/>
  <c r="DX328" i="79"/>
  <c r="EN290" i="79"/>
  <c r="EV290" i="79"/>
  <c r="FD83" i="79"/>
  <c r="EN288" i="79"/>
  <c r="EF23" i="79"/>
  <c r="EF420" i="79" s="1"/>
  <c r="DX288" i="79"/>
  <c r="DX422" i="79"/>
  <c r="DH275" i="79"/>
  <c r="EO207" i="79"/>
  <c r="EO275" i="79"/>
  <c r="EF262" i="79"/>
  <c r="DA67" i="79"/>
  <c r="FL327" i="79"/>
  <c r="EF182" i="79"/>
  <c r="CJ244" i="79"/>
  <c r="DH98" i="79"/>
  <c r="CT261" i="79"/>
  <c r="BU207" i="79"/>
  <c r="Y290" i="79"/>
  <c r="AG107" i="79"/>
  <c r="AN107" i="79"/>
  <c r="DP107" i="79"/>
  <c r="EO107" i="79"/>
  <c r="EN107" i="79"/>
  <c r="EW107" i="79"/>
  <c r="FL107" i="79"/>
  <c r="DZ185" i="79"/>
  <c r="DA32" i="79"/>
  <c r="DA33" i="79" s="1"/>
  <c r="CY33" i="79"/>
  <c r="DX32" i="79"/>
  <c r="DW33" i="79"/>
  <c r="Y32" i="79"/>
  <c r="Y33" i="79" s="1"/>
  <c r="CR32" i="79"/>
  <c r="BM32" i="79"/>
  <c r="BM33" i="79" s="1"/>
  <c r="AL181" i="79"/>
  <c r="AM181" i="79" s="1"/>
  <c r="FD133" i="79"/>
  <c r="EO316" i="79"/>
  <c r="DX316" i="79"/>
  <c r="EW316" i="79"/>
  <c r="EV316" i="79"/>
  <c r="DY316" i="79"/>
  <c r="DQ316" i="79"/>
  <c r="FD316" i="79"/>
  <c r="DA316" i="79"/>
  <c r="AO316" i="79"/>
  <c r="AG316" i="79"/>
  <c r="DP316" i="79"/>
  <c r="FE16" i="79"/>
  <c r="FE431" i="79" s="1"/>
  <c r="FD261" i="79"/>
  <c r="FF261" i="79" s="1"/>
  <c r="FD121" i="79"/>
  <c r="FE121" i="79"/>
  <c r="EN272" i="79"/>
  <c r="FE276" i="79"/>
  <c r="DI81" i="79"/>
  <c r="CJ316" i="79"/>
  <c r="EV296" i="79"/>
  <c r="DI296" i="79"/>
  <c r="BM276" i="79"/>
  <c r="EN16" i="79"/>
  <c r="EN431" i="79" s="1"/>
  <c r="BL106" i="79"/>
  <c r="DH24" i="79"/>
  <c r="DH421" i="79" s="1"/>
  <c r="CZ316" i="79"/>
  <c r="CK276" i="79"/>
  <c r="BT16" i="79"/>
  <c r="BT431" i="79" s="1"/>
  <c r="AV276" i="79"/>
  <c r="AF81" i="79"/>
  <c r="AF272" i="79"/>
  <c r="X316" i="79"/>
  <c r="P276" i="79"/>
  <c r="CR296" i="79"/>
  <c r="CZ276" i="79"/>
  <c r="AN276" i="79"/>
  <c r="FM67" i="79"/>
  <c r="FE257" i="79"/>
  <c r="EO83" i="79"/>
  <c r="FM326" i="79"/>
  <c r="EN328" i="79"/>
  <c r="EW290" i="79"/>
  <c r="FL290" i="79"/>
  <c r="DP258" i="79"/>
  <c r="EW23" i="79"/>
  <c r="EW420" i="79" s="1"/>
  <c r="FD207" i="79"/>
  <c r="EN67" i="79"/>
  <c r="EF246" i="79"/>
  <c r="EN244" i="79"/>
  <c r="EO248" i="79"/>
  <c r="EF275" i="79"/>
  <c r="EV207" i="79"/>
  <c r="FL275" i="79"/>
  <c r="DH67" i="79"/>
  <c r="CJ227" i="79"/>
  <c r="CZ244" i="79"/>
  <c r="CJ83" i="79"/>
  <c r="BE246" i="79"/>
  <c r="AW328" i="79"/>
  <c r="DI23" i="79"/>
  <c r="DI420" i="79" s="1"/>
  <c r="BD107" i="79"/>
  <c r="BT107" i="79"/>
  <c r="DX107" i="79"/>
  <c r="CB107" i="79"/>
  <c r="DQ107" i="79"/>
  <c r="EF107" i="79"/>
  <c r="Q115" i="79"/>
  <c r="BL115" i="79"/>
  <c r="CB115" i="79"/>
  <c r="CZ115" i="79"/>
  <c r="FL115" i="79"/>
  <c r="FF185" i="79"/>
  <c r="BD32" i="79"/>
  <c r="FK504" i="79"/>
  <c r="EU504" i="79"/>
  <c r="EE504" i="79"/>
  <c r="CY504" i="79"/>
  <c r="FC504" i="79"/>
  <c r="EM504" i="79"/>
  <c r="DO504" i="79"/>
  <c r="DW504" i="79"/>
  <c r="DG504" i="79"/>
  <c r="CA504" i="79"/>
  <c r="BK504" i="79"/>
  <c r="W504" i="79"/>
  <c r="CQ504" i="79"/>
  <c r="AU504" i="79"/>
  <c r="AM504" i="79"/>
  <c r="BS504" i="79"/>
  <c r="BC504" i="79"/>
  <c r="CI504" i="79"/>
  <c r="AE504" i="79"/>
  <c r="O504" i="79"/>
  <c r="FL203" i="79"/>
  <c r="FM203" i="79"/>
  <c r="FD139" i="79"/>
  <c r="DY139" i="79"/>
  <c r="CK139" i="79"/>
  <c r="AV139" i="79"/>
  <c r="CC139" i="79"/>
  <c r="DA139" i="79"/>
  <c r="DH139" i="79"/>
  <c r="AW139" i="79"/>
  <c r="P139" i="79"/>
  <c r="Q139" i="79"/>
  <c r="FD16" i="79"/>
  <c r="FD431" i="79" s="1"/>
  <c r="EV189" i="79"/>
  <c r="EN296" i="79"/>
  <c r="DI139" i="79"/>
  <c r="DH106" i="79"/>
  <c r="DI106" i="79"/>
  <c r="CB106" i="79"/>
  <c r="BU106" i="79"/>
  <c r="BE106" i="79"/>
  <c r="CS106" i="79"/>
  <c r="BM106" i="79"/>
  <c r="Q106" i="79"/>
  <c r="AO106" i="79"/>
  <c r="FE129" i="79"/>
  <c r="FF129" i="79" s="1"/>
  <c r="FD276" i="79"/>
  <c r="DQ81" i="79"/>
  <c r="EG81" i="79"/>
  <c r="CC81" i="79"/>
  <c r="AW81" i="79"/>
  <c r="AO81" i="79"/>
  <c r="AN81" i="79"/>
  <c r="Q81" i="79"/>
  <c r="P81" i="79"/>
  <c r="FE296" i="79"/>
  <c r="EF139" i="79"/>
  <c r="DX189" i="79"/>
  <c r="EW276" i="79"/>
  <c r="CC106" i="79"/>
  <c r="FL272" i="79"/>
  <c r="CB81" i="79"/>
  <c r="AW276" i="79"/>
  <c r="CJ16" i="79"/>
  <c r="CJ431" i="79" s="1"/>
  <c r="AV316" i="79"/>
  <c r="AG81" i="79"/>
  <c r="X16" i="79"/>
  <c r="X431" i="79" s="1"/>
  <c r="DA24" i="79"/>
  <c r="DA421" i="79" s="1"/>
  <c r="AG272" i="79"/>
  <c r="P16" i="79"/>
  <c r="P431" i="79" s="1"/>
  <c r="AG16" i="79"/>
  <c r="AG431" i="79" s="1"/>
  <c r="Y139" i="79"/>
  <c r="BT139" i="79"/>
  <c r="CK316" i="79"/>
  <c r="BD296" i="79"/>
  <c r="Y81" i="79"/>
  <c r="AN139" i="79"/>
  <c r="AG139" i="79"/>
  <c r="H63" i="36"/>
  <c r="H64" i="36" s="1"/>
  <c r="L45" i="79"/>
  <c r="FD330" i="79"/>
  <c r="FD290" i="79"/>
  <c r="FF290" i="79" s="1"/>
  <c r="DX258" i="79"/>
  <c r="DY23" i="79"/>
  <c r="DY420" i="79" s="1"/>
  <c r="FE23" i="79"/>
  <c r="FE420" i="79" s="1"/>
  <c r="FD116" i="79"/>
  <c r="EN207" i="79"/>
  <c r="EG207" i="79"/>
  <c r="DI207" i="79"/>
  <c r="FL207" i="79"/>
  <c r="FM98" i="79"/>
  <c r="DX95" i="79"/>
  <c r="CK207" i="79"/>
  <c r="DH227" i="79"/>
  <c r="CS290" i="79"/>
  <c r="CB98" i="79"/>
  <c r="BM207" i="79"/>
  <c r="Q107" i="79"/>
  <c r="BL107" i="79"/>
  <c r="BE107" i="79"/>
  <c r="CC107" i="79"/>
  <c r="CS107" i="79"/>
  <c r="DY107" i="79"/>
  <c r="EV107" i="79"/>
  <c r="P32" i="79"/>
  <c r="O181" i="79"/>
  <c r="EW261" i="79"/>
  <c r="EV261" i="79"/>
  <c r="FC29" i="79"/>
  <c r="FC19" i="79"/>
  <c r="DP16" i="79"/>
  <c r="DP431" i="79" s="1"/>
  <c r="FM16" i="79"/>
  <c r="FM431" i="79" s="1"/>
  <c r="EO16" i="79"/>
  <c r="EO431" i="79" s="1"/>
  <c r="EG316" i="79"/>
  <c r="FE139" i="79"/>
  <c r="EO276" i="79"/>
  <c r="DQ276" i="79"/>
  <c r="BE276" i="79"/>
  <c r="EO296" i="79"/>
  <c r="EW296" i="79"/>
  <c r="DP296" i="79"/>
  <c r="FD296" i="79"/>
  <c r="EG296" i="79"/>
  <c r="DY296" i="79"/>
  <c r="DQ296" i="79"/>
  <c r="BT296" i="79"/>
  <c r="BM296" i="79"/>
  <c r="DA296" i="79"/>
  <c r="CJ296" i="79"/>
  <c r="BL296" i="79"/>
  <c r="BE296" i="79"/>
  <c r="AV296" i="79"/>
  <c r="AO296" i="79"/>
  <c r="CS296" i="79"/>
  <c r="BU296" i="79"/>
  <c r="CK296" i="79"/>
  <c r="AN296" i="79"/>
  <c r="AW296" i="79"/>
  <c r="Q296" i="79"/>
  <c r="DX272" i="79"/>
  <c r="EN316" i="79"/>
  <c r="BT276" i="79"/>
  <c r="BD276" i="79"/>
  <c r="CS139" i="79"/>
  <c r="CK81" i="79"/>
  <c r="AN106" i="79"/>
  <c r="CZ139" i="79"/>
  <c r="AV81" i="79"/>
  <c r="BU276" i="79"/>
  <c r="CZ81" i="79"/>
  <c r="BL276" i="79"/>
  <c r="P106" i="79"/>
  <c r="BT81" i="79"/>
  <c r="AF316" i="79"/>
  <c r="CS189" i="79"/>
  <c r="AO139" i="79"/>
  <c r="L44" i="79"/>
  <c r="FM330" i="79"/>
  <c r="FD327" i="79"/>
  <c r="FD67" i="79"/>
  <c r="FL422" i="79"/>
  <c r="FE182" i="79"/>
  <c r="DY274" i="79"/>
  <c r="DX23" i="79"/>
  <c r="DX420" i="79" s="1"/>
  <c r="FM23" i="79"/>
  <c r="FM420" i="79" s="1"/>
  <c r="CS207" i="79"/>
  <c r="DP207" i="79"/>
  <c r="DX83" i="79"/>
  <c r="DH100" i="79"/>
  <c r="CR422" i="79"/>
  <c r="CS98" i="79"/>
  <c r="CS327" i="79"/>
  <c r="CZ326" i="79"/>
  <c r="AW23" i="79"/>
  <c r="AW420" i="79" s="1"/>
  <c r="BN186" i="79"/>
  <c r="P107" i="79"/>
  <c r="AW107" i="79"/>
  <c r="BM107" i="79"/>
  <c r="FE107" i="79"/>
  <c r="DI107" i="79"/>
  <c r="CJ107" i="79"/>
  <c r="CZ32" i="79"/>
  <c r="BL32" i="79"/>
  <c r="EV272" i="79"/>
  <c r="EG16" i="79"/>
  <c r="EG431" i="79" s="1"/>
  <c r="DX16" i="79"/>
  <c r="DX431" i="79" s="1"/>
  <c r="DY16" i="79"/>
  <c r="DY431" i="79" s="1"/>
  <c r="DQ16" i="79"/>
  <c r="DQ431" i="79" s="1"/>
  <c r="EW16" i="79"/>
  <c r="EW431" i="79" s="1"/>
  <c r="BU16" i="79"/>
  <c r="BU431" i="79" s="1"/>
  <c r="BL16" i="79"/>
  <c r="BL431" i="79" s="1"/>
  <c r="CC16" i="79"/>
  <c r="CC431" i="79" s="1"/>
  <c r="AO16" i="79"/>
  <c r="AO431" i="79" s="1"/>
  <c r="CR16" i="79"/>
  <c r="CR431" i="79" s="1"/>
  <c r="CS16" i="79"/>
  <c r="CS431" i="79" s="1"/>
  <c r="CB16" i="79"/>
  <c r="CB431" i="79" s="1"/>
  <c r="BM16" i="79"/>
  <c r="BM431" i="79" s="1"/>
  <c r="DI16" i="79"/>
  <c r="DI431" i="79" s="1"/>
  <c r="DA16" i="79"/>
  <c r="DA431" i="79" s="1"/>
  <c r="CZ16" i="79"/>
  <c r="CZ431" i="79" s="1"/>
  <c r="CK16" i="79"/>
  <c r="CK431" i="79" s="1"/>
  <c r="AW16" i="79"/>
  <c r="AW431" i="79" s="1"/>
  <c r="Y16" i="79"/>
  <c r="Y431" i="79" s="1"/>
  <c r="EN189" i="79"/>
  <c r="FL24" i="79"/>
  <c r="FL421" i="79" s="1"/>
  <c r="EW24" i="79"/>
  <c r="EW421" i="79" s="1"/>
  <c r="DQ24" i="79"/>
  <c r="DQ421" i="79" s="1"/>
  <c r="EV24" i="79"/>
  <c r="EV421" i="79" s="1"/>
  <c r="DP24" i="79"/>
  <c r="DP421" i="79" s="1"/>
  <c r="AW24" i="79"/>
  <c r="AW421" i="79" s="1"/>
  <c r="AG24" i="79"/>
  <c r="AG421" i="79" s="1"/>
  <c r="DX139" i="79"/>
  <c r="EG276" i="79"/>
  <c r="DI272" i="79"/>
  <c r="CB276" i="79"/>
  <c r="AV16" i="79"/>
  <c r="AV431" i="79" s="1"/>
  <c r="CJ139" i="79"/>
  <c r="DP189" i="79"/>
  <c r="DA276" i="79"/>
  <c r="CC296" i="79"/>
  <c r="AV272" i="79"/>
  <c r="AW316" i="79"/>
  <c r="BT272" i="79"/>
  <c r="CB189" i="79"/>
  <c r="BD272" i="79"/>
  <c r="Y276" i="79"/>
  <c r="CS24" i="79"/>
  <c r="CS421" i="79" s="1"/>
  <c r="AW272" i="79"/>
  <c r="Q316" i="79"/>
  <c r="AG296" i="79"/>
  <c r="CR189" i="79"/>
  <c r="E32" i="36"/>
  <c r="E35" i="36" s="1"/>
  <c r="AM508" i="79"/>
  <c r="AM509" i="79" s="1"/>
  <c r="AM502" i="79"/>
  <c r="J321" i="79"/>
  <c r="J323" i="79" s="1"/>
  <c r="H205" i="79"/>
  <c r="CB73" i="79"/>
  <c r="EW97" i="79"/>
  <c r="EG97" i="79"/>
  <c r="DQ97" i="79"/>
  <c r="EV97" i="79"/>
  <c r="EF97" i="79"/>
  <c r="AV97" i="79"/>
  <c r="AW97" i="79"/>
  <c r="DP97" i="79"/>
  <c r="DI97" i="79"/>
  <c r="CS97" i="79"/>
  <c r="BE97" i="79"/>
  <c r="AO97" i="79"/>
  <c r="AF97" i="79"/>
  <c r="BU97" i="79"/>
  <c r="BM97" i="79"/>
  <c r="Y97" i="79"/>
  <c r="AG97" i="79"/>
  <c r="Q97" i="79"/>
  <c r="AN97" i="79"/>
  <c r="FM118" i="79"/>
  <c r="FL118" i="79"/>
  <c r="FD230" i="79"/>
  <c r="EN116" i="79"/>
  <c r="EN149" i="79"/>
  <c r="EO149" i="79"/>
  <c r="EM150" i="79"/>
  <c r="EW186" i="79"/>
  <c r="EV186" i="79"/>
  <c r="DY248" i="79"/>
  <c r="FD248" i="79"/>
  <c r="AV275" i="79"/>
  <c r="BU275" i="79"/>
  <c r="BM275" i="79"/>
  <c r="BE275" i="79"/>
  <c r="DP275" i="79"/>
  <c r="AW275" i="79"/>
  <c r="AF275" i="79"/>
  <c r="AG275" i="79"/>
  <c r="EV275" i="79"/>
  <c r="AO275" i="79"/>
  <c r="Q275" i="79"/>
  <c r="X275" i="79"/>
  <c r="AN275" i="79"/>
  <c r="Y275" i="79"/>
  <c r="FD262" i="79"/>
  <c r="DQ247" i="79"/>
  <c r="CZ275" i="79"/>
  <c r="DA257" i="79"/>
  <c r="DX99" i="79"/>
  <c r="DH270" i="79"/>
  <c r="CZ262" i="79"/>
  <c r="CS422" i="79"/>
  <c r="DH229" i="79"/>
  <c r="CJ257" i="79"/>
  <c r="EV132" i="79"/>
  <c r="EW132" i="79"/>
  <c r="EU140" i="79"/>
  <c r="DH97" i="79"/>
  <c r="CJ228" i="79"/>
  <c r="CJ262" i="79"/>
  <c r="FM270" i="79"/>
  <c r="DA227" i="79"/>
  <c r="BU95" i="79"/>
  <c r="BE327" i="79"/>
  <c r="CB100" i="79"/>
  <c r="CB326" i="79"/>
  <c r="CB95" i="79"/>
  <c r="BU182" i="79"/>
  <c r="BL100" i="79"/>
  <c r="AV116" i="79"/>
  <c r="AV182" i="79"/>
  <c r="AO328" i="79"/>
  <c r="DH23" i="79"/>
  <c r="DH420" i="79" s="1"/>
  <c r="CC270" i="79"/>
  <c r="BT67" i="79"/>
  <c r="BD327" i="79"/>
  <c r="AO182" i="79"/>
  <c r="Q422" i="79"/>
  <c r="P262" i="79"/>
  <c r="AV274" i="79"/>
  <c r="P259" i="79"/>
  <c r="Q247" i="79"/>
  <c r="AO104" i="79"/>
  <c r="AN104" i="79"/>
  <c r="AM109" i="79"/>
  <c r="CR104" i="79"/>
  <c r="CS104" i="79"/>
  <c r="CQ109" i="79"/>
  <c r="EG104" i="79"/>
  <c r="EF104" i="79"/>
  <c r="EE109" i="79"/>
  <c r="E72" i="36"/>
  <c r="C77" i="36" s="1"/>
  <c r="D77" i="36" s="1"/>
  <c r="G69" i="36"/>
  <c r="G72" i="36" s="1"/>
  <c r="G77" i="36" s="1"/>
  <c r="Q185" i="79"/>
  <c r="P185" i="79"/>
  <c r="J66" i="79"/>
  <c r="FM257" i="79"/>
  <c r="EW257" i="79"/>
  <c r="EG257" i="79"/>
  <c r="DX257" i="79"/>
  <c r="EF257" i="79"/>
  <c r="EV257" i="79"/>
  <c r="DP257" i="79"/>
  <c r="DQ257" i="79"/>
  <c r="DI257" i="79"/>
  <c r="CS257" i="79"/>
  <c r="AV257" i="79"/>
  <c r="BT257" i="79"/>
  <c r="BL257" i="79"/>
  <c r="BD257" i="79"/>
  <c r="AW257" i="79"/>
  <c r="AO257" i="79"/>
  <c r="AF257" i="79"/>
  <c r="BE257" i="79"/>
  <c r="AN257" i="79"/>
  <c r="P257" i="79"/>
  <c r="AG257" i="79"/>
  <c r="BM257" i="79"/>
  <c r="Q257" i="79"/>
  <c r="BU257" i="79"/>
  <c r="FL185" i="79"/>
  <c r="FM185" i="79"/>
  <c r="FL181" i="79"/>
  <c r="FM181" i="79"/>
  <c r="FM230" i="79"/>
  <c r="FE230" i="79"/>
  <c r="EO230" i="79"/>
  <c r="DY230" i="79"/>
  <c r="EN230" i="79"/>
  <c r="DI230" i="79"/>
  <c r="CS230" i="79"/>
  <c r="EG230" i="79"/>
  <c r="EF230" i="79"/>
  <c r="DQ230" i="79"/>
  <c r="CB230" i="79"/>
  <c r="EW230" i="79"/>
  <c r="CK230" i="79"/>
  <c r="BU230" i="79"/>
  <c r="BM230" i="79"/>
  <c r="BE230" i="79"/>
  <c r="AV230" i="79"/>
  <c r="EV230" i="79"/>
  <c r="BT230" i="79"/>
  <c r="BL230" i="79"/>
  <c r="BD230" i="79"/>
  <c r="CC230" i="79"/>
  <c r="DP230" i="79"/>
  <c r="AF230" i="79"/>
  <c r="AW230" i="79"/>
  <c r="AO230" i="79"/>
  <c r="Y230" i="79"/>
  <c r="Q230" i="79"/>
  <c r="AG230" i="79"/>
  <c r="P230" i="79"/>
  <c r="AN230" i="79"/>
  <c r="FM243" i="79"/>
  <c r="EW243" i="79"/>
  <c r="EG243" i="79"/>
  <c r="EV243" i="79"/>
  <c r="CR243" i="79"/>
  <c r="DP243" i="79"/>
  <c r="DA243" i="79"/>
  <c r="CK243" i="79"/>
  <c r="DQ243" i="79"/>
  <c r="DI243" i="79"/>
  <c r="CS243" i="79"/>
  <c r="BT243" i="79"/>
  <c r="BL243" i="79"/>
  <c r="BD243" i="79"/>
  <c r="CC243" i="79"/>
  <c r="CZ243" i="79"/>
  <c r="EF243" i="79"/>
  <c r="CB243" i="79"/>
  <c r="AO243" i="79"/>
  <c r="BE243" i="79"/>
  <c r="AN243" i="79"/>
  <c r="CJ243" i="79"/>
  <c r="AF243" i="79"/>
  <c r="Y243" i="79"/>
  <c r="X243" i="79"/>
  <c r="BM243" i="79"/>
  <c r="AG243" i="79"/>
  <c r="BU243" i="79"/>
  <c r="FM226" i="79"/>
  <c r="EG226" i="79"/>
  <c r="CR226" i="79"/>
  <c r="CB226" i="79"/>
  <c r="EF226" i="79"/>
  <c r="DP226" i="79"/>
  <c r="DI226" i="79"/>
  <c r="CS226" i="79"/>
  <c r="DA226" i="79"/>
  <c r="CK226" i="79"/>
  <c r="DQ226" i="79"/>
  <c r="BT226" i="79"/>
  <c r="BL226" i="79"/>
  <c r="BD226" i="79"/>
  <c r="CJ226" i="79"/>
  <c r="EV226" i="79"/>
  <c r="BU226" i="79"/>
  <c r="BM226" i="79"/>
  <c r="BE226" i="79"/>
  <c r="EW226" i="79"/>
  <c r="FD226" i="79"/>
  <c r="CC226" i="79"/>
  <c r="AG226" i="79"/>
  <c r="CZ226" i="79"/>
  <c r="AN226" i="79"/>
  <c r="X226" i="79"/>
  <c r="AO226" i="79"/>
  <c r="AF226" i="79"/>
  <c r="Y226" i="79"/>
  <c r="FL97" i="79"/>
  <c r="FL148" i="79"/>
  <c r="FM148" i="79"/>
  <c r="FD132" i="79"/>
  <c r="EO257" i="79"/>
  <c r="EW274" i="79"/>
  <c r="FD274" i="79"/>
  <c r="FE95" i="79"/>
  <c r="FD95" i="79"/>
  <c r="FC101" i="79"/>
  <c r="J393" i="79"/>
  <c r="H66" i="79"/>
  <c r="P66" i="79" s="1"/>
  <c r="FM258" i="79"/>
  <c r="FD258" i="79"/>
  <c r="FE258" i="79"/>
  <c r="EW258" i="79"/>
  <c r="EO258" i="79"/>
  <c r="DQ258" i="79"/>
  <c r="CZ258" i="79"/>
  <c r="DA258" i="79"/>
  <c r="CK258" i="79"/>
  <c r="CR258" i="79"/>
  <c r="CC258" i="79"/>
  <c r="AV258" i="79"/>
  <c r="DY258" i="79"/>
  <c r="AN258" i="79"/>
  <c r="BT258" i="79"/>
  <c r="AO258" i="79"/>
  <c r="AF258" i="79"/>
  <c r="AW258" i="79"/>
  <c r="Y258" i="79"/>
  <c r="X258" i="79"/>
  <c r="P258" i="79"/>
  <c r="Q258" i="79"/>
  <c r="FE98" i="79"/>
  <c r="EW98" i="79"/>
  <c r="CZ98" i="79"/>
  <c r="CJ98" i="79"/>
  <c r="EO98" i="79"/>
  <c r="DA98" i="79"/>
  <c r="CK98" i="79"/>
  <c r="DY98" i="79"/>
  <c r="CC98" i="79"/>
  <c r="AV98" i="79"/>
  <c r="CR98" i="79"/>
  <c r="AW98" i="79"/>
  <c r="AN98" i="79"/>
  <c r="AO98" i="79"/>
  <c r="BL98" i="79"/>
  <c r="AF98" i="79"/>
  <c r="Y98" i="79"/>
  <c r="BT98" i="79"/>
  <c r="X98" i="79"/>
  <c r="P98" i="79"/>
  <c r="Q98" i="79"/>
  <c r="FL257" i="79"/>
  <c r="FL211" i="79"/>
  <c r="FL247" i="79"/>
  <c r="FL202" i="79"/>
  <c r="FM202" i="79"/>
  <c r="FL229" i="79"/>
  <c r="FM100" i="79"/>
  <c r="FE330" i="79"/>
  <c r="FM228" i="79"/>
  <c r="FC511" i="79"/>
  <c r="FK511" i="79"/>
  <c r="EU511" i="79"/>
  <c r="EE511" i="79"/>
  <c r="EM511" i="79"/>
  <c r="DO511" i="79"/>
  <c r="DW511" i="79"/>
  <c r="CY511" i="79"/>
  <c r="CI511" i="79"/>
  <c r="DG511" i="79"/>
  <c r="CQ511" i="79"/>
  <c r="CA511" i="79"/>
  <c r="BS511" i="79"/>
  <c r="BK511" i="79"/>
  <c r="BC511" i="79"/>
  <c r="AM511" i="79"/>
  <c r="AU511" i="79"/>
  <c r="AE511" i="79"/>
  <c r="W511" i="79"/>
  <c r="O511" i="79"/>
  <c r="FN137" i="79"/>
  <c r="EW288" i="79"/>
  <c r="EG288" i="79"/>
  <c r="CR288" i="79"/>
  <c r="DQ288" i="79"/>
  <c r="EO288" i="79"/>
  <c r="DA288" i="79"/>
  <c r="CK288" i="79"/>
  <c r="EF288" i="79"/>
  <c r="DI288" i="79"/>
  <c r="CS288" i="79"/>
  <c r="BT288" i="79"/>
  <c r="BL288" i="79"/>
  <c r="BD288" i="79"/>
  <c r="FL288" i="79"/>
  <c r="CZ288" i="79"/>
  <c r="CC288" i="79"/>
  <c r="CB288" i="79"/>
  <c r="EV288" i="79"/>
  <c r="CJ288" i="79"/>
  <c r="BU288" i="79"/>
  <c r="BM288" i="79"/>
  <c r="BE288" i="79"/>
  <c r="AW288" i="79"/>
  <c r="AO288" i="79"/>
  <c r="AN288" i="79"/>
  <c r="AG288" i="79"/>
  <c r="X288" i="79"/>
  <c r="Y288" i="79"/>
  <c r="AV288" i="79"/>
  <c r="AF288" i="79"/>
  <c r="FE132" i="79"/>
  <c r="EO97" i="79"/>
  <c r="FM274" i="79"/>
  <c r="FL274" i="79"/>
  <c r="FL67" i="79"/>
  <c r="EW326" i="79"/>
  <c r="DQ328" i="79"/>
  <c r="EO328" i="79"/>
  <c r="FD229" i="79"/>
  <c r="EV98" i="79"/>
  <c r="EO259" i="79"/>
  <c r="DX211" i="79"/>
  <c r="DP23" i="79"/>
  <c r="DP420" i="79" s="1"/>
  <c r="FD23" i="79"/>
  <c r="FD420" i="79" s="1"/>
  <c r="FE116" i="79"/>
  <c r="FM149" i="79"/>
  <c r="FL149" i="79"/>
  <c r="FD270" i="79"/>
  <c r="EV330" i="79"/>
  <c r="EN422" i="79"/>
  <c r="EN98" i="79"/>
  <c r="DY259" i="79"/>
  <c r="DY186" i="79"/>
  <c r="DX186" i="79"/>
  <c r="DX248" i="79"/>
  <c r="EG247" i="79"/>
  <c r="DX330" i="79"/>
  <c r="DX207" i="79"/>
  <c r="DH207" i="79"/>
  <c r="AW207" i="79"/>
  <c r="AG207" i="79"/>
  <c r="AV207" i="79"/>
  <c r="P207" i="79"/>
  <c r="AO207" i="79"/>
  <c r="Y207" i="79"/>
  <c r="EN275" i="79"/>
  <c r="EG262" i="79"/>
  <c r="FL262" i="79"/>
  <c r="EN211" i="79"/>
  <c r="EO247" i="79"/>
  <c r="DZ261" i="79"/>
  <c r="DY226" i="79"/>
  <c r="DR108" i="79"/>
  <c r="DQ327" i="79"/>
  <c r="DI290" i="79"/>
  <c r="CJ67" i="79"/>
  <c r="DP274" i="79"/>
  <c r="CZ182" i="79"/>
  <c r="CZ270" i="79"/>
  <c r="EH187" i="79"/>
  <c r="DH274" i="79"/>
  <c r="CK257" i="79"/>
  <c r="FC140" i="79"/>
  <c r="EN83" i="79"/>
  <c r="DX132" i="79"/>
  <c r="DH422" i="79"/>
  <c r="DA422" i="79"/>
  <c r="CZ100" i="79"/>
  <c r="CJ23" i="79"/>
  <c r="CJ420" i="79" s="1"/>
  <c r="CJ270" i="79"/>
  <c r="DX243" i="79"/>
  <c r="DH326" i="79"/>
  <c r="CR270" i="79"/>
  <c r="CK244" i="79"/>
  <c r="DP98" i="79"/>
  <c r="DH330" i="79"/>
  <c r="CT187" i="79"/>
  <c r="CC257" i="79"/>
  <c r="CD257" i="79" s="1"/>
  <c r="BT270" i="79"/>
  <c r="BB495" i="79"/>
  <c r="BB497" i="79" s="1"/>
  <c r="BC497" i="79" s="1"/>
  <c r="BC501" i="79" s="1"/>
  <c r="BD275" i="79"/>
  <c r="DI98" i="79"/>
  <c r="CB258" i="79"/>
  <c r="CB67" i="79"/>
  <c r="AW274" i="79"/>
  <c r="DH228" i="79"/>
  <c r="CR257" i="79"/>
  <c r="CC326" i="79"/>
  <c r="BL422" i="79"/>
  <c r="BE422" i="79"/>
  <c r="DP327" i="79"/>
  <c r="BT182" i="79"/>
  <c r="BL23" i="79"/>
  <c r="BL420" i="79" s="1"/>
  <c r="BL327" i="79"/>
  <c r="BU422" i="79"/>
  <c r="BL207" i="79"/>
  <c r="AF23" i="79"/>
  <c r="AF420" i="79" s="1"/>
  <c r="AO247" i="79"/>
  <c r="AF207" i="79"/>
  <c r="DH246" i="79"/>
  <c r="BT207" i="79"/>
  <c r="BT290" i="79"/>
  <c r="BL228" i="79"/>
  <c r="Q226" i="79"/>
  <c r="Y182" i="79"/>
  <c r="Y326" i="79"/>
  <c r="P247" i="79"/>
  <c r="AT201" i="79"/>
  <c r="AU201" i="79" s="1"/>
  <c r="Q229" i="79"/>
  <c r="DA207" i="79"/>
  <c r="BD104" i="79"/>
  <c r="BE104" i="79"/>
  <c r="BC109" i="79"/>
  <c r="DP104" i="79"/>
  <c r="DQ104" i="79"/>
  <c r="DO109" i="79"/>
  <c r="EW104" i="79"/>
  <c r="EV104" i="79"/>
  <c r="EU109" i="79"/>
  <c r="AG115" i="79"/>
  <c r="AO115" i="79"/>
  <c r="AV115" i="79"/>
  <c r="FE115" i="79"/>
  <c r="EO115" i="79"/>
  <c r="EF115" i="79"/>
  <c r="BS502" i="79"/>
  <c r="BS508" i="79"/>
  <c r="BS509" i="79" s="1"/>
  <c r="G55" i="36"/>
  <c r="H55" i="36"/>
  <c r="EM125" i="79"/>
  <c r="DH132" i="79"/>
  <c r="AV132" i="79"/>
  <c r="CC132" i="79"/>
  <c r="AN132" i="79"/>
  <c r="AG132" i="79"/>
  <c r="AF132" i="79"/>
  <c r="AW132" i="79"/>
  <c r="AO132" i="79"/>
  <c r="Q132" i="79"/>
  <c r="X132" i="79"/>
  <c r="Y132" i="79"/>
  <c r="P132" i="79"/>
  <c r="EN229" i="79"/>
  <c r="EN259" i="79"/>
  <c r="DY247" i="79"/>
  <c r="DI116" i="79"/>
  <c r="CR116" i="79"/>
  <c r="CS116" i="79"/>
  <c r="EF116" i="79"/>
  <c r="EG116" i="79"/>
  <c r="BT116" i="79"/>
  <c r="BU116" i="79"/>
  <c r="BL116" i="79"/>
  <c r="BM116" i="79"/>
  <c r="BD116" i="79"/>
  <c r="BE116" i="79"/>
  <c r="EV116" i="79"/>
  <c r="CZ116" i="79"/>
  <c r="DA116" i="79"/>
  <c r="CK116" i="79"/>
  <c r="CB116" i="79"/>
  <c r="CC116" i="79"/>
  <c r="AW116" i="79"/>
  <c r="AN116" i="79"/>
  <c r="AO116" i="79"/>
  <c r="EW116" i="79"/>
  <c r="CJ116" i="79"/>
  <c r="AG116" i="79"/>
  <c r="Y116" i="79"/>
  <c r="X116" i="79"/>
  <c r="AF116" i="79"/>
  <c r="DX229" i="79"/>
  <c r="DX259" i="79"/>
  <c r="EO186" i="79"/>
  <c r="EN186" i="79"/>
  <c r="EV248" i="79"/>
  <c r="EW248" i="79"/>
  <c r="DP248" i="79"/>
  <c r="DI248" i="79"/>
  <c r="CS248" i="79"/>
  <c r="CB248" i="79"/>
  <c r="EF248" i="79"/>
  <c r="DQ248" i="79"/>
  <c r="AV248" i="79"/>
  <c r="BT248" i="79"/>
  <c r="BU248" i="79"/>
  <c r="BL248" i="79"/>
  <c r="BM248" i="79"/>
  <c r="BD248" i="79"/>
  <c r="BE248" i="79"/>
  <c r="CC248" i="79"/>
  <c r="AF248" i="79"/>
  <c r="AG248" i="79"/>
  <c r="AW248" i="79"/>
  <c r="EG248" i="79"/>
  <c r="P248" i="79"/>
  <c r="Q248" i="79"/>
  <c r="X248" i="79"/>
  <c r="AN248" i="79"/>
  <c r="Y248" i="79"/>
  <c r="AO248" i="79"/>
  <c r="FK301" i="79"/>
  <c r="FM262" i="79"/>
  <c r="EO262" i="79"/>
  <c r="DX262" i="79"/>
  <c r="DQ262" i="79"/>
  <c r="CR262" i="79"/>
  <c r="DI262" i="79"/>
  <c r="CS262" i="79"/>
  <c r="AW262" i="79"/>
  <c r="DY262" i="79"/>
  <c r="BU262" i="79"/>
  <c r="AG262" i="79"/>
  <c r="EN247" i="79"/>
  <c r="DX226" i="79"/>
  <c r="EO132" i="79"/>
  <c r="EN132" i="79"/>
  <c r="EM140" i="79"/>
  <c r="FM132" i="79"/>
  <c r="FK140" i="79"/>
  <c r="DY132" i="79"/>
  <c r="CK248" i="79"/>
  <c r="CZ97" i="79"/>
  <c r="CB97" i="79"/>
  <c r="AW243" i="79"/>
  <c r="BD97" i="79"/>
  <c r="CC262" i="79"/>
  <c r="AF182" i="79"/>
  <c r="AV229" i="79"/>
  <c r="AO262" i="79"/>
  <c r="BL132" i="79"/>
  <c r="P226" i="79"/>
  <c r="P326" i="79"/>
  <c r="X182" i="79"/>
  <c r="X326" i="79"/>
  <c r="P275" i="79"/>
  <c r="AW226" i="79"/>
  <c r="Y257" i="79"/>
  <c r="Q104" i="79"/>
  <c r="P104" i="79"/>
  <c r="O109" i="79"/>
  <c r="BL104" i="79"/>
  <c r="BM104" i="79"/>
  <c r="BK109" i="79"/>
  <c r="CK104" i="79"/>
  <c r="CJ104" i="79"/>
  <c r="CI109" i="79"/>
  <c r="FE104" i="79"/>
  <c r="FD104" i="79"/>
  <c r="FC109" i="79"/>
  <c r="V201" i="79"/>
  <c r="W201" i="79" s="1"/>
  <c r="N495" i="79"/>
  <c r="N497" i="79" s="1"/>
  <c r="O497" i="79" s="1"/>
  <c r="O501" i="79" s="1"/>
  <c r="FM99" i="79"/>
  <c r="EF99" i="79"/>
  <c r="EG99" i="79"/>
  <c r="DI99" i="79"/>
  <c r="CR99" i="79"/>
  <c r="CS99" i="79"/>
  <c r="DP99" i="79"/>
  <c r="FD99" i="79"/>
  <c r="FE99" i="79"/>
  <c r="EV99" i="79"/>
  <c r="BT99" i="79"/>
  <c r="BU99" i="79"/>
  <c r="BL99" i="79"/>
  <c r="BM99" i="79"/>
  <c r="BD99" i="79"/>
  <c r="BE99" i="79"/>
  <c r="EW99" i="79"/>
  <c r="DQ99" i="79"/>
  <c r="CZ99" i="79"/>
  <c r="CJ99" i="79"/>
  <c r="CB99" i="79"/>
  <c r="CC99" i="79"/>
  <c r="AW99" i="79"/>
  <c r="AN99" i="79"/>
  <c r="AO99" i="79"/>
  <c r="DA99" i="79"/>
  <c r="CK99" i="79"/>
  <c r="X99" i="79"/>
  <c r="AF99" i="79"/>
  <c r="AG99" i="79"/>
  <c r="Y99" i="79"/>
  <c r="FM247" i="79"/>
  <c r="DP247" i="79"/>
  <c r="CR247" i="79"/>
  <c r="DI247" i="79"/>
  <c r="CS247" i="79"/>
  <c r="EV247" i="79"/>
  <c r="CZ247" i="79"/>
  <c r="BT247" i="79"/>
  <c r="BL247" i="79"/>
  <c r="BD247" i="79"/>
  <c r="EF247" i="79"/>
  <c r="BU247" i="79"/>
  <c r="BM247" i="79"/>
  <c r="BE247" i="79"/>
  <c r="DA247" i="79"/>
  <c r="CJ247" i="79"/>
  <c r="CK247" i="79"/>
  <c r="CB247" i="79"/>
  <c r="AG247" i="79"/>
  <c r="AN247" i="79"/>
  <c r="CC247" i="79"/>
  <c r="X247" i="79"/>
  <c r="Y247" i="79"/>
  <c r="AF247" i="79"/>
  <c r="AV247" i="79"/>
  <c r="FL99" i="79"/>
  <c r="H276" i="79"/>
  <c r="H321" i="79"/>
  <c r="H323" i="79" s="1"/>
  <c r="FM422" i="79"/>
  <c r="EW422" i="79"/>
  <c r="FD422" i="79"/>
  <c r="EF422" i="79"/>
  <c r="DP422" i="79"/>
  <c r="EG422" i="79"/>
  <c r="DQ422" i="79"/>
  <c r="CC422" i="79"/>
  <c r="EV422" i="79"/>
  <c r="AW422" i="79"/>
  <c r="Y422" i="79"/>
  <c r="AV422" i="79"/>
  <c r="AO422" i="79"/>
  <c r="X422" i="79"/>
  <c r="AF422" i="79"/>
  <c r="CZ422" i="79"/>
  <c r="EO270" i="79"/>
  <c r="DY270" i="79"/>
  <c r="EW270" i="79"/>
  <c r="EG270" i="79"/>
  <c r="DQ270" i="79"/>
  <c r="EV270" i="79"/>
  <c r="DI270" i="79"/>
  <c r="CS270" i="79"/>
  <c r="EF270" i="79"/>
  <c r="AV270" i="79"/>
  <c r="BU270" i="79"/>
  <c r="BM270" i="79"/>
  <c r="BE270" i="79"/>
  <c r="DP270" i="79"/>
  <c r="AW270" i="79"/>
  <c r="AG270" i="79"/>
  <c r="DA270" i="79"/>
  <c r="CK270" i="79"/>
  <c r="AF270" i="79"/>
  <c r="AO270" i="79"/>
  <c r="Q270" i="79"/>
  <c r="AN270" i="79"/>
  <c r="X270" i="79"/>
  <c r="Y270" i="79"/>
  <c r="EO100" i="79"/>
  <c r="DY100" i="79"/>
  <c r="EW100" i="79"/>
  <c r="EG100" i="79"/>
  <c r="DQ100" i="79"/>
  <c r="DI100" i="79"/>
  <c r="CS100" i="79"/>
  <c r="EF100" i="79"/>
  <c r="EV100" i="79"/>
  <c r="AV100" i="79"/>
  <c r="DP100" i="79"/>
  <c r="BU100" i="79"/>
  <c r="BM100" i="79"/>
  <c r="BE100" i="79"/>
  <c r="AW100" i="79"/>
  <c r="AG100" i="79"/>
  <c r="AF100" i="79"/>
  <c r="CC100" i="79"/>
  <c r="AO100" i="79"/>
  <c r="Q100" i="79"/>
  <c r="X100" i="79"/>
  <c r="AN100" i="79"/>
  <c r="Y100" i="79"/>
  <c r="FL112" i="79"/>
  <c r="FM112" i="79"/>
  <c r="FK125" i="79"/>
  <c r="EW330" i="79"/>
  <c r="EG330" i="79"/>
  <c r="DA330" i="79"/>
  <c r="CK330" i="79"/>
  <c r="EO330" i="79"/>
  <c r="CZ330" i="79"/>
  <c r="CJ330" i="79"/>
  <c r="DY330" i="79"/>
  <c r="CC330" i="79"/>
  <c r="CS330" i="79"/>
  <c r="AW330" i="79"/>
  <c r="FL330" i="79"/>
  <c r="AV330" i="79"/>
  <c r="AO330" i="79"/>
  <c r="BU330" i="79"/>
  <c r="AN330" i="79"/>
  <c r="BT330" i="79"/>
  <c r="AG330" i="79"/>
  <c r="AF330" i="79"/>
  <c r="X330" i="79"/>
  <c r="Q330" i="79"/>
  <c r="P330" i="79"/>
  <c r="Y330" i="79"/>
  <c r="EW228" i="79"/>
  <c r="EG228" i="79"/>
  <c r="DQ228" i="79"/>
  <c r="CZ228" i="79"/>
  <c r="DA228" i="79"/>
  <c r="CK228" i="79"/>
  <c r="DI228" i="79"/>
  <c r="AW228" i="79"/>
  <c r="BU228" i="79"/>
  <c r="AO228" i="79"/>
  <c r="AF228" i="79"/>
  <c r="AG228" i="79"/>
  <c r="BM228" i="79"/>
  <c r="BE228" i="79"/>
  <c r="X228" i="79"/>
  <c r="P228" i="79"/>
  <c r="Q228" i="79"/>
  <c r="Y228" i="79"/>
  <c r="FE108" i="79"/>
  <c r="FD108" i="79"/>
  <c r="FD257" i="79"/>
  <c r="FL147" i="79"/>
  <c r="FM147" i="79"/>
  <c r="FK150" i="79"/>
  <c r="FL132" i="79"/>
  <c r="FD227" i="79"/>
  <c r="DY83" i="79"/>
  <c r="EO274" i="79"/>
  <c r="EF95" i="79"/>
  <c r="EG95" i="79"/>
  <c r="EE101" i="79"/>
  <c r="FD97" i="79"/>
  <c r="EV228" i="79"/>
  <c r="DX228" i="79"/>
  <c r="DX247" i="79"/>
  <c r="DQ275" i="79"/>
  <c r="DY116" i="79"/>
  <c r="FL116" i="79"/>
  <c r="FN116" i="79" s="1"/>
  <c r="EN330" i="79"/>
  <c r="FD186" i="79"/>
  <c r="FE186" i="79"/>
  <c r="EN248" i="79"/>
  <c r="EO243" i="79"/>
  <c r="DX230" i="79"/>
  <c r="CS275" i="79"/>
  <c r="FE275" i="79"/>
  <c r="EW262" i="79"/>
  <c r="EN228" i="79"/>
  <c r="EF327" i="79"/>
  <c r="DY95" i="79"/>
  <c r="DP228" i="79"/>
  <c r="DA275" i="79"/>
  <c r="EN95" i="79"/>
  <c r="DH247" i="79"/>
  <c r="DI95" i="79"/>
  <c r="CJ97" i="79"/>
  <c r="CB422" i="79"/>
  <c r="DH116" i="79"/>
  <c r="DA248" i="79"/>
  <c r="CR83" i="79"/>
  <c r="EV246" i="79"/>
  <c r="EP261" i="79"/>
  <c r="DX100" i="79"/>
  <c r="DA83" i="79"/>
  <c r="CK227" i="79"/>
  <c r="CJ132" i="79"/>
  <c r="CK132" i="79"/>
  <c r="CI140" i="79"/>
  <c r="FD247" i="79"/>
  <c r="EO226" i="79"/>
  <c r="EN257" i="79"/>
  <c r="CZ67" i="79"/>
  <c r="CJ248" i="79"/>
  <c r="FD259" i="79"/>
  <c r="EN246" i="79"/>
  <c r="EG182" i="79"/>
  <c r="DA97" i="79"/>
  <c r="CK83" i="79"/>
  <c r="DP132" i="79"/>
  <c r="CD187" i="79"/>
  <c r="CC97" i="79"/>
  <c r="BV261" i="79"/>
  <c r="DA230" i="79"/>
  <c r="BT100" i="79"/>
  <c r="BJ495" i="79"/>
  <c r="BJ497" i="79" s="1"/>
  <c r="BK497" i="79" s="1"/>
  <c r="BK501" i="79" s="1"/>
  <c r="BL275" i="79"/>
  <c r="BE290" i="79"/>
  <c r="EF330" i="79"/>
  <c r="DH258" i="79"/>
  <c r="CB262" i="79"/>
  <c r="BM246" i="79"/>
  <c r="AV228" i="79"/>
  <c r="BT275" i="79"/>
  <c r="BD422" i="79"/>
  <c r="AX203" i="79"/>
  <c r="CR95" i="79"/>
  <c r="BM95" i="79"/>
  <c r="BE23" i="79"/>
  <c r="BE420" i="79" s="1"/>
  <c r="BD258" i="79"/>
  <c r="BT422" i="79"/>
  <c r="BE330" i="79"/>
  <c r="AV243" i="79"/>
  <c r="AN422" i="79"/>
  <c r="BD270" i="79"/>
  <c r="AN262" i="79"/>
  <c r="BL330" i="79"/>
  <c r="CS228" i="79"/>
  <c r="BT228" i="79"/>
  <c r="BE262" i="79"/>
  <c r="AO23" i="79"/>
  <c r="AO420" i="79" s="1"/>
  <c r="X97" i="79"/>
  <c r="P288" i="79"/>
  <c r="Q243" i="79"/>
  <c r="P97" i="79"/>
  <c r="AV226" i="79"/>
  <c r="X257" i="79"/>
  <c r="R186" i="79"/>
  <c r="Q99" i="79"/>
  <c r="Y262" i="79"/>
  <c r="X104" i="79"/>
  <c r="Y104" i="79"/>
  <c r="W109" i="79"/>
  <c r="DH104" i="79"/>
  <c r="DI104" i="79"/>
  <c r="DG109" i="79"/>
  <c r="DA104" i="79"/>
  <c r="CZ104" i="79"/>
  <c r="CY109" i="79"/>
  <c r="FM104" i="79"/>
  <c r="FK109" i="79"/>
  <c r="DX115" i="79"/>
  <c r="DW125" i="79"/>
  <c r="CQ125" i="79"/>
  <c r="AF201" i="79"/>
  <c r="AG201" i="79"/>
  <c r="I276" i="79"/>
  <c r="FM211" i="79"/>
  <c r="FD211" i="79"/>
  <c r="EW211" i="79"/>
  <c r="EG211" i="79"/>
  <c r="CR211" i="79"/>
  <c r="CB211" i="79"/>
  <c r="EV211" i="79"/>
  <c r="DY211" i="79"/>
  <c r="DA211" i="79"/>
  <c r="CK211" i="79"/>
  <c r="EO211" i="79"/>
  <c r="EF211" i="79"/>
  <c r="DI211" i="79"/>
  <c r="CS211" i="79"/>
  <c r="CZ211" i="79"/>
  <c r="BT211" i="79"/>
  <c r="BL211" i="79"/>
  <c r="BD211" i="79"/>
  <c r="DH211" i="79"/>
  <c r="DQ211" i="79"/>
  <c r="CC211" i="79"/>
  <c r="DP211" i="79"/>
  <c r="FE211" i="79"/>
  <c r="CJ211" i="79"/>
  <c r="BU211" i="79"/>
  <c r="BM211" i="79"/>
  <c r="BE211" i="79"/>
  <c r="AW211" i="79"/>
  <c r="AO211" i="79"/>
  <c r="AV211" i="79"/>
  <c r="AN211" i="79"/>
  <c r="AG211" i="79"/>
  <c r="Y211" i="79"/>
  <c r="AF211" i="79"/>
  <c r="X211" i="79"/>
  <c r="Q211" i="79"/>
  <c r="FM229" i="79"/>
  <c r="EW229" i="79"/>
  <c r="EG229" i="79"/>
  <c r="EF229" i="79"/>
  <c r="CR229" i="79"/>
  <c r="CB229" i="79"/>
  <c r="FE229" i="79"/>
  <c r="DY229" i="79"/>
  <c r="DP229" i="79"/>
  <c r="DQ229" i="79"/>
  <c r="EV229" i="79"/>
  <c r="DA229" i="79"/>
  <c r="CK229" i="79"/>
  <c r="DI229" i="79"/>
  <c r="CS229" i="79"/>
  <c r="BT229" i="79"/>
  <c r="BL229" i="79"/>
  <c r="BD229" i="79"/>
  <c r="CZ229" i="79"/>
  <c r="CC229" i="79"/>
  <c r="CJ229" i="79"/>
  <c r="BU229" i="79"/>
  <c r="BM229" i="79"/>
  <c r="BE229" i="79"/>
  <c r="EO229" i="79"/>
  <c r="AW229" i="79"/>
  <c r="AO229" i="79"/>
  <c r="AN229" i="79"/>
  <c r="AG229" i="79"/>
  <c r="Y229" i="79"/>
  <c r="AF229" i="79"/>
  <c r="X229" i="79"/>
  <c r="EF274" i="79"/>
  <c r="CR274" i="79"/>
  <c r="DI274" i="79"/>
  <c r="CS274" i="79"/>
  <c r="EV274" i="79"/>
  <c r="FE274" i="79"/>
  <c r="DA274" i="79"/>
  <c r="CK274" i="79"/>
  <c r="BT274" i="79"/>
  <c r="BL274" i="79"/>
  <c r="BD274" i="79"/>
  <c r="BU274" i="79"/>
  <c r="BM274" i="79"/>
  <c r="BE274" i="79"/>
  <c r="CZ274" i="79"/>
  <c r="CJ274" i="79"/>
  <c r="CB274" i="79"/>
  <c r="CC274" i="79"/>
  <c r="AG274" i="79"/>
  <c r="AN274" i="79"/>
  <c r="X274" i="79"/>
  <c r="AF274" i="79"/>
  <c r="Y274" i="79"/>
  <c r="CK32" i="79"/>
  <c r="CK33" i="79" s="1"/>
  <c r="CJ32" i="79"/>
  <c r="CJ33" i="79" s="1"/>
  <c r="CI33" i="79"/>
  <c r="DQ76" i="79"/>
  <c r="I321" i="79"/>
  <c r="I323" i="79" s="1"/>
  <c r="L46" i="79"/>
  <c r="L57" i="79"/>
  <c r="L56" i="79"/>
  <c r="L49" i="79"/>
  <c r="L52" i="79"/>
  <c r="L47" i="79"/>
  <c r="L50" i="79"/>
  <c r="L55" i="79"/>
  <c r="L51" i="79"/>
  <c r="CZ95" i="79"/>
  <c r="CJ95" i="79"/>
  <c r="DA95" i="79"/>
  <c r="CK95" i="79"/>
  <c r="AV95" i="79"/>
  <c r="CC95" i="79"/>
  <c r="AN95" i="79"/>
  <c r="AG95" i="79"/>
  <c r="AF95" i="79"/>
  <c r="AW95" i="79"/>
  <c r="BL95" i="79"/>
  <c r="AO95" i="79"/>
  <c r="Q95" i="79"/>
  <c r="X95" i="79"/>
  <c r="Y95" i="79"/>
  <c r="P95" i="79"/>
  <c r="BD95" i="79"/>
  <c r="FM227" i="79"/>
  <c r="EW227" i="79"/>
  <c r="EG227" i="79"/>
  <c r="EN227" i="79"/>
  <c r="DY227" i="79"/>
  <c r="CB227" i="79"/>
  <c r="EV227" i="79"/>
  <c r="DQ227" i="79"/>
  <c r="DI227" i="79"/>
  <c r="CC227" i="79"/>
  <c r="AV227" i="79"/>
  <c r="EF227" i="79"/>
  <c r="DP227" i="79"/>
  <c r="AW227" i="79"/>
  <c r="BT227" i="79"/>
  <c r="BL227" i="79"/>
  <c r="BD227" i="79"/>
  <c r="EO227" i="79"/>
  <c r="BU227" i="79"/>
  <c r="AO227" i="79"/>
  <c r="CS227" i="79"/>
  <c r="AF227" i="79"/>
  <c r="AG227" i="79"/>
  <c r="BM227" i="79"/>
  <c r="BE227" i="79"/>
  <c r="AN227" i="79"/>
  <c r="P227" i="79"/>
  <c r="Q227" i="79"/>
  <c r="Y227" i="79"/>
  <c r="FL270" i="79"/>
  <c r="EW83" i="79"/>
  <c r="EG83" i="79"/>
  <c r="DP83" i="79"/>
  <c r="EF83" i="79"/>
  <c r="DQ83" i="79"/>
  <c r="AV83" i="79"/>
  <c r="DI83" i="79"/>
  <c r="CS83" i="79"/>
  <c r="BT83" i="79"/>
  <c r="BL83" i="79"/>
  <c r="BD83" i="79"/>
  <c r="EV83" i="79"/>
  <c r="BE83" i="79"/>
  <c r="AO83" i="79"/>
  <c r="AF83" i="79"/>
  <c r="BU83" i="79"/>
  <c r="BM83" i="79"/>
  <c r="AW83" i="79"/>
  <c r="Y83" i="79"/>
  <c r="AG83" i="79"/>
  <c r="AN83" i="79"/>
  <c r="Q83" i="79"/>
  <c r="X83" i="79"/>
  <c r="FL187" i="79"/>
  <c r="FM187" i="79"/>
  <c r="FM108" i="79"/>
  <c r="FN108" i="79" s="1"/>
  <c r="FE327" i="79"/>
  <c r="EG327" i="79"/>
  <c r="CZ327" i="79"/>
  <c r="CJ327" i="79"/>
  <c r="EW327" i="79"/>
  <c r="DA327" i="79"/>
  <c r="CK327" i="79"/>
  <c r="AV327" i="79"/>
  <c r="CR327" i="79"/>
  <c r="AW327" i="79"/>
  <c r="AN327" i="79"/>
  <c r="AO327" i="79"/>
  <c r="AF327" i="79"/>
  <c r="Q327" i="79"/>
  <c r="CC327" i="79"/>
  <c r="AG327" i="79"/>
  <c r="X327" i="79"/>
  <c r="Y327" i="79"/>
  <c r="P327" i="79"/>
  <c r="FD222" i="79"/>
  <c r="FE222" i="79"/>
  <c r="FC223" i="79"/>
  <c r="FM182" i="79"/>
  <c r="DX182" i="79"/>
  <c r="DA182" i="79"/>
  <c r="FL182" i="79"/>
  <c r="DQ182" i="79"/>
  <c r="CS182" i="79"/>
  <c r="DI182" i="79"/>
  <c r="BM182" i="79"/>
  <c r="BE182" i="79"/>
  <c r="AG182" i="79"/>
  <c r="Q182" i="79"/>
  <c r="P182" i="79"/>
  <c r="FE422" i="79"/>
  <c r="DQ274" i="79"/>
  <c r="DX274" i="79"/>
  <c r="EV95" i="79"/>
  <c r="EW95" i="79"/>
  <c r="EU101" i="79"/>
  <c r="EO326" i="79"/>
  <c r="EV326" i="79"/>
  <c r="DP326" i="79"/>
  <c r="CS326" i="79"/>
  <c r="AV326" i="79"/>
  <c r="BT326" i="79"/>
  <c r="BL326" i="79"/>
  <c r="BD326" i="79"/>
  <c r="EF326" i="79"/>
  <c r="DY326" i="79"/>
  <c r="DZ326" i="79" s="1"/>
  <c r="BU326" i="79"/>
  <c r="BM326" i="79"/>
  <c r="BE326" i="79"/>
  <c r="AW326" i="79"/>
  <c r="DQ326" i="79"/>
  <c r="AF326" i="79"/>
  <c r="AO326" i="79"/>
  <c r="AN326" i="79"/>
  <c r="Q326" i="79"/>
  <c r="DH328" i="79"/>
  <c r="CR328" i="79"/>
  <c r="EF328" i="79"/>
  <c r="DI328" i="79"/>
  <c r="CS328" i="79"/>
  <c r="FM328" i="79"/>
  <c r="BT328" i="79"/>
  <c r="BL328" i="79"/>
  <c r="BD328" i="79"/>
  <c r="FD328" i="79"/>
  <c r="BU328" i="79"/>
  <c r="BM328" i="79"/>
  <c r="BE328" i="79"/>
  <c r="EV328" i="79"/>
  <c r="CZ328" i="79"/>
  <c r="DA328" i="79"/>
  <c r="CK328" i="79"/>
  <c r="CB328" i="79"/>
  <c r="CJ328" i="79"/>
  <c r="CC328" i="79"/>
  <c r="AG328" i="79"/>
  <c r="AN328" i="79"/>
  <c r="AF328" i="79"/>
  <c r="Y328" i="79"/>
  <c r="X328" i="79"/>
  <c r="AV328" i="79"/>
  <c r="CZ23" i="79"/>
  <c r="CZ420" i="79" s="1"/>
  <c r="DA23" i="79"/>
  <c r="DA420" i="79" s="1"/>
  <c r="CK23" i="79"/>
  <c r="CK420" i="79" s="1"/>
  <c r="DQ23" i="79"/>
  <c r="DQ420" i="79" s="1"/>
  <c r="CC23" i="79"/>
  <c r="CC420" i="79" s="1"/>
  <c r="CR23" i="79"/>
  <c r="CR420" i="79" s="1"/>
  <c r="CB23" i="79"/>
  <c r="CB420" i="79" s="1"/>
  <c r="BU23" i="79"/>
  <c r="BU420" i="79" s="1"/>
  <c r="BT23" i="79"/>
  <c r="BT420" i="79" s="1"/>
  <c r="CS23" i="79"/>
  <c r="CS420" i="79" s="1"/>
  <c r="DX116" i="79"/>
  <c r="FN136" i="79"/>
  <c r="FE149" i="79"/>
  <c r="FD149" i="79"/>
  <c r="FC150" i="79"/>
  <c r="FD243" i="79"/>
  <c r="DP182" i="79"/>
  <c r="DQ186" i="79"/>
  <c r="DP186" i="79"/>
  <c r="FL186" i="79"/>
  <c r="FM186" i="79"/>
  <c r="FM248" i="79"/>
  <c r="EN243" i="79"/>
  <c r="EO99" i="79"/>
  <c r="DY422" i="79"/>
  <c r="DX270" i="79"/>
  <c r="DY275" i="79"/>
  <c r="FD275" i="79"/>
  <c r="EV262" i="79"/>
  <c r="FL100" i="79"/>
  <c r="FD182" i="79"/>
  <c r="DX227" i="79"/>
  <c r="DX327" i="79"/>
  <c r="CL79" i="79"/>
  <c r="EO95" i="79"/>
  <c r="DP262" i="79"/>
  <c r="DH257" i="79"/>
  <c r="DH99" i="79"/>
  <c r="DI327" i="79"/>
  <c r="CK97" i="79"/>
  <c r="EV258" i="79"/>
  <c r="EF98" i="79"/>
  <c r="DH248" i="79"/>
  <c r="CZ248" i="79"/>
  <c r="EF228" i="79"/>
  <c r="DY288" i="79"/>
  <c r="DP328" i="79"/>
  <c r="CS246" i="79"/>
  <c r="CJ326" i="79"/>
  <c r="CZ132" i="79"/>
  <c r="DA132" i="79"/>
  <c r="CY140" i="79"/>
  <c r="FE247" i="79"/>
  <c r="EN226" i="79"/>
  <c r="EN262" i="79"/>
  <c r="DH230" i="79"/>
  <c r="CL187" i="79"/>
  <c r="CJ258" i="79"/>
  <c r="FE259" i="79"/>
  <c r="EO246" i="79"/>
  <c r="DQ132" i="79"/>
  <c r="DH262" i="79"/>
  <c r="CJ182" i="79"/>
  <c r="AV23" i="79"/>
  <c r="AV420" i="79" s="1"/>
  <c r="DP330" i="79"/>
  <c r="CK100" i="79"/>
  <c r="CB228" i="79"/>
  <c r="CC275" i="79"/>
  <c r="BL97" i="79"/>
  <c r="AW182" i="79"/>
  <c r="DP116" i="79"/>
  <c r="CR132" i="79"/>
  <c r="CB182" i="79"/>
  <c r="CB270" i="79"/>
  <c r="BE98" i="79"/>
  <c r="CB83" i="79"/>
  <c r="BT97" i="79"/>
  <c r="BM132" i="79"/>
  <c r="FE100" i="79"/>
  <c r="CS95" i="79"/>
  <c r="AW247" i="79"/>
  <c r="CJ422" i="79"/>
  <c r="BL258" i="79"/>
  <c r="BE258" i="79"/>
  <c r="AN207" i="79"/>
  <c r="BT327" i="79"/>
  <c r="BD330" i="79"/>
  <c r="BD98" i="79"/>
  <c r="AO274" i="79"/>
  <c r="DH95" i="79"/>
  <c r="BT132" i="79"/>
  <c r="AG422" i="79"/>
  <c r="CR228" i="79"/>
  <c r="BT262" i="79"/>
  <c r="BL182" i="79"/>
  <c r="BD262" i="79"/>
  <c r="P274" i="79"/>
  <c r="R274" i="79" s="1"/>
  <c r="P243" i="79"/>
  <c r="Q116" i="79"/>
  <c r="P83" i="79"/>
  <c r="BM262" i="79"/>
  <c r="P328" i="79"/>
  <c r="Y23" i="79"/>
  <c r="Y420" i="79" s="1"/>
  <c r="P99" i="79"/>
  <c r="X262" i="79"/>
  <c r="P100" i="79"/>
  <c r="X185" i="79"/>
  <c r="Y185" i="79"/>
  <c r="AG104" i="79"/>
  <c r="AF104" i="79"/>
  <c r="AE109" i="79"/>
  <c r="AW104" i="79"/>
  <c r="AV104" i="79"/>
  <c r="AU109" i="79"/>
  <c r="DX104" i="79"/>
  <c r="DY104" i="79"/>
  <c r="DW109" i="79"/>
  <c r="BT115" i="79"/>
  <c r="DG502" i="79"/>
  <c r="DG508" i="79"/>
  <c r="DG509" i="79" s="1"/>
  <c r="H53" i="36"/>
  <c r="C56" i="36"/>
  <c r="DW502" i="79"/>
  <c r="DW508" i="79"/>
  <c r="DW509" i="79" s="1"/>
  <c r="AO201" i="79"/>
  <c r="AN201" i="79"/>
  <c r="P201" i="79"/>
  <c r="Q201" i="79"/>
  <c r="FM259" i="79"/>
  <c r="EW259" i="79"/>
  <c r="DI259" i="79"/>
  <c r="CR259" i="79"/>
  <c r="CS259" i="79"/>
  <c r="DQ259" i="79"/>
  <c r="EG259" i="79"/>
  <c r="DP259" i="79"/>
  <c r="EV259" i="79"/>
  <c r="BT259" i="79"/>
  <c r="BU259" i="79"/>
  <c r="BL259" i="79"/>
  <c r="BM259" i="79"/>
  <c r="BD259" i="79"/>
  <c r="BE259" i="79"/>
  <c r="EF259" i="79"/>
  <c r="DA259" i="79"/>
  <c r="CK259" i="79"/>
  <c r="CZ259" i="79"/>
  <c r="CB259" i="79"/>
  <c r="CC259" i="79"/>
  <c r="CJ259" i="79"/>
  <c r="AN259" i="79"/>
  <c r="AO259" i="79"/>
  <c r="Y259" i="79"/>
  <c r="AG259" i="79"/>
  <c r="X259" i="79"/>
  <c r="AW259" i="79"/>
  <c r="AF259" i="79"/>
  <c r="D58" i="35"/>
  <c r="D63" i="35" s="1"/>
  <c r="D55" i="35"/>
  <c r="R51" i="35"/>
  <c r="R55" i="35" s="1"/>
  <c r="EG32" i="79"/>
  <c r="EG33" i="79" s="1"/>
  <c r="EF32" i="79"/>
  <c r="EF33" i="79" s="1"/>
  <c r="EE33" i="79"/>
  <c r="EF76" i="79"/>
  <c r="D69" i="35"/>
  <c r="EW73" i="79"/>
  <c r="I66" i="79"/>
  <c r="CC66" i="79" s="1"/>
  <c r="I395" i="79"/>
  <c r="FL230" i="79"/>
  <c r="FL243" i="79"/>
  <c r="FL259" i="79"/>
  <c r="FL226" i="79"/>
  <c r="FM246" i="79"/>
  <c r="FD246" i="79"/>
  <c r="EW246" i="79"/>
  <c r="CZ246" i="79"/>
  <c r="EG246" i="79"/>
  <c r="DQ246" i="79"/>
  <c r="DA246" i="79"/>
  <c r="CK246" i="79"/>
  <c r="CB246" i="79"/>
  <c r="AV246" i="79"/>
  <c r="FE246" i="79"/>
  <c r="CR246" i="79"/>
  <c r="CC246" i="79"/>
  <c r="AN246" i="79"/>
  <c r="AW246" i="79"/>
  <c r="BL246" i="79"/>
  <c r="BD246" i="79"/>
  <c r="AO246" i="79"/>
  <c r="AF246" i="79"/>
  <c r="Q246" i="79"/>
  <c r="BT246" i="79"/>
  <c r="BV246" i="79" s="1"/>
  <c r="AG246" i="79"/>
  <c r="P246" i="79"/>
  <c r="X246" i="79"/>
  <c r="FL95" i="79"/>
  <c r="EO67" i="79"/>
  <c r="DY67" i="79"/>
  <c r="EW67" i="79"/>
  <c r="EG67" i="79"/>
  <c r="DQ67" i="79"/>
  <c r="EF67" i="79"/>
  <c r="DP67" i="79"/>
  <c r="DI67" i="79"/>
  <c r="CS67" i="79"/>
  <c r="EV67" i="79"/>
  <c r="AV67" i="79"/>
  <c r="BU67" i="79"/>
  <c r="BM67" i="79"/>
  <c r="BE67" i="79"/>
  <c r="CK67" i="79"/>
  <c r="BD67" i="79"/>
  <c r="AW67" i="79"/>
  <c r="AG67" i="79"/>
  <c r="AF67" i="79"/>
  <c r="CC67" i="79"/>
  <c r="AO67" i="79"/>
  <c r="Q67" i="79"/>
  <c r="X67" i="79"/>
  <c r="AN67" i="79"/>
  <c r="FD100" i="79"/>
  <c r="FE228" i="79"/>
  <c r="FE118" i="79"/>
  <c r="FD118" i="79"/>
  <c r="FM222" i="79"/>
  <c r="FL222" i="79"/>
  <c r="FK223" i="79"/>
  <c r="FE226" i="79"/>
  <c r="EG274" i="79"/>
  <c r="EN274" i="79"/>
  <c r="FM95" i="79"/>
  <c r="FK101" i="79"/>
  <c r="EG326" i="79"/>
  <c r="FD326" i="79"/>
  <c r="FL328" i="79"/>
  <c r="CZ290" i="79"/>
  <c r="CJ290" i="79"/>
  <c r="CR290" i="79"/>
  <c r="AV290" i="79"/>
  <c r="CK290" i="79"/>
  <c r="AG290" i="79"/>
  <c r="DA290" i="79"/>
  <c r="AN290" i="79"/>
  <c r="BL290" i="79"/>
  <c r="BD290" i="79"/>
  <c r="AF290" i="79"/>
  <c r="CC290" i="79"/>
  <c r="AW290" i="79"/>
  <c r="Q290" i="79"/>
  <c r="P290" i="79"/>
  <c r="X290" i="79"/>
  <c r="FE83" i="79"/>
  <c r="EV182" i="79"/>
  <c r="EN97" i="79"/>
  <c r="DY182" i="79"/>
  <c r="EO23" i="79"/>
  <c r="EO420" i="79" s="1"/>
  <c r="EV23" i="79"/>
  <c r="EV420" i="79" s="1"/>
  <c r="EO116" i="79"/>
  <c r="DX149" i="79"/>
  <c r="DY149" i="79"/>
  <c r="DW150" i="79"/>
  <c r="FE243" i="79"/>
  <c r="EO422" i="79"/>
  <c r="EF258" i="79"/>
  <c r="DX97" i="79"/>
  <c r="EG186" i="79"/>
  <c r="EF186" i="79"/>
  <c r="EO244" i="79"/>
  <c r="EF244" i="79"/>
  <c r="EV244" i="79"/>
  <c r="CB244" i="79"/>
  <c r="DI244" i="79"/>
  <c r="CS244" i="79"/>
  <c r="DQ244" i="79"/>
  <c r="AV244" i="79"/>
  <c r="DY244" i="79"/>
  <c r="CC244" i="79"/>
  <c r="BT244" i="79"/>
  <c r="BL244" i="79"/>
  <c r="BD244" i="79"/>
  <c r="DP244" i="79"/>
  <c r="BU244" i="79"/>
  <c r="BM244" i="79"/>
  <c r="BE244" i="79"/>
  <c r="AW244" i="79"/>
  <c r="AF244" i="79"/>
  <c r="AO244" i="79"/>
  <c r="AN244" i="79"/>
  <c r="Y244" i="79"/>
  <c r="P244" i="79"/>
  <c r="X244" i="79"/>
  <c r="Q244" i="79"/>
  <c r="FE248" i="79"/>
  <c r="EV327" i="79"/>
  <c r="EN99" i="79"/>
  <c r="EG275" i="79"/>
  <c r="DX98" i="79"/>
  <c r="DI275" i="79"/>
  <c r="FE207" i="79"/>
  <c r="DX275" i="79"/>
  <c r="FM275" i="79"/>
  <c r="FE262" i="79"/>
  <c r="DY257" i="79"/>
  <c r="DY327" i="79"/>
  <c r="CR207" i="79"/>
  <c r="CK275" i="79"/>
  <c r="CL275" i="79" s="1"/>
  <c r="FN82" i="79"/>
  <c r="DQ95" i="79"/>
  <c r="CZ257" i="79"/>
  <c r="CR182" i="79"/>
  <c r="DY99" i="79"/>
  <c r="DH182" i="79"/>
  <c r="DI258" i="79"/>
  <c r="DA262" i="79"/>
  <c r="CR230" i="79"/>
  <c r="CR97" i="79"/>
  <c r="DP288" i="79"/>
  <c r="DH243" i="79"/>
  <c r="CR326" i="79"/>
  <c r="CK326" i="79"/>
  <c r="EF132" i="79"/>
  <c r="EG132" i="79"/>
  <c r="EE140" i="79"/>
  <c r="DI422" i="79"/>
  <c r="DH259" i="79"/>
  <c r="CZ230" i="79"/>
  <c r="DA244" i="79"/>
  <c r="CK262" i="79"/>
  <c r="CB207" i="79"/>
  <c r="DP290" i="79"/>
  <c r="DI132" i="79"/>
  <c r="CZ227" i="79"/>
  <c r="CR248" i="79"/>
  <c r="CK182" i="79"/>
  <c r="AX186" i="79"/>
  <c r="DQ330" i="79"/>
  <c r="CR67" i="79"/>
  <c r="CJ100" i="79"/>
  <c r="CC228" i="79"/>
  <c r="CB275" i="79"/>
  <c r="CB330" i="79"/>
  <c r="BM290" i="79"/>
  <c r="DQ116" i="79"/>
  <c r="CS132" i="79"/>
  <c r="CC207" i="79"/>
  <c r="CB132" i="79"/>
  <c r="BM98" i="79"/>
  <c r="DH327" i="79"/>
  <c r="CC83" i="79"/>
  <c r="BU290" i="79"/>
  <c r="BM422" i="79"/>
  <c r="BL67" i="79"/>
  <c r="FE67" i="79"/>
  <c r="DA100" i="79"/>
  <c r="CR330" i="79"/>
  <c r="CB327" i="79"/>
  <c r="BE95" i="79"/>
  <c r="AV262" i="79"/>
  <c r="CB290" i="79"/>
  <c r="BM23" i="79"/>
  <c r="BM420" i="79" s="1"/>
  <c r="BM258" i="79"/>
  <c r="BD23" i="79"/>
  <c r="BD420" i="79" s="1"/>
  <c r="DH290" i="79"/>
  <c r="BD207" i="79"/>
  <c r="AP185" i="79"/>
  <c r="AG23" i="79"/>
  <c r="AG420" i="79" s="1"/>
  <c r="DI330" i="79"/>
  <c r="BD132" i="79"/>
  <c r="AN228" i="79"/>
  <c r="BU132" i="79"/>
  <c r="BL270" i="79"/>
  <c r="AG258" i="79"/>
  <c r="BD182" i="79"/>
  <c r="BD100" i="79"/>
  <c r="AN182" i="79"/>
  <c r="AN23" i="79"/>
  <c r="AN420" i="79" s="1"/>
  <c r="AG326" i="79"/>
  <c r="P67" i="79"/>
  <c r="Q262" i="79"/>
  <c r="P116" i="79"/>
  <c r="BL262" i="79"/>
  <c r="X207" i="79"/>
  <c r="P23" i="79"/>
  <c r="P420" i="79" s="1"/>
  <c r="R80" i="79"/>
  <c r="AG98" i="79"/>
  <c r="X23" i="79"/>
  <c r="X420" i="79" s="1"/>
  <c r="Q259" i="79"/>
  <c r="Y246" i="79"/>
  <c r="X230" i="79"/>
  <c r="Q288" i="79"/>
  <c r="BT104" i="79"/>
  <c r="BU104" i="79"/>
  <c r="BS109" i="79"/>
  <c r="CC104" i="79"/>
  <c r="CB104" i="79"/>
  <c r="CA109" i="79"/>
  <c r="EN104" i="79"/>
  <c r="EO104" i="79"/>
  <c r="EM109" i="79"/>
  <c r="Y115" i="79"/>
  <c r="BD115" i="79"/>
  <c r="BM115" i="79"/>
  <c r="CS115" i="79"/>
  <c r="CJ115" i="79"/>
  <c r="EG115" i="79"/>
  <c r="FM115" i="79"/>
  <c r="CQ502" i="79"/>
  <c r="CQ508" i="79"/>
  <c r="CQ509" i="79" s="1"/>
  <c r="AT495" i="79"/>
  <c r="AT497" i="79" s="1"/>
  <c r="AU497" i="79" s="1"/>
  <c r="AU501" i="79" s="1"/>
  <c r="E75" i="37" l="1"/>
  <c r="EU54" i="79"/>
  <c r="EU53" i="79"/>
  <c r="EM54" i="79"/>
  <c r="EM53" i="79"/>
  <c r="FK54" i="79"/>
  <c r="FK53" i="79"/>
  <c r="CA53" i="79"/>
  <c r="CA54" i="79"/>
  <c r="BK53" i="79"/>
  <c r="BK54" i="79"/>
  <c r="AM53" i="79"/>
  <c r="AM54" i="79"/>
  <c r="CQ53" i="79"/>
  <c r="CQ54" i="79"/>
  <c r="FC54" i="79"/>
  <c r="FC53" i="79"/>
  <c r="DO54" i="79"/>
  <c r="DO53" i="79"/>
  <c r="O54" i="79"/>
  <c r="O53" i="79"/>
  <c r="W54" i="79"/>
  <c r="W53" i="79"/>
  <c r="BS53" i="79"/>
  <c r="BS54" i="79"/>
  <c r="DW54" i="79"/>
  <c r="DW53" i="79"/>
  <c r="CI54" i="79"/>
  <c r="CI53" i="79"/>
  <c r="DG54" i="79"/>
  <c r="DG53" i="79"/>
  <c r="AE54" i="79"/>
  <c r="AE53" i="79"/>
  <c r="BC54" i="79"/>
  <c r="BC53" i="79"/>
  <c r="CY54" i="79"/>
  <c r="CY53" i="79"/>
  <c r="AU54" i="79"/>
  <c r="AU53" i="79"/>
  <c r="EE54" i="79"/>
  <c r="EE53" i="79"/>
  <c r="AM303" i="79"/>
  <c r="AM349" i="79" s="1"/>
  <c r="AV223" i="79"/>
  <c r="BF148" i="79"/>
  <c r="DZ181" i="79"/>
  <c r="BK303" i="79"/>
  <c r="BK349" i="79" s="1"/>
  <c r="CD115" i="79"/>
  <c r="CL160" i="79"/>
  <c r="AX222" i="79"/>
  <c r="BN183" i="79"/>
  <c r="FK303" i="79"/>
  <c r="FK349" i="79" s="1"/>
  <c r="EM303" i="79"/>
  <c r="EM349" i="79" s="1"/>
  <c r="BV148" i="79"/>
  <c r="AW223" i="79"/>
  <c r="BV156" i="79"/>
  <c r="DB216" i="79"/>
  <c r="FC502" i="79"/>
  <c r="CL183" i="79"/>
  <c r="FF328" i="79"/>
  <c r="W502" i="79"/>
  <c r="BN217" i="79"/>
  <c r="CQ510" i="79"/>
  <c r="CQ487" i="79" s="1"/>
  <c r="CQ321" i="79" s="1"/>
  <c r="AE502" i="79"/>
  <c r="DB153" i="79"/>
  <c r="DW505" i="79"/>
  <c r="DW486" i="79" s="1"/>
  <c r="DW205" i="79" s="1"/>
  <c r="AH269" i="79"/>
  <c r="BV267" i="79"/>
  <c r="EX156" i="79"/>
  <c r="C15" i="32" l="1"/>
  <c r="EH158" i="79"/>
  <c r="BN148" i="79"/>
  <c r="CT148" i="79"/>
  <c r="DJ107" i="79"/>
  <c r="AX156" i="79"/>
  <c r="AX267" i="79"/>
  <c r="EX112" i="79"/>
  <c r="CD155" i="79"/>
  <c r="BV314" i="79"/>
  <c r="DJ276" i="79"/>
  <c r="FF97" i="79"/>
  <c r="CT275" i="79"/>
  <c r="EX314" i="79"/>
  <c r="AX148" i="79"/>
  <c r="CT107" i="79"/>
  <c r="EX276" i="79"/>
  <c r="EP148" i="79"/>
  <c r="CT154" i="79"/>
  <c r="DR117" i="79"/>
  <c r="DZ106" i="79"/>
  <c r="EP115" i="79"/>
  <c r="AH148" i="79"/>
  <c r="EP147" i="79"/>
  <c r="DZ148" i="79"/>
  <c r="EH148" i="79"/>
  <c r="FN139" i="79"/>
  <c r="DJ156" i="79"/>
  <c r="AP148" i="79"/>
  <c r="EH152" i="79"/>
  <c r="AP112" i="79"/>
  <c r="EH155" i="79"/>
  <c r="DZ160" i="79"/>
  <c r="CD156" i="79"/>
  <c r="R156" i="79"/>
  <c r="CT81" i="79"/>
  <c r="AX106" i="79"/>
  <c r="DB148" i="79"/>
  <c r="DZ215" i="79"/>
  <c r="DW510" i="79"/>
  <c r="DW487" i="79" s="1"/>
  <c r="DW321" i="79" s="1"/>
  <c r="DY321" i="79" s="1"/>
  <c r="DY323" i="79" s="1"/>
  <c r="AE505" i="79"/>
  <c r="AE486" i="79" s="1"/>
  <c r="AE205" i="79" s="1"/>
  <c r="AG205" i="79" s="1"/>
  <c r="O163" i="79"/>
  <c r="CL147" i="79"/>
  <c r="FF148" i="79"/>
  <c r="DZ115" i="79"/>
  <c r="Z267" i="79"/>
  <c r="R211" i="79"/>
  <c r="DB156" i="79"/>
  <c r="DR181" i="79"/>
  <c r="AE163" i="79"/>
  <c r="BF159" i="79"/>
  <c r="AH156" i="79"/>
  <c r="W441" i="79"/>
  <c r="AU441" i="79"/>
  <c r="BK441" i="79"/>
  <c r="J396" i="79"/>
  <c r="FF396" i="79" s="1"/>
  <c r="AH146" i="79"/>
  <c r="J394" i="79"/>
  <c r="BN394" i="79" s="1"/>
  <c r="I392" i="79"/>
  <c r="FM392" i="79" s="1"/>
  <c r="Z121" i="79"/>
  <c r="EE163" i="79"/>
  <c r="DO163" i="79"/>
  <c r="BF156" i="79"/>
  <c r="CQ441" i="79"/>
  <c r="BF122" i="79"/>
  <c r="R54" i="35"/>
  <c r="R58" i="35" s="1"/>
  <c r="R276" i="79"/>
  <c r="FF298" i="79"/>
  <c r="BV208" i="79"/>
  <c r="FN208" i="79"/>
  <c r="R267" i="79"/>
  <c r="EH208" i="79"/>
  <c r="FN104" i="79"/>
  <c r="DB208" i="79"/>
  <c r="EX146" i="79"/>
  <c r="FF146" i="79"/>
  <c r="BN208" i="79"/>
  <c r="BV147" i="79"/>
  <c r="EP139" i="79"/>
  <c r="R208" i="79"/>
  <c r="DB215" i="79"/>
  <c r="EP260" i="79"/>
  <c r="BC441" i="79"/>
  <c r="AX99" i="79"/>
  <c r="CL208" i="79"/>
  <c r="DZ152" i="79"/>
  <c r="FF267" i="79"/>
  <c r="CT208" i="79"/>
  <c r="CZ223" i="79"/>
  <c r="Q55" i="35"/>
  <c r="CL189" i="79"/>
  <c r="BF208" i="79"/>
  <c r="AX190" i="79"/>
  <c r="DZ208" i="79"/>
  <c r="CL201" i="79"/>
  <c r="AP183" i="79"/>
  <c r="AH208" i="79"/>
  <c r="FM223" i="79"/>
  <c r="CD215" i="79"/>
  <c r="EX208" i="79"/>
  <c r="DZ267" i="79"/>
  <c r="BN152" i="79"/>
  <c r="BV269" i="79"/>
  <c r="BN269" i="79"/>
  <c r="EP208" i="79"/>
  <c r="DR208" i="79"/>
  <c r="AP189" i="79"/>
  <c r="FF81" i="79"/>
  <c r="AP208" i="79"/>
  <c r="DB269" i="79"/>
  <c r="FN146" i="79"/>
  <c r="BN81" i="79"/>
  <c r="EH190" i="79"/>
  <c r="FF208" i="79"/>
  <c r="AH267" i="79"/>
  <c r="CT267" i="79"/>
  <c r="CD208" i="79"/>
  <c r="AH190" i="79"/>
  <c r="EP269" i="79"/>
  <c r="EP190" i="79"/>
  <c r="BF267" i="79"/>
  <c r="CT190" i="79"/>
  <c r="DZ269" i="79"/>
  <c r="EP267" i="79"/>
  <c r="EX269" i="79"/>
  <c r="DR269" i="79"/>
  <c r="CL190" i="79"/>
  <c r="BN190" i="79"/>
  <c r="AX259" i="79"/>
  <c r="FF269" i="79"/>
  <c r="BN267" i="79"/>
  <c r="EH267" i="79"/>
  <c r="DB267" i="79"/>
  <c r="FF160" i="79"/>
  <c r="BF190" i="79"/>
  <c r="DJ267" i="79"/>
  <c r="AP269" i="79"/>
  <c r="BF269" i="79"/>
  <c r="CL269" i="79"/>
  <c r="CD190" i="79"/>
  <c r="DZ260" i="79"/>
  <c r="DZ314" i="79"/>
  <c r="AH155" i="79"/>
  <c r="Z269" i="79"/>
  <c r="BF189" i="79"/>
  <c r="AP267" i="79"/>
  <c r="CT269" i="79"/>
  <c r="DJ269" i="79"/>
  <c r="AX155" i="79"/>
  <c r="EH117" i="79"/>
  <c r="BV155" i="79"/>
  <c r="FF273" i="79"/>
  <c r="BV117" i="79"/>
  <c r="AX152" i="79"/>
  <c r="CD112" i="79"/>
  <c r="AP315" i="79"/>
  <c r="AH112" i="79"/>
  <c r="R155" i="79"/>
  <c r="CL112" i="79"/>
  <c r="DJ159" i="79"/>
  <c r="CL155" i="79"/>
  <c r="EX155" i="79"/>
  <c r="EH201" i="79"/>
  <c r="DB155" i="79"/>
  <c r="EP298" i="79"/>
  <c r="EX117" i="79"/>
  <c r="DZ112" i="79"/>
  <c r="DZ117" i="79"/>
  <c r="R117" i="79"/>
  <c r="CD159" i="79"/>
  <c r="CD269" i="79"/>
  <c r="BF147" i="79"/>
  <c r="EP331" i="79"/>
  <c r="FN117" i="79"/>
  <c r="Z112" i="79"/>
  <c r="FN216" i="79"/>
  <c r="DJ300" i="79"/>
  <c r="FN121" i="79"/>
  <c r="BV331" i="79"/>
  <c r="EH331" i="79"/>
  <c r="BF260" i="79"/>
  <c r="CT117" i="79"/>
  <c r="AO223" i="79"/>
  <c r="CT155" i="79"/>
  <c r="BF121" i="79"/>
  <c r="Z331" i="79"/>
  <c r="BN112" i="79"/>
  <c r="DJ155" i="79"/>
  <c r="EH159" i="79"/>
  <c r="DZ298" i="79"/>
  <c r="EH112" i="79"/>
  <c r="BF112" i="79"/>
  <c r="EH108" i="79"/>
  <c r="DJ183" i="79"/>
  <c r="R152" i="79"/>
  <c r="DB181" i="79"/>
  <c r="DR331" i="79"/>
  <c r="BF139" i="79"/>
  <c r="AP190" i="79"/>
  <c r="CT152" i="79"/>
  <c r="AX133" i="79"/>
  <c r="EP112" i="79"/>
  <c r="CL215" i="79"/>
  <c r="DR139" i="79"/>
  <c r="FF112" i="79"/>
  <c r="EH147" i="79"/>
  <c r="FF155" i="79"/>
  <c r="R121" i="79"/>
  <c r="BF22" i="79"/>
  <c r="BF419" i="79" s="1"/>
  <c r="DR222" i="79"/>
  <c r="FN260" i="79"/>
  <c r="EX159" i="79"/>
  <c r="BN117" i="79"/>
  <c r="FN160" i="79"/>
  <c r="FN155" i="79"/>
  <c r="AP153" i="79"/>
  <c r="R215" i="79"/>
  <c r="CL117" i="79"/>
  <c r="DB147" i="79"/>
  <c r="AX315" i="79"/>
  <c r="AH159" i="79"/>
  <c r="AP222" i="79"/>
  <c r="R122" i="79"/>
  <c r="EX160" i="79"/>
  <c r="EH181" i="79"/>
  <c r="BN155" i="79"/>
  <c r="BF155" i="79"/>
  <c r="FF117" i="79"/>
  <c r="R328" i="79"/>
  <c r="DZ201" i="79"/>
  <c r="EP201" i="79"/>
  <c r="AP82" i="79"/>
  <c r="EP160" i="79"/>
  <c r="CD152" i="79"/>
  <c r="CD147" i="79"/>
  <c r="CT112" i="79"/>
  <c r="BV152" i="79"/>
  <c r="BV112" i="79"/>
  <c r="DB300" i="79"/>
  <c r="CJ150" i="79"/>
  <c r="R147" i="79"/>
  <c r="DR152" i="79"/>
  <c r="BF152" i="79"/>
  <c r="EP155" i="79"/>
  <c r="CT300" i="79"/>
  <c r="AH315" i="79"/>
  <c r="Z117" i="79"/>
  <c r="BF117" i="79"/>
  <c r="DB154" i="79"/>
  <c r="DR156" i="79"/>
  <c r="BV332" i="79"/>
  <c r="DR155" i="79"/>
  <c r="EP158" i="79"/>
  <c r="DB183" i="79"/>
  <c r="AP155" i="79"/>
  <c r="AN223" i="79"/>
  <c r="AH300" i="79"/>
  <c r="EH146" i="79"/>
  <c r="AH147" i="79"/>
  <c r="EP117" i="79"/>
  <c r="CT147" i="79"/>
  <c r="DR315" i="79"/>
  <c r="DJ122" i="79"/>
  <c r="R124" i="79"/>
  <c r="CD117" i="79"/>
  <c r="BN331" i="79"/>
  <c r="DA150" i="79"/>
  <c r="BV121" i="79"/>
  <c r="CD121" i="79"/>
  <c r="AH299" i="79"/>
  <c r="AP117" i="79"/>
  <c r="BN260" i="79"/>
  <c r="DR273" i="79"/>
  <c r="R112" i="79"/>
  <c r="DJ160" i="79"/>
  <c r="CT298" i="79"/>
  <c r="DB117" i="79"/>
  <c r="DJ147" i="79"/>
  <c r="DJ112" i="79"/>
  <c r="AX117" i="79"/>
  <c r="EP327" i="79"/>
  <c r="FN298" i="79"/>
  <c r="AP154" i="79"/>
  <c r="DB331" i="79"/>
  <c r="DJ133" i="79"/>
  <c r="Q150" i="79"/>
  <c r="CD298" i="79"/>
  <c r="DR112" i="79"/>
  <c r="FN133" i="79"/>
  <c r="EH160" i="79"/>
  <c r="BN298" i="79"/>
  <c r="AN218" i="79"/>
  <c r="Z215" i="79"/>
  <c r="FF332" i="79"/>
  <c r="DB112" i="79"/>
  <c r="CD332" i="79"/>
  <c r="DB190" i="79"/>
  <c r="DB121" i="79"/>
  <c r="BF132" i="79"/>
  <c r="DZ331" i="79"/>
  <c r="DB315" i="79"/>
  <c r="AX331" i="79"/>
  <c r="DZ155" i="79"/>
  <c r="BV300" i="79"/>
  <c r="DI150" i="79"/>
  <c r="BV190" i="79"/>
  <c r="EP315" i="79"/>
  <c r="EP215" i="79"/>
  <c r="AX147" i="79"/>
  <c r="DB332" i="79"/>
  <c r="DJ273" i="79"/>
  <c r="AX121" i="79"/>
  <c r="EH121" i="79"/>
  <c r="FF288" i="79"/>
  <c r="BL73" i="79"/>
  <c r="AP260" i="79"/>
  <c r="BN122" i="79"/>
  <c r="CT22" i="79"/>
  <c r="CT419" i="79" s="1"/>
  <c r="BN121" i="79"/>
  <c r="Z260" i="79"/>
  <c r="DJ332" i="79"/>
  <c r="FN190" i="79"/>
  <c r="EH269" i="79"/>
  <c r="CT121" i="79"/>
  <c r="Z160" i="79"/>
  <c r="BF158" i="79"/>
  <c r="I394" i="79"/>
  <c r="FM394" i="79" s="1"/>
  <c r="BF331" i="79"/>
  <c r="DZ273" i="79"/>
  <c r="AP215" i="79"/>
  <c r="CD331" i="79"/>
  <c r="FN267" i="79"/>
  <c r="DB260" i="79"/>
  <c r="CL152" i="79"/>
  <c r="BN273" i="79"/>
  <c r="AP217" i="79"/>
  <c r="FN273" i="79"/>
  <c r="EX317" i="79"/>
  <c r="AH183" i="79"/>
  <c r="DJ298" i="79"/>
  <c r="CL121" i="79"/>
  <c r="DZ154" i="79"/>
  <c r="BV298" i="79"/>
  <c r="EH216" i="79"/>
  <c r="CZ218" i="79"/>
  <c r="FN152" i="79"/>
  <c r="AP124" i="79"/>
  <c r="DR147" i="79"/>
  <c r="EX152" i="79"/>
  <c r="EF218" i="79"/>
  <c r="DZ121" i="79"/>
  <c r="DH150" i="79"/>
  <c r="BF215" i="79"/>
  <c r="BF82" i="79"/>
  <c r="DJ117" i="79"/>
  <c r="CJ68" i="79"/>
  <c r="CT139" i="79"/>
  <c r="DB152" i="79"/>
  <c r="FE150" i="79"/>
  <c r="DB314" i="79"/>
  <c r="DJ121" i="79"/>
  <c r="DZ147" i="79"/>
  <c r="CL158" i="79"/>
  <c r="EP273" i="79"/>
  <c r="BN158" i="79"/>
  <c r="H394" i="79"/>
  <c r="CB394" i="79" s="1"/>
  <c r="BF299" i="79"/>
  <c r="CL260" i="79"/>
  <c r="DB159" i="79"/>
  <c r="FF147" i="79"/>
  <c r="CR73" i="79"/>
  <c r="EX315" i="79"/>
  <c r="CL122" i="79"/>
  <c r="EF150" i="79"/>
  <c r="DR160" i="79"/>
  <c r="EP159" i="79"/>
  <c r="DJ158" i="79"/>
  <c r="CL159" i="79"/>
  <c r="DZ159" i="79"/>
  <c r="FN158" i="79"/>
  <c r="DB160" i="79"/>
  <c r="AH160" i="79"/>
  <c r="EX158" i="79"/>
  <c r="BV160" i="79"/>
  <c r="Z158" i="79"/>
  <c r="FF159" i="79"/>
  <c r="Z155" i="79"/>
  <c r="Z154" i="79"/>
  <c r="FF154" i="79"/>
  <c r="FN154" i="79"/>
  <c r="CL154" i="79"/>
  <c r="BN154" i="79"/>
  <c r="AP152" i="79"/>
  <c r="DR158" i="79"/>
  <c r="AP160" i="79"/>
  <c r="CD160" i="79"/>
  <c r="EH156" i="79"/>
  <c r="FN159" i="79"/>
  <c r="R158" i="79"/>
  <c r="EP154" i="79"/>
  <c r="EM163" i="79"/>
  <c r="CY163" i="79"/>
  <c r="CA163" i="79"/>
  <c r="DG163" i="79"/>
  <c r="AP147" i="79"/>
  <c r="BS163" i="79"/>
  <c r="CQ163" i="79"/>
  <c r="BC163" i="79"/>
  <c r="AH122" i="79"/>
  <c r="AX122" i="79"/>
  <c r="BV122" i="79"/>
  <c r="DB122" i="79"/>
  <c r="DR121" i="79"/>
  <c r="AH121" i="79"/>
  <c r="EX115" i="79"/>
  <c r="Z115" i="79"/>
  <c r="AP121" i="79"/>
  <c r="CT115" i="79"/>
  <c r="AH108" i="79"/>
  <c r="CD82" i="79"/>
  <c r="AH82" i="79"/>
  <c r="CB66" i="79"/>
  <c r="CD66" i="79" s="1"/>
  <c r="AG66" i="79"/>
  <c r="EW66" i="79"/>
  <c r="BM66" i="79"/>
  <c r="FM66" i="79"/>
  <c r="X66" i="79"/>
  <c r="DX66" i="79"/>
  <c r="BD66" i="79"/>
  <c r="EN66" i="79"/>
  <c r="CZ66" i="79"/>
  <c r="DH66" i="79"/>
  <c r="EF66" i="79"/>
  <c r="EV66" i="79"/>
  <c r="AV66" i="79"/>
  <c r="CJ66" i="79"/>
  <c r="FD66" i="79"/>
  <c r="CR66" i="79"/>
  <c r="FL66" i="79"/>
  <c r="BT66" i="79"/>
  <c r="AN66" i="79"/>
  <c r="CS66" i="79"/>
  <c r="EG66" i="79"/>
  <c r="DY66" i="79"/>
  <c r="BE66" i="79"/>
  <c r="DI66" i="79"/>
  <c r="AW66" i="79"/>
  <c r="Q66" i="79"/>
  <c r="R66" i="79" s="1"/>
  <c r="EO66" i="79"/>
  <c r="CK66" i="79"/>
  <c r="AO66" i="79"/>
  <c r="BU66" i="79"/>
  <c r="FE66" i="79"/>
  <c r="DA66" i="79"/>
  <c r="Y66" i="79"/>
  <c r="AF66" i="79"/>
  <c r="DP66" i="79"/>
  <c r="DQ66" i="79"/>
  <c r="BL66" i="79"/>
  <c r="EX331" i="79"/>
  <c r="BV260" i="79"/>
  <c r="DJ215" i="79"/>
  <c r="DA218" i="79"/>
  <c r="R331" i="79"/>
  <c r="DR201" i="79"/>
  <c r="CT201" i="79"/>
  <c r="FF317" i="79"/>
  <c r="CL332" i="79"/>
  <c r="DR332" i="79"/>
  <c r="AH260" i="79"/>
  <c r="EX81" i="79"/>
  <c r="FF190" i="79"/>
  <c r="DR148" i="79"/>
  <c r="BN216" i="79"/>
  <c r="AH331" i="79"/>
  <c r="DR190" i="79"/>
  <c r="AX260" i="79"/>
  <c r="H393" i="79"/>
  <c r="BT393" i="79" s="1"/>
  <c r="AX181" i="79"/>
  <c r="EX201" i="79"/>
  <c r="EH298" i="79"/>
  <c r="BF315" i="79"/>
  <c r="BN222" i="79"/>
  <c r="BM223" i="79"/>
  <c r="BV181" i="79"/>
  <c r="EH260" i="79"/>
  <c r="CB218" i="79"/>
  <c r="AP331" i="79"/>
  <c r="FF260" i="79"/>
  <c r="BF332" i="79"/>
  <c r="CT260" i="79"/>
  <c r="CT316" i="79"/>
  <c r="BV201" i="79"/>
  <c r="FF201" i="79"/>
  <c r="Z273" i="79"/>
  <c r="DJ181" i="79"/>
  <c r="EG223" i="79"/>
  <c r="EH222" i="79"/>
  <c r="FN332" i="79"/>
  <c r="CD260" i="79"/>
  <c r="AX215" i="79"/>
  <c r="EP299" i="79"/>
  <c r="CT273" i="79"/>
  <c r="EX215" i="79"/>
  <c r="BV215" i="79"/>
  <c r="DZ299" i="79"/>
  <c r="FF215" i="79"/>
  <c r="R269" i="79"/>
  <c r="DJ297" i="79"/>
  <c r="DR260" i="79"/>
  <c r="EH332" i="79"/>
  <c r="R203" i="79"/>
  <c r="FC423" i="79"/>
  <c r="FC426" i="79" s="1"/>
  <c r="FC430" i="79" s="1"/>
  <c r="R332" i="79"/>
  <c r="BN316" i="79"/>
  <c r="EP317" i="79"/>
  <c r="DJ315" i="79"/>
  <c r="BF273" i="79"/>
  <c r="DI223" i="79"/>
  <c r="BL218" i="79"/>
  <c r="DJ222" i="79"/>
  <c r="EP332" i="79"/>
  <c r="AX298" i="79"/>
  <c r="AH273" i="79"/>
  <c r="DB298" i="79"/>
  <c r="AX183" i="79"/>
  <c r="AP298" i="79"/>
  <c r="CL181" i="79"/>
  <c r="AH298" i="79"/>
  <c r="AH215" i="79"/>
  <c r="CT315" i="79"/>
  <c r="CL315" i="79"/>
  <c r="R298" i="79"/>
  <c r="BF183" i="79"/>
  <c r="EX260" i="79"/>
  <c r="EX183" i="79"/>
  <c r="CD182" i="79"/>
  <c r="BN215" i="79"/>
  <c r="CD181" i="79"/>
  <c r="CL273" i="79"/>
  <c r="BF203" i="79"/>
  <c r="DR298" i="79"/>
  <c r="EP181" i="79"/>
  <c r="AH332" i="79"/>
  <c r="EH215" i="79"/>
  <c r="DR215" i="79"/>
  <c r="Z315" i="79"/>
  <c r="AP332" i="79"/>
  <c r="CT215" i="79"/>
  <c r="CD315" i="79"/>
  <c r="R190" i="79"/>
  <c r="EX332" i="79"/>
  <c r="EH315" i="79"/>
  <c r="DZ244" i="79"/>
  <c r="DJ201" i="79"/>
  <c r="Z190" i="79"/>
  <c r="FN201" i="79"/>
  <c r="DZ315" i="79"/>
  <c r="DZ183" i="79"/>
  <c r="AX332" i="79"/>
  <c r="DB201" i="79"/>
  <c r="FN183" i="79"/>
  <c r="BN332" i="79"/>
  <c r="Z183" i="79"/>
  <c r="EH203" i="79"/>
  <c r="CT181" i="79"/>
  <c r="FK505" i="79"/>
  <c r="FK486" i="79" s="1"/>
  <c r="FK205" i="79" s="1"/>
  <c r="FL205" i="79" s="1"/>
  <c r="DZ332" i="79"/>
  <c r="EX313" i="79"/>
  <c r="CL317" i="79"/>
  <c r="BN315" i="79"/>
  <c r="FF315" i="79"/>
  <c r="R315" i="79"/>
  <c r="FN248" i="79"/>
  <c r="DZ243" i="79"/>
  <c r="BV183" i="79"/>
  <c r="EP183" i="79"/>
  <c r="DJ190" i="79"/>
  <c r="FF183" i="79"/>
  <c r="BV203" i="79"/>
  <c r="FF181" i="79"/>
  <c r="CD201" i="79"/>
  <c r="EX181" i="79"/>
  <c r="AH181" i="79"/>
  <c r="CD183" i="79"/>
  <c r="AH189" i="79"/>
  <c r="R183" i="79"/>
  <c r="CT183" i="79"/>
  <c r="FN316" i="79"/>
  <c r="Q423" i="79"/>
  <c r="DJ314" i="79"/>
  <c r="FN113" i="79"/>
  <c r="FF152" i="79"/>
  <c r="H391" i="79"/>
  <c r="AV391" i="79" s="1"/>
  <c r="BV115" i="79"/>
  <c r="CD273" i="79"/>
  <c r="DJ152" i="79"/>
  <c r="AX115" i="79"/>
  <c r="FF156" i="79"/>
  <c r="FN290" i="79"/>
  <c r="BF314" i="79"/>
  <c r="BV187" i="79"/>
  <c r="Z107" i="79"/>
  <c r="BL150" i="79"/>
  <c r="CL298" i="79"/>
  <c r="DB186" i="79"/>
  <c r="AF150" i="79"/>
  <c r="AG150" i="79"/>
  <c r="BV129" i="79"/>
  <c r="BN159" i="79"/>
  <c r="AH314" i="79"/>
  <c r="P150" i="79"/>
  <c r="BF133" i="79"/>
  <c r="AH244" i="79"/>
  <c r="EX189" i="79"/>
  <c r="FF244" i="79"/>
  <c r="CL133" i="79"/>
  <c r="DJ316" i="79"/>
  <c r="BT150" i="79"/>
  <c r="FN97" i="79"/>
  <c r="DZ328" i="79"/>
  <c r="EP314" i="79"/>
  <c r="AX189" i="79"/>
  <c r="R137" i="79"/>
  <c r="EH80" i="79"/>
  <c r="BF149" i="79"/>
  <c r="EP133" i="79"/>
  <c r="FF189" i="79"/>
  <c r="BN261" i="79"/>
  <c r="BV273" i="79"/>
  <c r="EP290" i="79"/>
  <c r="CL106" i="79"/>
  <c r="DB326" i="79"/>
  <c r="EW150" i="79"/>
  <c r="AP115" i="79"/>
  <c r="EX106" i="79"/>
  <c r="AH115" i="79"/>
  <c r="CD297" i="79"/>
  <c r="EV150" i="79"/>
  <c r="EP326" i="79"/>
  <c r="EH24" i="79"/>
  <c r="EH421" i="79" s="1"/>
  <c r="DJ81" i="79"/>
  <c r="Z106" i="79"/>
  <c r="DB189" i="79"/>
  <c r="FN258" i="79"/>
  <c r="CR109" i="79"/>
  <c r="AO150" i="79"/>
  <c r="I441" i="79"/>
  <c r="I442" i="79" s="1"/>
  <c r="I473" i="79" s="1"/>
  <c r="CL156" i="79"/>
  <c r="EH328" i="79"/>
  <c r="CT160" i="79"/>
  <c r="CK150" i="79"/>
  <c r="AH22" i="79"/>
  <c r="AH419" i="79" s="1"/>
  <c r="J395" i="79"/>
  <c r="EH395" i="79" s="1"/>
  <c r="DQ150" i="79"/>
  <c r="DB272" i="79"/>
  <c r="AH123" i="79"/>
  <c r="EP276" i="79"/>
  <c r="BE150" i="79"/>
  <c r="FN106" i="79"/>
  <c r="DZ317" i="79"/>
  <c r="EH106" i="79"/>
  <c r="DZ24" i="79"/>
  <c r="DZ421" i="79" s="1"/>
  <c r="EP24" i="79"/>
  <c r="EP421" i="79" s="1"/>
  <c r="R160" i="79"/>
  <c r="CD314" i="79"/>
  <c r="H395" i="79"/>
  <c r="BT395" i="79" s="1"/>
  <c r="CT314" i="79"/>
  <c r="CR218" i="79"/>
  <c r="EP106" i="79"/>
  <c r="AX160" i="79"/>
  <c r="FF297" i="79"/>
  <c r="CZ150" i="79"/>
  <c r="CL230" i="79"/>
  <c r="FF115" i="79"/>
  <c r="AX112" i="79"/>
  <c r="AH261" i="79"/>
  <c r="EH297" i="79"/>
  <c r="EH81" i="79"/>
  <c r="FF106" i="79"/>
  <c r="Z133" i="79"/>
  <c r="CT158" i="79"/>
  <c r="FF80" i="79"/>
  <c r="DB146" i="79"/>
  <c r="R115" i="79"/>
  <c r="CL314" i="79"/>
  <c r="Z147" i="79"/>
  <c r="EP258" i="79"/>
  <c r="BF115" i="79"/>
  <c r="CT297" i="79"/>
  <c r="CD148" i="79"/>
  <c r="AP187" i="79"/>
  <c r="BN147" i="79"/>
  <c r="FN314" i="79"/>
  <c r="BV316" i="79"/>
  <c r="Z187" i="79"/>
  <c r="BN123" i="79"/>
  <c r="CL272" i="79"/>
  <c r="DB158" i="79"/>
  <c r="Z149" i="79"/>
  <c r="Z314" i="79"/>
  <c r="FN297" i="79"/>
  <c r="DR149" i="79"/>
  <c r="DR183" i="79"/>
  <c r="DR314" i="79"/>
  <c r="EH123" i="79"/>
  <c r="AP156" i="79"/>
  <c r="Y150" i="79"/>
  <c r="BF130" i="79"/>
  <c r="CT137" i="79"/>
  <c r="DB106" i="79"/>
  <c r="FF187" i="79"/>
  <c r="CD272" i="79"/>
  <c r="EH314" i="79"/>
  <c r="BD201" i="79"/>
  <c r="BE201" i="79"/>
  <c r="DH419" i="79"/>
  <c r="DH423" i="79" s="1"/>
  <c r="DJ22" i="79"/>
  <c r="DJ419" i="79" s="1"/>
  <c r="Z298" i="79"/>
  <c r="BV158" i="79"/>
  <c r="P421" i="79"/>
  <c r="P423" i="79" s="1"/>
  <c r="R24" i="79"/>
  <c r="R421" i="79" s="1"/>
  <c r="EW419" i="79"/>
  <c r="EW423" i="79" s="1"/>
  <c r="EX22" i="79"/>
  <c r="EX419" i="79" s="1"/>
  <c r="BF298" i="79"/>
  <c r="AP129" i="79"/>
  <c r="I391" i="79"/>
  <c r="CS391" i="79" s="1"/>
  <c r="R189" i="79"/>
  <c r="DR22" i="79"/>
  <c r="DR419" i="79" s="1"/>
  <c r="R22" i="79"/>
  <c r="R419" i="79" s="1"/>
  <c r="FF272" i="79"/>
  <c r="FC441" i="79"/>
  <c r="FF314" i="79"/>
  <c r="CQ505" i="79"/>
  <c r="CQ486" i="79" s="1"/>
  <c r="CQ205" i="79" s="1"/>
  <c r="CR205" i="79" s="1"/>
  <c r="DP150" i="79"/>
  <c r="EH133" i="79"/>
  <c r="AM163" i="79"/>
  <c r="R314" i="79"/>
  <c r="EX148" i="79"/>
  <c r="AM505" i="79"/>
  <c r="AM486" i="79" s="1"/>
  <c r="AM205" i="79" s="1"/>
  <c r="AM212" i="79" s="1"/>
  <c r="AP107" i="79"/>
  <c r="BN133" i="79"/>
  <c r="EP297" i="79"/>
  <c r="AE426" i="79"/>
  <c r="AE430" i="79" s="1"/>
  <c r="AN150" i="79"/>
  <c r="DB297" i="79"/>
  <c r="FN81" i="79"/>
  <c r="Z22" i="79"/>
  <c r="Z419" i="79" s="1"/>
  <c r="H56" i="36"/>
  <c r="FF227" i="79"/>
  <c r="BF228" i="79"/>
  <c r="EH139" i="79"/>
  <c r="R148" i="79"/>
  <c r="Z148" i="79"/>
  <c r="CL148" i="79"/>
  <c r="EU441" i="79"/>
  <c r="J442" i="79"/>
  <c r="J473" i="79" s="1"/>
  <c r="FK508" i="79"/>
  <c r="FK509" i="79" s="1"/>
  <c r="FK510" i="79" s="1"/>
  <c r="FK487" i="79" s="1"/>
  <c r="FK321" i="79" s="1"/>
  <c r="FK323" i="79" s="1"/>
  <c r="FK336" i="79" s="1"/>
  <c r="FK352" i="79" s="1"/>
  <c r="FC510" i="79"/>
  <c r="FC487" i="79" s="1"/>
  <c r="FC321" i="79" s="1"/>
  <c r="FE321" i="79" s="1"/>
  <c r="FE323" i="79" s="1"/>
  <c r="FF107" i="79"/>
  <c r="DB115" i="79"/>
  <c r="AP272" i="79"/>
  <c r="BD150" i="79"/>
  <c r="DO441" i="79"/>
  <c r="Z316" i="79"/>
  <c r="FC303" i="79"/>
  <c r="FC349" i="79" s="1"/>
  <c r="EU163" i="79"/>
  <c r="BK163" i="79"/>
  <c r="EU426" i="79"/>
  <c r="EU430" i="79" s="1"/>
  <c r="BF81" i="79"/>
  <c r="Z156" i="79"/>
  <c r="EX297" i="79"/>
  <c r="CQ45" i="79"/>
  <c r="CQ455" i="79" s="1"/>
  <c r="CQ57" i="79"/>
  <c r="CQ414" i="79" s="1"/>
  <c r="DG505" i="79"/>
  <c r="DG486" i="79" s="1"/>
  <c r="DG205" i="79" s="1"/>
  <c r="DI205" i="79" s="1"/>
  <c r="DA109" i="79"/>
  <c r="EP100" i="79"/>
  <c r="BV24" i="79"/>
  <c r="BV421" i="79" s="1"/>
  <c r="D22" i="35"/>
  <c r="AU163" i="79"/>
  <c r="BU150" i="79"/>
  <c r="FK441" i="79"/>
  <c r="CD154" i="79"/>
  <c r="BF297" i="79"/>
  <c r="CL115" i="79"/>
  <c r="CI163" i="79"/>
  <c r="EM441" i="79"/>
  <c r="O441" i="79"/>
  <c r="DG441" i="79"/>
  <c r="BS441" i="79"/>
  <c r="AP133" i="79"/>
  <c r="BN189" i="79"/>
  <c r="DG426" i="79"/>
  <c r="DG430" i="79" s="1"/>
  <c r="DO426" i="79"/>
  <c r="DO430" i="79" s="1"/>
  <c r="CD317" i="79"/>
  <c r="BN317" i="79"/>
  <c r="AH154" i="79"/>
  <c r="DZ81" i="79"/>
  <c r="BN139" i="79"/>
  <c r="DR115" i="79"/>
  <c r="H426" i="79"/>
  <c r="H430" i="79" s="1"/>
  <c r="EP81" i="79"/>
  <c r="EH189" i="79"/>
  <c r="CD24" i="79"/>
  <c r="CD421" i="79" s="1"/>
  <c r="BF24" i="79"/>
  <c r="BF421" i="79" s="1"/>
  <c r="DJ326" i="79"/>
  <c r="EG109" i="79"/>
  <c r="CT106" i="79"/>
  <c r="AP24" i="79"/>
  <c r="AP421" i="79" s="1"/>
  <c r="FN189" i="79"/>
  <c r="CT133" i="79"/>
  <c r="DB133" i="79"/>
  <c r="EX275" i="79"/>
  <c r="FN244" i="79"/>
  <c r="R316" i="79"/>
  <c r="EH107" i="79"/>
  <c r="FN326" i="79"/>
  <c r="DJ115" i="79"/>
  <c r="AX22" i="79"/>
  <c r="AX419" i="79" s="1"/>
  <c r="CL297" i="79"/>
  <c r="AH133" i="79"/>
  <c r="EO423" i="79"/>
  <c r="Y423" i="79"/>
  <c r="FN296" i="79"/>
  <c r="DR106" i="79"/>
  <c r="H441" i="79"/>
  <c r="H442" i="79" s="1"/>
  <c r="H473" i="79" s="1"/>
  <c r="FN227" i="79"/>
  <c r="Y109" i="79"/>
  <c r="BN24" i="79"/>
  <c r="BN421" i="79" s="1"/>
  <c r="EX133" i="79"/>
  <c r="BV297" i="79"/>
  <c r="DR290" i="79"/>
  <c r="EH244" i="79"/>
  <c r="AP290" i="79"/>
  <c r="BU423" i="79"/>
  <c r="CL81" i="79"/>
  <c r="EX139" i="79"/>
  <c r="AX314" i="79"/>
  <c r="CL24" i="79"/>
  <c r="CL421" i="79" s="1"/>
  <c r="DZ97" i="79"/>
  <c r="Z24" i="79"/>
  <c r="Z421" i="79" s="1"/>
  <c r="Z189" i="79"/>
  <c r="DB107" i="79"/>
  <c r="DR133" i="79"/>
  <c r="BS426" i="79"/>
  <c r="BS430" i="79" s="1"/>
  <c r="BN314" i="79"/>
  <c r="X423" i="79"/>
  <c r="BE423" i="79"/>
  <c r="BD181" i="79"/>
  <c r="BE181" i="79"/>
  <c r="BL201" i="79"/>
  <c r="BM201" i="79"/>
  <c r="BM181" i="79"/>
  <c r="BL181" i="79"/>
  <c r="BE185" i="79"/>
  <c r="BD185" i="79"/>
  <c r="BL185" i="79"/>
  <c r="BM185" i="79"/>
  <c r="FK426" i="79"/>
  <c r="FK430" i="79" s="1"/>
  <c r="FK395" i="79"/>
  <c r="EE395" i="79"/>
  <c r="CY395" i="79"/>
  <c r="BS395" i="79"/>
  <c r="CQ395" i="79"/>
  <c r="CI395" i="79"/>
  <c r="CA395" i="79"/>
  <c r="W395" i="79"/>
  <c r="DW395" i="79"/>
  <c r="DO395" i="79"/>
  <c r="DG395" i="79"/>
  <c r="FC395" i="79"/>
  <c r="EU395" i="79"/>
  <c r="EM395" i="79"/>
  <c r="AM395" i="79"/>
  <c r="BK395" i="79"/>
  <c r="BC395" i="79"/>
  <c r="AU395" i="79"/>
  <c r="AE395" i="79"/>
  <c r="CC423" i="79"/>
  <c r="FK391" i="79"/>
  <c r="EE391" i="79"/>
  <c r="CY391" i="79"/>
  <c r="BS391" i="79"/>
  <c r="DW391" i="79"/>
  <c r="DO391" i="79"/>
  <c r="DG391" i="79"/>
  <c r="W391" i="79"/>
  <c r="FC391" i="79"/>
  <c r="EU391" i="79"/>
  <c r="EM391" i="79"/>
  <c r="BK391" i="79"/>
  <c r="BC391" i="79"/>
  <c r="AU391" i="79"/>
  <c r="AM391" i="79"/>
  <c r="CQ391" i="79"/>
  <c r="AE391" i="79"/>
  <c r="CI391" i="79"/>
  <c r="CA391" i="79"/>
  <c r="FC392" i="79"/>
  <c r="DW392" i="79"/>
  <c r="CQ392" i="79"/>
  <c r="BK392" i="79"/>
  <c r="DO392" i="79"/>
  <c r="DG392" i="79"/>
  <c r="EU392" i="79"/>
  <c r="EM392" i="79"/>
  <c r="EE392" i="79"/>
  <c r="CY392" i="79"/>
  <c r="FK392" i="79"/>
  <c r="BC392" i="79"/>
  <c r="AU392" i="79"/>
  <c r="AM392" i="79"/>
  <c r="CI392" i="79"/>
  <c r="CA392" i="79"/>
  <c r="BS392" i="79"/>
  <c r="AE392" i="79"/>
  <c r="W392" i="79"/>
  <c r="G430" i="79"/>
  <c r="G435" i="79" s="1"/>
  <c r="DO505" i="79"/>
  <c r="DO486" i="79" s="1"/>
  <c r="DO205" i="79" s="1"/>
  <c r="DO212" i="79" s="1"/>
  <c r="EU397" i="79"/>
  <c r="DO397" i="79"/>
  <c r="CI397" i="79"/>
  <c r="BC397" i="79"/>
  <c r="DG397" i="79"/>
  <c r="EM397" i="79"/>
  <c r="EE397" i="79"/>
  <c r="DW397" i="79"/>
  <c r="AM397" i="79"/>
  <c r="FK397" i="79"/>
  <c r="FC397" i="79"/>
  <c r="AU397" i="79"/>
  <c r="AE397" i="79"/>
  <c r="CA397" i="79"/>
  <c r="BS397" i="79"/>
  <c r="BK397" i="79"/>
  <c r="W397" i="79"/>
  <c r="CY397" i="79"/>
  <c r="CQ397" i="79"/>
  <c r="FC396" i="79"/>
  <c r="DW396" i="79"/>
  <c r="CQ396" i="79"/>
  <c r="BK396" i="79"/>
  <c r="DO396" i="79"/>
  <c r="DG396" i="79"/>
  <c r="CY396" i="79"/>
  <c r="EU396" i="79"/>
  <c r="EM396" i="79"/>
  <c r="EE396" i="79"/>
  <c r="AM396" i="79"/>
  <c r="FK396" i="79"/>
  <c r="BC396" i="79"/>
  <c r="AU396" i="79"/>
  <c r="AE396" i="79"/>
  <c r="W396" i="79"/>
  <c r="CI396" i="79"/>
  <c r="BS396" i="79"/>
  <c r="CA396" i="79"/>
  <c r="EM394" i="79"/>
  <c r="DG394" i="79"/>
  <c r="CA394" i="79"/>
  <c r="AU394" i="79"/>
  <c r="FK394" i="79"/>
  <c r="FC394" i="79"/>
  <c r="EU394" i="79"/>
  <c r="BS394" i="79"/>
  <c r="BK394" i="79"/>
  <c r="BC394" i="79"/>
  <c r="AE394" i="79"/>
  <c r="CY394" i="79"/>
  <c r="CQ394" i="79"/>
  <c r="CI394" i="79"/>
  <c r="W394" i="79"/>
  <c r="EE394" i="79"/>
  <c r="DW394" i="79"/>
  <c r="DO394" i="79"/>
  <c r="AM394" i="79"/>
  <c r="CD226" i="79"/>
  <c r="EU393" i="79"/>
  <c r="DO393" i="79"/>
  <c r="CI393" i="79"/>
  <c r="BC393" i="79"/>
  <c r="EM393" i="79"/>
  <c r="EE393" i="79"/>
  <c r="DW393" i="79"/>
  <c r="FK393" i="79"/>
  <c r="FC393" i="79"/>
  <c r="AU393" i="79"/>
  <c r="AM393" i="79"/>
  <c r="CA393" i="79"/>
  <c r="BS393" i="79"/>
  <c r="BK393" i="79"/>
  <c r="AE393" i="79"/>
  <c r="DG393" i="79"/>
  <c r="CY393" i="79"/>
  <c r="CQ393" i="79"/>
  <c r="W393" i="79"/>
  <c r="EM426" i="79"/>
  <c r="EM430" i="79" s="1"/>
  <c r="AP314" i="79"/>
  <c r="EX147" i="79"/>
  <c r="CZ423" i="79"/>
  <c r="EV423" i="79"/>
  <c r="AV423" i="79"/>
  <c r="J426" i="79"/>
  <c r="J430" i="79" s="1"/>
  <c r="AG37" i="79"/>
  <c r="W426" i="79"/>
  <c r="W430" i="79" s="1"/>
  <c r="BK426" i="79"/>
  <c r="BK430" i="79" s="1"/>
  <c r="DW439" i="79"/>
  <c r="DW441" i="79" s="1"/>
  <c r="DW424" i="79"/>
  <c r="CI439" i="79"/>
  <c r="CI441" i="79" s="1"/>
  <c r="CI424" i="79"/>
  <c r="CI445" i="79" s="1"/>
  <c r="AP22" i="79"/>
  <c r="AP419" i="79" s="1"/>
  <c r="AN423" i="79"/>
  <c r="EE439" i="79"/>
  <c r="EE441" i="79" s="1"/>
  <c r="EE424" i="79"/>
  <c r="EE445" i="79" s="1"/>
  <c r="CR423" i="79"/>
  <c r="EP22" i="79"/>
  <c r="EP419" i="79" s="1"/>
  <c r="CY439" i="79"/>
  <c r="CY441" i="79" s="1"/>
  <c r="CY424" i="79"/>
  <c r="CY445" i="79" s="1"/>
  <c r="CQ426" i="79"/>
  <c r="CQ430" i="79" s="1"/>
  <c r="AU426" i="79"/>
  <c r="AU430" i="79" s="1"/>
  <c r="DQ423" i="79"/>
  <c r="AM426" i="79"/>
  <c r="AM430" i="79" s="1"/>
  <c r="BC426" i="79"/>
  <c r="BC430" i="79" s="1"/>
  <c r="O426" i="79"/>
  <c r="O430" i="79" s="1"/>
  <c r="AF423" i="79"/>
  <c r="BL423" i="79"/>
  <c r="DP423" i="79"/>
  <c r="FM423" i="79"/>
  <c r="AO423" i="79"/>
  <c r="J392" i="79"/>
  <c r="R392" i="79" s="1"/>
  <c r="AG425" i="79"/>
  <c r="AG446" i="79" s="1"/>
  <c r="CR150" i="79"/>
  <c r="EF423" i="79"/>
  <c r="H396" i="79"/>
  <c r="P396" i="79" s="1"/>
  <c r="BD423" i="79"/>
  <c r="CS423" i="79"/>
  <c r="I396" i="79"/>
  <c r="Q396" i="79" s="1"/>
  <c r="DY395" i="79"/>
  <c r="AO395" i="79"/>
  <c r="CK395" i="79"/>
  <c r="BU395" i="79"/>
  <c r="BE395" i="79"/>
  <c r="EW395" i="79"/>
  <c r="EG395" i="79"/>
  <c r="DI395" i="79"/>
  <c r="FM395" i="79"/>
  <c r="CS395" i="79"/>
  <c r="CC395" i="79"/>
  <c r="BM395" i="79"/>
  <c r="Y395" i="79"/>
  <c r="DQ395" i="79"/>
  <c r="AG395" i="79"/>
  <c r="AW395" i="79"/>
  <c r="EO395" i="79"/>
  <c r="FE395" i="79"/>
  <c r="DA395" i="79"/>
  <c r="CJ423" i="79"/>
  <c r="AW423" i="79"/>
  <c r="AG423" i="79"/>
  <c r="FD423" i="79"/>
  <c r="EP393" i="79"/>
  <c r="DR393" i="79"/>
  <c r="DB393" i="79"/>
  <c r="AX393" i="79"/>
  <c r="AH393" i="79"/>
  <c r="DZ393" i="79"/>
  <c r="CL393" i="79"/>
  <c r="BV393" i="79"/>
  <c r="BF393" i="79"/>
  <c r="FF393" i="79"/>
  <c r="DJ393" i="79"/>
  <c r="CT393" i="79"/>
  <c r="EH393" i="79"/>
  <c r="AP393" i="79"/>
  <c r="EX393" i="79"/>
  <c r="BN393" i="79"/>
  <c r="Z393" i="79"/>
  <c r="FN393" i="79"/>
  <c r="CD393" i="79"/>
  <c r="DI423" i="79"/>
  <c r="EN423" i="79"/>
  <c r="FM440" i="79"/>
  <c r="FM425" i="79"/>
  <c r="FM446" i="79" s="1"/>
  <c r="FM424" i="79"/>
  <c r="FM445" i="79" s="1"/>
  <c r="FM439" i="79"/>
  <c r="FL423" i="79"/>
  <c r="FM447" i="79"/>
  <c r="FM449" i="79"/>
  <c r="FL439" i="79"/>
  <c r="FL424" i="79"/>
  <c r="FL445" i="79" s="1"/>
  <c r="FL440" i="79"/>
  <c r="FL425" i="79"/>
  <c r="FL446" i="79" s="1"/>
  <c r="FE449" i="79"/>
  <c r="FE424" i="79"/>
  <c r="FE445" i="79" s="1"/>
  <c r="FE439" i="79"/>
  <c r="FE447" i="79"/>
  <c r="FD440" i="79"/>
  <c r="FD425" i="79"/>
  <c r="FD446" i="79" s="1"/>
  <c r="FE440" i="79"/>
  <c r="FE425" i="79"/>
  <c r="FE446" i="79" s="1"/>
  <c r="FE423" i="79"/>
  <c r="EV440" i="79"/>
  <c r="EV425" i="79"/>
  <c r="EV446" i="79" s="1"/>
  <c r="EW449" i="79"/>
  <c r="EW447" i="79"/>
  <c r="EV439" i="79"/>
  <c r="EV424" i="79"/>
  <c r="EV445" i="79" s="1"/>
  <c r="EW425" i="79"/>
  <c r="EW446" i="79" s="1"/>
  <c r="EW440" i="79"/>
  <c r="EW424" i="79"/>
  <c r="EW445" i="79" s="1"/>
  <c r="EW439" i="79"/>
  <c r="EX217" i="79"/>
  <c r="EO449" i="79"/>
  <c r="EN439" i="79"/>
  <c r="EN424" i="79"/>
  <c r="EN445" i="79" s="1"/>
  <c r="EO447" i="79"/>
  <c r="EO424" i="79"/>
  <c r="EO445" i="79" s="1"/>
  <c r="EO439" i="79"/>
  <c r="EN440" i="79"/>
  <c r="EN425" i="79"/>
  <c r="EN446" i="79" s="1"/>
  <c r="EO425" i="79"/>
  <c r="EO446" i="79" s="1"/>
  <c r="EO440" i="79"/>
  <c r="EG424" i="79"/>
  <c r="EG445" i="79" s="1"/>
  <c r="EG439" i="79"/>
  <c r="EG447" i="79"/>
  <c r="EF440" i="79"/>
  <c r="EF425" i="79"/>
  <c r="EF446" i="79" s="1"/>
  <c r="EG423" i="79"/>
  <c r="EG449" i="79"/>
  <c r="EF439" i="79"/>
  <c r="EF424" i="79"/>
  <c r="EF445" i="79" s="1"/>
  <c r="EG440" i="79"/>
  <c r="EG425" i="79"/>
  <c r="EG446" i="79" s="1"/>
  <c r="DX423" i="79"/>
  <c r="DY423" i="79"/>
  <c r="DX440" i="79"/>
  <c r="DX425" i="79"/>
  <c r="DX446" i="79" s="1"/>
  <c r="DY439" i="79"/>
  <c r="DY424" i="79"/>
  <c r="DY445" i="79" s="1"/>
  <c r="DY447" i="79"/>
  <c r="DY449" i="79"/>
  <c r="DY440" i="79"/>
  <c r="DY425" i="79"/>
  <c r="DY446" i="79" s="1"/>
  <c r="DQ440" i="79"/>
  <c r="DQ425" i="79"/>
  <c r="DQ446" i="79" s="1"/>
  <c r="DP440" i="79"/>
  <c r="DP425" i="79"/>
  <c r="DP446" i="79" s="1"/>
  <c r="DQ447" i="79"/>
  <c r="DQ424" i="79"/>
  <c r="DQ445" i="79" s="1"/>
  <c r="DQ439" i="79"/>
  <c r="DQ449" i="79"/>
  <c r="DI424" i="79"/>
  <c r="DI445" i="79" s="1"/>
  <c r="DI439" i="79"/>
  <c r="DH439" i="79"/>
  <c r="DH424" i="79"/>
  <c r="DH445" i="79" s="1"/>
  <c r="DI425" i="79"/>
  <c r="DI446" i="79" s="1"/>
  <c r="DI440" i="79"/>
  <c r="DI449" i="79"/>
  <c r="DH440" i="79"/>
  <c r="DH425" i="79"/>
  <c r="DH446" i="79" s="1"/>
  <c r="DI447" i="79"/>
  <c r="CZ440" i="79"/>
  <c r="CZ425" i="79"/>
  <c r="CZ446" i="79" s="1"/>
  <c r="DA440" i="79"/>
  <c r="DA425" i="79"/>
  <c r="DA446" i="79" s="1"/>
  <c r="DA423" i="79"/>
  <c r="DA449" i="79"/>
  <c r="DA447" i="79"/>
  <c r="DA424" i="79"/>
  <c r="DA445" i="79" s="1"/>
  <c r="DA439" i="79"/>
  <c r="CS440" i="79"/>
  <c r="CS425" i="79"/>
  <c r="CS446" i="79" s="1"/>
  <c r="CS449" i="79"/>
  <c r="CS447" i="79"/>
  <c r="CS424" i="79"/>
  <c r="CS445" i="79" s="1"/>
  <c r="CS439" i="79"/>
  <c r="CR440" i="79"/>
  <c r="CR425" i="79"/>
  <c r="CR446" i="79" s="1"/>
  <c r="CK423" i="79"/>
  <c r="CK425" i="79"/>
  <c r="CK446" i="79" s="1"/>
  <c r="CK440" i="79"/>
  <c r="CJ440" i="79"/>
  <c r="CJ425" i="79"/>
  <c r="CJ446" i="79" s="1"/>
  <c r="CK449" i="79"/>
  <c r="CJ439" i="79"/>
  <c r="CJ424" i="79"/>
  <c r="CJ445" i="79" s="1"/>
  <c r="CK447" i="79"/>
  <c r="CK424" i="79"/>
  <c r="CK445" i="79" s="1"/>
  <c r="CK439" i="79"/>
  <c r="CC447" i="79"/>
  <c r="CC440" i="79"/>
  <c r="CC425" i="79"/>
  <c r="CC446" i="79" s="1"/>
  <c r="CB439" i="79"/>
  <c r="CB424" i="79"/>
  <c r="CB445" i="79" s="1"/>
  <c r="CB440" i="79"/>
  <c r="CB425" i="79"/>
  <c r="CB446" i="79" s="1"/>
  <c r="CC449" i="79"/>
  <c r="CB423" i="79"/>
  <c r="CC424" i="79"/>
  <c r="CC445" i="79" s="1"/>
  <c r="CC439" i="79"/>
  <c r="BT440" i="79"/>
  <c r="BT425" i="79"/>
  <c r="BT446" i="79" s="1"/>
  <c r="BT439" i="79"/>
  <c r="BT424" i="79"/>
  <c r="BT445" i="79" s="1"/>
  <c r="BU440" i="79"/>
  <c r="BU425" i="79"/>
  <c r="BU446" i="79" s="1"/>
  <c r="BU424" i="79"/>
  <c r="BU445" i="79" s="1"/>
  <c r="BU439" i="79"/>
  <c r="BU447" i="79"/>
  <c r="BU449" i="79"/>
  <c r="BT423" i="79"/>
  <c r="BM447" i="79"/>
  <c r="BM440" i="79"/>
  <c r="BM425" i="79"/>
  <c r="BM446" i="79" s="1"/>
  <c r="BM423" i="79"/>
  <c r="BM449" i="79"/>
  <c r="BM424" i="79"/>
  <c r="BM445" i="79" s="1"/>
  <c r="BM439" i="79"/>
  <c r="BL440" i="79"/>
  <c r="BL425" i="79"/>
  <c r="BL446" i="79" s="1"/>
  <c r="BE447" i="79"/>
  <c r="BE424" i="79"/>
  <c r="BE445" i="79" s="1"/>
  <c r="BE439" i="79"/>
  <c r="BE449" i="79"/>
  <c r="BD440" i="79"/>
  <c r="BD425" i="79"/>
  <c r="BD446" i="79" s="1"/>
  <c r="BE425" i="79"/>
  <c r="BE446" i="79" s="1"/>
  <c r="BE440" i="79"/>
  <c r="AW447" i="79"/>
  <c r="AW424" i="79"/>
  <c r="AW445" i="79" s="1"/>
  <c r="AW439" i="79"/>
  <c r="AW440" i="79"/>
  <c r="AW425" i="79"/>
  <c r="AW446" i="79" s="1"/>
  <c r="AV440" i="79"/>
  <c r="AV425" i="79"/>
  <c r="AV446" i="79" s="1"/>
  <c r="AV439" i="79"/>
  <c r="AV424" i="79"/>
  <c r="AV445" i="79" s="1"/>
  <c r="AW449" i="79"/>
  <c r="AO440" i="79"/>
  <c r="AO425" i="79"/>
  <c r="AO446" i="79" s="1"/>
  <c r="AO424" i="79"/>
  <c r="AO445" i="79" s="1"/>
  <c r="AO439" i="79"/>
  <c r="AN440" i="79"/>
  <c r="AN425" i="79"/>
  <c r="AN446" i="79" s="1"/>
  <c r="AO449" i="79"/>
  <c r="AN439" i="79"/>
  <c r="AN424" i="79"/>
  <c r="AN445" i="79" s="1"/>
  <c r="AO447" i="79"/>
  <c r="AF440" i="79"/>
  <c r="AF425" i="79"/>
  <c r="AF446" i="79" s="1"/>
  <c r="AF439" i="79"/>
  <c r="AF424" i="79"/>
  <c r="AF445" i="79" s="1"/>
  <c r="AG424" i="79"/>
  <c r="AG445" i="79" s="1"/>
  <c r="AG439" i="79"/>
  <c r="AG441" i="79" s="1"/>
  <c r="AG442" i="79" s="1"/>
  <c r="AG473" i="79" s="1"/>
  <c r="AG447" i="79"/>
  <c r="AG449" i="79"/>
  <c r="Y447" i="79"/>
  <c r="X439" i="79"/>
  <c r="X424" i="79"/>
  <c r="X445" i="79" s="1"/>
  <c r="Y449" i="79"/>
  <c r="X440" i="79"/>
  <c r="X425" i="79"/>
  <c r="X446" i="79" s="1"/>
  <c r="Y440" i="79"/>
  <c r="Y425" i="79"/>
  <c r="Y446" i="79" s="1"/>
  <c r="Y424" i="79"/>
  <c r="Y445" i="79" s="1"/>
  <c r="Y439" i="79"/>
  <c r="CD22" i="79"/>
  <c r="CD419" i="79" s="1"/>
  <c r="AH222" i="79"/>
  <c r="FN246" i="79"/>
  <c r="BV95" i="79"/>
  <c r="BN330" i="79"/>
  <c r="FD37" i="79"/>
  <c r="EH22" i="79"/>
  <c r="EH419" i="79" s="1"/>
  <c r="DQ37" i="79"/>
  <c r="DB22" i="79"/>
  <c r="DB419" i="79" s="1"/>
  <c r="CL22" i="79"/>
  <c r="CL419" i="79" s="1"/>
  <c r="AW37" i="79"/>
  <c r="AF37" i="79"/>
  <c r="Q447" i="79"/>
  <c r="Q449" i="79"/>
  <c r="Q424" i="79"/>
  <c r="Q425" i="79"/>
  <c r="P425" i="79"/>
  <c r="DZ153" i="79"/>
  <c r="BF146" i="79"/>
  <c r="DZ296" i="79"/>
  <c r="BM150" i="79"/>
  <c r="DJ153" i="79"/>
  <c r="BV22" i="79"/>
  <c r="BV419" i="79" s="1"/>
  <c r="FF22" i="79"/>
  <c r="FF419" i="79" s="1"/>
  <c r="DZ22" i="79"/>
  <c r="DZ419" i="79" s="1"/>
  <c r="EX267" i="79"/>
  <c r="AE47" i="79"/>
  <c r="AE406" i="79" s="1"/>
  <c r="DX150" i="79"/>
  <c r="DO508" i="79"/>
  <c r="DO509" i="79" s="1"/>
  <c r="DO510" i="79" s="1"/>
  <c r="DO487" i="79" s="1"/>
  <c r="DO321" i="79" s="1"/>
  <c r="DY150" i="79"/>
  <c r="FD223" i="79"/>
  <c r="AE50" i="79"/>
  <c r="AE409" i="79" s="1"/>
  <c r="DJ79" i="79"/>
  <c r="DR79" i="79"/>
  <c r="EO150" i="79"/>
  <c r="AE44" i="79"/>
  <c r="AE403" i="79" s="1"/>
  <c r="EN150" i="79"/>
  <c r="AH139" i="79"/>
  <c r="CD149" i="79"/>
  <c r="BN22" i="79"/>
  <c r="BN419" i="79" s="1"/>
  <c r="EF223" i="79"/>
  <c r="DJ83" i="79"/>
  <c r="CI502" i="79"/>
  <c r="CI505" i="79" s="1"/>
  <c r="CI486" i="79" s="1"/>
  <c r="CI205" i="79" s="1"/>
  <c r="CJ205" i="79" s="1"/>
  <c r="EP146" i="79"/>
  <c r="DJ146" i="79"/>
  <c r="AP146" i="79"/>
  <c r="CT149" i="79"/>
  <c r="CS150" i="79"/>
  <c r="R146" i="79"/>
  <c r="BN146" i="79"/>
  <c r="AH216" i="79"/>
  <c r="AP79" i="79"/>
  <c r="CT79" i="79"/>
  <c r="BV79" i="79"/>
  <c r="DG510" i="79"/>
  <c r="DG487" i="79" s="1"/>
  <c r="DG321" i="79" s="1"/>
  <c r="DH321" i="79" s="1"/>
  <c r="DH323" i="79" s="1"/>
  <c r="W505" i="79"/>
  <c r="W486" i="79" s="1"/>
  <c r="W205" i="79" s="1"/>
  <c r="X205" i="79" s="1"/>
  <c r="EU505" i="79"/>
  <c r="EU486" i="79" s="1"/>
  <c r="EU205" i="79" s="1"/>
  <c r="EU212" i="79" s="1"/>
  <c r="BS505" i="79"/>
  <c r="BS486" i="79" s="1"/>
  <c r="BS205" i="79" s="1"/>
  <c r="BS212" i="79" s="1"/>
  <c r="CA505" i="79"/>
  <c r="CA486" i="79" s="1"/>
  <c r="CA205" i="79" s="1"/>
  <c r="CA212" i="79" s="1"/>
  <c r="CL267" i="79"/>
  <c r="BV222" i="79"/>
  <c r="BT223" i="79"/>
  <c r="DW163" i="79"/>
  <c r="EG150" i="79"/>
  <c r="DZ146" i="79"/>
  <c r="Z146" i="79"/>
  <c r="X150" i="79"/>
  <c r="CC150" i="79"/>
  <c r="W163" i="79"/>
  <c r="CT146" i="79"/>
  <c r="CL146" i="79"/>
  <c r="AX149" i="79"/>
  <c r="AW150" i="79"/>
  <c r="BV146" i="79"/>
  <c r="CB150" i="79"/>
  <c r="CD146" i="79"/>
  <c r="AV150" i="79"/>
  <c r="AX146" i="79"/>
  <c r="R79" i="79"/>
  <c r="DB296" i="79"/>
  <c r="CD153" i="79"/>
  <c r="CL153" i="79"/>
  <c r="AF223" i="79"/>
  <c r="CD216" i="79"/>
  <c r="BC44" i="79"/>
  <c r="BC403" i="79" s="1"/>
  <c r="CD267" i="79"/>
  <c r="EH16" i="79"/>
  <c r="EH431" i="79" s="1"/>
  <c r="EH447" i="79" s="1"/>
  <c r="AP299" i="79"/>
  <c r="AH262" i="79"/>
  <c r="CA508" i="79"/>
  <c r="CA509" i="79" s="1"/>
  <c r="CA510" i="79" s="1"/>
  <c r="CA487" i="79" s="1"/>
  <c r="CA321" i="79" s="1"/>
  <c r="CC321" i="79" s="1"/>
  <c r="CC323" i="79" s="1"/>
  <c r="BC49" i="79"/>
  <c r="BC408" i="79" s="1"/>
  <c r="DY37" i="79"/>
  <c r="FL37" i="79"/>
  <c r="DQ218" i="79"/>
  <c r="EH299" i="79"/>
  <c r="CT331" i="79"/>
  <c r="BV216" i="79"/>
  <c r="DJ260" i="79"/>
  <c r="BN299" i="79"/>
  <c r="AH16" i="79"/>
  <c r="AH431" i="79" s="1"/>
  <c r="AH447" i="79" s="1"/>
  <c r="DR216" i="79"/>
  <c r="Z299" i="79"/>
  <c r="CT217" i="79"/>
  <c r="FN299" i="79"/>
  <c r="DR267" i="79"/>
  <c r="CL216" i="79"/>
  <c r="EP36" i="79"/>
  <c r="EH153" i="79"/>
  <c r="CK218" i="79"/>
  <c r="R273" i="79"/>
  <c r="AX273" i="79"/>
  <c r="Q37" i="79"/>
  <c r="AH32" i="79"/>
  <c r="AH33" i="79" s="1"/>
  <c r="DR299" i="79"/>
  <c r="FN153" i="79"/>
  <c r="AW218" i="79"/>
  <c r="R299" i="79"/>
  <c r="EE510" i="79"/>
  <c r="EE487" i="79" s="1"/>
  <c r="EE321" i="79" s="1"/>
  <c r="EG321" i="79" s="1"/>
  <c r="EG323" i="79" s="1"/>
  <c r="EM505" i="79"/>
  <c r="EM486" i="79" s="1"/>
  <c r="EM205" i="79" s="1"/>
  <c r="EM212" i="79" s="1"/>
  <c r="FC505" i="79"/>
  <c r="FC486" i="79" s="1"/>
  <c r="FC205" i="79" s="1"/>
  <c r="FC212" i="79" s="1"/>
  <c r="AP273" i="79"/>
  <c r="EH273" i="79"/>
  <c r="FF153" i="79"/>
  <c r="FK163" i="79"/>
  <c r="DR36" i="79"/>
  <c r="DZ36" i="79"/>
  <c r="DP37" i="79"/>
  <c r="FN16" i="79"/>
  <c r="FN431" i="79" s="1"/>
  <c r="FN447" i="79" s="1"/>
  <c r="FF36" i="79"/>
  <c r="AX36" i="79"/>
  <c r="DJ216" i="79"/>
  <c r="FE37" i="79"/>
  <c r="DX37" i="79"/>
  <c r="EN37" i="79"/>
  <c r="DJ16" i="79"/>
  <c r="DJ431" i="79" s="1"/>
  <c r="DJ447" i="79" s="1"/>
  <c r="EO37" i="79"/>
  <c r="R36" i="79"/>
  <c r="R440" i="79" s="1"/>
  <c r="P37" i="79"/>
  <c r="AU45" i="79"/>
  <c r="Z216" i="79"/>
  <c r="FF24" i="79"/>
  <c r="FF421" i="79" s="1"/>
  <c r="BK44" i="79"/>
  <c r="BK403" i="79" s="1"/>
  <c r="EM44" i="79"/>
  <c r="EM403" i="79" s="1"/>
  <c r="DI218" i="79"/>
  <c r="AU44" i="79"/>
  <c r="AU403" i="79" s="1"/>
  <c r="F54" i="35"/>
  <c r="F58" i="35" s="1"/>
  <c r="G54" i="35"/>
  <c r="G58" i="35" s="1"/>
  <c r="W44" i="79"/>
  <c r="W403" i="79" s="1"/>
  <c r="AM51" i="79"/>
  <c r="AM410" i="79" s="1"/>
  <c r="E54" i="35"/>
  <c r="E55" i="35" s="1"/>
  <c r="X218" i="79"/>
  <c r="EM508" i="79"/>
  <c r="EM509" i="79" s="1"/>
  <c r="EM510" i="79" s="1"/>
  <c r="EM487" i="79" s="1"/>
  <c r="EM321" i="79" s="1"/>
  <c r="EM323" i="79" s="1"/>
  <c r="EM336" i="79" s="1"/>
  <c r="EM352" i="79" s="1"/>
  <c r="AM52" i="79"/>
  <c r="DO46" i="79"/>
  <c r="AX288" i="79"/>
  <c r="EX230" i="79"/>
  <c r="DR100" i="79"/>
  <c r="EX100" i="79"/>
  <c r="EU508" i="79"/>
  <c r="EU509" i="79" s="1"/>
  <c r="EU510" i="79" s="1"/>
  <c r="EU487" i="79" s="1"/>
  <c r="EU321" i="79" s="1"/>
  <c r="EV223" i="79"/>
  <c r="R216" i="79"/>
  <c r="EP152" i="79"/>
  <c r="EP216" i="79"/>
  <c r="AV218" i="79"/>
  <c r="AX216" i="79"/>
  <c r="DP218" i="79"/>
  <c r="DY218" i="79"/>
  <c r="DZ216" i="79"/>
  <c r="BV217" i="79"/>
  <c r="AM44" i="79"/>
  <c r="AM403" i="79" s="1"/>
  <c r="AM56" i="79"/>
  <c r="AM413" i="79" s="1"/>
  <c r="AM48" i="79"/>
  <c r="AM407" i="79" s="1"/>
  <c r="AM49" i="79"/>
  <c r="AM408" i="79" s="1"/>
  <c r="BD218" i="79"/>
  <c r="EG218" i="79"/>
  <c r="P218" i="79"/>
  <c r="Q223" i="79"/>
  <c r="CJ218" i="79"/>
  <c r="AH36" i="79"/>
  <c r="AF218" i="79"/>
  <c r="DB299" i="79"/>
  <c r="BF216" i="79"/>
  <c r="DJ208" i="79"/>
  <c r="DJ217" i="79"/>
  <c r="EO218" i="79"/>
  <c r="BF153" i="79"/>
  <c r="EW223" i="79"/>
  <c r="AG218" i="79"/>
  <c r="CS218" i="79"/>
  <c r="X223" i="79"/>
  <c r="AX208" i="79"/>
  <c r="BU218" i="79"/>
  <c r="DX218" i="79"/>
  <c r="FF300" i="79"/>
  <c r="BE218" i="79"/>
  <c r="CD300" i="79"/>
  <c r="CL299" i="79"/>
  <c r="R229" i="79"/>
  <c r="R270" i="79"/>
  <c r="FE223" i="79"/>
  <c r="DR217" i="79"/>
  <c r="CC218" i="79"/>
  <c r="EV37" i="79"/>
  <c r="AX159" i="79"/>
  <c r="EE502" i="79"/>
  <c r="EE505" i="79" s="1"/>
  <c r="EE486" i="79" s="1"/>
  <c r="EE205" i="79" s="1"/>
  <c r="EE212" i="79" s="1"/>
  <c r="AX129" i="79"/>
  <c r="AP137" i="79"/>
  <c r="AH137" i="79"/>
  <c r="FN269" i="79"/>
  <c r="EX154" i="79"/>
  <c r="Z159" i="79"/>
  <c r="R154" i="79"/>
  <c r="CY502" i="79"/>
  <c r="CY505" i="79" s="1"/>
  <c r="CY486" i="79" s="1"/>
  <c r="CY205" i="79" s="1"/>
  <c r="CY212" i="79" s="1"/>
  <c r="BM218" i="79"/>
  <c r="FN217" i="79"/>
  <c r="AH152" i="79"/>
  <c r="DH218" i="79"/>
  <c r="CT299" i="79"/>
  <c r="BN156" i="79"/>
  <c r="BV154" i="79"/>
  <c r="BF217" i="79"/>
  <c r="CT243" i="79"/>
  <c r="EX247" i="79"/>
  <c r="Z208" i="79"/>
  <c r="BF154" i="79"/>
  <c r="CT159" i="79"/>
  <c r="DR154" i="79"/>
  <c r="AX154" i="79"/>
  <c r="FL218" i="79"/>
  <c r="BE223" i="79"/>
  <c r="CT156" i="79"/>
  <c r="CD129" i="79"/>
  <c r="DJ154" i="79"/>
  <c r="DR32" i="79"/>
  <c r="DR33" i="79" s="1"/>
  <c r="AH217" i="79"/>
  <c r="Z137" i="79"/>
  <c r="DR159" i="79"/>
  <c r="EP156" i="79"/>
  <c r="BN263" i="79"/>
  <c r="Z152" i="79"/>
  <c r="BV299" i="79"/>
  <c r="AO218" i="79"/>
  <c r="DZ217" i="79"/>
  <c r="EP217" i="79"/>
  <c r="R153" i="79"/>
  <c r="R159" i="79"/>
  <c r="FC163" i="79"/>
  <c r="AP159" i="79"/>
  <c r="DZ156" i="79"/>
  <c r="BV159" i="79"/>
  <c r="DB129" i="79"/>
  <c r="DB137" i="79"/>
  <c r="DJ137" i="79"/>
  <c r="BV137" i="79"/>
  <c r="DZ129" i="79"/>
  <c r="BF137" i="79"/>
  <c r="FD73" i="79"/>
  <c r="X73" i="79"/>
  <c r="CJ73" i="79"/>
  <c r="DA223" i="79"/>
  <c r="EN218" i="79"/>
  <c r="DQ223" i="79"/>
  <c r="BC56" i="79"/>
  <c r="BC413" i="79" s="1"/>
  <c r="CT290" i="79"/>
  <c r="DP73" i="79"/>
  <c r="CR37" i="79"/>
  <c r="CD299" i="79"/>
  <c r="AM57" i="79"/>
  <c r="AM414" i="79" s="1"/>
  <c r="FL73" i="79"/>
  <c r="AN73" i="79"/>
  <c r="AG223" i="79"/>
  <c r="AF73" i="79"/>
  <c r="CL300" i="79"/>
  <c r="R217" i="79"/>
  <c r="EN73" i="79"/>
  <c r="DH73" i="79"/>
  <c r="P73" i="79"/>
  <c r="AV73" i="79"/>
  <c r="CC223" i="79"/>
  <c r="EX299" i="79"/>
  <c r="AX223" i="79"/>
  <c r="FL223" i="79"/>
  <c r="BT73" i="79"/>
  <c r="EF73" i="79"/>
  <c r="DX73" i="79"/>
  <c r="CT36" i="79"/>
  <c r="DB217" i="79"/>
  <c r="BD73" i="79"/>
  <c r="CA44" i="79"/>
  <c r="CA403" i="79" s="1"/>
  <c r="AX217" i="79"/>
  <c r="Q218" i="79"/>
  <c r="DO45" i="79"/>
  <c r="BS44" i="79"/>
  <c r="BS403" i="79" s="1"/>
  <c r="EM45" i="79"/>
  <c r="CQ44" i="79"/>
  <c r="CQ403" i="79" s="1"/>
  <c r="FE218" i="79"/>
  <c r="CK37" i="79"/>
  <c r="FK45" i="79"/>
  <c r="W45" i="79"/>
  <c r="EH217" i="79"/>
  <c r="BT218" i="79"/>
  <c r="FF217" i="79"/>
  <c r="EU44" i="79"/>
  <c r="EU403" i="79" s="1"/>
  <c r="BK45" i="79"/>
  <c r="CA45" i="79"/>
  <c r="FC44" i="79"/>
  <c r="FC403" i="79" s="1"/>
  <c r="AX299" i="79"/>
  <c r="BC45" i="79"/>
  <c r="DG45" i="79"/>
  <c r="O45" i="79"/>
  <c r="AE45" i="79"/>
  <c r="DP223" i="79"/>
  <c r="EN223" i="79"/>
  <c r="AM45" i="79"/>
  <c r="DG44" i="79"/>
  <c r="DG403" i="79" s="1"/>
  <c r="DO44" i="79"/>
  <c r="DO403" i="79" s="1"/>
  <c r="O44" i="79"/>
  <c r="O403" i="79" s="1"/>
  <c r="BS45" i="79"/>
  <c r="CL36" i="79"/>
  <c r="EW218" i="79"/>
  <c r="FM73" i="79"/>
  <c r="EO73" i="79"/>
  <c r="BE73" i="79"/>
  <c r="CK76" i="79"/>
  <c r="EH288" i="79"/>
  <c r="Q76" i="79"/>
  <c r="Y73" i="79"/>
  <c r="EV73" i="79"/>
  <c r="EX73" i="79" s="1"/>
  <c r="CZ73" i="79"/>
  <c r="EG76" i="79"/>
  <c r="EH76" i="79" s="1"/>
  <c r="CY51" i="79"/>
  <c r="CY410" i="79" s="1"/>
  <c r="DR207" i="79"/>
  <c r="AX32" i="79"/>
  <c r="AX33" i="79" s="1"/>
  <c r="EP244" i="79"/>
  <c r="DJ18" i="79"/>
  <c r="DJ433" i="79" s="1"/>
  <c r="DJ449" i="79" s="1"/>
  <c r="DZ228" i="79"/>
  <c r="EX258" i="79"/>
  <c r="FF327" i="79"/>
  <c r="EP228" i="79"/>
  <c r="Z276" i="79"/>
  <c r="EX182" i="79"/>
  <c r="EU51" i="79"/>
  <c r="EU410" i="79" s="1"/>
  <c r="EH246" i="79"/>
  <c r="CD32" i="79"/>
  <c r="CD33" i="79" s="1"/>
  <c r="CD217" i="79"/>
  <c r="Z230" i="79"/>
  <c r="DZ67" i="79"/>
  <c r="FN228" i="79"/>
  <c r="EU45" i="79"/>
  <c r="DZ274" i="79"/>
  <c r="FN115" i="79"/>
  <c r="BE109" i="79"/>
  <c r="BV290" i="79"/>
  <c r="DZ189" i="79"/>
  <c r="DQ109" i="79"/>
  <c r="DI109" i="79"/>
  <c r="DB18" i="79"/>
  <c r="DB433" i="79" s="1"/>
  <c r="DB449" i="79" s="1"/>
  <c r="CL207" i="79"/>
  <c r="FF83" i="79"/>
  <c r="CD67" i="79"/>
  <c r="CJ109" i="79"/>
  <c r="FF270" i="79"/>
  <c r="CD132" i="79"/>
  <c r="FN98" i="79"/>
  <c r="DZ258" i="79"/>
  <c r="EP97" i="79"/>
  <c r="DJ243" i="79"/>
  <c r="FN288" i="79"/>
  <c r="FK44" i="79"/>
  <c r="FK403" i="79" s="1"/>
  <c r="FC48" i="79"/>
  <c r="FC407" i="79" s="1"/>
  <c r="CY44" i="79"/>
  <c r="CY403" i="79" s="1"/>
  <c r="BN327" i="79"/>
  <c r="Z67" i="79"/>
  <c r="DJ288" i="79"/>
  <c r="DX29" i="79"/>
  <c r="EX18" i="79"/>
  <c r="EX433" i="79" s="1"/>
  <c r="EX449" i="79" s="1"/>
  <c r="CY45" i="79"/>
  <c r="Z227" i="79"/>
  <c r="FC56" i="79"/>
  <c r="FC413" i="79" s="1"/>
  <c r="AX23" i="79"/>
  <c r="AX420" i="79" s="1"/>
  <c r="DJ330" i="79"/>
  <c r="DJ67" i="79"/>
  <c r="CL246" i="79"/>
  <c r="EX274" i="79"/>
  <c r="Z139" i="79"/>
  <c r="BF107" i="79"/>
  <c r="DB227" i="79"/>
  <c r="CT244" i="79"/>
  <c r="Z290" i="79"/>
  <c r="EH98" i="79"/>
  <c r="DJ23" i="79"/>
  <c r="DJ420" i="79" s="1"/>
  <c r="Y218" i="79"/>
  <c r="EW109" i="79"/>
  <c r="BD109" i="79"/>
  <c r="DZ207" i="79"/>
  <c r="EX216" i="79"/>
  <c r="DJ211" i="79"/>
  <c r="CC109" i="79"/>
  <c r="EP67" i="79"/>
  <c r="DB207" i="79"/>
  <c r="EP189" i="79"/>
  <c r="Z81" i="79"/>
  <c r="CT330" i="79"/>
  <c r="FN275" i="79"/>
  <c r="FC52" i="79"/>
  <c r="FN207" i="79"/>
  <c r="BV18" i="79"/>
  <c r="BV433" i="79" s="1"/>
  <c r="BV449" i="79" s="1"/>
  <c r="R275" i="79"/>
  <c r="BV107" i="79"/>
  <c r="FM218" i="79"/>
  <c r="AP227" i="79"/>
  <c r="FF274" i="79"/>
  <c r="BF106" i="79"/>
  <c r="DB211" i="79"/>
  <c r="EP207" i="79"/>
  <c r="AX300" i="79"/>
  <c r="EX32" i="79"/>
  <c r="EX33" i="79" s="1"/>
  <c r="FD218" i="79"/>
  <c r="DB67" i="79"/>
  <c r="EX290" i="79"/>
  <c r="AV109" i="79"/>
  <c r="EO109" i="79"/>
  <c r="EH258" i="79"/>
  <c r="CD270" i="79"/>
  <c r="EH23" i="79"/>
  <c r="EH420" i="79" s="1"/>
  <c r="DR18" i="79"/>
  <c r="DR433" i="79" s="1"/>
  <c r="DR449" i="79" s="1"/>
  <c r="EH18" i="79"/>
  <c r="EH433" i="79" s="1"/>
  <c r="EH449" i="79" s="1"/>
  <c r="CT216" i="79"/>
  <c r="DR297" i="79"/>
  <c r="DJ32" i="79"/>
  <c r="DJ33" i="79" s="1"/>
  <c r="DZ18" i="79"/>
  <c r="DZ433" i="79" s="1"/>
  <c r="DZ449" i="79" s="1"/>
  <c r="EH296" i="79"/>
  <c r="DZ99" i="79"/>
  <c r="BF100" i="79"/>
  <c r="FC55" i="79"/>
  <c r="DW44" i="79"/>
  <c r="DW403" i="79" s="1"/>
  <c r="BF327" i="79"/>
  <c r="CD326" i="79"/>
  <c r="EH276" i="79"/>
  <c r="CD296" i="79"/>
  <c r="AX107" i="79"/>
  <c r="EH262" i="79"/>
  <c r="DR258" i="79"/>
  <c r="BN115" i="79"/>
  <c r="DP33" i="79"/>
  <c r="DJ262" i="79"/>
  <c r="DR23" i="79"/>
  <c r="DR420" i="79" s="1"/>
  <c r="EX328" i="79"/>
  <c r="CT227" i="79"/>
  <c r="DJ227" i="79"/>
  <c r="X109" i="79"/>
  <c r="BF97" i="79"/>
  <c r="BV16" i="79"/>
  <c r="BV431" i="79" s="1"/>
  <c r="BV447" i="79" s="1"/>
  <c r="FN18" i="79"/>
  <c r="FN433" i="79" s="1"/>
  <c r="FN449" i="79" s="1"/>
  <c r="BL223" i="79"/>
  <c r="CR223" i="79"/>
  <c r="EX300" i="79"/>
  <c r="CL258" i="79"/>
  <c r="AX18" i="79"/>
  <c r="AX433" i="79" s="1"/>
  <c r="AX449" i="79" s="1"/>
  <c r="DW52" i="79"/>
  <c r="AP18" i="79"/>
  <c r="AP433" i="79" s="1"/>
  <c r="AP449" i="79" s="1"/>
  <c r="DB24" i="79"/>
  <c r="DB421" i="79" s="1"/>
  <c r="CT258" i="79"/>
  <c r="EX272" i="79"/>
  <c r="EH316" i="79"/>
  <c r="DR81" i="79"/>
  <c r="Z217" i="79"/>
  <c r="CT153" i="79"/>
  <c r="EX244" i="79"/>
  <c r="FN243" i="79"/>
  <c r="AW109" i="79"/>
  <c r="FC49" i="79"/>
  <c r="FC408" i="79" s="1"/>
  <c r="DW45" i="79"/>
  <c r="CD276" i="79"/>
  <c r="EP182" i="79"/>
  <c r="BU223" i="79"/>
  <c r="DB182" i="79"/>
  <c r="CD258" i="79"/>
  <c r="AP228" i="79"/>
  <c r="BD223" i="79"/>
  <c r="CT207" i="79"/>
  <c r="DR300" i="79"/>
  <c r="CD130" i="79"/>
  <c r="CD275" i="79"/>
  <c r="CD222" i="79"/>
  <c r="EO223" i="79"/>
  <c r="R300" i="79"/>
  <c r="Z300" i="79"/>
  <c r="EP300" i="79"/>
  <c r="CD18" i="79"/>
  <c r="CD433" i="79" s="1"/>
  <c r="CD449" i="79" s="1"/>
  <c r="BN160" i="79"/>
  <c r="BF222" i="79"/>
  <c r="CL222" i="79"/>
  <c r="EH207" i="79"/>
  <c r="Y223" i="79"/>
  <c r="Z297" i="79"/>
  <c r="DR130" i="79"/>
  <c r="AP297" i="79"/>
  <c r="EX130" i="79"/>
  <c r="DB130" i="79"/>
  <c r="Z153" i="79"/>
  <c r="CK223" i="79"/>
  <c r="CS223" i="79"/>
  <c r="DZ300" i="79"/>
  <c r="EV218" i="79"/>
  <c r="EH130" i="79"/>
  <c r="Z130" i="79"/>
  <c r="CD133" i="79"/>
  <c r="DZ222" i="79"/>
  <c r="AH297" i="79"/>
  <c r="EH300" i="79"/>
  <c r="DJ290" i="79"/>
  <c r="FF98" i="79"/>
  <c r="DR316" i="79"/>
  <c r="EP32" i="79"/>
  <c r="EP33" i="79" s="1"/>
  <c r="FN83" i="79"/>
  <c r="FN276" i="79"/>
  <c r="AX130" i="79"/>
  <c r="DZ133" i="79"/>
  <c r="Z222" i="79"/>
  <c r="AP300" i="79"/>
  <c r="FN32" i="79"/>
  <c r="FN33" i="79" s="1"/>
  <c r="FM150" i="79"/>
  <c r="Z326" i="79"/>
  <c r="BV272" i="79"/>
  <c r="R222" i="79"/>
  <c r="BU109" i="79"/>
  <c r="EP274" i="79"/>
  <c r="AP16" i="79"/>
  <c r="AP431" i="79" s="1"/>
  <c r="AP447" i="79" s="1"/>
  <c r="CT98" i="79"/>
  <c r="EX207" i="79"/>
  <c r="CT222" i="79"/>
  <c r="DJ130" i="79"/>
  <c r="DY223" i="79"/>
  <c r="BN297" i="79"/>
  <c r="BE29" i="79"/>
  <c r="FN328" i="79"/>
  <c r="AP32" i="79"/>
  <c r="AP33" i="79" s="1"/>
  <c r="BF330" i="79"/>
  <c r="DJ270" i="79"/>
  <c r="FN22" i="79"/>
  <c r="FN419" i="79" s="1"/>
  <c r="AH316" i="79"/>
  <c r="DZ276" i="79"/>
  <c r="DR153" i="79"/>
  <c r="DB222" i="79"/>
  <c r="AX328" i="79"/>
  <c r="BF300" i="79"/>
  <c r="DZ297" i="79"/>
  <c r="R297" i="79"/>
  <c r="BN300" i="79"/>
  <c r="AX297" i="79"/>
  <c r="BN262" i="79"/>
  <c r="EH275" i="79"/>
  <c r="DR262" i="79"/>
  <c r="FF257" i="79"/>
  <c r="DR276" i="79"/>
  <c r="R262" i="79"/>
  <c r="FN270" i="79"/>
  <c r="R259" i="79"/>
  <c r="BF262" i="79"/>
  <c r="DR274" i="79"/>
  <c r="BF246" i="79"/>
  <c r="CL244" i="79"/>
  <c r="EP246" i="79"/>
  <c r="DB244" i="79"/>
  <c r="FF228" i="79"/>
  <c r="CJ223" i="79"/>
  <c r="P223" i="79"/>
  <c r="EP222" i="79"/>
  <c r="EX222" i="79"/>
  <c r="DH223" i="79"/>
  <c r="DX223" i="79"/>
  <c r="CB223" i="79"/>
  <c r="AP216" i="79"/>
  <c r="CL217" i="79"/>
  <c r="BN207" i="79"/>
  <c r="FF207" i="79"/>
  <c r="DJ207" i="79"/>
  <c r="R207" i="79"/>
  <c r="BN153" i="79"/>
  <c r="EP153" i="79"/>
  <c r="BV153" i="79"/>
  <c r="EX153" i="79"/>
  <c r="BF160" i="79"/>
  <c r="AH153" i="79"/>
  <c r="AX153" i="79"/>
  <c r="R133" i="79"/>
  <c r="CT130" i="79"/>
  <c r="BV139" i="79"/>
  <c r="BN130" i="79"/>
  <c r="BV133" i="79"/>
  <c r="BV130" i="79"/>
  <c r="FF116" i="79"/>
  <c r="DR98" i="79"/>
  <c r="DZ95" i="79"/>
  <c r="DY72" i="79"/>
  <c r="CC72" i="79"/>
  <c r="CS72" i="79"/>
  <c r="BU72" i="79"/>
  <c r="FM72" i="79"/>
  <c r="AO72" i="79"/>
  <c r="DQ72" i="79"/>
  <c r="Y72" i="79"/>
  <c r="DI72" i="79"/>
  <c r="EW72" i="79"/>
  <c r="AG72" i="79"/>
  <c r="EO72" i="79"/>
  <c r="EG72" i="79"/>
  <c r="CK72" i="79"/>
  <c r="BM72" i="79"/>
  <c r="DA72" i="79"/>
  <c r="AW72" i="79"/>
  <c r="BE72" i="79"/>
  <c r="Q72" i="79"/>
  <c r="FE72" i="79"/>
  <c r="AO76" i="79"/>
  <c r="BT76" i="79"/>
  <c r="CS76" i="79"/>
  <c r="EW76" i="79"/>
  <c r="BM73" i="79"/>
  <c r="CS73" i="79"/>
  <c r="FE73" i="79"/>
  <c r="P74" i="79"/>
  <c r="EV74" i="79"/>
  <c r="X74" i="79"/>
  <c r="BT74" i="79"/>
  <c r="BL74" i="79"/>
  <c r="DH74" i="79"/>
  <c r="DP74" i="79"/>
  <c r="CB74" i="79"/>
  <c r="BD74" i="79"/>
  <c r="FL74" i="79"/>
  <c r="DX74" i="79"/>
  <c r="EF74" i="79"/>
  <c r="AV74" i="79"/>
  <c r="AF74" i="79"/>
  <c r="EN74" i="79"/>
  <c r="CJ74" i="79"/>
  <c r="CZ74" i="79"/>
  <c r="AN74" i="79"/>
  <c r="CR74" i="79"/>
  <c r="FD74" i="79"/>
  <c r="FM76" i="79"/>
  <c r="AW68" i="79"/>
  <c r="DP72" i="79"/>
  <c r="BT72" i="79"/>
  <c r="CZ72" i="79"/>
  <c r="CB72" i="79"/>
  <c r="FD72" i="79"/>
  <c r="BD72" i="79"/>
  <c r="DH72" i="79"/>
  <c r="EV72" i="79"/>
  <c r="FL72" i="79"/>
  <c r="EN72" i="79"/>
  <c r="AN72" i="79"/>
  <c r="BL72" i="79"/>
  <c r="CR72" i="79"/>
  <c r="AF72" i="79"/>
  <c r="DX72" i="79"/>
  <c r="P72" i="79"/>
  <c r="CJ72" i="79"/>
  <c r="EF72" i="79"/>
  <c r="X72" i="79"/>
  <c r="AV72" i="79"/>
  <c r="FL76" i="79"/>
  <c r="CZ76" i="79"/>
  <c r="CB76" i="79"/>
  <c r="CJ76" i="79"/>
  <c r="AF76" i="79"/>
  <c r="BE76" i="79"/>
  <c r="DI76" i="79"/>
  <c r="DY76" i="79"/>
  <c r="BU73" i="79"/>
  <c r="DI73" i="79"/>
  <c r="BV81" i="79"/>
  <c r="FE76" i="79"/>
  <c r="Y68" i="79"/>
  <c r="AV76" i="79"/>
  <c r="CR76" i="79"/>
  <c r="DX76" i="79"/>
  <c r="FD76" i="79"/>
  <c r="BL76" i="79"/>
  <c r="DA73" i="79"/>
  <c r="AG76" i="79"/>
  <c r="BM76" i="79"/>
  <c r="DP76" i="79"/>
  <c r="DR76" i="79" s="1"/>
  <c r="EO76" i="79"/>
  <c r="AW73" i="79"/>
  <c r="CC68" i="79"/>
  <c r="P76" i="79"/>
  <c r="DH76" i="79"/>
  <c r="EN76" i="79"/>
  <c r="CC74" i="79"/>
  <c r="CS74" i="79"/>
  <c r="BU74" i="79"/>
  <c r="FE74" i="79"/>
  <c r="BE74" i="79"/>
  <c r="CK74" i="79"/>
  <c r="BM74" i="79"/>
  <c r="DI74" i="79"/>
  <c r="AO74" i="79"/>
  <c r="AG74" i="79"/>
  <c r="EG74" i="79"/>
  <c r="DY74" i="79"/>
  <c r="DQ74" i="79"/>
  <c r="Q74" i="79"/>
  <c r="AW74" i="79"/>
  <c r="Y74" i="79"/>
  <c r="DA74" i="79"/>
  <c r="FM74" i="79"/>
  <c r="EO74" i="79"/>
  <c r="EW74" i="79"/>
  <c r="CC73" i="79"/>
  <c r="CD73" i="79" s="1"/>
  <c r="DY73" i="79"/>
  <c r="X76" i="79"/>
  <c r="CC76" i="79"/>
  <c r="BU76" i="79"/>
  <c r="EV76" i="79"/>
  <c r="Q73" i="79"/>
  <c r="DQ73" i="79"/>
  <c r="EG73" i="79"/>
  <c r="DA76" i="79"/>
  <c r="P68" i="79"/>
  <c r="Y76" i="79"/>
  <c r="BD76" i="79"/>
  <c r="CK73" i="79"/>
  <c r="AN76" i="79"/>
  <c r="AW76" i="79"/>
  <c r="AG73" i="79"/>
  <c r="AO73" i="79"/>
  <c r="DQ68" i="79"/>
  <c r="FN67" i="79"/>
  <c r="AH276" i="79"/>
  <c r="O391" i="79"/>
  <c r="G399" i="79"/>
  <c r="R243" i="79"/>
  <c r="AX81" i="79"/>
  <c r="CD107" i="79"/>
  <c r="EP83" i="79"/>
  <c r="CL107" i="79"/>
  <c r="O397" i="79"/>
  <c r="J391" i="79"/>
  <c r="O392" i="79"/>
  <c r="O393" i="79"/>
  <c r="H392" i="79"/>
  <c r="DZ229" i="79"/>
  <c r="R107" i="79"/>
  <c r="EP107" i="79"/>
  <c r="EH182" i="79"/>
  <c r="DJ246" i="79"/>
  <c r="CT276" i="79"/>
  <c r="I393" i="79"/>
  <c r="EH115" i="79"/>
  <c r="CD330" i="79"/>
  <c r="DJ132" i="79"/>
  <c r="DZ98" i="79"/>
  <c r="F69" i="35"/>
  <c r="F70" i="35" s="1"/>
  <c r="AP207" i="79"/>
  <c r="DJ230" i="79"/>
  <c r="CT327" i="79"/>
  <c r="DH109" i="79"/>
  <c r="AH24" i="79"/>
  <c r="AH421" i="79" s="1"/>
  <c r="BV275" i="79"/>
  <c r="DJ228" i="79"/>
  <c r="R422" i="79"/>
  <c r="DR247" i="79"/>
  <c r="BM109" i="79"/>
  <c r="R296" i="79"/>
  <c r="Z32" i="79"/>
  <c r="Z33" i="79" s="1"/>
  <c r="BN246" i="79"/>
  <c r="DZ23" i="79"/>
  <c r="DZ420" i="79" s="1"/>
  <c r="EP288" i="79"/>
  <c r="BF296" i="79"/>
  <c r="BT109" i="79"/>
  <c r="AX229" i="79"/>
  <c r="CL227" i="79"/>
  <c r="AM50" i="79"/>
  <c r="AM409" i="79" s="1"/>
  <c r="BF290" i="79"/>
  <c r="DY109" i="79"/>
  <c r="EX326" i="79"/>
  <c r="EP211" i="79"/>
  <c r="CL83" i="79"/>
  <c r="P109" i="79"/>
  <c r="EP247" i="79"/>
  <c r="BV182" i="79"/>
  <c r="BN276" i="79"/>
  <c r="EP316" i="79"/>
  <c r="EN109" i="79"/>
  <c r="G69" i="35"/>
  <c r="G70" i="35" s="1"/>
  <c r="BN97" i="79"/>
  <c r="FF275" i="79"/>
  <c r="CB109" i="79"/>
  <c r="FF262" i="79"/>
  <c r="DJ275" i="79"/>
  <c r="FF248" i="79"/>
  <c r="DJ244" i="79"/>
  <c r="EP116" i="79"/>
  <c r="DX109" i="79"/>
  <c r="FN100" i="79"/>
  <c r="DJ274" i="79"/>
  <c r="FL29" i="79"/>
  <c r="CK109" i="79"/>
  <c r="DZ272" i="79"/>
  <c r="BV106" i="79"/>
  <c r="AF29" i="79"/>
  <c r="AM47" i="79"/>
  <c r="AM406" i="79" s="1"/>
  <c r="BN98" i="79"/>
  <c r="BV32" i="79"/>
  <c r="BV33" i="79" s="1"/>
  <c r="BV97" i="79"/>
  <c r="BN275" i="79"/>
  <c r="DJ100" i="79"/>
  <c r="BV207" i="79"/>
  <c r="FF330" i="79"/>
  <c r="BV258" i="79"/>
  <c r="BF272" i="79"/>
  <c r="EP272" i="79"/>
  <c r="BN36" i="79"/>
  <c r="BL37" i="79"/>
  <c r="DH37" i="79"/>
  <c r="DJ36" i="79"/>
  <c r="X37" i="79"/>
  <c r="Z36" i="79"/>
  <c r="AO37" i="79"/>
  <c r="AV37" i="79"/>
  <c r="FM37" i="79"/>
  <c r="CB37" i="79"/>
  <c r="EU56" i="79"/>
  <c r="EU413" i="79" s="1"/>
  <c r="DB36" i="79"/>
  <c r="CZ37" i="79"/>
  <c r="BD37" i="79"/>
  <c r="BF36" i="79"/>
  <c r="DI37" i="79"/>
  <c r="AP36" i="79"/>
  <c r="AN37" i="79"/>
  <c r="EU48" i="79"/>
  <c r="EU407" i="79" s="1"/>
  <c r="EH327" i="79"/>
  <c r="EH36" i="79"/>
  <c r="EF37" i="79"/>
  <c r="EW37" i="79"/>
  <c r="Y37" i="79"/>
  <c r="EG37" i="79"/>
  <c r="BE37" i="79"/>
  <c r="DW56" i="79"/>
  <c r="DW413" i="79" s="1"/>
  <c r="BC47" i="79"/>
  <c r="BC406" i="79" s="1"/>
  <c r="EU55" i="79"/>
  <c r="CD316" i="79"/>
  <c r="EX121" i="79"/>
  <c r="CJ37" i="79"/>
  <c r="DA37" i="79"/>
  <c r="EX36" i="79"/>
  <c r="BT37" i="79"/>
  <c r="BV36" i="79"/>
  <c r="CD36" i="79"/>
  <c r="CC37" i="79"/>
  <c r="DW48" i="79"/>
  <c r="DW407" i="79" s="1"/>
  <c r="CS37" i="79"/>
  <c r="FN36" i="79"/>
  <c r="BM37" i="79"/>
  <c r="BU37" i="79"/>
  <c r="BC55" i="79"/>
  <c r="AH227" i="79"/>
  <c r="EX296" i="79"/>
  <c r="EX107" i="79"/>
  <c r="CT18" i="79"/>
  <c r="CT433" i="79" s="1"/>
  <c r="CT449" i="79" s="1"/>
  <c r="DJ327" i="79"/>
  <c r="DW55" i="79"/>
  <c r="AX247" i="79"/>
  <c r="Z328" i="79"/>
  <c r="AM55" i="79"/>
  <c r="EU57" i="79"/>
  <c r="EU414" i="79" s="1"/>
  <c r="CI50" i="79"/>
  <c r="CI409" i="79" s="1"/>
  <c r="DB276" i="79"/>
  <c r="CL276" i="79"/>
  <c r="BC57" i="79"/>
  <c r="BC414" i="79" s="1"/>
  <c r="EW68" i="79"/>
  <c r="BV228" i="79"/>
  <c r="BU68" i="79"/>
  <c r="DP68" i="79"/>
  <c r="DI68" i="79"/>
  <c r="EO68" i="79"/>
  <c r="FD68" i="79"/>
  <c r="CS68" i="79"/>
  <c r="DH68" i="79"/>
  <c r="BT68" i="79"/>
  <c r="EN68" i="79"/>
  <c r="FM68" i="79"/>
  <c r="BE68" i="79"/>
  <c r="FL68" i="79"/>
  <c r="CB68" i="79"/>
  <c r="X68" i="79"/>
  <c r="AV68" i="79"/>
  <c r="CR68" i="79"/>
  <c r="BM68" i="79"/>
  <c r="EV68" i="79"/>
  <c r="AN68" i="79"/>
  <c r="DY68" i="79"/>
  <c r="EF68" i="79"/>
  <c r="AO68" i="79"/>
  <c r="BL68" i="79"/>
  <c r="DX68" i="79"/>
  <c r="FE68" i="79"/>
  <c r="DJ296" i="79"/>
  <c r="Q68" i="79"/>
  <c r="FN211" i="79"/>
  <c r="BD68" i="79"/>
  <c r="AG68" i="79"/>
  <c r="AF68" i="79"/>
  <c r="DA68" i="79"/>
  <c r="CK68" i="79"/>
  <c r="M57" i="79"/>
  <c r="Z18" i="79"/>
  <c r="Z433" i="79" s="1"/>
  <c r="Z449" i="79" s="1"/>
  <c r="CL18" i="79"/>
  <c r="CL433" i="79" s="1"/>
  <c r="CL449" i="79" s="1"/>
  <c r="EG68" i="79"/>
  <c r="CZ68" i="79"/>
  <c r="Z100" i="79"/>
  <c r="Z270" i="79"/>
  <c r="EP259" i="79"/>
  <c r="R106" i="79"/>
  <c r="EP296" i="79"/>
  <c r="AP81" i="79"/>
  <c r="DJ139" i="79"/>
  <c r="BN18" i="79"/>
  <c r="BN433" i="79" s="1"/>
  <c r="BN449" i="79" s="1"/>
  <c r="BF18" i="79"/>
  <c r="BF433" i="79" s="1"/>
  <c r="BF449" i="79" s="1"/>
  <c r="CL226" i="79"/>
  <c r="AX274" i="79"/>
  <c r="EP328" i="79"/>
  <c r="EP243" i="79"/>
  <c r="EP229" i="79"/>
  <c r="DJ116" i="79"/>
  <c r="EH247" i="79"/>
  <c r="AX116" i="79"/>
  <c r="CL139" i="79"/>
  <c r="CT296" i="79"/>
  <c r="AH18" i="79"/>
  <c r="AH433" i="79" s="1"/>
  <c r="AH449" i="79" s="1"/>
  <c r="FF18" i="79"/>
  <c r="FF433" i="79" s="1"/>
  <c r="FF449" i="79" s="1"/>
  <c r="DR270" i="79"/>
  <c r="CT270" i="79"/>
  <c r="DZ259" i="79"/>
  <c r="FF139" i="79"/>
  <c r="EP18" i="79"/>
  <c r="EP433" i="79" s="1"/>
  <c r="EP449" i="79" s="1"/>
  <c r="R18" i="79"/>
  <c r="R433" i="79" s="1"/>
  <c r="R449" i="79" s="1"/>
  <c r="CT248" i="79"/>
  <c r="DB230" i="79"/>
  <c r="CT97" i="79"/>
  <c r="EX16" i="79"/>
  <c r="EX431" i="79" s="1"/>
  <c r="EX447" i="79" s="1"/>
  <c r="DB290" i="79"/>
  <c r="EX246" i="79"/>
  <c r="Z97" i="79"/>
  <c r="AX98" i="79"/>
  <c r="CD189" i="79"/>
  <c r="DR16" i="79"/>
  <c r="DR431" i="79" s="1"/>
  <c r="DR447" i="79" s="1"/>
  <c r="FN330" i="79"/>
  <c r="BN270" i="79"/>
  <c r="AX262" i="79"/>
  <c r="EN29" i="79"/>
  <c r="BF326" i="79"/>
  <c r="CD229" i="79"/>
  <c r="CZ109" i="79"/>
  <c r="EH99" i="79"/>
  <c r="Q109" i="79"/>
  <c r="EV109" i="79"/>
  <c r="BF275" i="79"/>
  <c r="BF207" i="79"/>
  <c r="CL262" i="79"/>
  <c r="EX67" i="79"/>
  <c r="DR246" i="79"/>
  <c r="AG109" i="79"/>
  <c r="FF259" i="79"/>
  <c r="FF182" i="79"/>
  <c r="EH83" i="79"/>
  <c r="DZ230" i="79"/>
  <c r="EP248" i="79"/>
  <c r="R247" i="79"/>
  <c r="EX330" i="79"/>
  <c r="FN327" i="79"/>
  <c r="Z207" i="79"/>
  <c r="R99" i="79"/>
  <c r="BV327" i="79"/>
  <c r="EP262" i="79"/>
  <c r="DR328" i="79"/>
  <c r="CS109" i="79"/>
  <c r="FF133" i="79"/>
  <c r="CT230" i="79"/>
  <c r="AP67" i="79"/>
  <c r="BV67" i="79"/>
  <c r="FN23" i="79"/>
  <c r="FN420" i="79" s="1"/>
  <c r="CT422" i="79"/>
  <c r="Z247" i="79"/>
  <c r="DZ275" i="79"/>
  <c r="FN230" i="79"/>
  <c r="EG29" i="79"/>
  <c r="DJ229" i="79"/>
  <c r="DZ83" i="79"/>
  <c r="R248" i="79"/>
  <c r="CD248" i="79"/>
  <c r="CD16" i="79"/>
  <c r="CD431" i="79" s="1"/>
  <c r="CD447" i="79" s="1"/>
  <c r="R95" i="79"/>
  <c r="Q29" i="79"/>
  <c r="CT259" i="79"/>
  <c r="CI51" i="79"/>
  <c r="CI410" i="79" s="1"/>
  <c r="AP328" i="79"/>
  <c r="CD95" i="79"/>
  <c r="AP296" i="79"/>
  <c r="CD327" i="79"/>
  <c r="CI57" i="79"/>
  <c r="CI414" i="79" s="1"/>
  <c r="BF182" i="79"/>
  <c r="CI45" i="79"/>
  <c r="CD100" i="79"/>
  <c r="AH275" i="79"/>
  <c r="R226" i="79"/>
  <c r="DJ97" i="79"/>
  <c r="FF100" i="79"/>
  <c r="BV274" i="79"/>
  <c r="CT116" i="79"/>
  <c r="FN247" i="79"/>
  <c r="R98" i="79"/>
  <c r="DZ139" i="79"/>
  <c r="CT228" i="79"/>
  <c r="DJ99" i="79"/>
  <c r="EX262" i="79"/>
  <c r="R116" i="79"/>
  <c r="CL100" i="79"/>
  <c r="FF229" i="79"/>
  <c r="FF186" i="79"/>
  <c r="AX132" i="79"/>
  <c r="Z226" i="79"/>
  <c r="AP258" i="79"/>
  <c r="CT189" i="79"/>
  <c r="Z274" i="79"/>
  <c r="DB330" i="79"/>
  <c r="EH100" i="79"/>
  <c r="CL247" i="79"/>
  <c r="DB16" i="79"/>
  <c r="DB431" i="79" s="1"/>
  <c r="DB447" i="79" s="1"/>
  <c r="AX258" i="79"/>
  <c r="EP99" i="79"/>
  <c r="EX83" i="79"/>
  <c r="AX83" i="79"/>
  <c r="AX243" i="79"/>
  <c r="R228" i="79"/>
  <c r="DB228" i="79"/>
  <c r="AX139" i="79"/>
  <c r="FF331" i="79"/>
  <c r="AH246" i="79"/>
  <c r="AX246" i="79"/>
  <c r="Z262" i="79"/>
  <c r="Z83" i="79"/>
  <c r="BF83" i="79"/>
  <c r="AX228" i="79"/>
  <c r="EP330" i="79"/>
  <c r="BF276" i="79"/>
  <c r="EH226" i="79"/>
  <c r="CD290" i="79"/>
  <c r="DR67" i="79"/>
  <c r="AH259" i="79"/>
  <c r="CD259" i="79"/>
  <c r="BF259" i="79"/>
  <c r="CI49" i="79"/>
  <c r="CI408" i="79" s="1"/>
  <c r="CL327" i="79"/>
  <c r="AP95" i="79"/>
  <c r="AH99" i="79"/>
  <c r="CT99" i="79"/>
  <c r="AH132" i="79"/>
  <c r="BN288" i="79"/>
  <c r="CT288" i="79"/>
  <c r="BV257" i="79"/>
  <c r="FF230" i="79"/>
  <c r="EH97" i="79"/>
  <c r="FF276" i="79"/>
  <c r="Z296" i="79"/>
  <c r="EX327" i="79"/>
  <c r="BF67" i="79"/>
  <c r="DB259" i="79"/>
  <c r="CI47" i="79"/>
  <c r="CI406" i="79" s="1"/>
  <c r="BV83" i="79"/>
  <c r="AX95" i="79"/>
  <c r="AP262" i="79"/>
  <c r="Z330" i="79"/>
  <c r="AP330" i="79"/>
  <c r="AP247" i="79"/>
  <c r="BV247" i="79"/>
  <c r="BV288" i="79"/>
  <c r="CD81" i="79"/>
  <c r="DZ107" i="79"/>
  <c r="CT246" i="79"/>
  <c r="AP259" i="79"/>
  <c r="CI44" i="79"/>
  <c r="CI403" i="79" s="1"/>
  <c r="CD262" i="79"/>
  <c r="BN228" i="79"/>
  <c r="AX330" i="79"/>
  <c r="DB270" i="79"/>
  <c r="Z248" i="79"/>
  <c r="EP186" i="79"/>
  <c r="Z98" i="79"/>
  <c r="BN107" i="79"/>
  <c r="FF296" i="79"/>
  <c r="BN106" i="79"/>
  <c r="DZ316" i="79"/>
  <c r="FN215" i="79"/>
  <c r="AP201" i="79"/>
  <c r="FN132" i="79"/>
  <c r="FF149" i="79"/>
  <c r="CL132" i="79"/>
  <c r="FN112" i="79"/>
  <c r="BF230" i="79"/>
  <c r="R81" i="79"/>
  <c r="FF121" i="79"/>
  <c r="Z275" i="79"/>
  <c r="AX16" i="79"/>
  <c r="AX431" i="79" s="1"/>
  <c r="AX447" i="79" s="1"/>
  <c r="EP270" i="79"/>
  <c r="CT272" i="79"/>
  <c r="FF216" i="79"/>
  <c r="Z259" i="79"/>
  <c r="AX326" i="79"/>
  <c r="BF95" i="79"/>
  <c r="FF16" i="79"/>
  <c r="FF431" i="79" s="1"/>
  <c r="FF447" i="79" s="1"/>
  <c r="R16" i="79"/>
  <c r="R431" i="79" s="1"/>
  <c r="R447" i="79" s="1"/>
  <c r="BV229" i="79"/>
  <c r="Z244" i="79"/>
  <c r="AX244" i="79"/>
  <c r="BN244" i="79"/>
  <c r="AX290" i="79"/>
  <c r="R83" i="79"/>
  <c r="EX95" i="79"/>
  <c r="AP327" i="79"/>
  <c r="AX227" i="79"/>
  <c r="AH330" i="79"/>
  <c r="DZ149" i="79"/>
  <c r="EH274" i="79"/>
  <c r="DR182" i="79"/>
  <c r="CT328" i="79"/>
  <c r="EP227" i="79"/>
  <c r="DB95" i="79"/>
  <c r="DJ24" i="79"/>
  <c r="DJ421" i="79" s="1"/>
  <c r="DH29" i="79"/>
  <c r="AP316" i="79"/>
  <c r="EX316" i="79"/>
  <c r="CD244" i="79"/>
  <c r="R246" i="79"/>
  <c r="FF246" i="79"/>
  <c r="CL328" i="79"/>
  <c r="BV328" i="79"/>
  <c r="AX327" i="79"/>
  <c r="DR83" i="79"/>
  <c r="BV248" i="79"/>
  <c r="FL109" i="79"/>
  <c r="FN107" i="79"/>
  <c r="AH107" i="79"/>
  <c r="EP275" i="79"/>
  <c r="DR230" i="79"/>
  <c r="AN109" i="79"/>
  <c r="DZ247" i="79"/>
  <c r="AH228" i="79"/>
  <c r="AX248" i="79"/>
  <c r="EH116" i="79"/>
  <c r="AP226" i="79"/>
  <c r="BF257" i="79"/>
  <c r="EX257" i="79"/>
  <c r="AX24" i="79"/>
  <c r="AX421" i="79" s="1"/>
  <c r="DZ16" i="79"/>
  <c r="DZ431" i="79" s="1"/>
  <c r="DZ447" i="79" s="1"/>
  <c r="FN272" i="79"/>
  <c r="FN203" i="79"/>
  <c r="BN272" i="79"/>
  <c r="I426" i="79"/>
  <c r="I430" i="79" s="1"/>
  <c r="DR132" i="79"/>
  <c r="CL99" i="79"/>
  <c r="BF248" i="79"/>
  <c r="CT257" i="79"/>
  <c r="EX288" i="79"/>
  <c r="FF95" i="79"/>
  <c r="FF132" i="79"/>
  <c r="DB226" i="79"/>
  <c r="BV226" i="79"/>
  <c r="Z243" i="79"/>
  <c r="AP257" i="79"/>
  <c r="BN257" i="79"/>
  <c r="DR97" i="79"/>
  <c r="DJ272" i="79"/>
  <c r="AH81" i="79"/>
  <c r="DJ106" i="79"/>
  <c r="AP276" i="79"/>
  <c r="AX276" i="79"/>
  <c r="R272" i="79"/>
  <c r="DJ189" i="79"/>
  <c r="Z211" i="79"/>
  <c r="FF211" i="79"/>
  <c r="BN211" i="79"/>
  <c r="Z228" i="79"/>
  <c r="BF247" i="79"/>
  <c r="Z99" i="79"/>
  <c r="DJ98" i="79"/>
  <c r="CD243" i="79"/>
  <c r="BV276" i="79"/>
  <c r="DR296" i="79"/>
  <c r="DR107" i="79"/>
  <c r="DR272" i="79"/>
  <c r="DZ246" i="79"/>
  <c r="DB229" i="79"/>
  <c r="AH211" i="79"/>
  <c r="DR211" i="79"/>
  <c r="R97" i="79"/>
  <c r="DZ330" i="79"/>
  <c r="BN100" i="79"/>
  <c r="CT100" i="79"/>
  <c r="FE109" i="79"/>
  <c r="BL109" i="79"/>
  <c r="AP116" i="79"/>
  <c r="Z132" i="79"/>
  <c r="AP132" i="79"/>
  <c r="CL270" i="79"/>
  <c r="BV98" i="79"/>
  <c r="Z258" i="79"/>
  <c r="DB258" i="79"/>
  <c r="FF258" i="79"/>
  <c r="AH226" i="79"/>
  <c r="EX226" i="79"/>
  <c r="AH230" i="79"/>
  <c r="EH257" i="79"/>
  <c r="EX132" i="79"/>
  <c r="AX275" i="79"/>
  <c r="EX186" i="79"/>
  <c r="AH97" i="79"/>
  <c r="CL16" i="79"/>
  <c r="CL431" i="79" s="1"/>
  <c r="CL447" i="79" s="1"/>
  <c r="BV296" i="79"/>
  <c r="AH106" i="79"/>
  <c r="BF16" i="79"/>
  <c r="BF431" i="79" s="1"/>
  <c r="BF447" i="79" s="1"/>
  <c r="CD139" i="79"/>
  <c r="BF244" i="79"/>
  <c r="R290" i="79"/>
  <c r="BN290" i="79"/>
  <c r="FN95" i="79"/>
  <c r="BN259" i="79"/>
  <c r="AF109" i="79"/>
  <c r="AH104" i="79"/>
  <c r="BN258" i="79"/>
  <c r="DR326" i="79"/>
  <c r="BF229" i="79"/>
  <c r="DB83" i="79"/>
  <c r="CL97" i="79"/>
  <c r="Z246" i="79"/>
  <c r="CD328" i="79"/>
  <c r="Z327" i="79"/>
  <c r="FL150" i="79"/>
  <c r="FN147" i="79"/>
  <c r="EH186" i="79"/>
  <c r="BV244" i="79"/>
  <c r="EP95" i="79"/>
  <c r="DZ227" i="79"/>
  <c r="FN259" i="79"/>
  <c r="DR244" i="79"/>
  <c r="DZ182" i="79"/>
  <c r="FN222" i="79"/>
  <c r="CD246" i="79"/>
  <c r="BL29" i="79"/>
  <c r="DB132" i="79"/>
  <c r="DB327" i="79"/>
  <c r="FF99" i="79"/>
  <c r="EP132" i="79"/>
  <c r="Z116" i="79"/>
  <c r="DP109" i="79"/>
  <c r="EP98" i="79"/>
  <c r="BN243" i="79"/>
  <c r="BN83" i="79"/>
  <c r="AH229" i="79"/>
  <c r="BN229" i="79"/>
  <c r="AX211" i="79"/>
  <c r="CL211" i="79"/>
  <c r="EH211" i="79"/>
  <c r="EH330" i="79"/>
  <c r="DZ100" i="79"/>
  <c r="EH95" i="79"/>
  <c r="DB99" i="79"/>
  <c r="BN99" i="79"/>
  <c r="DR99" i="79"/>
  <c r="DZ262" i="79"/>
  <c r="CD116" i="79"/>
  <c r="BF116" i="79"/>
  <c r="DZ186" i="79"/>
  <c r="DR24" i="79"/>
  <c r="DR421" i="79" s="1"/>
  <c r="BF211" i="79"/>
  <c r="CD211" i="79"/>
  <c r="DR327" i="79"/>
  <c r="AH288" i="79"/>
  <c r="DB98" i="79"/>
  <c r="DR257" i="79"/>
  <c r="BN16" i="79"/>
  <c r="BN431" i="79" s="1"/>
  <c r="BN447" i="79" s="1"/>
  <c r="CD98" i="79"/>
  <c r="EH259" i="79"/>
  <c r="BV259" i="79"/>
  <c r="BN182" i="79"/>
  <c r="EN231" i="79"/>
  <c r="DB248" i="79"/>
  <c r="FN186" i="79"/>
  <c r="DJ328" i="79"/>
  <c r="BV227" i="79"/>
  <c r="DR227" i="79"/>
  <c r="EX227" i="79"/>
  <c r="CL229" i="79"/>
  <c r="DR229" i="79"/>
  <c r="DZ211" i="79"/>
  <c r="BV270" i="79"/>
  <c r="BV99" i="79"/>
  <c r="CT262" i="79"/>
  <c r="CL116" i="79"/>
  <c r="DR104" i="79"/>
  <c r="R230" i="79"/>
  <c r="R201" i="79"/>
  <c r="R100" i="79"/>
  <c r="BV262" i="79"/>
  <c r="CT95" i="79"/>
  <c r="DR330" i="79"/>
  <c r="EH228" i="79"/>
  <c r="DJ248" i="79"/>
  <c r="DZ270" i="79"/>
  <c r="DR186" i="79"/>
  <c r="DZ116" i="79"/>
  <c r="AH328" i="79"/>
  <c r="AP326" i="79"/>
  <c r="BV326" i="79"/>
  <c r="DB274" i="79"/>
  <c r="AP211" i="79"/>
  <c r="BF270" i="79"/>
  <c r="DR228" i="79"/>
  <c r="FF108" i="79"/>
  <c r="BV330" i="79"/>
  <c r="AX100" i="79"/>
  <c r="AP270" i="79"/>
  <c r="AH270" i="79"/>
  <c r="AX270" i="79"/>
  <c r="Z422" i="79"/>
  <c r="AH247" i="79"/>
  <c r="AH248" i="79"/>
  <c r="BN248" i="79"/>
  <c r="R132" i="79"/>
  <c r="AX207" i="79"/>
  <c r="FN149" i="79"/>
  <c r="EX98" i="79"/>
  <c r="CD288" i="79"/>
  <c r="AX296" i="79"/>
  <c r="EH272" i="79"/>
  <c r="Z288" i="79"/>
  <c r="FN202" i="79"/>
  <c r="AX230" i="79"/>
  <c r="EP230" i="79"/>
  <c r="FN181" i="79"/>
  <c r="AH296" i="79"/>
  <c r="DR189" i="79"/>
  <c r="AP106" i="79"/>
  <c r="FF316" i="79"/>
  <c r="Z272" i="79"/>
  <c r="CD106" i="79"/>
  <c r="AH272" i="79"/>
  <c r="DB316" i="79"/>
  <c r="FN148" i="79"/>
  <c r="CL243" i="79"/>
  <c r="DB243" i="79"/>
  <c r="EX243" i="79"/>
  <c r="FN185" i="79"/>
  <c r="EF109" i="79"/>
  <c r="CL296" i="79"/>
  <c r="AP139" i="79"/>
  <c r="R139" i="79"/>
  <c r="BV189" i="79"/>
  <c r="CT226" i="79"/>
  <c r="AH243" i="79"/>
  <c r="AP230" i="79"/>
  <c r="BN230" i="79"/>
  <c r="BV230" i="79"/>
  <c r="EH230" i="79"/>
  <c r="AX257" i="79"/>
  <c r="AO109" i="79"/>
  <c r="AX272" i="79"/>
  <c r="EX24" i="79"/>
  <c r="EX421" i="79" s="1"/>
  <c r="DB81" i="79"/>
  <c r="DB139" i="79"/>
  <c r="EX261" i="79"/>
  <c r="AX316" i="79"/>
  <c r="AP97" i="79"/>
  <c r="BN296" i="79"/>
  <c r="FN331" i="79"/>
  <c r="EH67" i="79"/>
  <c r="AP246" i="79"/>
  <c r="BV104" i="79"/>
  <c r="CD207" i="79"/>
  <c r="R244" i="79"/>
  <c r="AX67" i="79"/>
  <c r="DB246" i="79"/>
  <c r="EX259" i="79"/>
  <c r="DJ259" i="79"/>
  <c r="BC48" i="79"/>
  <c r="BC407" i="79" s="1"/>
  <c r="CT132" i="79"/>
  <c r="CL182" i="79"/>
  <c r="CI48" i="79"/>
  <c r="CI407" i="79" s="1"/>
  <c r="DB328" i="79"/>
  <c r="BF328" i="79"/>
  <c r="FN187" i="79"/>
  <c r="BN227" i="79"/>
  <c r="EH227" i="79"/>
  <c r="CD227" i="79"/>
  <c r="Z229" i="79"/>
  <c r="EX229" i="79"/>
  <c r="AH201" i="79"/>
  <c r="BV100" i="79"/>
  <c r="FF247" i="79"/>
  <c r="CT83" i="79"/>
  <c r="EX228" i="79"/>
  <c r="R330" i="79"/>
  <c r="AH100" i="79"/>
  <c r="BV422" i="79"/>
  <c r="FD109" i="79"/>
  <c r="BN104" i="79"/>
  <c r="BN132" i="79"/>
  <c r="CD97" i="79"/>
  <c r="CY47" i="79"/>
  <c r="CY406" i="79" s="1"/>
  <c r="Z182" i="79"/>
  <c r="AU49" i="79"/>
  <c r="AU408" i="79" s="1"/>
  <c r="DZ132" i="79"/>
  <c r="AH98" i="79"/>
  <c r="CL98" i="79"/>
  <c r="AH258" i="79"/>
  <c r="AP243" i="79"/>
  <c r="DR243" i="79"/>
  <c r="EH243" i="79"/>
  <c r="EM47" i="79"/>
  <c r="EM406" i="79" s="1"/>
  <c r="DB275" i="79"/>
  <c r="DX33" i="79"/>
  <c r="DZ32" i="79"/>
  <c r="DZ33" i="79" s="1"/>
  <c r="FD33" i="79"/>
  <c r="FF32" i="79"/>
  <c r="FF33" i="79" s="1"/>
  <c r="DR259" i="79"/>
  <c r="CD83" i="79"/>
  <c r="DR116" i="79"/>
  <c r="EP23" i="79"/>
  <c r="EP420" i="79" s="1"/>
  <c r="BN328" i="79"/>
  <c r="AH326" i="79"/>
  <c r="BF227" i="79"/>
  <c r="AP274" i="79"/>
  <c r="CL274" i="79"/>
  <c r="CT274" i="79"/>
  <c r="BF258" i="79"/>
  <c r="DB97" i="79"/>
  <c r="CL248" i="79"/>
  <c r="DH231" i="79"/>
  <c r="CL67" i="79"/>
  <c r="BF243" i="79"/>
  <c r="DB262" i="79"/>
  <c r="CA51" i="79"/>
  <c r="CA410" i="79" s="1"/>
  <c r="DR275" i="79"/>
  <c r="W510" i="79"/>
  <c r="W487" i="79" s="1"/>
  <c r="W321" i="79" s="1"/>
  <c r="Y321" i="79" s="1"/>
  <c r="Y323" i="79" s="1"/>
  <c r="CT24" i="79"/>
  <c r="CT421" i="79" s="1"/>
  <c r="BL33" i="79"/>
  <c r="BN32" i="79"/>
  <c r="BN33" i="79" s="1"/>
  <c r="P181" i="79"/>
  <c r="Q181" i="79"/>
  <c r="P33" i="79"/>
  <c r="P439" i="79" s="1"/>
  <c r="R32" i="79"/>
  <c r="R33" i="79" s="1"/>
  <c r="R439" i="79" s="1"/>
  <c r="CT32" i="79"/>
  <c r="CT33" i="79" s="1"/>
  <c r="CR33" i="79"/>
  <c r="AP244" i="79"/>
  <c r="CL290" i="79"/>
  <c r="FF118" i="79"/>
  <c r="BF98" i="79"/>
  <c r="EU52" i="79"/>
  <c r="EH326" i="79"/>
  <c r="FN182" i="79"/>
  <c r="FF222" i="79"/>
  <c r="R227" i="79"/>
  <c r="Z95" i="79"/>
  <c r="AH274" i="79"/>
  <c r="BN274" i="79"/>
  <c r="BV211" i="79"/>
  <c r="DY29" i="79"/>
  <c r="CL330" i="79"/>
  <c r="BN422" i="79"/>
  <c r="FN99" i="79"/>
  <c r="AP99" i="79"/>
  <c r="DR248" i="79"/>
  <c r="AH116" i="79"/>
  <c r="DB116" i="79"/>
  <c r="BN116" i="79"/>
  <c r="DG47" i="79"/>
  <c r="DG406" i="79" s="1"/>
  <c r="AP98" i="79"/>
  <c r="R258" i="79"/>
  <c r="BL231" i="79"/>
  <c r="DI231" i="79"/>
  <c r="CD230" i="79"/>
  <c r="DZ257" i="79"/>
  <c r="R185" i="79"/>
  <c r="BS48" i="79"/>
  <c r="BS407" i="79" s="1"/>
  <c r="AP275" i="79"/>
  <c r="AX97" i="79"/>
  <c r="CZ33" i="79"/>
  <c r="DB32" i="79"/>
  <c r="DB33" i="79" s="1"/>
  <c r="BD33" i="79"/>
  <c r="BF32" i="79"/>
  <c r="BF33" i="79" s="1"/>
  <c r="CL316" i="79"/>
  <c r="AW185" i="79"/>
  <c r="AV185" i="79"/>
  <c r="AH23" i="79"/>
  <c r="AH420" i="79" s="1"/>
  <c r="DB104" i="79"/>
  <c r="BN95" i="79"/>
  <c r="BK47" i="79"/>
  <c r="BK406" i="79" s="1"/>
  <c r="CY48" i="79"/>
  <c r="CY407" i="79" s="1"/>
  <c r="AP248" i="79"/>
  <c r="AU56" i="79"/>
  <c r="AU413" i="79" s="1"/>
  <c r="FN262" i="79"/>
  <c r="EP226" i="79"/>
  <c r="BV243" i="79"/>
  <c r="EH104" i="79"/>
  <c r="O47" i="79"/>
  <c r="O406" i="79" s="1"/>
  <c r="G63" i="36"/>
  <c r="G64" i="36" s="1"/>
  <c r="G76" i="36" s="1"/>
  <c r="G78" i="36" s="1"/>
  <c r="E64" i="36"/>
  <c r="C76" i="36" s="1"/>
  <c r="D76" i="36" s="1"/>
  <c r="AO181" i="79"/>
  <c r="AN181" i="79"/>
  <c r="EP104" i="79"/>
  <c r="R67" i="79"/>
  <c r="EH132" i="79"/>
  <c r="AH290" i="79"/>
  <c r="Z185" i="79"/>
  <c r="CD228" i="79"/>
  <c r="R327" i="79"/>
  <c r="AH327" i="79"/>
  <c r="AH83" i="79"/>
  <c r="AP83" i="79"/>
  <c r="CD274" i="79"/>
  <c r="BF274" i="79"/>
  <c r="AP229" i="79"/>
  <c r="EH229" i="79"/>
  <c r="CT211" i="79"/>
  <c r="Z104" i="79"/>
  <c r="AV231" i="79"/>
  <c r="R288" i="79"/>
  <c r="DJ258" i="79"/>
  <c r="DJ247" i="79"/>
  <c r="AP100" i="79"/>
  <c r="EH270" i="79"/>
  <c r="EX270" i="79"/>
  <c r="DZ422" i="79"/>
  <c r="CD247" i="79"/>
  <c r="DB247" i="79"/>
  <c r="BN247" i="79"/>
  <c r="CT247" i="79"/>
  <c r="CD99" i="79"/>
  <c r="BF99" i="79"/>
  <c r="EX99" i="79"/>
  <c r="R104" i="79"/>
  <c r="W56" i="79"/>
  <c r="W413" i="79" s="1"/>
  <c r="EH248" i="79"/>
  <c r="EX248" i="79"/>
  <c r="EX116" i="79"/>
  <c r="BV116" i="79"/>
  <c r="AH207" i="79"/>
  <c r="DO47" i="79"/>
  <c r="DO406" i="79" s="1"/>
  <c r="FN274" i="79"/>
  <c r="BF288" i="79"/>
  <c r="FN229" i="79"/>
  <c r="R257" i="79"/>
  <c r="AP104" i="79"/>
  <c r="BS49" i="79"/>
  <c r="BS408" i="79" s="1"/>
  <c r="CQ51" i="79"/>
  <c r="CQ410" i="79" s="1"/>
  <c r="FN118" i="79"/>
  <c r="EX97" i="79"/>
  <c r="FN24" i="79"/>
  <c r="FN421" i="79" s="1"/>
  <c r="Z16" i="79"/>
  <c r="Z431" i="79" s="1"/>
  <c r="Z447" i="79" s="1"/>
  <c r="CT16" i="79"/>
  <c r="CT431" i="79" s="1"/>
  <c r="CT447" i="79" s="1"/>
  <c r="EP16" i="79"/>
  <c r="EP431" i="79" s="1"/>
  <c r="EP447" i="79" s="1"/>
  <c r="FC45" i="79"/>
  <c r="X181" i="79"/>
  <c r="Y181" i="79"/>
  <c r="CL259" i="79"/>
  <c r="BV132" i="79"/>
  <c r="DZ327" i="79"/>
  <c r="FF243" i="79"/>
  <c r="CT229" i="79"/>
  <c r="EX211" i="79"/>
  <c r="R326" i="79"/>
  <c r="BF104" i="79"/>
  <c r="DB100" i="79"/>
  <c r="EE48" i="79"/>
  <c r="EE407" i="79" s="1"/>
  <c r="FK48" i="79"/>
  <c r="FK407" i="79" s="1"/>
  <c r="CL228" i="79"/>
  <c r="CA48" i="79"/>
  <c r="CA407" i="79" s="1"/>
  <c r="DZ248" i="79"/>
  <c r="E11" i="36"/>
  <c r="F41" i="36"/>
  <c r="H41" i="36"/>
  <c r="G41" i="36"/>
  <c r="E41" i="36"/>
  <c r="AM46" i="79"/>
  <c r="X29" i="79"/>
  <c r="R70" i="35"/>
  <c r="R92" i="35" s="1"/>
  <c r="Q70" i="35"/>
  <c r="D70" i="35"/>
  <c r="AU508" i="79"/>
  <c r="AU509" i="79" s="1"/>
  <c r="AU510" i="79" s="1"/>
  <c r="AU487" i="79" s="1"/>
  <c r="AU321" i="79" s="1"/>
  <c r="AU502" i="79"/>
  <c r="AU505" i="79" s="1"/>
  <c r="AU486" i="79" s="1"/>
  <c r="AU205" i="79" s="1"/>
  <c r="AU212" i="79" s="1"/>
  <c r="CD104" i="79"/>
  <c r="FE231" i="79"/>
  <c r="D64" i="35"/>
  <c r="AX104" i="79"/>
  <c r="BC52" i="79"/>
  <c r="EU49" i="79"/>
  <c r="EU408" i="79" s="1"/>
  <c r="EU50" i="79"/>
  <c r="EU409" i="79" s="1"/>
  <c r="CI46" i="79"/>
  <c r="CI56" i="79"/>
  <c r="CI413" i="79" s="1"/>
  <c r="CL23" i="79"/>
  <c r="CL420" i="79" s="1"/>
  <c r="BV23" i="79"/>
  <c r="BV420" i="79" s="1"/>
  <c r="BF23" i="79"/>
  <c r="BF420" i="79" s="1"/>
  <c r="CZ29" i="79"/>
  <c r="CT326" i="79"/>
  <c r="AH182" i="79"/>
  <c r="R182" i="79"/>
  <c r="AX182" i="79"/>
  <c r="DR95" i="79"/>
  <c r="DJ104" i="79"/>
  <c r="EW29" i="79"/>
  <c r="EX422" i="79"/>
  <c r="EH422" i="79"/>
  <c r="DR422" i="79"/>
  <c r="O502" i="79"/>
  <c r="O505" i="79" s="1"/>
  <c r="O486" i="79" s="1"/>
  <c r="O205" i="79" s="1"/>
  <c r="O508" i="79"/>
  <c r="O509" i="79" s="1"/>
  <c r="O510" i="79" s="1"/>
  <c r="O487" i="79" s="1"/>
  <c r="O321" i="79" s="1"/>
  <c r="Y201" i="79"/>
  <c r="X201" i="79"/>
  <c r="CL104" i="79"/>
  <c r="W52" i="79"/>
  <c r="BK50" i="79"/>
  <c r="BK409" i="79" s="1"/>
  <c r="BK51" i="79"/>
  <c r="BK410" i="79" s="1"/>
  <c r="CY46" i="79"/>
  <c r="CY52" i="79"/>
  <c r="DX231" i="79"/>
  <c r="FD150" i="79"/>
  <c r="AU51" i="79"/>
  <c r="AU410" i="79" s="1"/>
  <c r="CJ29" i="79"/>
  <c r="DA29" i="79"/>
  <c r="DG48" i="79"/>
  <c r="DG407" i="79" s="1"/>
  <c r="DG51" i="79"/>
  <c r="DG410" i="79" s="1"/>
  <c r="CB29" i="79"/>
  <c r="CS29" i="79"/>
  <c r="DO57" i="79"/>
  <c r="DO414" i="79" s="1"/>
  <c r="DO48" i="79"/>
  <c r="DO407" i="79" s="1"/>
  <c r="EE49" i="79"/>
  <c r="EE408" i="79" s="1"/>
  <c r="EE52" i="79"/>
  <c r="FK46" i="79"/>
  <c r="FK50" i="79"/>
  <c r="FK409" i="79" s="1"/>
  <c r="DJ226" i="79"/>
  <c r="AO231" i="79"/>
  <c r="FD231" i="79"/>
  <c r="CJ231" i="79"/>
  <c r="DA231" i="79"/>
  <c r="CR231" i="79"/>
  <c r="DB257" i="79"/>
  <c r="Q58" i="35"/>
  <c r="CI510" i="79"/>
  <c r="CI487" i="79" s="1"/>
  <c r="CI321" i="79" s="1"/>
  <c r="CT104" i="79"/>
  <c r="O50" i="79"/>
  <c r="O409" i="79" s="1"/>
  <c r="O51" i="79"/>
  <c r="O410" i="79" s="1"/>
  <c r="AE51" i="79"/>
  <c r="AE410" i="79" s="1"/>
  <c r="BS55" i="79"/>
  <c r="EM52" i="79"/>
  <c r="EM51" i="79"/>
  <c r="EM410" i="79" s="1"/>
  <c r="CA57" i="79"/>
  <c r="CA414" i="79" s="1"/>
  <c r="CQ48" i="79"/>
  <c r="CQ407" i="79" s="1"/>
  <c r="AM510" i="79"/>
  <c r="AM487" i="79" s="1"/>
  <c r="AM321" i="79" s="1"/>
  <c r="CC29" i="79"/>
  <c r="FC50" i="79"/>
  <c r="FC409" i="79" s="1"/>
  <c r="DW50" i="79"/>
  <c r="DW409" i="79" s="1"/>
  <c r="E69" i="35"/>
  <c r="E70" i="35" s="1"/>
  <c r="E92" i="35" s="1"/>
  <c r="FL231" i="79"/>
  <c r="BN67" i="79"/>
  <c r="FF67" i="79"/>
  <c r="DZ104" i="79"/>
  <c r="BC50" i="79"/>
  <c r="BC409" i="79" s="1"/>
  <c r="BC51" i="79"/>
  <c r="BC410" i="79" s="1"/>
  <c r="EU46" i="79"/>
  <c r="CI55" i="79"/>
  <c r="CI52" i="79"/>
  <c r="R23" i="79"/>
  <c r="R420" i="79" s="1"/>
  <c r="DB23" i="79"/>
  <c r="DB420" i="79" s="1"/>
  <c r="DW57" i="79"/>
  <c r="DW414" i="79" s="1"/>
  <c r="FC57" i="79"/>
  <c r="FC414" i="79" s="1"/>
  <c r="CL32" i="79"/>
  <c r="CL33" i="79" s="1"/>
  <c r="FM109" i="79"/>
  <c r="BM29" i="79"/>
  <c r="CK29" i="79"/>
  <c r="EO231" i="79"/>
  <c r="FF422" i="79"/>
  <c r="AX422" i="79"/>
  <c r="AH422" i="79"/>
  <c r="FN422" i="79"/>
  <c r="FF104" i="79"/>
  <c r="W48" i="79"/>
  <c r="W407" i="79" s="1"/>
  <c r="BT29" i="79"/>
  <c r="AW29" i="79"/>
  <c r="BK49" i="79"/>
  <c r="BK408" i="79" s="1"/>
  <c r="EV29" i="79"/>
  <c r="CY55" i="79"/>
  <c r="CY50" i="79"/>
  <c r="CY409" i="79" s="1"/>
  <c r="CY510" i="79"/>
  <c r="CY487" i="79" s="1"/>
  <c r="CY321" i="79" s="1"/>
  <c r="BS510" i="79"/>
  <c r="BS487" i="79" s="1"/>
  <c r="BS321" i="79" s="1"/>
  <c r="EX104" i="79"/>
  <c r="AU57" i="79"/>
  <c r="AU414" i="79" s="1"/>
  <c r="DG52" i="79"/>
  <c r="DG49" i="79"/>
  <c r="DG408" i="79" s="1"/>
  <c r="DO51" i="79"/>
  <c r="DO410" i="79" s="1"/>
  <c r="EE51" i="79"/>
  <c r="EE410" i="79" s="1"/>
  <c r="EE50" i="79"/>
  <c r="EE409" i="79" s="1"/>
  <c r="FE29" i="79"/>
  <c r="FK49" i="79"/>
  <c r="FK408" i="79" s="1"/>
  <c r="FN226" i="79"/>
  <c r="DZ226" i="79"/>
  <c r="X231" i="79"/>
  <c r="EW231" i="79"/>
  <c r="BD231" i="79"/>
  <c r="CS231" i="79"/>
  <c r="EG231" i="79"/>
  <c r="EP257" i="79"/>
  <c r="O48" i="79"/>
  <c r="O407" i="79" s="1"/>
  <c r="O49" i="79"/>
  <c r="O408" i="79" s="1"/>
  <c r="AE49" i="79"/>
  <c r="AE408" i="79" s="1"/>
  <c r="AE48" i="79"/>
  <c r="AE407" i="79" s="1"/>
  <c r="BS56" i="79"/>
  <c r="BS413" i="79" s="1"/>
  <c r="BS51" i="79"/>
  <c r="BS410" i="79" s="1"/>
  <c r="Y29" i="79"/>
  <c r="EM49" i="79"/>
  <c r="EM408" i="79" s="1"/>
  <c r="CA56" i="79"/>
  <c r="CA413" i="79" s="1"/>
  <c r="CA55" i="79"/>
  <c r="CQ52" i="79"/>
  <c r="CQ55" i="79"/>
  <c r="EP149" i="79"/>
  <c r="DW46" i="79"/>
  <c r="FC46" i="79"/>
  <c r="AX226" i="79"/>
  <c r="E56" i="36"/>
  <c r="G53" i="36"/>
  <c r="G56" i="36" s="1"/>
  <c r="G75" i="36" s="1"/>
  <c r="EX23" i="79"/>
  <c r="EX420" i="79" s="1"/>
  <c r="W46" i="79"/>
  <c r="BK46" i="79"/>
  <c r="FD29" i="79"/>
  <c r="AH67" i="79"/>
  <c r="BC46" i="79"/>
  <c r="CD23" i="79"/>
  <c r="CD420" i="79" s="1"/>
  <c r="BN23" i="79"/>
  <c r="BN420" i="79" s="1"/>
  <c r="DQ29" i="79"/>
  <c r="CL326" i="79"/>
  <c r="CT182" i="79"/>
  <c r="AH95" i="79"/>
  <c r="DJ95" i="79"/>
  <c r="FC47" i="79"/>
  <c r="FC406" i="79" s="1"/>
  <c r="DW47" i="79"/>
  <c r="DW406" i="79" s="1"/>
  <c r="DJ422" i="79"/>
  <c r="EP422" i="79"/>
  <c r="W55" i="79"/>
  <c r="W47" i="79"/>
  <c r="W406" i="79" s="1"/>
  <c r="BK48" i="79"/>
  <c r="BK407" i="79" s="1"/>
  <c r="CR29" i="79"/>
  <c r="BU29" i="79"/>
  <c r="BC502" i="79"/>
  <c r="BC505" i="79" s="1"/>
  <c r="BC486" i="79" s="1"/>
  <c r="BC205" i="79" s="1"/>
  <c r="BC508" i="79"/>
  <c r="BC509" i="79" s="1"/>
  <c r="BC510" i="79" s="1"/>
  <c r="BC487" i="79" s="1"/>
  <c r="BC321" i="79" s="1"/>
  <c r="AU55" i="79"/>
  <c r="AU52" i="79"/>
  <c r="DG50" i="79"/>
  <c r="DG409" i="79" s="1"/>
  <c r="DO55" i="79"/>
  <c r="EE47" i="79"/>
  <c r="EE406" i="79" s="1"/>
  <c r="EE44" i="79"/>
  <c r="EE403" i="79" s="1"/>
  <c r="DP29" i="79"/>
  <c r="CL288" i="79"/>
  <c r="FK55" i="79"/>
  <c r="FK47" i="79"/>
  <c r="FK406" i="79" s="1"/>
  <c r="BN226" i="79"/>
  <c r="FF226" i="79"/>
  <c r="CZ231" i="79"/>
  <c r="BM231" i="79"/>
  <c r="BT231" i="79"/>
  <c r="DP231" i="79"/>
  <c r="BS46" i="79"/>
  <c r="BS47" i="79"/>
  <c r="BS406" i="79" s="1"/>
  <c r="BD29" i="79"/>
  <c r="EM48" i="79"/>
  <c r="EM407" i="79" s="1"/>
  <c r="CA52" i="79"/>
  <c r="CA49" i="79"/>
  <c r="CA408" i="79" s="1"/>
  <c r="CQ49" i="79"/>
  <c r="CQ408" i="79" s="1"/>
  <c r="BE231" i="79"/>
  <c r="EH32" i="79"/>
  <c r="EH33" i="79" s="1"/>
  <c r="R25" i="35"/>
  <c r="R77" i="35"/>
  <c r="R74" i="35"/>
  <c r="R76" i="35"/>
  <c r="R90" i="35"/>
  <c r="R19" i="35"/>
  <c r="DY205" i="79"/>
  <c r="DX205" i="79"/>
  <c r="P29" i="79"/>
  <c r="EU47" i="79"/>
  <c r="EU406" i="79" s="1"/>
  <c r="CT23" i="79"/>
  <c r="CT420" i="79" s="1"/>
  <c r="BN326" i="79"/>
  <c r="FF326" i="79"/>
  <c r="AP182" i="79"/>
  <c r="DJ182" i="79"/>
  <c r="BK502" i="79"/>
  <c r="BK505" i="79" s="1"/>
  <c r="BK486" i="79" s="1"/>
  <c r="BK205" i="79" s="1"/>
  <c r="BK508" i="79"/>
  <c r="BK509" i="79" s="1"/>
  <c r="BK510" i="79" s="1"/>
  <c r="BK487" i="79" s="1"/>
  <c r="BK321" i="79" s="1"/>
  <c r="EF29" i="79"/>
  <c r="EO29" i="79"/>
  <c r="BF422" i="79"/>
  <c r="AP422" i="79"/>
  <c r="AW231" i="79"/>
  <c r="P231" i="79"/>
  <c r="W57" i="79"/>
  <c r="W414" i="79" s="1"/>
  <c r="W49" i="79"/>
  <c r="W408" i="79" s="1"/>
  <c r="BK56" i="79"/>
  <c r="BK413" i="79" s="1"/>
  <c r="BK57" i="79"/>
  <c r="BK414" i="79" s="1"/>
  <c r="CY57" i="79"/>
  <c r="CY414" i="79" s="1"/>
  <c r="DI29" i="79"/>
  <c r="FM29" i="79"/>
  <c r="AV201" i="79"/>
  <c r="AW201" i="79"/>
  <c r="AU47" i="79"/>
  <c r="AU406" i="79" s="1"/>
  <c r="AU50" i="79"/>
  <c r="AU409" i="79" s="1"/>
  <c r="DG57" i="79"/>
  <c r="DG414" i="79" s="1"/>
  <c r="DO56" i="79"/>
  <c r="DO413" i="79" s="1"/>
  <c r="DO49" i="79"/>
  <c r="DO408" i="79" s="1"/>
  <c r="EE55" i="79"/>
  <c r="EE45" i="79"/>
  <c r="DZ288" i="79"/>
  <c r="DB288" i="79"/>
  <c r="FK56" i="79"/>
  <c r="FK413" i="79" s="1"/>
  <c r="FK52" i="79"/>
  <c r="DR226" i="79"/>
  <c r="Y231" i="79"/>
  <c r="AG231" i="79"/>
  <c r="BU231" i="79"/>
  <c r="DQ231" i="79"/>
  <c r="EF231" i="79"/>
  <c r="AH257" i="79"/>
  <c r="FN257" i="79"/>
  <c r="O56" i="79"/>
  <c r="O413" i="79" s="1"/>
  <c r="O57" i="79"/>
  <c r="O414" i="79" s="1"/>
  <c r="AE57" i="79"/>
  <c r="AE414" i="79" s="1"/>
  <c r="AE56" i="79"/>
  <c r="AE413" i="79" s="1"/>
  <c r="BS52" i="79"/>
  <c r="EM56" i="79"/>
  <c r="EM413" i="79" s="1"/>
  <c r="EM57" i="79"/>
  <c r="EM414" i="79" s="1"/>
  <c r="CA46" i="79"/>
  <c r="CA47" i="79"/>
  <c r="CA406" i="79" s="1"/>
  <c r="CQ46" i="79"/>
  <c r="CQ47" i="79"/>
  <c r="CQ406" i="79" s="1"/>
  <c r="AE510" i="79"/>
  <c r="AE487" i="79" s="1"/>
  <c r="AE321" i="79" s="1"/>
  <c r="AV29" i="79"/>
  <c r="CD422" i="79"/>
  <c r="DG46" i="79"/>
  <c r="EE46" i="79"/>
  <c r="AN231" i="79"/>
  <c r="FM231" i="79"/>
  <c r="O46" i="79"/>
  <c r="AE46" i="79"/>
  <c r="EM46" i="79"/>
  <c r="CQ50" i="79"/>
  <c r="CQ409" i="79" s="1"/>
  <c r="CT67" i="79"/>
  <c r="CR321" i="79"/>
  <c r="CR323" i="79" s="1"/>
  <c r="CS321" i="79"/>
  <c r="CS323" i="79" s="1"/>
  <c r="CQ323" i="79"/>
  <c r="CQ336" i="79" s="1"/>
  <c r="CQ352" i="79" s="1"/>
  <c r="Q395" i="79"/>
  <c r="R1" i="35"/>
  <c r="R3" i="35" s="1"/>
  <c r="AN29" i="79"/>
  <c r="AP23" i="79"/>
  <c r="AP420" i="79" s="1"/>
  <c r="Z23" i="79"/>
  <c r="Z420" i="79" s="1"/>
  <c r="FF23" i="79"/>
  <c r="FF420" i="79" s="1"/>
  <c r="CL95" i="79"/>
  <c r="FC51" i="79"/>
  <c r="FC410" i="79" s="1"/>
  <c r="DW51" i="79"/>
  <c r="DW410" i="79" s="1"/>
  <c r="DW212" i="79"/>
  <c r="AO29" i="79"/>
  <c r="DB422" i="79"/>
  <c r="CL422" i="79"/>
  <c r="AG29" i="79"/>
  <c r="W50" i="79"/>
  <c r="W409" i="79" s="1"/>
  <c r="W51" i="79"/>
  <c r="W410" i="79" s="1"/>
  <c r="BK52" i="79"/>
  <c r="BK55" i="79"/>
  <c r="CY49" i="79"/>
  <c r="CY408" i="79" s="1"/>
  <c r="CY56" i="79"/>
  <c r="CY413" i="79" s="1"/>
  <c r="Q231" i="79"/>
  <c r="AU46" i="79"/>
  <c r="AU48" i="79"/>
  <c r="AU407" i="79" s="1"/>
  <c r="DG56" i="79"/>
  <c r="DG413" i="79" s="1"/>
  <c r="DG55" i="79"/>
  <c r="DY231" i="79"/>
  <c r="DO50" i="79"/>
  <c r="DO409" i="79" s="1"/>
  <c r="DO52" i="79"/>
  <c r="EE57" i="79"/>
  <c r="EE414" i="79" s="1"/>
  <c r="EE56" i="79"/>
  <c r="EE413" i="79" s="1"/>
  <c r="AP288" i="79"/>
  <c r="DR288" i="79"/>
  <c r="FK57" i="79"/>
  <c r="FK414" i="79" s="1"/>
  <c r="FK51" i="79"/>
  <c r="FK410" i="79" s="1"/>
  <c r="R393" i="79"/>
  <c r="BF226" i="79"/>
  <c r="AF231" i="79"/>
  <c r="CC231" i="79"/>
  <c r="EV231" i="79"/>
  <c r="CK231" i="79"/>
  <c r="CB231" i="79"/>
  <c r="Z257" i="79"/>
  <c r="DJ257" i="79"/>
  <c r="CL257" i="79"/>
  <c r="S51" i="35"/>
  <c r="O52" i="79"/>
  <c r="O55" i="79"/>
  <c r="AE55" i="79"/>
  <c r="AE52" i="79"/>
  <c r="BS50" i="79"/>
  <c r="BS409" i="79" s="1"/>
  <c r="BS57" i="79"/>
  <c r="BS414" i="79" s="1"/>
  <c r="EM50" i="79"/>
  <c r="EM409" i="79" s="1"/>
  <c r="EM55" i="79"/>
  <c r="CA50" i="79"/>
  <c r="CA409" i="79" s="1"/>
  <c r="CQ56" i="79"/>
  <c r="CQ413" i="79" s="1"/>
  <c r="DW49" i="79"/>
  <c r="DW408" i="79" s="1"/>
  <c r="C75" i="36" l="1"/>
  <c r="D75" i="36" s="1"/>
  <c r="D78" i="36" s="1"/>
  <c r="FM321" i="79"/>
  <c r="FM323" i="79" s="1"/>
  <c r="FL321" i="79"/>
  <c r="FL323" i="79" s="1"/>
  <c r="DX321" i="79"/>
  <c r="DX323" i="79" s="1"/>
  <c r="Q25" i="35"/>
  <c r="S25" i="35" s="1"/>
  <c r="Q19" i="35"/>
  <c r="DG212" i="79"/>
  <c r="FM205" i="79"/>
  <c r="FN205" i="79" s="1"/>
  <c r="FK212" i="79"/>
  <c r="DH205" i="79"/>
  <c r="DJ205" i="79" s="1"/>
  <c r="DW323" i="79"/>
  <c r="DW336" i="79" s="1"/>
  <c r="DW352" i="79" s="1"/>
  <c r="BT205" i="79"/>
  <c r="CS205" i="79"/>
  <c r="CT205" i="79" s="1"/>
  <c r="EG392" i="79"/>
  <c r="EW392" i="79"/>
  <c r="AO392" i="79"/>
  <c r="BU392" i="79"/>
  <c r="Q392" i="79"/>
  <c r="CK392" i="79"/>
  <c r="DY392" i="79"/>
  <c r="EO392" i="79"/>
  <c r="DQ392" i="79"/>
  <c r="AW392" i="79"/>
  <c r="Y392" i="79"/>
  <c r="BM392" i="79"/>
  <c r="CC392" i="79"/>
  <c r="CS392" i="79"/>
  <c r="DI392" i="79"/>
  <c r="AX396" i="79"/>
  <c r="AP394" i="79"/>
  <c r="BF394" i="79"/>
  <c r="EP394" i="79"/>
  <c r="CT394" i="79"/>
  <c r="R394" i="79"/>
  <c r="DZ394" i="79"/>
  <c r="EH394" i="79"/>
  <c r="BV394" i="79"/>
  <c r="Z394" i="79"/>
  <c r="DZ396" i="79"/>
  <c r="AG392" i="79"/>
  <c r="CL394" i="79"/>
  <c r="DA392" i="79"/>
  <c r="DB394" i="79"/>
  <c r="FE392" i="79"/>
  <c r="DR394" i="79"/>
  <c r="R396" i="79"/>
  <c r="BF396" i="79"/>
  <c r="BV396" i="79"/>
  <c r="CL396" i="79"/>
  <c r="AH394" i="79"/>
  <c r="CD394" i="79"/>
  <c r="AX394" i="79"/>
  <c r="EX394" i="79"/>
  <c r="AP396" i="79"/>
  <c r="BE392" i="79"/>
  <c r="R61" i="35"/>
  <c r="AO205" i="79"/>
  <c r="AN205" i="79"/>
  <c r="AE212" i="79"/>
  <c r="AF205" i="79"/>
  <c r="AH205" i="79" s="1"/>
  <c r="AH396" i="79"/>
  <c r="CT396" i="79"/>
  <c r="DB396" i="79"/>
  <c r="DJ396" i="79"/>
  <c r="DR396" i="79"/>
  <c r="Z396" i="79"/>
  <c r="EP396" i="79"/>
  <c r="FF394" i="79"/>
  <c r="EH396" i="79"/>
  <c r="CD396" i="79"/>
  <c r="BN396" i="79"/>
  <c r="EX396" i="79"/>
  <c r="FN396" i="79"/>
  <c r="AH150" i="79"/>
  <c r="DJ394" i="79"/>
  <c r="FN394" i="79"/>
  <c r="CI426" i="79"/>
  <c r="CI430" i="79" s="1"/>
  <c r="CQ404" i="79"/>
  <c r="Q74" i="35"/>
  <c r="S74" i="35" s="1"/>
  <c r="Q90" i="35"/>
  <c r="S90" i="35" s="1"/>
  <c r="Q77" i="35"/>
  <c r="S77" i="35" s="1"/>
  <c r="Q76" i="35"/>
  <c r="S76" i="35" s="1"/>
  <c r="S55" i="35"/>
  <c r="BV150" i="79"/>
  <c r="DB218" i="79"/>
  <c r="DB223" i="79"/>
  <c r="FN223" i="79"/>
  <c r="F92" i="35"/>
  <c r="G92" i="35"/>
  <c r="AP223" i="79"/>
  <c r="DJ223" i="79"/>
  <c r="DR223" i="79"/>
  <c r="AF394" i="79"/>
  <c r="DB150" i="79"/>
  <c r="EH223" i="79"/>
  <c r="FE394" i="79"/>
  <c r="EH150" i="79"/>
  <c r="FF150" i="79"/>
  <c r="BN223" i="79"/>
  <c r="AP150" i="79"/>
  <c r="CJ393" i="79"/>
  <c r="DJ150" i="79"/>
  <c r="DP393" i="79"/>
  <c r="CZ393" i="79"/>
  <c r="EN393" i="79"/>
  <c r="BN73" i="79"/>
  <c r="BN218" i="79"/>
  <c r="Y394" i="79"/>
  <c r="AO394" i="79"/>
  <c r="CL68" i="79"/>
  <c r="EN394" i="79"/>
  <c r="BU394" i="79"/>
  <c r="AN394" i="79"/>
  <c r="CZ394" i="79"/>
  <c r="DP394" i="79"/>
  <c r="AG394" i="79"/>
  <c r="DH394" i="79"/>
  <c r="AV394" i="79"/>
  <c r="EG394" i="79"/>
  <c r="AW394" i="79"/>
  <c r="EW394" i="79"/>
  <c r="FD394" i="79"/>
  <c r="P394" i="79"/>
  <c r="DQ394" i="79"/>
  <c r="EF394" i="79"/>
  <c r="DR150" i="79"/>
  <c r="CK394" i="79"/>
  <c r="EV394" i="79"/>
  <c r="DA394" i="79"/>
  <c r="FL394" i="79"/>
  <c r="DY394" i="79"/>
  <c r="CR394" i="79"/>
  <c r="BD394" i="79"/>
  <c r="EO394" i="79"/>
  <c r="BM394" i="79"/>
  <c r="DX394" i="79"/>
  <c r="BT394" i="79"/>
  <c r="DI394" i="79"/>
  <c r="CC394" i="79"/>
  <c r="X394" i="79"/>
  <c r="CJ394" i="79"/>
  <c r="FN66" i="79"/>
  <c r="Q394" i="79"/>
  <c r="CS394" i="79"/>
  <c r="BL394" i="79"/>
  <c r="CT66" i="79"/>
  <c r="BE394" i="79"/>
  <c r="DZ66" i="79"/>
  <c r="J427" i="79"/>
  <c r="J471" i="79" s="1"/>
  <c r="BN66" i="79"/>
  <c r="AV393" i="79"/>
  <c r="X393" i="79"/>
  <c r="BL393" i="79"/>
  <c r="CB393" i="79"/>
  <c r="CR393" i="79"/>
  <c r="AN393" i="79"/>
  <c r="FL393" i="79"/>
  <c r="DH393" i="79"/>
  <c r="AF393" i="79"/>
  <c r="DX393" i="79"/>
  <c r="FD393" i="79"/>
  <c r="CT73" i="79"/>
  <c r="EV393" i="79"/>
  <c r="AP218" i="79"/>
  <c r="EF393" i="79"/>
  <c r="P393" i="79"/>
  <c r="BD393" i="79"/>
  <c r="EH218" i="79"/>
  <c r="BV66" i="79"/>
  <c r="AH66" i="79"/>
  <c r="EX66" i="79"/>
  <c r="EH66" i="79"/>
  <c r="AP66" i="79"/>
  <c r="FF66" i="79"/>
  <c r="CL66" i="79"/>
  <c r="AX66" i="79"/>
  <c r="DR66" i="79"/>
  <c r="Z66" i="79"/>
  <c r="DJ66" i="79"/>
  <c r="DB66" i="79"/>
  <c r="EP66" i="79"/>
  <c r="BF66" i="79"/>
  <c r="H427" i="79"/>
  <c r="H471" i="79" s="1"/>
  <c r="FC323" i="79"/>
  <c r="FC336" i="79" s="1"/>
  <c r="FC352" i="79" s="1"/>
  <c r="FD321" i="79"/>
  <c r="FD323" i="79" s="1"/>
  <c r="CZ391" i="79"/>
  <c r="DH391" i="79"/>
  <c r="AN391" i="79"/>
  <c r="DP391" i="79"/>
  <c r="FD391" i="79"/>
  <c r="EN391" i="79"/>
  <c r="EV391" i="79"/>
  <c r="X391" i="79"/>
  <c r="BD391" i="79"/>
  <c r="EF391" i="79"/>
  <c r="CR391" i="79"/>
  <c r="BT391" i="79"/>
  <c r="P391" i="79"/>
  <c r="CB391" i="79"/>
  <c r="CJ391" i="79"/>
  <c r="DX391" i="79"/>
  <c r="BL391" i="79"/>
  <c r="FL391" i="79"/>
  <c r="AF391" i="79"/>
  <c r="BN150" i="79"/>
  <c r="BN395" i="79"/>
  <c r="CT395" i="79"/>
  <c r="BV395" i="79"/>
  <c r="BF150" i="79"/>
  <c r="BF395" i="79"/>
  <c r="Z109" i="79"/>
  <c r="EX395" i="79"/>
  <c r="FM391" i="79"/>
  <c r="FE391" i="79"/>
  <c r="FN109" i="79"/>
  <c r="CJ395" i="79"/>
  <c r="DX395" i="79"/>
  <c r="AF395" i="79"/>
  <c r="CL395" i="79"/>
  <c r="DZ395" i="79"/>
  <c r="DH395" i="79"/>
  <c r="CZ395" i="79"/>
  <c r="CD395" i="79"/>
  <c r="FL395" i="79"/>
  <c r="DP395" i="79"/>
  <c r="R150" i="79"/>
  <c r="AH395" i="79"/>
  <c r="CB395" i="79"/>
  <c r="EN395" i="79"/>
  <c r="AX395" i="79"/>
  <c r="AN395" i="79"/>
  <c r="R395" i="79"/>
  <c r="DB395" i="79"/>
  <c r="EF395" i="79"/>
  <c r="DR395" i="79"/>
  <c r="CR395" i="79"/>
  <c r="EP395" i="79"/>
  <c r="X395" i="79"/>
  <c r="FF395" i="79"/>
  <c r="BL395" i="79"/>
  <c r="P395" i="79"/>
  <c r="FN395" i="79"/>
  <c r="EV395" i="79"/>
  <c r="AP395" i="79"/>
  <c r="FD395" i="79"/>
  <c r="DJ395" i="79"/>
  <c r="BD395" i="79"/>
  <c r="Z395" i="79"/>
  <c r="AV395" i="79"/>
  <c r="DB109" i="79"/>
  <c r="BF201" i="79"/>
  <c r="Z150" i="79"/>
  <c r="AX72" i="79"/>
  <c r="BN181" i="79"/>
  <c r="CL150" i="79"/>
  <c r="EH109" i="79"/>
  <c r="Y391" i="79"/>
  <c r="EG391" i="79"/>
  <c r="AH72" i="79"/>
  <c r="BE391" i="79"/>
  <c r="EW391" i="79"/>
  <c r="DQ391" i="79"/>
  <c r="CK391" i="79"/>
  <c r="AW391" i="79"/>
  <c r="DI391" i="79"/>
  <c r="DA391" i="79"/>
  <c r="Q391" i="79"/>
  <c r="BU391" i="79"/>
  <c r="EX150" i="79"/>
  <c r="EO391" i="79"/>
  <c r="DY391" i="79"/>
  <c r="AO391" i="79"/>
  <c r="AG391" i="79"/>
  <c r="CT109" i="79"/>
  <c r="DR74" i="79"/>
  <c r="BM391" i="79"/>
  <c r="CQ212" i="79"/>
  <c r="CC391" i="79"/>
  <c r="BN185" i="79"/>
  <c r="BF181" i="79"/>
  <c r="BF185" i="79"/>
  <c r="G442" i="79"/>
  <c r="BN201" i="79"/>
  <c r="DQ205" i="79"/>
  <c r="CT423" i="79"/>
  <c r="DP205" i="79"/>
  <c r="EW205" i="79"/>
  <c r="BF76" i="79"/>
  <c r="FF72" i="79"/>
  <c r="AE399" i="79"/>
  <c r="AM399" i="79"/>
  <c r="CY399" i="79"/>
  <c r="DG399" i="79"/>
  <c r="DW399" i="79"/>
  <c r="DA441" i="79"/>
  <c r="DA442" i="79" s="1"/>
  <c r="DA473" i="79" s="1"/>
  <c r="BS399" i="79"/>
  <c r="AU399" i="79"/>
  <c r="EE399" i="79"/>
  <c r="DO399" i="79"/>
  <c r="FC399" i="79"/>
  <c r="CB441" i="79"/>
  <c r="CB442" i="79" s="1"/>
  <c r="CB473" i="79" s="1"/>
  <c r="CA399" i="79"/>
  <c r="BC399" i="79"/>
  <c r="EM399" i="79"/>
  <c r="BK399" i="79"/>
  <c r="E87" i="36"/>
  <c r="E90" i="36" s="1"/>
  <c r="CC441" i="79"/>
  <c r="CC442" i="79" s="1"/>
  <c r="CC473" i="79" s="1"/>
  <c r="W399" i="79"/>
  <c r="CI399" i="79"/>
  <c r="FK399" i="79"/>
  <c r="EU399" i="79"/>
  <c r="CQ399" i="79"/>
  <c r="BM441" i="79"/>
  <c r="BM442" i="79" s="1"/>
  <c r="BM473" i="79" s="1"/>
  <c r="EP423" i="79"/>
  <c r="DG456" i="79"/>
  <c r="DG405" i="79"/>
  <c r="CQ412" i="79"/>
  <c r="CQ458" i="79"/>
  <c r="EE411" i="79"/>
  <c r="EE457" i="79"/>
  <c r="DW404" i="79"/>
  <c r="DW455" i="79"/>
  <c r="AM455" i="79"/>
  <c r="AM404" i="79"/>
  <c r="BC404" i="79"/>
  <c r="BC455" i="79"/>
  <c r="DO405" i="79"/>
  <c r="DO456" i="79"/>
  <c r="AE412" i="79"/>
  <c r="AE458" i="79"/>
  <c r="O456" i="79"/>
  <c r="O405" i="79"/>
  <c r="CA456" i="79"/>
  <c r="CA405" i="79"/>
  <c r="EE455" i="79"/>
  <c r="EE404" i="79"/>
  <c r="BS456" i="79"/>
  <c r="BS405" i="79"/>
  <c r="DO458" i="79"/>
  <c r="DO412" i="79"/>
  <c r="W412" i="79"/>
  <c r="W458" i="79"/>
  <c r="BK405" i="79"/>
  <c r="BK456" i="79"/>
  <c r="DW456" i="79"/>
  <c r="DW405" i="79"/>
  <c r="CQ411" i="79"/>
  <c r="CQ457" i="79"/>
  <c r="CI411" i="79"/>
  <c r="CI457" i="79"/>
  <c r="CY411" i="79"/>
  <c r="CY457" i="79"/>
  <c r="EU457" i="79"/>
  <c r="EU411" i="79"/>
  <c r="AM412" i="79"/>
  <c r="AM458" i="79"/>
  <c r="DW458" i="79"/>
  <c r="DW412" i="79"/>
  <c r="CY455" i="79"/>
  <c r="CY404" i="79"/>
  <c r="EM404" i="79"/>
  <c r="EM455" i="79"/>
  <c r="AM457" i="79"/>
  <c r="AM411" i="79"/>
  <c r="CY426" i="79"/>
  <c r="CY430" i="79" s="1"/>
  <c r="BK455" i="79"/>
  <c r="BK404" i="79"/>
  <c r="W455" i="79"/>
  <c r="W404" i="79"/>
  <c r="EM458" i="79"/>
  <c r="EM412" i="79"/>
  <c r="O458" i="79"/>
  <c r="O412" i="79"/>
  <c r="DG458" i="79"/>
  <c r="DG412" i="79"/>
  <c r="EE412" i="79"/>
  <c r="EE458" i="79"/>
  <c r="FK412" i="79"/>
  <c r="FK458" i="79"/>
  <c r="BC456" i="79"/>
  <c r="BC405" i="79"/>
  <c r="W405" i="79"/>
  <c r="W456" i="79"/>
  <c r="CA458" i="79"/>
  <c r="CA412" i="79"/>
  <c r="CI458" i="79"/>
  <c r="CI412" i="79"/>
  <c r="CY405" i="79"/>
  <c r="CY456" i="79"/>
  <c r="CI405" i="79"/>
  <c r="CI456" i="79"/>
  <c r="EU455" i="79"/>
  <c r="EU404" i="79"/>
  <c r="BS455" i="79"/>
  <c r="BS404" i="79"/>
  <c r="AU404" i="79"/>
  <c r="AU455" i="79"/>
  <c r="AV441" i="79"/>
  <c r="AV442" i="79" s="1"/>
  <c r="AV473" i="79" s="1"/>
  <c r="FC404" i="79"/>
  <c r="FC455" i="79"/>
  <c r="O457" i="79"/>
  <c r="O411" i="79"/>
  <c r="BK458" i="79"/>
  <c r="BK412" i="79"/>
  <c r="FK457" i="79"/>
  <c r="FK411" i="79"/>
  <c r="CA411" i="79"/>
  <c r="CA457" i="79"/>
  <c r="AU411" i="79"/>
  <c r="AU457" i="79"/>
  <c r="EU456" i="79"/>
  <c r="EU405" i="79"/>
  <c r="EM411" i="79"/>
  <c r="EM457" i="79"/>
  <c r="AM456" i="79"/>
  <c r="AM405" i="79"/>
  <c r="EU458" i="79"/>
  <c r="EU412" i="79"/>
  <c r="DW411" i="79"/>
  <c r="DW457" i="79"/>
  <c r="FC411" i="79"/>
  <c r="FC457" i="79"/>
  <c r="EX218" i="79"/>
  <c r="AE455" i="79"/>
  <c r="AE404" i="79"/>
  <c r="FK455" i="79"/>
  <c r="FK404" i="79"/>
  <c r="DO455" i="79"/>
  <c r="DO404" i="79"/>
  <c r="X451" i="79"/>
  <c r="BE441" i="79"/>
  <c r="BE442" i="79" s="1"/>
  <c r="BE473" i="79" s="1"/>
  <c r="DW445" i="79"/>
  <c r="DW426" i="79"/>
  <c r="DW430" i="79" s="1"/>
  <c r="FC412" i="79"/>
  <c r="FC458" i="79"/>
  <c r="O455" i="79"/>
  <c r="O404" i="79"/>
  <c r="EE426" i="79"/>
  <c r="EE430" i="79" s="1"/>
  <c r="AE457" i="79"/>
  <c r="AE411" i="79"/>
  <c r="AE456" i="79"/>
  <c r="AE405" i="79"/>
  <c r="FC405" i="79"/>
  <c r="FC456" i="79"/>
  <c r="BK411" i="79"/>
  <c r="BK457" i="79"/>
  <c r="BS411" i="79"/>
  <c r="BS457" i="79"/>
  <c r="AU458" i="79"/>
  <c r="AU412" i="79"/>
  <c r="BS458" i="79"/>
  <c r="BS412" i="79"/>
  <c r="CI455" i="79"/>
  <c r="CI404" i="79"/>
  <c r="DO411" i="79"/>
  <c r="DO457" i="79"/>
  <c r="AU456" i="79"/>
  <c r="AU405" i="79"/>
  <c r="Z423" i="79"/>
  <c r="EM405" i="79"/>
  <c r="EM456" i="79"/>
  <c r="EE456" i="79"/>
  <c r="EE405" i="79"/>
  <c r="CQ456" i="79"/>
  <c r="CQ405" i="79"/>
  <c r="EX423" i="79"/>
  <c r="DG411" i="79"/>
  <c r="DG457" i="79"/>
  <c r="CY458" i="79"/>
  <c r="CY412" i="79"/>
  <c r="FK456" i="79"/>
  <c r="FK405" i="79"/>
  <c r="W457" i="79"/>
  <c r="W411" i="79"/>
  <c r="BC411" i="79"/>
  <c r="BC457" i="79"/>
  <c r="BC458" i="79"/>
  <c r="BC412" i="79"/>
  <c r="DG455" i="79"/>
  <c r="DG404" i="79"/>
  <c r="CA404" i="79"/>
  <c r="CA455" i="79"/>
  <c r="BT441" i="79"/>
  <c r="BT442" i="79" s="1"/>
  <c r="BT473" i="79" s="1"/>
  <c r="FE426" i="79"/>
  <c r="BU441" i="79"/>
  <c r="BU442" i="79" s="1"/>
  <c r="BU473" i="79" s="1"/>
  <c r="AP423" i="79"/>
  <c r="DH441" i="79"/>
  <c r="DH442" i="79" s="1"/>
  <c r="DH473" i="79" s="1"/>
  <c r="EV441" i="79"/>
  <c r="EV442" i="79" s="1"/>
  <c r="EV473" i="79" s="1"/>
  <c r="AX423" i="79"/>
  <c r="DG447" i="79"/>
  <c r="AH423" i="79"/>
  <c r="AF441" i="79"/>
  <c r="AF442" i="79" s="1"/>
  <c r="AF473" i="79" s="1"/>
  <c r="BC447" i="79"/>
  <c r="BT451" i="79"/>
  <c r="CB426" i="79"/>
  <c r="EW441" i="79"/>
  <c r="EW442" i="79" s="1"/>
  <c r="EW473" i="79" s="1"/>
  <c r="DR423" i="79"/>
  <c r="DJ423" i="79"/>
  <c r="EN451" i="79"/>
  <c r="DZ423" i="79"/>
  <c r="BF423" i="79"/>
  <c r="EN392" i="79"/>
  <c r="DP392" i="79"/>
  <c r="CZ392" i="79"/>
  <c r="AV392" i="79"/>
  <c r="AF392" i="79"/>
  <c r="DX392" i="79"/>
  <c r="CJ392" i="79"/>
  <c r="BT392" i="79"/>
  <c r="BD392" i="79"/>
  <c r="FD392" i="79"/>
  <c r="DH392" i="79"/>
  <c r="CR392" i="79"/>
  <c r="AN392" i="79"/>
  <c r="BL392" i="79"/>
  <c r="X392" i="79"/>
  <c r="CB392" i="79"/>
  <c r="EF392" i="79"/>
  <c r="FL392" i="79"/>
  <c r="EV392" i="79"/>
  <c r="FF391" i="79"/>
  <c r="FN391" i="79"/>
  <c r="CT391" i="79"/>
  <c r="CD391" i="79"/>
  <c r="BN391" i="79"/>
  <c r="Z391" i="79"/>
  <c r="AX391" i="79"/>
  <c r="AH391" i="79"/>
  <c r="EP391" i="79"/>
  <c r="DR391" i="79"/>
  <c r="DB391" i="79"/>
  <c r="CL391" i="79"/>
  <c r="BV391" i="79"/>
  <c r="BF391" i="79"/>
  <c r="EX391" i="79"/>
  <c r="DJ391" i="79"/>
  <c r="EH391" i="79"/>
  <c r="AP391" i="79"/>
  <c r="DZ391" i="79"/>
  <c r="CK441" i="79"/>
  <c r="CK442" i="79" s="1"/>
  <c r="CK473" i="79" s="1"/>
  <c r="DA426" i="79"/>
  <c r="EF451" i="79"/>
  <c r="EM449" i="79"/>
  <c r="FL451" i="79"/>
  <c r="FM393" i="79"/>
  <c r="CS393" i="79"/>
  <c r="CC393" i="79"/>
  <c r="BM393" i="79"/>
  <c r="Y393" i="79"/>
  <c r="EO393" i="79"/>
  <c r="DQ393" i="79"/>
  <c r="DA393" i="79"/>
  <c r="AW393" i="79"/>
  <c r="AG393" i="79"/>
  <c r="DY393" i="79"/>
  <c r="EW393" i="79"/>
  <c r="EG393" i="79"/>
  <c r="DI393" i="79"/>
  <c r="AO393" i="79"/>
  <c r="BE393" i="79"/>
  <c r="BU393" i="79"/>
  <c r="FE393" i="79"/>
  <c r="CK393" i="79"/>
  <c r="CL423" i="79"/>
  <c r="EF441" i="79"/>
  <c r="EF442" i="79" s="1"/>
  <c r="EG441" i="79"/>
  <c r="EG442" i="79" s="1"/>
  <c r="EG473" i="79" s="1"/>
  <c r="EV451" i="79"/>
  <c r="FL441" i="79"/>
  <c r="FL442" i="79" s="1"/>
  <c r="FL473" i="79" s="1"/>
  <c r="CL392" i="79"/>
  <c r="BV392" i="79"/>
  <c r="BF392" i="79"/>
  <c r="EX392" i="79"/>
  <c r="EH392" i="79"/>
  <c r="DJ392" i="79"/>
  <c r="AP392" i="79"/>
  <c r="FN392" i="79"/>
  <c r="FF392" i="79"/>
  <c r="EP392" i="79"/>
  <c r="DR392" i="79"/>
  <c r="DB392" i="79"/>
  <c r="AX392" i="79"/>
  <c r="AH392" i="79"/>
  <c r="DZ392" i="79"/>
  <c r="BN392" i="79"/>
  <c r="Z392" i="79"/>
  <c r="CD392" i="79"/>
  <c r="CT392" i="79"/>
  <c r="X441" i="79"/>
  <c r="X442" i="79" s="1"/>
  <c r="X473" i="79" s="1"/>
  <c r="AN441" i="79"/>
  <c r="AN442" i="79" s="1"/>
  <c r="AN473" i="79" s="1"/>
  <c r="CI447" i="79"/>
  <c r="FK449" i="79"/>
  <c r="FM396" i="79"/>
  <c r="CS396" i="79"/>
  <c r="CC396" i="79"/>
  <c r="BM396" i="79"/>
  <c r="Y396" i="79"/>
  <c r="EO396" i="79"/>
  <c r="DQ396" i="79"/>
  <c r="DA396" i="79"/>
  <c r="AW396" i="79"/>
  <c r="AG396" i="79"/>
  <c r="DY396" i="79"/>
  <c r="EW396" i="79"/>
  <c r="EG396" i="79"/>
  <c r="DI396" i="79"/>
  <c r="AO396" i="79"/>
  <c r="CK396" i="79"/>
  <c r="BE396" i="79"/>
  <c r="FE396" i="79"/>
  <c r="BU396" i="79"/>
  <c r="FD396" i="79"/>
  <c r="FL396" i="79"/>
  <c r="CR396" i="79"/>
  <c r="CB396" i="79"/>
  <c r="BL396" i="79"/>
  <c r="X396" i="79"/>
  <c r="AV396" i="79"/>
  <c r="AF396" i="79"/>
  <c r="EN396" i="79"/>
  <c r="DP396" i="79"/>
  <c r="CZ396" i="79"/>
  <c r="CJ396" i="79"/>
  <c r="BT396" i="79"/>
  <c r="BD396" i="79"/>
  <c r="DX396" i="79"/>
  <c r="DH396" i="79"/>
  <c r="EF396" i="79"/>
  <c r="AN396" i="79"/>
  <c r="EV396" i="79"/>
  <c r="FL426" i="79"/>
  <c r="FM441" i="79"/>
  <c r="FM442" i="79" s="1"/>
  <c r="FM473" i="79" s="1"/>
  <c r="FN423" i="79"/>
  <c r="FN424" i="79"/>
  <c r="FN445" i="79" s="1"/>
  <c r="FN439" i="79"/>
  <c r="FK447" i="79"/>
  <c r="FN440" i="79"/>
  <c r="FN425" i="79"/>
  <c r="FN446" i="79" s="1"/>
  <c r="FM426" i="79"/>
  <c r="FE441" i="79"/>
  <c r="FE442" i="79" s="1"/>
  <c r="FE473" i="79" s="1"/>
  <c r="FF424" i="79"/>
  <c r="FF445" i="79" s="1"/>
  <c r="FF439" i="79"/>
  <c r="FC449" i="79"/>
  <c r="FD439" i="79"/>
  <c r="FD441" i="79" s="1"/>
  <c r="FD442" i="79" s="1"/>
  <c r="FD473" i="79" s="1"/>
  <c r="FD424" i="79"/>
  <c r="FF440" i="79"/>
  <c r="FF425" i="79"/>
  <c r="FF446" i="79" s="1"/>
  <c r="FF423" i="79"/>
  <c r="FC447" i="79"/>
  <c r="EU449" i="79"/>
  <c r="EX440" i="79"/>
  <c r="EX425" i="79"/>
  <c r="EX446" i="79" s="1"/>
  <c r="EX424" i="79"/>
  <c r="EX445" i="79" s="1"/>
  <c r="EX439" i="79"/>
  <c r="EU447" i="79"/>
  <c r="EW426" i="79"/>
  <c r="EV426" i="79"/>
  <c r="EP424" i="79"/>
  <c r="EP445" i="79" s="1"/>
  <c r="EP439" i="79"/>
  <c r="EP440" i="79"/>
  <c r="EP425" i="79"/>
  <c r="EP446" i="79" s="1"/>
  <c r="EO441" i="79"/>
  <c r="EO442" i="79" s="1"/>
  <c r="EO473" i="79" s="1"/>
  <c r="EN441" i="79"/>
  <c r="EN442" i="79" s="1"/>
  <c r="EN473" i="79" s="1"/>
  <c r="EM447" i="79"/>
  <c r="EN426" i="79"/>
  <c r="EO426" i="79"/>
  <c r="EH424" i="79"/>
  <c r="EH445" i="79" s="1"/>
  <c r="EH439" i="79"/>
  <c r="EE447" i="79"/>
  <c r="EE449" i="79"/>
  <c r="EH423" i="79"/>
  <c r="EG426" i="79"/>
  <c r="EH440" i="79"/>
  <c r="EH425" i="79"/>
  <c r="EH446" i="79" s="1"/>
  <c r="EF426" i="79"/>
  <c r="DY441" i="79"/>
  <c r="DY442" i="79" s="1"/>
  <c r="DY473" i="79" s="1"/>
  <c r="DZ424" i="79"/>
  <c r="DZ445" i="79" s="1"/>
  <c r="DZ439" i="79"/>
  <c r="DW449" i="79"/>
  <c r="DX439" i="79"/>
  <c r="DX441" i="79" s="1"/>
  <c r="DX442" i="79" s="1"/>
  <c r="DX424" i="79"/>
  <c r="DX445" i="79" s="1"/>
  <c r="DX451" i="79" s="1"/>
  <c r="DZ440" i="79"/>
  <c r="DZ425" i="79"/>
  <c r="DZ446" i="79" s="1"/>
  <c r="DW447" i="79"/>
  <c r="DY426" i="79"/>
  <c r="DR424" i="79"/>
  <c r="DR445" i="79" s="1"/>
  <c r="DR439" i="79"/>
  <c r="DQ441" i="79"/>
  <c r="DQ442" i="79" s="1"/>
  <c r="DQ473" i="79" s="1"/>
  <c r="DR440" i="79"/>
  <c r="DR425" i="79"/>
  <c r="DR446" i="79" s="1"/>
  <c r="DO447" i="79"/>
  <c r="DP439" i="79"/>
  <c r="DP441" i="79" s="1"/>
  <c r="DP442" i="79" s="1"/>
  <c r="DP473" i="79" s="1"/>
  <c r="DP424" i="79"/>
  <c r="DO449" i="79"/>
  <c r="DQ426" i="79"/>
  <c r="DH451" i="79"/>
  <c r="DG449" i="79"/>
  <c r="DJ440" i="79"/>
  <c r="DJ425" i="79"/>
  <c r="DJ446" i="79" s="1"/>
  <c r="DI441" i="79"/>
  <c r="DI442" i="79" s="1"/>
  <c r="DI473" i="79" s="1"/>
  <c r="DI426" i="79"/>
  <c r="DJ424" i="79"/>
  <c r="DJ445" i="79" s="1"/>
  <c r="DJ439" i="79"/>
  <c r="DH426" i="79"/>
  <c r="DB423" i="79"/>
  <c r="CY447" i="79"/>
  <c r="DB424" i="79"/>
  <c r="DB445" i="79" s="1"/>
  <c r="DB439" i="79"/>
  <c r="CY449" i="79"/>
  <c r="CZ439" i="79"/>
  <c r="CZ441" i="79" s="1"/>
  <c r="CZ442" i="79" s="1"/>
  <c r="CZ424" i="79"/>
  <c r="DB440" i="79"/>
  <c r="DB425" i="79"/>
  <c r="DB446" i="79" s="1"/>
  <c r="CT440" i="79"/>
  <c r="CT425" i="79"/>
  <c r="CT446" i="79" s="1"/>
  <c r="CS441" i="79"/>
  <c r="CS442" i="79" s="1"/>
  <c r="CS473" i="79" s="1"/>
  <c r="CT424" i="79"/>
  <c r="CT445" i="79" s="1"/>
  <c r="CT439" i="79"/>
  <c r="CQ447" i="79"/>
  <c r="CR439" i="79"/>
  <c r="CR441" i="79" s="1"/>
  <c r="CR442" i="79" s="1"/>
  <c r="CR473" i="79" s="1"/>
  <c r="CR424" i="79"/>
  <c r="CQ449" i="79"/>
  <c r="CS426" i="79"/>
  <c r="CL424" i="79"/>
  <c r="CL445" i="79" s="1"/>
  <c r="CL439" i="79"/>
  <c r="CJ451" i="79"/>
  <c r="CJ441" i="79"/>
  <c r="CJ442" i="79" s="1"/>
  <c r="CL440" i="79"/>
  <c r="CL425" i="79"/>
  <c r="CL446" i="79" s="1"/>
  <c r="CI449" i="79"/>
  <c r="CK426" i="79"/>
  <c r="CJ426" i="79"/>
  <c r="CD440" i="79"/>
  <c r="CD425" i="79"/>
  <c r="CD446" i="79" s="1"/>
  <c r="CA449" i="79"/>
  <c r="CD424" i="79"/>
  <c r="CD445" i="79" s="1"/>
  <c r="CD439" i="79"/>
  <c r="CA447" i="79"/>
  <c r="CD423" i="79"/>
  <c r="CB451" i="79"/>
  <c r="CC426" i="79"/>
  <c r="BV440" i="79"/>
  <c r="BV425" i="79"/>
  <c r="BV446" i="79" s="1"/>
  <c r="BS447" i="79"/>
  <c r="BV424" i="79"/>
  <c r="BV445" i="79" s="1"/>
  <c r="BV439" i="79"/>
  <c r="BT426" i="79"/>
  <c r="BV423" i="79"/>
  <c r="BS449" i="79"/>
  <c r="BU426" i="79"/>
  <c r="BL439" i="79"/>
  <c r="BL441" i="79" s="1"/>
  <c r="BL442" i="79" s="1"/>
  <c r="BL473" i="79" s="1"/>
  <c r="BL424" i="79"/>
  <c r="BM426" i="79"/>
  <c r="BN423" i="79"/>
  <c r="BK447" i="79"/>
  <c r="BK449" i="79"/>
  <c r="BN424" i="79"/>
  <c r="BN445" i="79" s="1"/>
  <c r="BN439" i="79"/>
  <c r="BN440" i="79"/>
  <c r="BN425" i="79"/>
  <c r="BN446" i="79" s="1"/>
  <c r="BD439" i="79"/>
  <c r="BD441" i="79" s="1"/>
  <c r="BD442" i="79" s="1"/>
  <c r="BD473" i="79" s="1"/>
  <c r="BD424" i="79"/>
  <c r="BC449" i="79"/>
  <c r="BF424" i="79"/>
  <c r="BF445" i="79" s="1"/>
  <c r="BF439" i="79"/>
  <c r="BF440" i="79"/>
  <c r="BF425" i="79"/>
  <c r="BF446" i="79" s="1"/>
  <c r="BE426" i="79"/>
  <c r="AX424" i="79"/>
  <c r="AX445" i="79" s="1"/>
  <c r="AX439" i="79"/>
  <c r="AX440" i="79"/>
  <c r="AX425" i="79"/>
  <c r="AX446" i="79" s="1"/>
  <c r="AU447" i="79"/>
  <c r="AU449" i="79"/>
  <c r="AW426" i="79"/>
  <c r="AV451" i="79"/>
  <c r="AW441" i="79"/>
  <c r="AW442" i="79" s="1"/>
  <c r="AW473" i="79" s="1"/>
  <c r="AV426" i="79"/>
  <c r="AP424" i="79"/>
  <c r="AP445" i="79" s="1"/>
  <c r="AP439" i="79"/>
  <c r="AM449" i="79"/>
  <c r="AP440" i="79"/>
  <c r="AP425" i="79"/>
  <c r="AP446" i="79" s="1"/>
  <c r="AM447" i="79"/>
  <c r="AN426" i="79"/>
  <c r="AN451" i="79"/>
  <c r="AO441" i="79"/>
  <c r="AO442" i="79" s="1"/>
  <c r="AO473" i="79" s="1"/>
  <c r="AO426" i="79"/>
  <c r="AH424" i="79"/>
  <c r="AH445" i="79" s="1"/>
  <c r="AH439" i="79"/>
  <c r="AF426" i="79"/>
  <c r="AE447" i="79"/>
  <c r="AH440" i="79"/>
  <c r="AH425" i="79"/>
  <c r="AH446" i="79" s="1"/>
  <c r="AE449" i="79"/>
  <c r="AF451" i="79"/>
  <c r="AG426" i="79"/>
  <c r="Y441" i="79"/>
  <c r="Y442" i="79" s="1"/>
  <c r="Y473" i="79" s="1"/>
  <c r="W447" i="79"/>
  <c r="Z424" i="79"/>
  <c r="Z445" i="79" s="1"/>
  <c r="Z439" i="79"/>
  <c r="W449" i="79"/>
  <c r="Z440" i="79"/>
  <c r="Z425" i="79"/>
  <c r="Z446" i="79" s="1"/>
  <c r="X426" i="79"/>
  <c r="Y426" i="79"/>
  <c r="AH223" i="79"/>
  <c r="R423" i="79"/>
  <c r="DJ218" i="79"/>
  <c r="CT37" i="79"/>
  <c r="CL37" i="79"/>
  <c r="BV218" i="79"/>
  <c r="O449" i="79"/>
  <c r="Q445" i="79"/>
  <c r="P446" i="79"/>
  <c r="O447" i="79"/>
  <c r="Q446" i="79"/>
  <c r="Q426" i="79"/>
  <c r="R37" i="79"/>
  <c r="R425" i="79"/>
  <c r="P424" i="79"/>
  <c r="P445" i="79" s="1"/>
  <c r="R424" i="79"/>
  <c r="DZ150" i="79"/>
  <c r="EV205" i="79"/>
  <c r="BV223" i="79"/>
  <c r="FF223" i="79"/>
  <c r="CD218" i="79"/>
  <c r="EP150" i="79"/>
  <c r="CT150" i="79"/>
  <c r="W212" i="79"/>
  <c r="Y205" i="79"/>
  <c r="BU205" i="79"/>
  <c r="CD150" i="79"/>
  <c r="DG323" i="79"/>
  <c r="DG336" i="79" s="1"/>
  <c r="DG352" i="79" s="1"/>
  <c r="DI321" i="79"/>
  <c r="DI323" i="79" s="1"/>
  <c r="AH218" i="79"/>
  <c r="CC205" i="79"/>
  <c r="CB205" i="79"/>
  <c r="AX150" i="79"/>
  <c r="FF37" i="79"/>
  <c r="CL218" i="79"/>
  <c r="CA323" i="79"/>
  <c r="CA336" i="79" s="1"/>
  <c r="CA352" i="79" s="1"/>
  <c r="CB321" i="79"/>
  <c r="CB323" i="79" s="1"/>
  <c r="DR37" i="79"/>
  <c r="EN321" i="79"/>
  <c r="EN323" i="79" s="1"/>
  <c r="EO321" i="79"/>
  <c r="EO323" i="79" s="1"/>
  <c r="AX37" i="79"/>
  <c r="EE323" i="79"/>
  <c r="EE336" i="79" s="1"/>
  <c r="EE352" i="79" s="1"/>
  <c r="EP37" i="79"/>
  <c r="EF321" i="79"/>
  <c r="EF323" i="79" s="1"/>
  <c r="CT218" i="79"/>
  <c r="FD205" i="79"/>
  <c r="FE205" i="79"/>
  <c r="DR218" i="79"/>
  <c r="EN205" i="79"/>
  <c r="CK205" i="79"/>
  <c r="DZ218" i="79"/>
  <c r="CI212" i="79"/>
  <c r="EO205" i="79"/>
  <c r="R4" i="35"/>
  <c r="Q61" i="35" s="1"/>
  <c r="DZ37" i="79"/>
  <c r="R72" i="79"/>
  <c r="R218" i="79"/>
  <c r="F55" i="35"/>
  <c r="Z218" i="79"/>
  <c r="G55" i="35"/>
  <c r="AH37" i="79"/>
  <c r="E58" i="35"/>
  <c r="DA205" i="79"/>
  <c r="EP218" i="79"/>
  <c r="AX218" i="79"/>
  <c r="Z223" i="79"/>
  <c r="CD223" i="79"/>
  <c r="AH73" i="79"/>
  <c r="BF218" i="79"/>
  <c r="CL73" i="79"/>
  <c r="CZ205" i="79"/>
  <c r="EX223" i="79"/>
  <c r="R223" i="79"/>
  <c r="EG205" i="79"/>
  <c r="EF205" i="79"/>
  <c r="EH73" i="79"/>
  <c r="FN218" i="79"/>
  <c r="FF218" i="79"/>
  <c r="CL76" i="79"/>
  <c r="BF73" i="79"/>
  <c r="DJ73" i="79"/>
  <c r="BV73" i="79"/>
  <c r="Z73" i="79"/>
  <c r="FN73" i="79"/>
  <c r="AX73" i="79"/>
  <c r="FF73" i="79"/>
  <c r="EP73" i="79"/>
  <c r="BN68" i="79"/>
  <c r="R73" i="79"/>
  <c r="R76" i="79"/>
  <c r="DR73" i="79"/>
  <c r="DZ73" i="79"/>
  <c r="AP73" i="79"/>
  <c r="DB73" i="79"/>
  <c r="EP109" i="79"/>
  <c r="AP76" i="79"/>
  <c r="BF109" i="79"/>
  <c r="BN109" i="79"/>
  <c r="DZ223" i="79"/>
  <c r="CT76" i="79"/>
  <c r="AX76" i="79"/>
  <c r="CD68" i="79"/>
  <c r="CL109" i="79"/>
  <c r="AX68" i="79"/>
  <c r="Z74" i="79"/>
  <c r="AH76" i="79"/>
  <c r="DZ76" i="79"/>
  <c r="FN72" i="79"/>
  <c r="AX109" i="79"/>
  <c r="Z72" i="79"/>
  <c r="Z68" i="79"/>
  <c r="CD76" i="79"/>
  <c r="EP76" i="79"/>
  <c r="FF76" i="79"/>
  <c r="DR72" i="79"/>
  <c r="DR68" i="79"/>
  <c r="EX109" i="79"/>
  <c r="BF72" i="79"/>
  <c r="R68" i="79"/>
  <c r="BV109" i="79"/>
  <c r="W323" i="79"/>
  <c r="W336" i="79" s="1"/>
  <c r="W352" i="79" s="1"/>
  <c r="BV76" i="79"/>
  <c r="CL223" i="79"/>
  <c r="BF223" i="79"/>
  <c r="EP72" i="79"/>
  <c r="CD72" i="79"/>
  <c r="CT223" i="79"/>
  <c r="DZ29" i="79"/>
  <c r="FN76" i="79"/>
  <c r="AM59" i="79"/>
  <c r="AM271" i="79" s="1"/>
  <c r="AM277" i="79" s="1"/>
  <c r="BN76" i="79"/>
  <c r="DJ76" i="79"/>
  <c r="DJ231" i="79"/>
  <c r="BV74" i="79"/>
  <c r="EX76" i="79"/>
  <c r="BN72" i="79"/>
  <c r="DZ72" i="79"/>
  <c r="EX72" i="79"/>
  <c r="BV72" i="79"/>
  <c r="X321" i="79"/>
  <c r="X323" i="79" s="1"/>
  <c r="AP231" i="79"/>
  <c r="EP223" i="79"/>
  <c r="Z76" i="79"/>
  <c r="CT72" i="79"/>
  <c r="DJ72" i="79"/>
  <c r="DB74" i="79"/>
  <c r="DZ74" i="79"/>
  <c r="BN74" i="79"/>
  <c r="DB72" i="79"/>
  <c r="CL74" i="79"/>
  <c r="EP74" i="79"/>
  <c r="BF74" i="79"/>
  <c r="CL72" i="79"/>
  <c r="FF74" i="79"/>
  <c r="AH74" i="79"/>
  <c r="CD74" i="79"/>
  <c r="EX74" i="79"/>
  <c r="EH72" i="79"/>
  <c r="DB76" i="79"/>
  <c r="FN74" i="79"/>
  <c r="CT74" i="79"/>
  <c r="AX74" i="79"/>
  <c r="R74" i="79"/>
  <c r="AP72" i="79"/>
  <c r="AP74" i="79"/>
  <c r="EH74" i="79"/>
  <c r="DJ74" i="79"/>
  <c r="EX68" i="79"/>
  <c r="P392" i="79"/>
  <c r="R391" i="79"/>
  <c r="AH68" i="79"/>
  <c r="DB68" i="79"/>
  <c r="Q393" i="79"/>
  <c r="BV231" i="79"/>
  <c r="O399" i="79"/>
  <c r="Z231" i="79"/>
  <c r="DJ68" i="79"/>
  <c r="FF231" i="79"/>
  <c r="BC59" i="79"/>
  <c r="BC271" i="79" s="1"/>
  <c r="BC277" i="79" s="1"/>
  <c r="CT68" i="79"/>
  <c r="FN68" i="79"/>
  <c r="CD37" i="79"/>
  <c r="AP37" i="79"/>
  <c r="Z37" i="79"/>
  <c r="DJ37" i="79"/>
  <c r="AU59" i="79"/>
  <c r="AU271" i="79" s="1"/>
  <c r="AU277" i="79" s="1"/>
  <c r="AP109" i="79"/>
  <c r="BV68" i="79"/>
  <c r="FN37" i="79"/>
  <c r="BV37" i="79"/>
  <c r="CA59" i="79"/>
  <c r="CA271" i="79" s="1"/>
  <c r="CA277" i="79" s="1"/>
  <c r="BF37" i="79"/>
  <c r="DB37" i="79"/>
  <c r="EH37" i="79"/>
  <c r="EX37" i="79"/>
  <c r="BN37" i="79"/>
  <c r="DW59" i="79"/>
  <c r="DW271" i="79" s="1"/>
  <c r="DW277" i="79" s="1"/>
  <c r="O59" i="79"/>
  <c r="O271" i="79" s="1"/>
  <c r="O277" i="79" s="1"/>
  <c r="BS59" i="79"/>
  <c r="BS271" i="79" s="1"/>
  <c r="BS277" i="79" s="1"/>
  <c r="FF109" i="79"/>
  <c r="FK59" i="79"/>
  <c r="FK271" i="79" s="1"/>
  <c r="FK277" i="79" s="1"/>
  <c r="W59" i="79"/>
  <c r="W271" i="79" s="1"/>
  <c r="W277" i="79" s="1"/>
  <c r="EU59" i="79"/>
  <c r="EU271" i="79" s="1"/>
  <c r="EU277" i="79" s="1"/>
  <c r="CY59" i="79"/>
  <c r="CY271" i="79" s="1"/>
  <c r="CY277" i="79" s="1"/>
  <c r="DG59" i="79"/>
  <c r="DG271" i="79" s="1"/>
  <c r="DG277" i="79" s="1"/>
  <c r="EM59" i="79"/>
  <c r="EM271" i="79" s="1"/>
  <c r="EM277" i="79" s="1"/>
  <c r="FC59" i="79"/>
  <c r="FC271" i="79" s="1"/>
  <c r="FC277" i="79" s="1"/>
  <c r="DJ109" i="79"/>
  <c r="R109" i="79"/>
  <c r="BK59" i="79"/>
  <c r="BK271" i="79" s="1"/>
  <c r="BK277" i="79" s="1"/>
  <c r="AE59" i="79"/>
  <c r="AE271" i="79" s="1"/>
  <c r="AE277" i="79" s="1"/>
  <c r="DO59" i="79"/>
  <c r="DO271" i="79" s="1"/>
  <c r="DO277" i="79" s="1"/>
  <c r="CQ59" i="79"/>
  <c r="CQ271" i="79" s="1"/>
  <c r="CQ277" i="79" s="1"/>
  <c r="DJ29" i="79"/>
  <c r="AP68" i="79"/>
  <c r="DZ68" i="79"/>
  <c r="CI59" i="79"/>
  <c r="CI271" i="79" s="1"/>
  <c r="CI277" i="79" s="1"/>
  <c r="DZ109" i="79"/>
  <c r="I427" i="79"/>
  <c r="BF68" i="79"/>
  <c r="FF68" i="79"/>
  <c r="EP231" i="79"/>
  <c r="EH68" i="79"/>
  <c r="EP68" i="79"/>
  <c r="DB231" i="79"/>
  <c r="R231" i="79"/>
  <c r="FN231" i="79"/>
  <c r="CL231" i="79"/>
  <c r="AH231" i="79"/>
  <c r="CT231" i="79"/>
  <c r="BF231" i="79"/>
  <c r="CD109" i="79"/>
  <c r="AH109" i="79"/>
  <c r="FN150" i="79"/>
  <c r="DR109" i="79"/>
  <c r="EH231" i="79"/>
  <c r="EX231" i="79"/>
  <c r="CD231" i="79"/>
  <c r="FN29" i="79"/>
  <c r="AX231" i="79"/>
  <c r="DB29" i="79"/>
  <c r="BV29" i="79"/>
  <c r="EH29" i="79"/>
  <c r="AX185" i="79"/>
  <c r="DR231" i="79"/>
  <c r="DZ231" i="79"/>
  <c r="Z201" i="79"/>
  <c r="AP181" i="79"/>
  <c r="BN29" i="79"/>
  <c r="BN231" i="79"/>
  <c r="Z181" i="79"/>
  <c r="CT321" i="79"/>
  <c r="CT323" i="79" s="1"/>
  <c r="R29" i="79"/>
  <c r="R181" i="79"/>
  <c r="CD29" i="79"/>
  <c r="Z29" i="79"/>
  <c r="BL321" i="79"/>
  <c r="BL323" i="79" s="1"/>
  <c r="BM321" i="79"/>
  <c r="BM323" i="79" s="1"/>
  <c r="BK323" i="79"/>
  <c r="BK336" i="79" s="1"/>
  <c r="BK352" i="79" s="1"/>
  <c r="BD205" i="79"/>
  <c r="BE205" i="79"/>
  <c r="BC212" i="79"/>
  <c r="BT321" i="79"/>
  <c r="BT323" i="79" s="1"/>
  <c r="BU321" i="79"/>
  <c r="BU323" i="79" s="1"/>
  <c r="BS323" i="79"/>
  <c r="BS336" i="79" s="1"/>
  <c r="BS352" i="79" s="1"/>
  <c r="AO321" i="79"/>
  <c r="AO323" i="79" s="1"/>
  <c r="AN321" i="79"/>
  <c r="AN323" i="79" s="1"/>
  <c r="AM323" i="79"/>
  <c r="AM336" i="79" s="1"/>
  <c r="AM352" i="79" s="1"/>
  <c r="CK321" i="79"/>
  <c r="CK323" i="79" s="1"/>
  <c r="CJ321" i="79"/>
  <c r="CJ323" i="79" s="1"/>
  <c r="CI323" i="79"/>
  <c r="CI336" i="79" s="1"/>
  <c r="CI352" i="79" s="1"/>
  <c r="FF29" i="79"/>
  <c r="Q92" i="35"/>
  <c r="S92" i="35" s="1"/>
  <c r="S70" i="35"/>
  <c r="DR29" i="79"/>
  <c r="AX201" i="79"/>
  <c r="BL205" i="79"/>
  <c r="BM205" i="79"/>
  <c r="BK212" i="79"/>
  <c r="EW321" i="79"/>
  <c r="EW323" i="79" s="1"/>
  <c r="EV321" i="79"/>
  <c r="EV323" i="79" s="1"/>
  <c r="EU323" i="79"/>
  <c r="EU336" i="79" s="1"/>
  <c r="EU352" i="79" s="1"/>
  <c r="DA321" i="79"/>
  <c r="DA323" i="79" s="1"/>
  <c r="CZ321" i="79"/>
  <c r="CZ323" i="79" s="1"/>
  <c r="CY323" i="79"/>
  <c r="CY336" i="79" s="1"/>
  <c r="CY352" i="79" s="1"/>
  <c r="S54" i="35"/>
  <c r="AG321" i="79"/>
  <c r="AG323" i="79" s="1"/>
  <c r="AF321" i="79"/>
  <c r="AF323" i="79" s="1"/>
  <c r="AE323" i="79"/>
  <c r="AE336" i="79" s="1"/>
  <c r="AE352" i="79" s="1"/>
  <c r="EE59" i="79"/>
  <c r="EE271" i="79" s="1"/>
  <c r="EE277" i="79" s="1"/>
  <c r="BF29" i="79"/>
  <c r="AH29" i="79"/>
  <c r="S58" i="35"/>
  <c r="CL29" i="79"/>
  <c r="AW205" i="79"/>
  <c r="AV205" i="79"/>
  <c r="DQ321" i="79"/>
  <c r="DQ323" i="79" s="1"/>
  <c r="DP321" i="79"/>
  <c r="DP323" i="79" s="1"/>
  <c r="DO323" i="79"/>
  <c r="DO336" i="79" s="1"/>
  <c r="DO352" i="79" s="1"/>
  <c r="CT29" i="79"/>
  <c r="AW321" i="79"/>
  <c r="AW323" i="79" s="1"/>
  <c r="AV321" i="79"/>
  <c r="AV323" i="79" s="1"/>
  <c r="AU323" i="79"/>
  <c r="AU336" i="79" s="1"/>
  <c r="AU352" i="79" s="1"/>
  <c r="AP29" i="79"/>
  <c r="DZ205" i="79"/>
  <c r="EX29" i="79"/>
  <c r="Q321" i="79"/>
  <c r="Q323" i="79" s="1"/>
  <c r="P321" i="79"/>
  <c r="P323" i="79" s="1"/>
  <c r="O323" i="79"/>
  <c r="O336" i="79" s="1"/>
  <c r="O352" i="79" s="1"/>
  <c r="H51" i="13"/>
  <c r="H47" i="13"/>
  <c r="H33" i="27"/>
  <c r="AX29" i="79"/>
  <c r="BD321" i="79"/>
  <c r="BD323" i="79" s="1"/>
  <c r="BE321" i="79"/>
  <c r="BE323" i="79" s="1"/>
  <c r="BC323" i="79"/>
  <c r="BC336" i="79" s="1"/>
  <c r="BC352" i="79" s="1"/>
  <c r="EP29" i="79"/>
  <c r="Q205" i="79"/>
  <c r="P205" i="79"/>
  <c r="O212" i="79"/>
  <c r="E76" i="36" l="1"/>
  <c r="E77" i="36"/>
  <c r="E75" i="36"/>
  <c r="E97" i="36"/>
  <c r="E12" i="36"/>
  <c r="E14" i="36" s="1"/>
  <c r="B10" i="77" s="1"/>
  <c r="AA33" i="77" s="1"/>
  <c r="FN321" i="79"/>
  <c r="FN323" i="79" s="1"/>
  <c r="S61" i="35"/>
  <c r="DZ321" i="79"/>
  <c r="DZ323" i="79" s="1"/>
  <c r="I51" i="13"/>
  <c r="F32" i="35" s="1"/>
  <c r="AP205" i="79"/>
  <c r="I47" i="13"/>
  <c r="I33" i="27"/>
  <c r="I38" i="27" s="1"/>
  <c r="J33" i="27"/>
  <c r="CQ459" i="79"/>
  <c r="CQ415" i="79"/>
  <c r="S19" i="35"/>
  <c r="J47" i="13"/>
  <c r="J51" i="13"/>
  <c r="O415" i="79"/>
  <c r="F90" i="35"/>
  <c r="E90" i="35"/>
  <c r="H41" i="26" s="1"/>
  <c r="H206" i="79" s="1"/>
  <c r="G90" i="35"/>
  <c r="CA459" i="79"/>
  <c r="DG415" i="79"/>
  <c r="CI459" i="79"/>
  <c r="O459" i="79"/>
  <c r="CI415" i="79"/>
  <c r="CA415" i="79"/>
  <c r="FF321" i="79"/>
  <c r="FF323" i="79" s="1"/>
  <c r="DG459" i="79"/>
  <c r="BK415" i="79"/>
  <c r="FK415" i="79"/>
  <c r="EU415" i="79"/>
  <c r="AU415" i="79"/>
  <c r="W415" i="79"/>
  <c r="EM415" i="79"/>
  <c r="BC415" i="79"/>
  <c r="DW415" i="79"/>
  <c r="DO415" i="79"/>
  <c r="AE415" i="79"/>
  <c r="FC415" i="79"/>
  <c r="BS415" i="79"/>
  <c r="CY415" i="79"/>
  <c r="EE415" i="79"/>
  <c r="AM415" i="79"/>
  <c r="Y430" i="79"/>
  <c r="Y427" i="79"/>
  <c r="Y471" i="79" s="1"/>
  <c r="AV430" i="79"/>
  <c r="AV427" i="79"/>
  <c r="AV471" i="79" s="1"/>
  <c r="BU430" i="79"/>
  <c r="BU427" i="79"/>
  <c r="BU471" i="79" s="1"/>
  <c r="EO430" i="79"/>
  <c r="EO427" i="79"/>
  <c r="EO471" i="79" s="1"/>
  <c r="CB430" i="79"/>
  <c r="CB427" i="79"/>
  <c r="CB471" i="79" s="1"/>
  <c r="FK459" i="79"/>
  <c r="FC459" i="79"/>
  <c r="EU459" i="79"/>
  <c r="X430" i="79"/>
  <c r="X427" i="79"/>
  <c r="X471" i="79" s="1"/>
  <c r="AG430" i="79"/>
  <c r="AG427" i="79"/>
  <c r="AG471" i="79" s="1"/>
  <c r="AN430" i="79"/>
  <c r="AN427" i="79"/>
  <c r="AN471" i="79" s="1"/>
  <c r="BM430" i="79"/>
  <c r="BM427" i="79"/>
  <c r="BM471" i="79" s="1"/>
  <c r="CC430" i="79"/>
  <c r="CC427" i="79"/>
  <c r="CC471" i="79" s="1"/>
  <c r="DI430" i="79"/>
  <c r="DI427" i="79"/>
  <c r="DI471" i="79" s="1"/>
  <c r="DY430" i="79"/>
  <c r="DY427" i="79"/>
  <c r="DY471" i="79" s="1"/>
  <c r="EN430" i="79"/>
  <c r="EN427" i="79"/>
  <c r="EN471" i="79" s="1"/>
  <c r="EV430" i="79"/>
  <c r="EV427" i="79"/>
  <c r="EV471" i="79" s="1"/>
  <c r="W459" i="79"/>
  <c r="Q430" i="79"/>
  <c r="Q427" i="79"/>
  <c r="Q471" i="79" s="1"/>
  <c r="AO430" i="79"/>
  <c r="AO427" i="79"/>
  <c r="AO471" i="79" s="1"/>
  <c r="BE430" i="79"/>
  <c r="BE427" i="79"/>
  <c r="BE471" i="79" s="1"/>
  <c r="CJ430" i="79"/>
  <c r="CJ427" i="79"/>
  <c r="CJ471" i="79" s="1"/>
  <c r="DH430" i="79"/>
  <c r="DH427" i="79"/>
  <c r="DH471" i="79" s="1"/>
  <c r="EG430" i="79"/>
  <c r="EG427" i="79"/>
  <c r="EG471" i="79" s="1"/>
  <c r="EW430" i="79"/>
  <c r="EW427" i="79"/>
  <c r="EW471" i="79" s="1"/>
  <c r="DO459" i="79"/>
  <c r="AE459" i="79"/>
  <c r="BS459" i="79"/>
  <c r="CY459" i="79"/>
  <c r="EE459" i="79"/>
  <c r="AM459" i="79"/>
  <c r="AF430" i="79"/>
  <c r="AF427" i="79"/>
  <c r="AF471" i="79" s="1"/>
  <c r="AW430" i="79"/>
  <c r="AW427" i="79"/>
  <c r="AW471" i="79" s="1"/>
  <c r="BT430" i="79"/>
  <c r="BT427" i="79"/>
  <c r="BT471" i="79" s="1"/>
  <c r="CK430" i="79"/>
  <c r="CK427" i="79"/>
  <c r="CK471" i="79" s="1"/>
  <c r="CS430" i="79"/>
  <c r="CS427" i="79"/>
  <c r="CS471" i="79" s="1"/>
  <c r="DQ430" i="79"/>
  <c r="DQ427" i="79"/>
  <c r="DQ471" i="79" s="1"/>
  <c r="EF430" i="79"/>
  <c r="EF427" i="79"/>
  <c r="EF471" i="79" s="1"/>
  <c r="FM430" i="79"/>
  <c r="FM427" i="79"/>
  <c r="FM471" i="79" s="1"/>
  <c r="FL430" i="79"/>
  <c r="FL427" i="79"/>
  <c r="FL471" i="79" s="1"/>
  <c r="DA430" i="79"/>
  <c r="DA427" i="79"/>
  <c r="DA471" i="79" s="1"/>
  <c r="FE430" i="79"/>
  <c r="FE427" i="79"/>
  <c r="FE471" i="79" s="1"/>
  <c r="AU459" i="79"/>
  <c r="BK459" i="79"/>
  <c r="EM459" i="79"/>
  <c r="BC459" i="79"/>
  <c r="DW459" i="79"/>
  <c r="DR205" i="79"/>
  <c r="FN441" i="79"/>
  <c r="FN442" i="79" s="1"/>
  <c r="FN473" i="79" s="1"/>
  <c r="DG61" i="79"/>
  <c r="DG87" i="79" s="1"/>
  <c r="DG434" i="79"/>
  <c r="DG435" i="79" s="1"/>
  <c r="CI61" i="79"/>
  <c r="CI87" i="79" s="1"/>
  <c r="CI434" i="79"/>
  <c r="CI435" i="79" s="1"/>
  <c r="AE61" i="79"/>
  <c r="AE87" i="79" s="1"/>
  <c r="AE434" i="79"/>
  <c r="AE435" i="79" s="1"/>
  <c r="W61" i="79"/>
  <c r="W87" i="79" s="1"/>
  <c r="W434" i="79"/>
  <c r="W435" i="79" s="1"/>
  <c r="CA61" i="79"/>
  <c r="CA87" i="79" s="1"/>
  <c r="CA434" i="79"/>
  <c r="CA435" i="79" s="1"/>
  <c r="AH441" i="79"/>
  <c r="AH442" i="79" s="1"/>
  <c r="AH473" i="79" s="1"/>
  <c r="CT441" i="79"/>
  <c r="CT442" i="79" s="1"/>
  <c r="CQ442" i="79" s="1"/>
  <c r="DO61" i="79"/>
  <c r="DO87" i="79" s="1"/>
  <c r="DO434" i="79"/>
  <c r="DO435" i="79" s="1"/>
  <c r="EU61" i="79"/>
  <c r="EU87" i="79" s="1"/>
  <c r="EU434" i="79"/>
  <c r="EU435" i="79" s="1"/>
  <c r="BK61" i="79"/>
  <c r="BK87" i="79" s="1"/>
  <c r="BK434" i="79"/>
  <c r="BK435" i="79" s="1"/>
  <c r="FK61" i="79"/>
  <c r="FK87" i="79" s="1"/>
  <c r="FK434" i="79"/>
  <c r="FK435" i="79" s="1"/>
  <c r="AU61" i="79"/>
  <c r="AU87" i="79" s="1"/>
  <c r="AU434" i="79"/>
  <c r="AU435" i="79" s="1"/>
  <c r="O61" i="79"/>
  <c r="O87" i="79" s="1"/>
  <c r="O434" i="79"/>
  <c r="O435" i="79" s="1"/>
  <c r="EE61" i="79"/>
  <c r="EE87" i="79" s="1"/>
  <c r="EE434" i="79"/>
  <c r="EE435" i="79" s="1"/>
  <c r="FC61" i="79"/>
  <c r="FC87" i="79" s="1"/>
  <c r="FC434" i="79"/>
  <c r="FC435" i="79" s="1"/>
  <c r="EH441" i="79"/>
  <c r="EH442" i="79" s="1"/>
  <c r="EH473" i="79" s="1"/>
  <c r="BS61" i="79"/>
  <c r="BS87" i="79" s="1"/>
  <c r="BS434" i="79"/>
  <c r="BS435" i="79" s="1"/>
  <c r="BC61" i="79"/>
  <c r="BC87" i="79" s="1"/>
  <c r="BC434" i="79"/>
  <c r="BC435" i="79" s="1"/>
  <c r="AM61" i="79"/>
  <c r="AM87" i="79" s="1"/>
  <c r="AM434" i="79"/>
  <c r="AM435" i="79" s="1"/>
  <c r="CQ61" i="79"/>
  <c r="CQ87" i="79" s="1"/>
  <c r="CQ434" i="79"/>
  <c r="CQ435" i="79" s="1"/>
  <c r="EM61" i="79"/>
  <c r="EM87" i="79" s="1"/>
  <c r="EM434" i="79"/>
  <c r="EM435" i="79" s="1"/>
  <c r="CY61" i="79"/>
  <c r="CY87" i="79" s="1"/>
  <c r="CY434" i="79"/>
  <c r="CY435" i="79" s="1"/>
  <c r="DW61" i="79"/>
  <c r="DW87" i="79" s="1"/>
  <c r="DW434" i="79"/>
  <c r="DW435" i="79" s="1"/>
  <c r="BN426" i="79"/>
  <c r="BV426" i="79"/>
  <c r="Z441" i="79"/>
  <c r="Z442" i="79" s="1"/>
  <c r="Z473" i="79" s="1"/>
  <c r="AX441" i="79"/>
  <c r="AX442" i="79" s="1"/>
  <c r="AX473" i="79" s="1"/>
  <c r="BV441" i="79"/>
  <c r="BV442" i="79" s="1"/>
  <c r="BS442" i="79" s="1"/>
  <c r="DR441" i="79"/>
  <c r="DR442" i="79" s="1"/>
  <c r="DR473" i="79" s="1"/>
  <c r="CD426" i="79"/>
  <c r="CD441" i="79"/>
  <c r="CD442" i="79" s="1"/>
  <c r="CA442" i="79" s="1"/>
  <c r="CL426" i="79"/>
  <c r="DZ441" i="79"/>
  <c r="DZ442" i="79" s="1"/>
  <c r="DZ473" i="79" s="1"/>
  <c r="EX441" i="79"/>
  <c r="EX442" i="79" s="1"/>
  <c r="EX473" i="79" s="1"/>
  <c r="FN426" i="79"/>
  <c r="FF426" i="79"/>
  <c r="FF441" i="79"/>
  <c r="FF442" i="79" s="1"/>
  <c r="FF473" i="79" s="1"/>
  <c r="FD445" i="79"/>
  <c r="FD451" i="79" s="1"/>
  <c r="FD426" i="79"/>
  <c r="EX426" i="79"/>
  <c r="EP441" i="79"/>
  <c r="EP442" i="79" s="1"/>
  <c r="EP473" i="79" s="1"/>
  <c r="EP426" i="79"/>
  <c r="EH426" i="79"/>
  <c r="DZ426" i="79"/>
  <c r="DX426" i="79"/>
  <c r="DP445" i="79"/>
  <c r="DP451" i="79" s="1"/>
  <c r="DP426" i="79"/>
  <c r="DR426" i="79"/>
  <c r="DJ441" i="79"/>
  <c r="DJ442" i="79" s="1"/>
  <c r="DG442" i="79" s="1"/>
  <c r="DJ426" i="79"/>
  <c r="DB441" i="79"/>
  <c r="DB442" i="79" s="1"/>
  <c r="DB473" i="79" s="1"/>
  <c r="CZ445" i="79"/>
  <c r="CZ451" i="79" s="1"/>
  <c r="CZ426" i="79"/>
  <c r="DB426" i="79"/>
  <c r="CR445" i="79"/>
  <c r="CR451" i="79" s="1"/>
  <c r="CR426" i="79"/>
  <c r="CT426" i="79"/>
  <c r="CL441" i="79"/>
  <c r="CL442" i="79" s="1"/>
  <c r="CL473" i="79" s="1"/>
  <c r="BN441" i="79"/>
  <c r="BN442" i="79" s="1"/>
  <c r="BK442" i="79" s="1"/>
  <c r="BL445" i="79"/>
  <c r="BL451" i="79" s="1"/>
  <c r="BL426" i="79"/>
  <c r="BD445" i="79"/>
  <c r="BD451" i="79" s="1"/>
  <c r="BD426" i="79"/>
  <c r="BF441" i="79"/>
  <c r="BF442" i="79" s="1"/>
  <c r="BC442" i="79" s="1"/>
  <c r="BF426" i="79"/>
  <c r="AX426" i="79"/>
  <c r="AP441" i="79"/>
  <c r="AP442" i="79" s="1"/>
  <c r="AM442" i="79" s="1"/>
  <c r="AP426" i="79"/>
  <c r="AH426" i="79"/>
  <c r="Z426" i="79"/>
  <c r="Q441" i="79"/>
  <c r="Q442" i="79" s="1"/>
  <c r="Q473" i="79" s="1"/>
  <c r="R445" i="79"/>
  <c r="P451" i="79"/>
  <c r="R446" i="79"/>
  <c r="P426" i="79"/>
  <c r="P441" i="79"/>
  <c r="P442" i="79" s="1"/>
  <c r="P473" i="79" s="1"/>
  <c r="R426" i="79"/>
  <c r="Z205" i="79"/>
  <c r="EX205" i="79"/>
  <c r="BV205" i="79"/>
  <c r="DJ321" i="79"/>
  <c r="DJ323" i="79" s="1"/>
  <c r="CD205" i="79"/>
  <c r="I77" i="13"/>
  <c r="I56" i="13"/>
  <c r="F37" i="35" s="1"/>
  <c r="J77" i="13"/>
  <c r="J56" i="13"/>
  <c r="G37" i="35" s="1"/>
  <c r="J17" i="13"/>
  <c r="CD321" i="79"/>
  <c r="CD323" i="79" s="1"/>
  <c r="EH321" i="79"/>
  <c r="EH323" i="79" s="1"/>
  <c r="FF205" i="79"/>
  <c r="EP321" i="79"/>
  <c r="EP323" i="79" s="1"/>
  <c r="CL205" i="79"/>
  <c r="EP205" i="79"/>
  <c r="H56" i="13"/>
  <c r="E37" i="35" s="1"/>
  <c r="H77" i="13"/>
  <c r="E28" i="35"/>
  <c r="E32" i="35"/>
  <c r="DB205" i="79"/>
  <c r="EH205" i="79"/>
  <c r="Z321" i="79"/>
  <c r="Z323" i="79" s="1"/>
  <c r="DX473" i="79"/>
  <c r="CJ473" i="79"/>
  <c r="CZ473" i="79"/>
  <c r="EF473" i="79"/>
  <c r="I471" i="79"/>
  <c r="G427" i="79"/>
  <c r="DR321" i="79"/>
  <c r="DR323" i="79" s="1"/>
  <c r="CL321" i="79"/>
  <c r="CL323" i="79" s="1"/>
  <c r="AX205" i="79"/>
  <c r="BN205" i="79"/>
  <c r="R321" i="79"/>
  <c r="R323" i="79" s="1"/>
  <c r="DB321" i="79"/>
  <c r="DB323" i="79" s="1"/>
  <c r="BV321" i="79"/>
  <c r="BV323" i="79" s="1"/>
  <c r="F97" i="36"/>
  <c r="H97" i="36"/>
  <c r="G97" i="36"/>
  <c r="BN321" i="79"/>
  <c r="BN323" i="79" s="1"/>
  <c r="AH321" i="79"/>
  <c r="AH323" i="79" s="1"/>
  <c r="R205" i="79"/>
  <c r="E78" i="36"/>
  <c r="AX321" i="79"/>
  <c r="AX323" i="79" s="1"/>
  <c r="H51" i="79"/>
  <c r="H410" i="79" s="1"/>
  <c r="BF321" i="79"/>
  <c r="BF323" i="79" s="1"/>
  <c r="H38" i="27"/>
  <c r="H329" i="79"/>
  <c r="EX321" i="79"/>
  <c r="EX323" i="79" s="1"/>
  <c r="AP321" i="79"/>
  <c r="AP323" i="79" s="1"/>
  <c r="BF205" i="79"/>
  <c r="H47" i="79"/>
  <c r="CS53" i="79" l="1"/>
  <c r="CS54" i="79"/>
  <c r="BU53" i="79"/>
  <c r="BU54" i="79"/>
  <c r="EG54" i="79"/>
  <c r="EG53" i="79"/>
  <c r="BM54" i="79"/>
  <c r="BM53" i="79"/>
  <c r="FL53" i="79"/>
  <c r="FL54" i="79"/>
  <c r="AW54" i="79"/>
  <c r="AW53" i="79"/>
  <c r="DH53" i="79"/>
  <c r="DH54" i="79"/>
  <c r="AF53" i="79"/>
  <c r="AF54" i="79"/>
  <c r="FE53" i="79"/>
  <c r="FE54" i="79"/>
  <c r="Y54" i="79"/>
  <c r="Y53" i="79"/>
  <c r="DI53" i="79"/>
  <c r="DI54" i="79"/>
  <c r="EF54" i="79"/>
  <c r="EF53" i="79"/>
  <c r="BE53" i="79"/>
  <c r="BE54" i="79"/>
  <c r="CB53" i="79"/>
  <c r="CB54" i="79"/>
  <c r="CJ54" i="79"/>
  <c r="CJ53" i="79"/>
  <c r="CC54" i="79"/>
  <c r="CC53" i="79"/>
  <c r="AN53" i="79"/>
  <c r="AN54" i="79"/>
  <c r="CK54" i="79"/>
  <c r="CK53" i="79"/>
  <c r="EW54" i="79"/>
  <c r="EW53" i="79"/>
  <c r="AV54" i="79"/>
  <c r="AV53" i="79"/>
  <c r="EV53" i="79"/>
  <c r="EV54" i="79"/>
  <c r="AG54" i="79"/>
  <c r="AG53" i="79"/>
  <c r="DA54" i="79"/>
  <c r="DA53" i="79"/>
  <c r="BT54" i="79"/>
  <c r="BT53" i="79"/>
  <c r="EN53" i="79"/>
  <c r="EN54" i="79"/>
  <c r="X53" i="79"/>
  <c r="X54" i="79"/>
  <c r="DY54" i="79"/>
  <c r="DY53" i="79"/>
  <c r="FM53" i="79"/>
  <c r="FM54" i="79"/>
  <c r="DQ53" i="79"/>
  <c r="DQ54" i="79"/>
  <c r="AO53" i="79"/>
  <c r="AO54" i="79"/>
  <c r="EO54" i="79"/>
  <c r="EO53" i="79"/>
  <c r="Q53" i="79"/>
  <c r="Q54" i="79"/>
  <c r="I47" i="79"/>
  <c r="I406" i="79" s="1"/>
  <c r="FL206" i="79"/>
  <c r="FL212" i="79" s="1"/>
  <c r="BM206" i="79"/>
  <c r="BM212" i="79" s="1"/>
  <c r="FM206" i="79"/>
  <c r="DQ206" i="79"/>
  <c r="Y206" i="79"/>
  <c r="Y212" i="79" s="1"/>
  <c r="CS206" i="79"/>
  <c r="CS212" i="79" s="1"/>
  <c r="EW206" i="79"/>
  <c r="EW212" i="79" s="1"/>
  <c r="AN206" i="79"/>
  <c r="AN212" i="79" s="1"/>
  <c r="EF206" i="79"/>
  <c r="EN206" i="79"/>
  <c r="AF206" i="79"/>
  <c r="AF212" i="79" s="1"/>
  <c r="X206" i="79"/>
  <c r="X212" i="79" s="1"/>
  <c r="CK206" i="79"/>
  <c r="CK212" i="79" s="1"/>
  <c r="AO206" i="79"/>
  <c r="AO212" i="79" s="1"/>
  <c r="Q206" i="79"/>
  <c r="Q212" i="79" s="1"/>
  <c r="DY206" i="79"/>
  <c r="DY212" i="79" s="1"/>
  <c r="BU206" i="79"/>
  <c r="BU212" i="79" s="1"/>
  <c r="AG206" i="79"/>
  <c r="EV206" i="79"/>
  <c r="EV212" i="79" s="1"/>
  <c r="FE206" i="79"/>
  <c r="BT206" i="79"/>
  <c r="DH206" i="79"/>
  <c r="CB206" i="79"/>
  <c r="DI206" i="79"/>
  <c r="DI212" i="79" s="1"/>
  <c r="AV206" i="79"/>
  <c r="EG206" i="79"/>
  <c r="EG212" i="79" s="1"/>
  <c r="DA206" i="79"/>
  <c r="DA212" i="79" s="1"/>
  <c r="AW206" i="79"/>
  <c r="AW212" i="79" s="1"/>
  <c r="CJ206" i="79"/>
  <c r="EO206" i="79"/>
  <c r="EO212" i="79" s="1"/>
  <c r="BE206" i="79"/>
  <c r="BE212" i="79" s="1"/>
  <c r="CC206" i="79"/>
  <c r="CC212" i="79" s="1"/>
  <c r="I51" i="79"/>
  <c r="CS51" i="79" s="1"/>
  <c r="CS410" i="79" s="1"/>
  <c r="I77" i="79"/>
  <c r="DA77" i="79" s="1"/>
  <c r="H77" i="79"/>
  <c r="AF77" i="79" s="1"/>
  <c r="J41" i="26"/>
  <c r="J206" i="79" s="1"/>
  <c r="I41" i="26"/>
  <c r="I206" i="79" s="1"/>
  <c r="J51" i="79"/>
  <c r="J410" i="79" s="1"/>
  <c r="J77" i="79"/>
  <c r="J38" i="27"/>
  <c r="F28" i="35"/>
  <c r="I329" i="79"/>
  <c r="FM329" i="79" s="1"/>
  <c r="FM334" i="79" s="1"/>
  <c r="I53" i="13"/>
  <c r="F34" i="35" s="1"/>
  <c r="I54" i="13"/>
  <c r="F35" i="35" s="1"/>
  <c r="J329" i="79"/>
  <c r="J334" i="79" s="1"/>
  <c r="H54" i="13"/>
  <c r="E35" i="35" s="1"/>
  <c r="H53" i="13"/>
  <c r="E34" i="35" s="1"/>
  <c r="J54" i="13"/>
  <c r="G35" i="35" s="1"/>
  <c r="J53" i="13"/>
  <c r="G34" i="35" s="1"/>
  <c r="G32" i="35"/>
  <c r="J120" i="13"/>
  <c r="I49" i="13"/>
  <c r="J56" i="79"/>
  <c r="J413" i="79" s="1"/>
  <c r="J17" i="79"/>
  <c r="J432" i="79" s="1"/>
  <c r="J448" i="79" s="1"/>
  <c r="J47" i="79"/>
  <c r="J406" i="79" s="1"/>
  <c r="G28" i="35"/>
  <c r="J48" i="13"/>
  <c r="J119" i="13"/>
  <c r="J52" i="13"/>
  <c r="G33" i="35" s="1"/>
  <c r="G19" i="35"/>
  <c r="G21" i="35" s="1"/>
  <c r="J55" i="13"/>
  <c r="G36" i="35" s="1"/>
  <c r="J57" i="13"/>
  <c r="G38" i="35" s="1"/>
  <c r="J50" i="13"/>
  <c r="J114" i="13"/>
  <c r="J44" i="13"/>
  <c r="J45" i="13"/>
  <c r="G26" i="35" s="1"/>
  <c r="G74" i="35" s="1"/>
  <c r="J49" i="13"/>
  <c r="J96" i="13"/>
  <c r="H48" i="13"/>
  <c r="H44" i="13"/>
  <c r="H45" i="13"/>
  <c r="E26" i="35" s="1"/>
  <c r="E74" i="35" s="1"/>
  <c r="H96" i="13"/>
  <c r="H119" i="13"/>
  <c r="H50" i="13"/>
  <c r="E19" i="35"/>
  <c r="E21" i="35" s="1"/>
  <c r="H120" i="13"/>
  <c r="H57" i="13"/>
  <c r="E38" i="35" s="1"/>
  <c r="H114" i="13"/>
  <c r="H55" i="13"/>
  <c r="E36" i="35" s="1"/>
  <c r="H49" i="13"/>
  <c r="H52" i="13"/>
  <c r="E33" i="35" s="1"/>
  <c r="I57" i="13"/>
  <c r="F38" i="35" s="1"/>
  <c r="I55" i="13"/>
  <c r="F36" i="35" s="1"/>
  <c r="I119" i="13"/>
  <c r="I50" i="13"/>
  <c r="I48" i="13"/>
  <c r="I96" i="13"/>
  <c r="I120" i="13"/>
  <c r="I52" i="13"/>
  <c r="F33" i="35" s="1"/>
  <c r="I44" i="13"/>
  <c r="I45" i="13"/>
  <c r="F26" i="35" s="1"/>
  <c r="F74" i="35" s="1"/>
  <c r="F19" i="35"/>
  <c r="F21" i="35" s="1"/>
  <c r="I114" i="13"/>
  <c r="I131" i="13"/>
  <c r="I135" i="13"/>
  <c r="J16" i="27"/>
  <c r="J131" i="13"/>
  <c r="J135" i="13"/>
  <c r="I16" i="27"/>
  <c r="CD473" i="79"/>
  <c r="DJ473" i="79"/>
  <c r="DY57" i="79"/>
  <c r="DY414" i="79" s="1"/>
  <c r="Q57" i="79"/>
  <c r="Q414" i="79" s="1"/>
  <c r="EO57" i="79"/>
  <c r="EO414" i="79" s="1"/>
  <c r="AW57" i="79"/>
  <c r="AW414" i="79" s="1"/>
  <c r="DA57" i="79"/>
  <c r="DA414" i="79" s="1"/>
  <c r="CK119" i="79"/>
  <c r="AP473" i="79"/>
  <c r="CK57" i="79"/>
  <c r="CK414" i="79" s="1"/>
  <c r="BV473" i="79"/>
  <c r="BF473" i="79"/>
  <c r="CT473" i="79"/>
  <c r="BN473" i="79"/>
  <c r="P430" i="79"/>
  <c r="P427" i="79"/>
  <c r="P471" i="79" s="1"/>
  <c r="AP430" i="79"/>
  <c r="AP427" i="79"/>
  <c r="AM427" i="79" s="1"/>
  <c r="CR430" i="79"/>
  <c r="CR427" i="79"/>
  <c r="CR471" i="79" s="1"/>
  <c r="DR430" i="79"/>
  <c r="DR427" i="79"/>
  <c r="DR471" i="79" s="1"/>
  <c r="DZ430" i="79"/>
  <c r="DZ427" i="79"/>
  <c r="DZ471" i="79" s="1"/>
  <c r="EX430" i="79"/>
  <c r="EX427" i="79"/>
  <c r="EU427" i="79" s="1"/>
  <c r="FF430" i="79"/>
  <c r="FF427" i="79"/>
  <c r="FF471" i="79" s="1"/>
  <c r="CL430" i="79"/>
  <c r="CL427" i="79"/>
  <c r="CI427" i="79" s="1"/>
  <c r="CY442" i="79"/>
  <c r="DO442" i="79"/>
  <c r="BD430" i="79"/>
  <c r="BD427" i="79"/>
  <c r="BD471" i="79" s="1"/>
  <c r="DP430" i="79"/>
  <c r="DP427" i="79"/>
  <c r="EH430" i="79"/>
  <c r="EH427" i="79"/>
  <c r="EE427" i="79" s="1"/>
  <c r="FD430" i="79"/>
  <c r="FD427" i="79"/>
  <c r="FN430" i="79"/>
  <c r="FN427" i="79"/>
  <c r="FN471" i="79" s="1"/>
  <c r="CD430" i="79"/>
  <c r="CD427" i="79"/>
  <c r="CA427" i="79" s="1"/>
  <c r="EE442" i="79"/>
  <c r="AU442" i="79"/>
  <c r="R430" i="79"/>
  <c r="R427" i="79"/>
  <c r="R471" i="79" s="1"/>
  <c r="Z430" i="79"/>
  <c r="Z427" i="79"/>
  <c r="Z471" i="79" s="1"/>
  <c r="AX430" i="79"/>
  <c r="AX427" i="79"/>
  <c r="AX471" i="79" s="1"/>
  <c r="DB430" i="79"/>
  <c r="DB427" i="79"/>
  <c r="DB471" i="79" s="1"/>
  <c r="DJ430" i="79"/>
  <c r="DJ427" i="79"/>
  <c r="DG427" i="79" s="1"/>
  <c r="EP430" i="79"/>
  <c r="EP427" i="79"/>
  <c r="EP471" i="79" s="1"/>
  <c r="BV430" i="79"/>
  <c r="BV427" i="79"/>
  <c r="BS427" i="79" s="1"/>
  <c r="EU442" i="79"/>
  <c r="AE442" i="79"/>
  <c r="EM442" i="79"/>
  <c r="FC442" i="79"/>
  <c r="W442" i="79"/>
  <c r="AH430" i="79"/>
  <c r="AH427" i="79"/>
  <c r="AH471" i="79" s="1"/>
  <c r="BF430" i="79"/>
  <c r="BF427" i="79"/>
  <c r="BF471" i="79" s="1"/>
  <c r="BL430" i="79"/>
  <c r="BL427" i="79"/>
  <c r="BL471" i="79" s="1"/>
  <c r="CT430" i="79"/>
  <c r="CT427" i="79"/>
  <c r="CT471" i="79" s="1"/>
  <c r="CZ430" i="79"/>
  <c r="CZ427" i="79"/>
  <c r="CZ471" i="79" s="1"/>
  <c r="DX430" i="79"/>
  <c r="DX427" i="79"/>
  <c r="DX471" i="79" s="1"/>
  <c r="BN430" i="79"/>
  <c r="BN427" i="79"/>
  <c r="BN471" i="79" s="1"/>
  <c r="FK442" i="79"/>
  <c r="CI442" i="79"/>
  <c r="DW442" i="79"/>
  <c r="BL47" i="79"/>
  <c r="BL406" i="79" s="1"/>
  <c r="H406" i="79"/>
  <c r="R441" i="79"/>
  <c r="R442" i="79" s="1"/>
  <c r="O442" i="79" s="1"/>
  <c r="AF57" i="79"/>
  <c r="AF414" i="79" s="1"/>
  <c r="I19" i="13"/>
  <c r="G60" i="35"/>
  <c r="J19" i="13"/>
  <c r="I56" i="79"/>
  <c r="I413" i="79" s="1"/>
  <c r="I17" i="79"/>
  <c r="FM17" i="79" s="1"/>
  <c r="FM432" i="79" s="1"/>
  <c r="F60" i="35"/>
  <c r="H56" i="79"/>
  <c r="H413" i="79" s="1"/>
  <c r="FE57" i="79"/>
  <c r="FE414" i="79" s="1"/>
  <c r="Y57" i="79"/>
  <c r="Y414" i="79" s="1"/>
  <c r="Y56" i="79"/>
  <c r="Y413" i="79" s="1"/>
  <c r="AF56" i="79"/>
  <c r="AF413" i="79" s="1"/>
  <c r="E60" i="35"/>
  <c r="H19" i="13"/>
  <c r="H17" i="79"/>
  <c r="H432" i="79" s="1"/>
  <c r="CS96" i="79"/>
  <c r="CS101" i="79" s="1"/>
  <c r="CS57" i="79"/>
  <c r="CS414" i="79" s="1"/>
  <c r="FE56" i="79"/>
  <c r="FE413" i="79" s="1"/>
  <c r="FM57" i="79"/>
  <c r="FM414" i="79" s="1"/>
  <c r="BM119" i="79"/>
  <c r="BM57" i="79"/>
  <c r="BM414" i="79" s="1"/>
  <c r="BM96" i="79"/>
  <c r="BM101" i="79" s="1"/>
  <c r="EG57" i="79"/>
  <c r="EG414" i="79" s="1"/>
  <c r="AO56" i="79"/>
  <c r="AO413" i="79" s="1"/>
  <c r="AO57" i="79"/>
  <c r="AO414" i="79" s="1"/>
  <c r="AO96" i="79"/>
  <c r="AO101" i="79" s="1"/>
  <c r="DQ96" i="79"/>
  <c r="DQ101" i="79" s="1"/>
  <c r="EW119" i="79"/>
  <c r="EW57" i="79"/>
  <c r="EW414" i="79" s="1"/>
  <c r="BU57" i="79"/>
  <c r="BU414" i="79" s="1"/>
  <c r="DI57" i="79"/>
  <c r="DI414" i="79" s="1"/>
  <c r="CC57" i="79"/>
  <c r="CC414" i="79" s="1"/>
  <c r="EG96" i="79"/>
  <c r="EG101" i="79" s="1"/>
  <c r="DQ57" i="79"/>
  <c r="DQ414" i="79" s="1"/>
  <c r="BE96" i="79"/>
  <c r="BE101" i="79" s="1"/>
  <c r="DH56" i="79"/>
  <c r="DH413" i="79" s="1"/>
  <c r="AV56" i="79"/>
  <c r="AV413" i="79" s="1"/>
  <c r="FL56" i="79"/>
  <c r="FL413" i="79" s="1"/>
  <c r="BE57" i="79"/>
  <c r="BE414" i="79" s="1"/>
  <c r="EN56" i="79"/>
  <c r="EN413" i="79" s="1"/>
  <c r="EF56" i="79"/>
  <c r="EF413" i="79" s="1"/>
  <c r="CB56" i="79"/>
  <c r="CB413" i="79" s="1"/>
  <c r="X56" i="79"/>
  <c r="X413" i="79" s="1"/>
  <c r="BT56" i="79"/>
  <c r="BT413" i="79" s="1"/>
  <c r="AN56" i="79"/>
  <c r="AN413" i="79" s="1"/>
  <c r="CJ56" i="79"/>
  <c r="CJ413" i="79" s="1"/>
  <c r="DP56" i="79"/>
  <c r="DP413" i="79" s="1"/>
  <c r="H334" i="79"/>
  <c r="EV329" i="79"/>
  <c r="CR329" i="79"/>
  <c r="CR334" i="79" s="1"/>
  <c r="AF329" i="79"/>
  <c r="AN329" i="79"/>
  <c r="AN334" i="79" s="1"/>
  <c r="BT329" i="79"/>
  <c r="BT334" i="79" s="1"/>
  <c r="AV329" i="79"/>
  <c r="FD329" i="79"/>
  <c r="DH329" i="79"/>
  <c r="DH334" i="79" s="1"/>
  <c r="DP329" i="79"/>
  <c r="CB329" i="79"/>
  <c r="CB334" i="79" s="1"/>
  <c r="P329" i="79"/>
  <c r="FL329" i="79"/>
  <c r="EN329" i="79"/>
  <c r="BD329" i="79"/>
  <c r="BD334" i="79" s="1"/>
  <c r="BL329" i="79"/>
  <c r="BL334" i="79" s="1"/>
  <c r="X329" i="79"/>
  <c r="DA56" i="79"/>
  <c r="DA413" i="79" s="1"/>
  <c r="DQ56" i="79"/>
  <c r="DQ413" i="79" s="1"/>
  <c r="DY56" i="79"/>
  <c r="DY413" i="79" s="1"/>
  <c r="EV56" i="79"/>
  <c r="EV413" i="79" s="1"/>
  <c r="FL51" i="79"/>
  <c r="FL410" i="79" s="1"/>
  <c r="P51" i="79"/>
  <c r="P410" i="79" s="1"/>
  <c r="X51" i="79"/>
  <c r="X410" i="79" s="1"/>
  <c r="CR51" i="79"/>
  <c r="CR410" i="79" s="1"/>
  <c r="AV51" i="79"/>
  <c r="AV410" i="79" s="1"/>
  <c r="DP51" i="79"/>
  <c r="DP410" i="79" s="1"/>
  <c r="AN51" i="79"/>
  <c r="AN410" i="79" s="1"/>
  <c r="EN51" i="79"/>
  <c r="EN410" i="79" s="1"/>
  <c r="AF51" i="79"/>
  <c r="AF410" i="79" s="1"/>
  <c r="DH51" i="79"/>
  <c r="DH410" i="79" s="1"/>
  <c r="BT51" i="79"/>
  <c r="BT410" i="79" s="1"/>
  <c r="EV51" i="79"/>
  <c r="EV410" i="79" s="1"/>
  <c r="BD51" i="79"/>
  <c r="BD410" i="79" s="1"/>
  <c r="FD51" i="79"/>
  <c r="FD410" i="79" s="1"/>
  <c r="CB51" i="79"/>
  <c r="CB410" i="79" s="1"/>
  <c r="CB47" i="79"/>
  <c r="CB406" i="79" s="1"/>
  <c r="DP47" i="79"/>
  <c r="DP406" i="79" s="1"/>
  <c r="AN47" i="79"/>
  <c r="AN406" i="79" s="1"/>
  <c r="X47" i="79"/>
  <c r="X406" i="79" s="1"/>
  <c r="FD47" i="79"/>
  <c r="FD406" i="79" s="1"/>
  <c r="AV47" i="79"/>
  <c r="AV406" i="79" s="1"/>
  <c r="EV47" i="79"/>
  <c r="EV406" i="79" s="1"/>
  <c r="BT47" i="79"/>
  <c r="BT406" i="79" s="1"/>
  <c r="BD47" i="79"/>
  <c r="BD406" i="79" s="1"/>
  <c r="AF47" i="79"/>
  <c r="AF406" i="79" s="1"/>
  <c r="DH47" i="79"/>
  <c r="DH406" i="79" s="1"/>
  <c r="CR47" i="79"/>
  <c r="CR406" i="79" s="1"/>
  <c r="P47" i="79"/>
  <c r="P406" i="79" s="1"/>
  <c r="EN47" i="79"/>
  <c r="EN406" i="79" s="1"/>
  <c r="FL47" i="79"/>
  <c r="FL406" i="79" s="1"/>
  <c r="CS56" i="79"/>
  <c r="CS413" i="79" s="1"/>
  <c r="DI56" i="79"/>
  <c r="DI413" i="79" s="1"/>
  <c r="CC56" i="79"/>
  <c r="CC413" i="79" s="1"/>
  <c r="CK56" i="79"/>
  <c r="CK413" i="79" s="1"/>
  <c r="EO56" i="79"/>
  <c r="EO413" i="79" s="1"/>
  <c r="Q56" i="79"/>
  <c r="Q413" i="79" s="1"/>
  <c r="BE56" i="79"/>
  <c r="BE413" i="79" s="1"/>
  <c r="FM56" i="79"/>
  <c r="FM413" i="79" s="1"/>
  <c r="BM56" i="79"/>
  <c r="BM413" i="79" s="1"/>
  <c r="EG56" i="79"/>
  <c r="EG413" i="79" s="1"/>
  <c r="BU56" i="79"/>
  <c r="BU413" i="79" s="1"/>
  <c r="AG56" i="79"/>
  <c r="AG413" i="79" s="1"/>
  <c r="BL51" i="79"/>
  <c r="BL410" i="79" s="1"/>
  <c r="AW56" i="79"/>
  <c r="AW413" i="79" s="1"/>
  <c r="CJ329" i="79"/>
  <c r="CJ47" i="79"/>
  <c r="CJ406" i="79" s="1"/>
  <c r="CJ51" i="79"/>
  <c r="CJ410" i="79" s="1"/>
  <c r="CZ329" i="79"/>
  <c r="CZ47" i="79"/>
  <c r="CZ406" i="79" s="1"/>
  <c r="CZ51" i="79"/>
  <c r="CZ410" i="79" s="1"/>
  <c r="DX329" i="79"/>
  <c r="DX47" i="79"/>
  <c r="DX406" i="79" s="1"/>
  <c r="DX51" i="79"/>
  <c r="DX410" i="79" s="1"/>
  <c r="EF329" i="79"/>
  <c r="EF51" i="79"/>
  <c r="EF410" i="79" s="1"/>
  <c r="EF47" i="79"/>
  <c r="EF406" i="79" s="1"/>
  <c r="DH57" i="79"/>
  <c r="DH414" i="79" s="1"/>
  <c r="X57" i="79"/>
  <c r="X414" i="79" s="1"/>
  <c r="AV96" i="79"/>
  <c r="AV57" i="79"/>
  <c r="AV414" i="79" s="1"/>
  <c r="BT96" i="79"/>
  <c r="BT57" i="79"/>
  <c r="BT414" i="79" s="1"/>
  <c r="EN57" i="79"/>
  <c r="EN414" i="79" s="1"/>
  <c r="EN96" i="79"/>
  <c r="AN96" i="79"/>
  <c r="AN57" i="79"/>
  <c r="AN414" i="79" s="1"/>
  <c r="CB96" i="79"/>
  <c r="CB57" i="79"/>
  <c r="CB414" i="79" s="1"/>
  <c r="AG96" i="79"/>
  <c r="AG119" i="79"/>
  <c r="AG57" i="79"/>
  <c r="AG414" i="79" s="1"/>
  <c r="FL57" i="79"/>
  <c r="FL414" i="79" s="1"/>
  <c r="FL96" i="79"/>
  <c r="EV57" i="79"/>
  <c r="EV414" i="79" s="1"/>
  <c r="EV96" i="79"/>
  <c r="EF96" i="79"/>
  <c r="EF57" i="79"/>
  <c r="EF414" i="79" s="1"/>
  <c r="CJ57" i="79"/>
  <c r="CJ414" i="79" s="1"/>
  <c r="CJ96" i="79"/>
  <c r="DI47" i="79" l="1"/>
  <c r="DI406" i="79" s="1"/>
  <c r="BE47" i="79"/>
  <c r="BE406" i="79" s="1"/>
  <c r="AX53" i="79"/>
  <c r="AX54" i="79"/>
  <c r="Z54" i="79"/>
  <c r="Z53" i="79"/>
  <c r="FN53" i="79"/>
  <c r="EP53" i="79"/>
  <c r="DX54" i="79"/>
  <c r="DZ54" i="79" s="1"/>
  <c r="DX53" i="79"/>
  <c r="DZ53" i="79" s="1"/>
  <c r="BD53" i="79"/>
  <c r="BF53" i="79" s="1"/>
  <c r="BD54" i="79"/>
  <c r="BF54" i="79" s="1"/>
  <c r="CR53" i="79"/>
  <c r="CT53" i="79" s="1"/>
  <c r="CR54" i="79"/>
  <c r="CT54" i="79" s="1"/>
  <c r="AH54" i="79"/>
  <c r="BL54" i="79"/>
  <c r="BN54" i="79" s="1"/>
  <c r="BL53" i="79"/>
  <c r="BN53" i="79" s="1"/>
  <c r="FN54" i="79"/>
  <c r="EP54" i="79"/>
  <c r="CZ54" i="79"/>
  <c r="DB54" i="79" s="1"/>
  <c r="CZ53" i="79"/>
  <c r="DB53" i="79" s="1"/>
  <c r="AH53" i="79"/>
  <c r="P53" i="79"/>
  <c r="R53" i="79" s="1"/>
  <c r="P54" i="79"/>
  <c r="R54" i="79" s="1"/>
  <c r="DQ47" i="79"/>
  <c r="DQ406" i="79" s="1"/>
  <c r="EG47" i="79"/>
  <c r="EG406" i="79" s="1"/>
  <c r="Q47" i="79"/>
  <c r="Q406" i="79" s="1"/>
  <c r="EO47" i="79"/>
  <c r="EO406" i="79" s="1"/>
  <c r="CK47" i="79"/>
  <c r="CK406" i="79" s="1"/>
  <c r="EW47" i="79"/>
  <c r="EW406" i="79" s="1"/>
  <c r="AW47" i="79"/>
  <c r="AW406" i="79" s="1"/>
  <c r="FE47" i="79"/>
  <c r="FE406" i="79" s="1"/>
  <c r="DY47" i="79"/>
  <c r="DY406" i="79" s="1"/>
  <c r="FM47" i="79"/>
  <c r="FM406" i="79" s="1"/>
  <c r="BU47" i="79"/>
  <c r="BU406" i="79" s="1"/>
  <c r="DA47" i="79"/>
  <c r="DA406" i="79" s="1"/>
  <c r="CC47" i="79"/>
  <c r="CC406" i="79" s="1"/>
  <c r="BM47" i="79"/>
  <c r="BM406" i="79" s="1"/>
  <c r="Y47" i="79"/>
  <c r="Y406" i="79" s="1"/>
  <c r="AG47" i="79"/>
  <c r="AG406" i="79" s="1"/>
  <c r="CS47" i="79"/>
  <c r="CS406" i="79" s="1"/>
  <c r="AO47" i="79"/>
  <c r="AO406" i="79" s="1"/>
  <c r="BE51" i="79"/>
  <c r="BE410" i="79" s="1"/>
  <c r="I410" i="79"/>
  <c r="DA51" i="79"/>
  <c r="DA410" i="79" s="1"/>
  <c r="FE51" i="79"/>
  <c r="FE410" i="79" s="1"/>
  <c r="EO51" i="79"/>
  <c r="EO410" i="79" s="1"/>
  <c r="BU51" i="79"/>
  <c r="BU410" i="79" s="1"/>
  <c r="DY51" i="79"/>
  <c r="DY410" i="79" s="1"/>
  <c r="FM51" i="79"/>
  <c r="FM410" i="79" s="1"/>
  <c r="CK51" i="79"/>
  <c r="CK410" i="79" s="1"/>
  <c r="Q51" i="79"/>
  <c r="Q410" i="79" s="1"/>
  <c r="DI51" i="79"/>
  <c r="DI410" i="79" s="1"/>
  <c r="BM51" i="79"/>
  <c r="BM410" i="79" s="1"/>
  <c r="DQ51" i="79"/>
  <c r="DQ410" i="79" s="1"/>
  <c r="EW51" i="79"/>
  <c r="EW410" i="79" s="1"/>
  <c r="Y51" i="79"/>
  <c r="Y410" i="79" s="1"/>
  <c r="AO51" i="79"/>
  <c r="AO410" i="79" s="1"/>
  <c r="AW51" i="79"/>
  <c r="AW410" i="79" s="1"/>
  <c r="EG51" i="79"/>
  <c r="EG410" i="79" s="1"/>
  <c r="CC51" i="79"/>
  <c r="CC410" i="79" s="1"/>
  <c r="AG51" i="79"/>
  <c r="AG410" i="79" s="1"/>
  <c r="DX206" i="79"/>
  <c r="DZ206" i="79" s="1"/>
  <c r="DZ212" i="79" s="1"/>
  <c r="DH212" i="79"/>
  <c r="CB212" i="79"/>
  <c r="CJ212" i="79"/>
  <c r="BT212" i="79"/>
  <c r="FE212" i="79"/>
  <c r="DQ212" i="79"/>
  <c r="BL206" i="79"/>
  <c r="BL212" i="79" s="1"/>
  <c r="FN206" i="79"/>
  <c r="FN212" i="79" s="1"/>
  <c r="FM212" i="79"/>
  <c r="AH206" i="79"/>
  <c r="AH212" i="79" s="1"/>
  <c r="EP206" i="79"/>
  <c r="EP212" i="79" s="1"/>
  <c r="CR206" i="79"/>
  <c r="CT206" i="79" s="1"/>
  <c r="CT212" i="79" s="1"/>
  <c r="AG212" i="79"/>
  <c r="EN212" i="79"/>
  <c r="P206" i="79"/>
  <c r="R206" i="79" s="1"/>
  <c r="R212" i="79" s="1"/>
  <c r="CZ206" i="79"/>
  <c r="DB206" i="79" s="1"/>
  <c r="DB212" i="79" s="1"/>
  <c r="AX206" i="79"/>
  <c r="AX212" i="79" s="1"/>
  <c r="Z206" i="79"/>
  <c r="Z212" i="79" s="1"/>
  <c r="BD206" i="79"/>
  <c r="BF206" i="79" s="1"/>
  <c r="BF212" i="79" s="1"/>
  <c r="AV212" i="79"/>
  <c r="EF212" i="79"/>
  <c r="J40" i="79"/>
  <c r="J41" i="79" s="1"/>
  <c r="E20" i="32"/>
  <c r="I55" i="79"/>
  <c r="I458" i="79" s="1"/>
  <c r="I40" i="79"/>
  <c r="I41" i="79" s="1"/>
  <c r="H40" i="79"/>
  <c r="H41" i="79" s="1"/>
  <c r="H52" i="79"/>
  <c r="AV52" i="79" s="1"/>
  <c r="AV457" i="79" s="1"/>
  <c r="I135" i="79"/>
  <c r="J53" i="79"/>
  <c r="I131" i="79"/>
  <c r="H55" i="79"/>
  <c r="EV55" i="79" s="1"/>
  <c r="EV412" i="79" s="1"/>
  <c r="J54" i="79"/>
  <c r="H53" i="79"/>
  <c r="H54" i="79"/>
  <c r="J55" i="79"/>
  <c r="J458" i="79" s="1"/>
  <c r="I49" i="79"/>
  <c r="I408" i="79" s="1"/>
  <c r="I54" i="79"/>
  <c r="I52" i="79"/>
  <c r="CK52" i="79" s="1"/>
  <c r="CK411" i="79" s="1"/>
  <c r="I53" i="79"/>
  <c r="D20" i="32"/>
  <c r="J52" i="79"/>
  <c r="J411" i="79" s="1"/>
  <c r="J135" i="79"/>
  <c r="F20" i="32"/>
  <c r="J131" i="79"/>
  <c r="EG329" i="79"/>
  <c r="EG334" i="79" s="1"/>
  <c r="CC329" i="79"/>
  <c r="CC334" i="79" s="1"/>
  <c r="FE329" i="79"/>
  <c r="FE334" i="79" s="1"/>
  <c r="EO329" i="79"/>
  <c r="EO334" i="79" s="1"/>
  <c r="AG329" i="79"/>
  <c r="AG334" i="79" s="1"/>
  <c r="DQ329" i="79"/>
  <c r="DQ334" i="79" s="1"/>
  <c r="EW329" i="79"/>
  <c r="EW334" i="79" s="1"/>
  <c r="DY329" i="79"/>
  <c r="DY334" i="79" s="1"/>
  <c r="DI329" i="79"/>
  <c r="DI334" i="79" s="1"/>
  <c r="BE329" i="79"/>
  <c r="BE334" i="79" s="1"/>
  <c r="BU329" i="79"/>
  <c r="BU334" i="79" s="1"/>
  <c r="AW329" i="79"/>
  <c r="AW334" i="79" s="1"/>
  <c r="DA329" i="79"/>
  <c r="DA334" i="79" s="1"/>
  <c r="CS329" i="79"/>
  <c r="CS334" i="79" s="1"/>
  <c r="Q329" i="79"/>
  <c r="Q334" i="79" s="1"/>
  <c r="I334" i="79"/>
  <c r="BM329" i="79"/>
  <c r="BM334" i="79" s="1"/>
  <c r="CK329" i="79"/>
  <c r="CK334" i="79" s="1"/>
  <c r="Y329" i="79"/>
  <c r="Y334" i="79" s="1"/>
  <c r="AO329" i="79"/>
  <c r="AO334" i="79" s="1"/>
  <c r="H41" i="13"/>
  <c r="J119" i="79"/>
  <c r="J41" i="13"/>
  <c r="I41" i="13"/>
  <c r="G76" i="35"/>
  <c r="J19" i="79"/>
  <c r="F30" i="35"/>
  <c r="J397" i="79"/>
  <c r="J399" i="79" s="1"/>
  <c r="J400" i="79" s="1"/>
  <c r="J470" i="79" s="1"/>
  <c r="J120" i="79"/>
  <c r="J48" i="79"/>
  <c r="J407" i="79" s="1"/>
  <c r="G29" i="35"/>
  <c r="F31" i="35"/>
  <c r="F29" i="35"/>
  <c r="J212" i="79"/>
  <c r="J47" i="26"/>
  <c r="J312" i="79"/>
  <c r="I212" i="79"/>
  <c r="I47" i="26"/>
  <c r="J50" i="79"/>
  <c r="J409" i="79" s="1"/>
  <c r="H212" i="79"/>
  <c r="H47" i="26"/>
  <c r="I114" i="79"/>
  <c r="BM114" i="79" s="1"/>
  <c r="H125" i="13"/>
  <c r="F25" i="35"/>
  <c r="H397" i="79"/>
  <c r="CJ397" i="79" s="1"/>
  <c r="CJ399" i="79" s="1"/>
  <c r="CJ400" i="79" s="1"/>
  <c r="G31" i="35"/>
  <c r="G77" i="35"/>
  <c r="I45" i="79"/>
  <c r="I455" i="79" s="1"/>
  <c r="J96" i="79"/>
  <c r="J101" i="79" s="1"/>
  <c r="I101" i="13"/>
  <c r="I96" i="79"/>
  <c r="I101" i="79" s="1"/>
  <c r="FD56" i="79"/>
  <c r="FD413" i="79" s="1"/>
  <c r="EW56" i="79"/>
  <c r="EW413" i="79" s="1"/>
  <c r="H119" i="79"/>
  <c r="AF119" i="79" s="1"/>
  <c r="AH119" i="79" s="1"/>
  <c r="J44" i="79"/>
  <c r="J403" i="79" s="1"/>
  <c r="J49" i="79"/>
  <c r="J408" i="79" s="1"/>
  <c r="J101" i="13"/>
  <c r="G30" i="35"/>
  <c r="H49" i="79"/>
  <c r="BT49" i="79" s="1"/>
  <c r="BT408" i="79" s="1"/>
  <c r="E30" i="35"/>
  <c r="G25" i="35"/>
  <c r="J114" i="79"/>
  <c r="E76" i="35"/>
  <c r="J57" i="79"/>
  <c r="J414" i="79" s="1"/>
  <c r="J125" i="13"/>
  <c r="I120" i="79"/>
  <c r="AW120" i="79" s="1"/>
  <c r="E29" i="35"/>
  <c r="F77" i="35"/>
  <c r="H101" i="13"/>
  <c r="J45" i="79"/>
  <c r="J455" i="79" s="1"/>
  <c r="H96" i="79"/>
  <c r="H101" i="79" s="1"/>
  <c r="H48" i="79"/>
  <c r="X48" i="79" s="1"/>
  <c r="X407" i="79" s="1"/>
  <c r="I15" i="27"/>
  <c r="J15" i="27"/>
  <c r="I119" i="79"/>
  <c r="DY119" i="79" s="1"/>
  <c r="I125" i="13"/>
  <c r="E31" i="35"/>
  <c r="H50" i="79"/>
  <c r="CJ50" i="79" s="1"/>
  <c r="CJ409" i="79" s="1"/>
  <c r="H57" i="79"/>
  <c r="H414" i="79" s="1"/>
  <c r="I48" i="79"/>
  <c r="I407" i="79" s="1"/>
  <c r="H45" i="79"/>
  <c r="X45" i="79" s="1"/>
  <c r="X404" i="79" s="1"/>
  <c r="H120" i="79"/>
  <c r="X120" i="79" s="1"/>
  <c r="F76" i="35"/>
  <c r="H114" i="79"/>
  <c r="AF114" i="79" s="1"/>
  <c r="E77" i="35"/>
  <c r="I397" i="79"/>
  <c r="Y397" i="79" s="1"/>
  <c r="Y399" i="79" s="1"/>
  <c r="Y400" i="79" s="1"/>
  <c r="Y470" i="79" s="1"/>
  <c r="E25" i="35"/>
  <c r="H311" i="79"/>
  <c r="I50" i="79"/>
  <c r="EO50" i="79" s="1"/>
  <c r="EO409" i="79" s="1"/>
  <c r="H44" i="79"/>
  <c r="FL44" i="79" s="1"/>
  <c r="FL403" i="79" s="1"/>
  <c r="I44" i="79"/>
  <c r="I403" i="79" s="1"/>
  <c r="E22" i="35"/>
  <c r="E89" i="35" s="1"/>
  <c r="I57" i="79"/>
  <c r="I414" i="79" s="1"/>
  <c r="H135" i="13"/>
  <c r="I312" i="79"/>
  <c r="X77" i="79"/>
  <c r="EO77" i="79"/>
  <c r="EN119" i="79"/>
  <c r="EO119" i="79"/>
  <c r="BT119" i="79"/>
  <c r="EF119" i="79"/>
  <c r="BE119" i="79"/>
  <c r="CC119" i="79"/>
  <c r="CS119" i="79"/>
  <c r="Y119" i="79"/>
  <c r="EV119" i="79"/>
  <c r="Q119" i="79"/>
  <c r="DQ119" i="79"/>
  <c r="DA119" i="79"/>
  <c r="DI119" i="79"/>
  <c r="FE119" i="79"/>
  <c r="AW119" i="79"/>
  <c r="X119" i="79"/>
  <c r="AO119" i="79"/>
  <c r="BU119" i="79"/>
  <c r="EG119" i="79"/>
  <c r="FM119" i="79"/>
  <c r="FM96" i="79"/>
  <c r="FM101" i="79" s="1"/>
  <c r="EO96" i="79"/>
  <c r="EO101" i="79" s="1"/>
  <c r="DH96" i="79"/>
  <c r="DH101" i="79" s="1"/>
  <c r="EW96" i="79"/>
  <c r="EW101" i="79" s="1"/>
  <c r="AF96" i="79"/>
  <c r="AF101" i="79" s="1"/>
  <c r="CC96" i="79"/>
  <c r="CC101" i="79" s="1"/>
  <c r="X96" i="79"/>
  <c r="X101" i="79" s="1"/>
  <c r="FE96" i="79"/>
  <c r="FE101" i="79" s="1"/>
  <c r="DI96" i="79"/>
  <c r="DI101" i="79" s="1"/>
  <c r="Q96" i="79"/>
  <c r="Q101" i="79" s="1"/>
  <c r="AW96" i="79"/>
  <c r="AW101" i="79" s="1"/>
  <c r="DA96" i="79"/>
  <c r="DA101" i="79" s="1"/>
  <c r="BU96" i="79"/>
  <c r="BU101" i="79" s="1"/>
  <c r="Y96" i="79"/>
  <c r="Y101" i="79" s="1"/>
  <c r="CK96" i="79"/>
  <c r="CK101" i="79" s="1"/>
  <c r="DY96" i="79"/>
  <c r="DY101" i="79" s="1"/>
  <c r="CC77" i="79"/>
  <c r="DY77" i="79"/>
  <c r="AG77" i="79"/>
  <c r="AH77" i="79" s="1"/>
  <c r="CS77" i="79"/>
  <c r="EG77" i="79"/>
  <c r="Q77" i="79"/>
  <c r="BU77" i="79"/>
  <c r="EN77" i="79"/>
  <c r="EW77" i="79"/>
  <c r="FM77" i="79"/>
  <c r="BM77" i="79"/>
  <c r="DQ77" i="79"/>
  <c r="AW77" i="79"/>
  <c r="CK77" i="79"/>
  <c r="DI77" i="79"/>
  <c r="Y77" i="79"/>
  <c r="AO77" i="79"/>
  <c r="BE77" i="79"/>
  <c r="FE77" i="79"/>
  <c r="FL77" i="79"/>
  <c r="DI17" i="79"/>
  <c r="DI432" i="79" s="1"/>
  <c r="DI448" i="79" s="1"/>
  <c r="CB17" i="79"/>
  <c r="CB432" i="79" s="1"/>
  <c r="FD17" i="79"/>
  <c r="FD432" i="79" s="1"/>
  <c r="BT17" i="79"/>
  <c r="BT432" i="79" s="1"/>
  <c r="EV17" i="79"/>
  <c r="EV432" i="79" s="1"/>
  <c r="DH17" i="79"/>
  <c r="DH432" i="79" s="1"/>
  <c r="CJ17" i="79"/>
  <c r="CJ432" i="79" s="1"/>
  <c r="EF17" i="79"/>
  <c r="EF432" i="79" s="1"/>
  <c r="AN17" i="79"/>
  <c r="AN432" i="79" s="1"/>
  <c r="FL17" i="79"/>
  <c r="FL432" i="79" s="1"/>
  <c r="AV17" i="79"/>
  <c r="AV432" i="79" s="1"/>
  <c r="X17" i="79"/>
  <c r="X432" i="79" s="1"/>
  <c r="DP17" i="79"/>
  <c r="DP432" i="79" s="1"/>
  <c r="EN17" i="79"/>
  <c r="EN432" i="79" s="1"/>
  <c r="AG17" i="79"/>
  <c r="AG432" i="79" s="1"/>
  <c r="AG448" i="79" s="1"/>
  <c r="DQ17" i="79"/>
  <c r="DQ432" i="79" s="1"/>
  <c r="DQ448" i="79" s="1"/>
  <c r="EW17" i="79"/>
  <c r="EW432" i="79" s="1"/>
  <c r="EW448" i="79" s="1"/>
  <c r="FE17" i="79"/>
  <c r="FE432" i="79" s="1"/>
  <c r="FE448" i="79" s="1"/>
  <c r="EO17" i="79"/>
  <c r="EO432" i="79" s="1"/>
  <c r="EO448" i="79" s="1"/>
  <c r="Q17" i="79"/>
  <c r="Q432" i="79" s="1"/>
  <c r="Q448" i="79" s="1"/>
  <c r="CK17" i="79"/>
  <c r="CK432" i="79" s="1"/>
  <c r="CK448" i="79" s="1"/>
  <c r="AW17" i="79"/>
  <c r="AW432" i="79" s="1"/>
  <c r="AW448" i="79" s="1"/>
  <c r="Y17" i="79"/>
  <c r="Y432" i="79" s="1"/>
  <c r="Y448" i="79" s="1"/>
  <c r="AO17" i="79"/>
  <c r="AO432" i="79" s="1"/>
  <c r="AO448" i="79" s="1"/>
  <c r="BE17" i="79"/>
  <c r="BE432" i="79" s="1"/>
  <c r="BE448" i="79" s="1"/>
  <c r="DA17" i="79"/>
  <c r="DA432" i="79" s="1"/>
  <c r="DA448" i="79" s="1"/>
  <c r="EG17" i="79"/>
  <c r="EG432" i="79" s="1"/>
  <c r="EG448" i="79" s="1"/>
  <c r="CS17" i="79"/>
  <c r="CS432" i="79" s="1"/>
  <c r="CS448" i="79" s="1"/>
  <c r="AP471" i="79"/>
  <c r="AP53" i="79" s="1"/>
  <c r="BV471" i="79"/>
  <c r="BV206" i="79" s="1"/>
  <c r="DJ471" i="79"/>
  <c r="DJ206" i="79" s="1"/>
  <c r="EH471" i="79"/>
  <c r="EH206" i="79" s="1"/>
  <c r="CD471" i="79"/>
  <c r="CD206" i="79" s="1"/>
  <c r="EX471" i="79"/>
  <c r="EX54" i="79" s="1"/>
  <c r="CL471" i="79"/>
  <c r="CL54" i="79" s="1"/>
  <c r="FK427" i="79"/>
  <c r="DW427" i="79"/>
  <c r="AE427" i="79"/>
  <c r="R473" i="79"/>
  <c r="CY427" i="79"/>
  <c r="W427" i="79"/>
  <c r="BC427" i="79"/>
  <c r="O427" i="79"/>
  <c r="BK427" i="79"/>
  <c r="FC427" i="79"/>
  <c r="FD471" i="79"/>
  <c r="DO427" i="79"/>
  <c r="DP471" i="79"/>
  <c r="CQ427" i="79"/>
  <c r="EM427" i="79"/>
  <c r="AU427" i="79"/>
  <c r="CC17" i="79"/>
  <c r="CC432" i="79" s="1"/>
  <c r="CC448" i="79" s="1"/>
  <c r="BU17" i="79"/>
  <c r="BU432" i="79" s="1"/>
  <c r="BU448" i="79" s="1"/>
  <c r="BM17" i="79"/>
  <c r="BM432" i="79" s="1"/>
  <c r="BM448" i="79" s="1"/>
  <c r="DY17" i="79"/>
  <c r="DY432" i="79" s="1"/>
  <c r="DY448" i="79" s="1"/>
  <c r="I432" i="79"/>
  <c r="FM448" i="79"/>
  <c r="FM19" i="79"/>
  <c r="EP57" i="79"/>
  <c r="EP414" i="79" s="1"/>
  <c r="AX57" i="79"/>
  <c r="AX414" i="79" s="1"/>
  <c r="AH57" i="79"/>
  <c r="AH414" i="79" s="1"/>
  <c r="I19" i="79"/>
  <c r="CJ77" i="79"/>
  <c r="DH77" i="79"/>
  <c r="AN77" i="79"/>
  <c r="CB77" i="79"/>
  <c r="DP77" i="79"/>
  <c r="BT77" i="79"/>
  <c r="AV77" i="79"/>
  <c r="EF77" i="79"/>
  <c r="FD77" i="79"/>
  <c r="EV77" i="79"/>
  <c r="Z57" i="79"/>
  <c r="Z414" i="79" s="1"/>
  <c r="AN119" i="79"/>
  <c r="AV119" i="79"/>
  <c r="CJ119" i="79"/>
  <c r="FL119" i="79"/>
  <c r="DH119" i="79"/>
  <c r="CB119" i="79"/>
  <c r="Q60" i="35"/>
  <c r="R60" i="35"/>
  <c r="H19" i="79"/>
  <c r="AF17" i="79"/>
  <c r="AF432" i="79" s="1"/>
  <c r="FN57" i="79"/>
  <c r="FN414" i="79" s="1"/>
  <c r="Z56" i="79"/>
  <c r="Z413" i="79" s="1"/>
  <c r="AP56" i="79"/>
  <c r="AP413" i="79" s="1"/>
  <c r="P56" i="79"/>
  <c r="P413" i="79" s="1"/>
  <c r="P77" i="79"/>
  <c r="CR56" i="79"/>
  <c r="CR413" i="79" s="1"/>
  <c r="CR77" i="79"/>
  <c r="CZ56" i="79"/>
  <c r="CZ413" i="79" s="1"/>
  <c r="CZ77" i="79"/>
  <c r="DB77" i="79" s="1"/>
  <c r="DX56" i="79"/>
  <c r="DX413" i="79" s="1"/>
  <c r="DX77" i="79"/>
  <c r="BL56" i="79"/>
  <c r="BL413" i="79" s="1"/>
  <c r="BL77" i="79"/>
  <c r="BD56" i="79"/>
  <c r="BD413" i="79" s="1"/>
  <c r="BD77" i="79"/>
  <c r="DP334" i="79"/>
  <c r="AF334" i="79"/>
  <c r="EN334" i="79"/>
  <c r="FD334" i="79"/>
  <c r="EV334" i="79"/>
  <c r="FN329" i="79"/>
  <c r="FN334" i="79" s="1"/>
  <c r="FL334" i="79"/>
  <c r="AV334" i="79"/>
  <c r="X334" i="79"/>
  <c r="P334" i="79"/>
  <c r="DR56" i="79"/>
  <c r="DR413" i="79" s="1"/>
  <c r="CT51" i="79"/>
  <c r="CT410" i="79" s="1"/>
  <c r="AX56" i="79"/>
  <c r="AX413" i="79" s="1"/>
  <c r="BV56" i="79"/>
  <c r="BV413" i="79" s="1"/>
  <c r="EP56" i="79"/>
  <c r="EP413" i="79" s="1"/>
  <c r="EH56" i="79"/>
  <c r="EH413" i="79" s="1"/>
  <c r="CL56" i="79"/>
  <c r="CL413" i="79" s="1"/>
  <c r="CD56" i="79"/>
  <c r="CD413" i="79" s="1"/>
  <c r="AH56" i="79"/>
  <c r="AH413" i="79" s="1"/>
  <c r="FN56" i="79"/>
  <c r="FN413" i="79" s="1"/>
  <c r="DJ56" i="79"/>
  <c r="DJ413" i="79" s="1"/>
  <c r="CZ334" i="79"/>
  <c r="CJ334" i="79"/>
  <c r="EF334" i="79"/>
  <c r="DX334" i="79"/>
  <c r="BL17" i="79"/>
  <c r="BL432" i="79" s="1"/>
  <c r="BL119" i="79"/>
  <c r="BN119" i="79" s="1"/>
  <c r="BL57" i="79"/>
  <c r="BL414" i="79" s="1"/>
  <c r="BL96" i="79"/>
  <c r="CB101" i="79"/>
  <c r="AN101" i="79"/>
  <c r="AG101" i="79"/>
  <c r="CZ17" i="79"/>
  <c r="CZ432" i="79" s="1"/>
  <c r="CZ96" i="79"/>
  <c r="CZ57" i="79"/>
  <c r="CZ414" i="79" s="1"/>
  <c r="CZ119" i="79"/>
  <c r="BT101" i="79"/>
  <c r="CR17" i="79"/>
  <c r="CR432" i="79" s="1"/>
  <c r="CR96" i="79"/>
  <c r="CR119" i="79"/>
  <c r="CR57" i="79"/>
  <c r="CR414" i="79" s="1"/>
  <c r="BD57" i="79"/>
  <c r="BD414" i="79" s="1"/>
  <c r="BD17" i="79"/>
  <c r="BD432" i="79" s="1"/>
  <c r="BD119" i="79"/>
  <c r="BD96" i="79"/>
  <c r="EF101" i="79"/>
  <c r="CJ101" i="79"/>
  <c r="EV101" i="79"/>
  <c r="FL101" i="79"/>
  <c r="P17" i="79"/>
  <c r="P432" i="79" s="1"/>
  <c r="P57" i="79"/>
  <c r="P414" i="79" s="1"/>
  <c r="P119" i="79"/>
  <c r="P96" i="79"/>
  <c r="EN101" i="79"/>
  <c r="AV101" i="79"/>
  <c r="DX17" i="79"/>
  <c r="DX432" i="79" s="1"/>
  <c r="DX119" i="79"/>
  <c r="DX96" i="79"/>
  <c r="DX57" i="79"/>
  <c r="DX414" i="79" s="1"/>
  <c r="DJ47" i="79" l="1"/>
  <c r="DJ406" i="79" s="1"/>
  <c r="BF47" i="79"/>
  <c r="BF406" i="79" s="1"/>
  <c r="DR47" i="79"/>
  <c r="DR406" i="79" s="1"/>
  <c r="Z47" i="79"/>
  <c r="Z406" i="79" s="1"/>
  <c r="EH54" i="79"/>
  <c r="FM49" i="79"/>
  <c r="FM408" i="79" s="1"/>
  <c r="AP54" i="79"/>
  <c r="AH47" i="79"/>
  <c r="AH406" i="79" s="1"/>
  <c r="EH47" i="79"/>
  <c r="EH406" i="79" s="1"/>
  <c r="CT47" i="79"/>
  <c r="CT406" i="79" s="1"/>
  <c r="BV53" i="79"/>
  <c r="BV54" i="79"/>
  <c r="EX53" i="79"/>
  <c r="CD54" i="79"/>
  <c r="DP54" i="79"/>
  <c r="DR54" i="79" s="1"/>
  <c r="DP53" i="79"/>
  <c r="DR53" i="79" s="1"/>
  <c r="FD54" i="79"/>
  <c r="FF54" i="79" s="1"/>
  <c r="FD53" i="79"/>
  <c r="FF53" i="79" s="1"/>
  <c r="EH53" i="79"/>
  <c r="CD53" i="79"/>
  <c r="CL53" i="79"/>
  <c r="DJ54" i="79"/>
  <c r="DJ53" i="79"/>
  <c r="DB51" i="79"/>
  <c r="DB410" i="79" s="1"/>
  <c r="FN47" i="79"/>
  <c r="FN406" i="79" s="1"/>
  <c r="BV47" i="79"/>
  <c r="BV406" i="79" s="1"/>
  <c r="EP47" i="79"/>
  <c r="EP406" i="79" s="1"/>
  <c r="AX47" i="79"/>
  <c r="AX406" i="79" s="1"/>
  <c r="CD47" i="79"/>
  <c r="CD406" i="79" s="1"/>
  <c r="EX47" i="79"/>
  <c r="EX406" i="79" s="1"/>
  <c r="DZ47" i="79"/>
  <c r="DZ406" i="79" s="1"/>
  <c r="AP47" i="79"/>
  <c r="AP406" i="79" s="1"/>
  <c r="BN47" i="79"/>
  <c r="BN406" i="79" s="1"/>
  <c r="DB47" i="79"/>
  <c r="DB406" i="79" s="1"/>
  <c r="AP51" i="79"/>
  <c r="AP410" i="79" s="1"/>
  <c r="FF47" i="79"/>
  <c r="FF406" i="79" s="1"/>
  <c r="CL47" i="79"/>
  <c r="CL406" i="79" s="1"/>
  <c r="EP51" i="79"/>
  <c r="EP410" i="79" s="1"/>
  <c r="BF51" i="79"/>
  <c r="BF410" i="79" s="1"/>
  <c r="R51" i="79"/>
  <c r="R410" i="79" s="1"/>
  <c r="BN51" i="79"/>
  <c r="BN410" i="79" s="1"/>
  <c r="FF51" i="79"/>
  <c r="FF410" i="79" s="1"/>
  <c r="DJ51" i="79"/>
  <c r="DJ410" i="79" s="1"/>
  <c r="DA49" i="79"/>
  <c r="DA408" i="79" s="1"/>
  <c r="BV51" i="79"/>
  <c r="BV410" i="79" s="1"/>
  <c r="BU49" i="79"/>
  <c r="BU408" i="79" s="1"/>
  <c r="Z51" i="79"/>
  <c r="Z410" i="79" s="1"/>
  <c r="CL51" i="79"/>
  <c r="CL410" i="79" s="1"/>
  <c r="FN51" i="79"/>
  <c r="FN410" i="79" s="1"/>
  <c r="DZ51" i="79"/>
  <c r="DZ410" i="79" s="1"/>
  <c r="AX51" i="79"/>
  <c r="AX410" i="79" s="1"/>
  <c r="EH51" i="79"/>
  <c r="EH410" i="79" s="1"/>
  <c r="DR51" i="79"/>
  <c r="DR410" i="79" s="1"/>
  <c r="EX51" i="79"/>
  <c r="EX410" i="79" s="1"/>
  <c r="CD51" i="79"/>
  <c r="CD410" i="79" s="1"/>
  <c r="AH51" i="79"/>
  <c r="AH410" i="79" s="1"/>
  <c r="CZ212" i="79"/>
  <c r="BN206" i="79"/>
  <c r="BN212" i="79" s="1"/>
  <c r="EO49" i="79"/>
  <c r="EO408" i="79" s="1"/>
  <c r="DY49" i="79"/>
  <c r="DY408" i="79" s="1"/>
  <c r="P212" i="79"/>
  <c r="CR212" i="79"/>
  <c r="BD212" i="79"/>
  <c r="AP206" i="79"/>
  <c r="AP212" i="79" s="1"/>
  <c r="EX206" i="79"/>
  <c r="EX212" i="79" s="1"/>
  <c r="CL206" i="79"/>
  <c r="CL212" i="79" s="1"/>
  <c r="CD212" i="79"/>
  <c r="EH212" i="79"/>
  <c r="DP206" i="79"/>
  <c r="DR206" i="79" s="1"/>
  <c r="DR212" i="79" s="1"/>
  <c r="DJ212" i="79"/>
  <c r="FD206" i="79"/>
  <c r="FF206" i="79" s="1"/>
  <c r="FF212" i="79" s="1"/>
  <c r="BV212" i="79"/>
  <c r="DX212" i="79"/>
  <c r="DI49" i="79"/>
  <c r="DI408" i="79" s="1"/>
  <c r="CK49" i="79"/>
  <c r="CK408" i="79" s="1"/>
  <c r="DQ49" i="79"/>
  <c r="DQ408" i="79" s="1"/>
  <c r="BE49" i="79"/>
  <c r="BE408" i="79" s="1"/>
  <c r="CS49" i="79"/>
  <c r="CS408" i="79" s="1"/>
  <c r="EW49" i="79"/>
  <c r="EW408" i="79" s="1"/>
  <c r="AW49" i="79"/>
  <c r="AW408" i="79" s="1"/>
  <c r="Q49" i="79"/>
  <c r="Q408" i="79" s="1"/>
  <c r="FE49" i="79"/>
  <c r="FE408" i="79" s="1"/>
  <c r="CC49" i="79"/>
  <c r="CC408" i="79" s="1"/>
  <c r="AG49" i="79"/>
  <c r="AG408" i="79" s="1"/>
  <c r="BM49" i="79"/>
  <c r="BM408" i="79" s="1"/>
  <c r="AO49" i="79"/>
  <c r="AO408" i="79" s="1"/>
  <c r="EG49" i="79"/>
  <c r="EG408" i="79" s="1"/>
  <c r="Y49" i="79"/>
  <c r="Y408" i="79" s="1"/>
  <c r="H135" i="79"/>
  <c r="EH329" i="79"/>
  <c r="EH334" i="79" s="1"/>
  <c r="AX329" i="79"/>
  <c r="AX334" i="79" s="1"/>
  <c r="CT329" i="79"/>
  <c r="CT334" i="79" s="1"/>
  <c r="DB329" i="79"/>
  <c r="DB334" i="79" s="1"/>
  <c r="BV329" i="79"/>
  <c r="BV334" i="79" s="1"/>
  <c r="BF329" i="79"/>
  <c r="BF334" i="79" s="1"/>
  <c r="CL329" i="79"/>
  <c r="CL334" i="79" s="1"/>
  <c r="Z329" i="79"/>
  <c r="Z334" i="79" s="1"/>
  <c r="AH329" i="79"/>
  <c r="AH334" i="79" s="1"/>
  <c r="FF329" i="79"/>
  <c r="FF334" i="79" s="1"/>
  <c r="DR329" i="79"/>
  <c r="DR334" i="79" s="1"/>
  <c r="CD329" i="79"/>
  <c r="CD334" i="79" s="1"/>
  <c r="DJ329" i="79"/>
  <c r="DJ334" i="79" s="1"/>
  <c r="DZ329" i="79"/>
  <c r="DZ334" i="79" s="1"/>
  <c r="EX329" i="79"/>
  <c r="EX334" i="79" s="1"/>
  <c r="EP329" i="79"/>
  <c r="EP334" i="79" s="1"/>
  <c r="BT397" i="79"/>
  <c r="BT399" i="79" s="1"/>
  <c r="BT400" i="79" s="1"/>
  <c r="BT470" i="79" s="1"/>
  <c r="AP329" i="79"/>
  <c r="AP334" i="79" s="1"/>
  <c r="BN329" i="79"/>
  <c r="BN334" i="79" s="1"/>
  <c r="J457" i="79"/>
  <c r="P397" i="79"/>
  <c r="P399" i="79" s="1"/>
  <c r="P400" i="79" s="1"/>
  <c r="AN397" i="79"/>
  <c r="AN399" i="79" s="1"/>
  <c r="AN400" i="79" s="1"/>
  <c r="DI55" i="79"/>
  <c r="DI458" i="79" s="1"/>
  <c r="J412" i="79"/>
  <c r="CK55" i="79"/>
  <c r="CK458" i="79" s="1"/>
  <c r="FE55" i="79"/>
  <c r="FE458" i="79" s="1"/>
  <c r="BU55" i="79"/>
  <c r="BU458" i="79" s="1"/>
  <c r="AV49" i="79"/>
  <c r="AV408" i="79" s="1"/>
  <c r="I412" i="79"/>
  <c r="AW55" i="79"/>
  <c r="AW458" i="79" s="1"/>
  <c r="CK45" i="79"/>
  <c r="CK455" i="79" s="1"/>
  <c r="BM55" i="79"/>
  <c r="BM458" i="79" s="1"/>
  <c r="Q55" i="79"/>
  <c r="Q412" i="79" s="1"/>
  <c r="FM55" i="79"/>
  <c r="FM412" i="79" s="1"/>
  <c r="DQ55" i="79"/>
  <c r="DQ412" i="79" s="1"/>
  <c r="EG55" i="79"/>
  <c r="EG412" i="79" s="1"/>
  <c r="DA55" i="79"/>
  <c r="DA458" i="79" s="1"/>
  <c r="CC55" i="79"/>
  <c r="CC458" i="79" s="1"/>
  <c r="CS55" i="79"/>
  <c r="CS458" i="79" s="1"/>
  <c r="AG55" i="79"/>
  <c r="AG412" i="79" s="1"/>
  <c r="AO55" i="79"/>
  <c r="AO458" i="79" s="1"/>
  <c r="EO55" i="79"/>
  <c r="EO458" i="79" s="1"/>
  <c r="EW55" i="79"/>
  <c r="EW412" i="79" s="1"/>
  <c r="G22" i="35"/>
  <c r="Q114" i="79"/>
  <c r="FM114" i="79"/>
  <c r="Y114" i="79"/>
  <c r="CS114" i="79"/>
  <c r="DA45" i="79"/>
  <c r="DA404" i="79" s="1"/>
  <c r="CC45" i="79"/>
  <c r="CC404" i="79" s="1"/>
  <c r="Y55" i="79"/>
  <c r="Y412" i="79" s="1"/>
  <c r="BD397" i="79"/>
  <c r="BD399" i="79" s="1"/>
  <c r="BD400" i="79" s="1"/>
  <c r="EW45" i="79"/>
  <c r="EW404" i="79" s="1"/>
  <c r="FE45" i="79"/>
  <c r="FE404" i="79" s="1"/>
  <c r="Q45" i="79"/>
  <c r="Q455" i="79" s="1"/>
  <c r="I404" i="79"/>
  <c r="BU45" i="79"/>
  <c r="BU404" i="79" s="1"/>
  <c r="DI45" i="79"/>
  <c r="DI404" i="79" s="1"/>
  <c r="EO45" i="79"/>
  <c r="EO404" i="79" s="1"/>
  <c r="AW45" i="79"/>
  <c r="AW404" i="79" s="1"/>
  <c r="FM45" i="79"/>
  <c r="FM455" i="79" s="1"/>
  <c r="AG45" i="79"/>
  <c r="AG404" i="79" s="1"/>
  <c r="J125" i="79"/>
  <c r="DY55" i="79"/>
  <c r="DY412" i="79" s="1"/>
  <c r="BE55" i="79"/>
  <c r="BE458" i="79" s="1"/>
  <c r="AO114" i="79"/>
  <c r="AW114" i="79"/>
  <c r="AW125" i="79" s="1"/>
  <c r="EW114" i="79"/>
  <c r="DQ114" i="79"/>
  <c r="DA114" i="79"/>
  <c r="CK114" i="79"/>
  <c r="BE114" i="79"/>
  <c r="DI114" i="79"/>
  <c r="Y45" i="79"/>
  <c r="Z45" i="79" s="1"/>
  <c r="Z404" i="79" s="1"/>
  <c r="BE45" i="79"/>
  <c r="BE404" i="79" s="1"/>
  <c r="FE114" i="79"/>
  <c r="EO114" i="79"/>
  <c r="DY45" i="79"/>
  <c r="DY404" i="79" s="1"/>
  <c r="DQ45" i="79"/>
  <c r="DQ455" i="79" s="1"/>
  <c r="EG45" i="79"/>
  <c r="EG404" i="79" s="1"/>
  <c r="AG114" i="79"/>
  <c r="AH114" i="79" s="1"/>
  <c r="BD50" i="79"/>
  <c r="BD409" i="79" s="1"/>
  <c r="CS45" i="79"/>
  <c r="CS404" i="79" s="1"/>
  <c r="BU114" i="79"/>
  <c r="DY114" i="79"/>
  <c r="EG114" i="79"/>
  <c r="AV50" i="79"/>
  <c r="AV409" i="79" s="1"/>
  <c r="CC114" i="79"/>
  <c r="DH397" i="79"/>
  <c r="DH399" i="79" s="1"/>
  <c r="DH400" i="79" s="1"/>
  <c r="DH470" i="79" s="1"/>
  <c r="BL397" i="79"/>
  <c r="BL399" i="79" s="1"/>
  <c r="BL400" i="79" s="1"/>
  <c r="H399" i="79"/>
  <c r="H400" i="79" s="1"/>
  <c r="H470" i="79" s="1"/>
  <c r="CB397" i="79"/>
  <c r="CB399" i="79" s="1"/>
  <c r="CB400" i="79" s="1"/>
  <c r="EF397" i="79"/>
  <c r="EF399" i="79" s="1"/>
  <c r="EF400" i="79" s="1"/>
  <c r="EF470" i="79" s="1"/>
  <c r="FL397" i="79"/>
  <c r="FL399" i="79" s="1"/>
  <c r="FL400" i="79" s="1"/>
  <c r="FL470" i="79" s="1"/>
  <c r="CR397" i="79"/>
  <c r="CR399" i="79" s="1"/>
  <c r="CR400" i="79" s="1"/>
  <c r="X397" i="79"/>
  <c r="X399" i="79" s="1"/>
  <c r="X400" i="79" s="1"/>
  <c r="X470" i="79" s="1"/>
  <c r="CZ397" i="79"/>
  <c r="CZ399" i="79" s="1"/>
  <c r="CZ400" i="79" s="1"/>
  <c r="AO45" i="79"/>
  <c r="AO404" i="79" s="1"/>
  <c r="AF397" i="79"/>
  <c r="AF399" i="79" s="1"/>
  <c r="AF400" i="79" s="1"/>
  <c r="AF470" i="79" s="1"/>
  <c r="DX397" i="79"/>
  <c r="DX399" i="79" s="1"/>
  <c r="DX400" i="79" s="1"/>
  <c r="AV397" i="79"/>
  <c r="AV399" i="79" s="1"/>
  <c r="AV400" i="79" s="1"/>
  <c r="AV470" i="79" s="1"/>
  <c r="E15" i="32"/>
  <c r="EN397" i="79"/>
  <c r="EN399" i="79" s="1"/>
  <c r="EN400" i="79" s="1"/>
  <c r="EN470" i="79" s="1"/>
  <c r="BM45" i="79"/>
  <c r="BM404" i="79" s="1"/>
  <c r="F15" i="32"/>
  <c r="EV397" i="79"/>
  <c r="EV399" i="79" s="1"/>
  <c r="EV400" i="79" s="1"/>
  <c r="EV470" i="79" s="1"/>
  <c r="D15" i="32"/>
  <c r="H408" i="79"/>
  <c r="AF49" i="79"/>
  <c r="AF408" i="79" s="1"/>
  <c r="BD49" i="79"/>
  <c r="BD408" i="79" s="1"/>
  <c r="BM120" i="79"/>
  <c r="BM125" i="79" s="1"/>
  <c r="CB49" i="79"/>
  <c r="CB408" i="79" s="1"/>
  <c r="CS120" i="79"/>
  <c r="BU120" i="79"/>
  <c r="DA120" i="79"/>
  <c r="CZ49" i="79"/>
  <c r="CZ408" i="79" s="1"/>
  <c r="CR49" i="79"/>
  <c r="CR408" i="79" s="1"/>
  <c r="BL49" i="79"/>
  <c r="BL408" i="79" s="1"/>
  <c r="EN49" i="79"/>
  <c r="EN408" i="79" s="1"/>
  <c r="X49" i="79"/>
  <c r="X408" i="79" s="1"/>
  <c r="FL49" i="79"/>
  <c r="FL408" i="79" s="1"/>
  <c r="BL50" i="79"/>
  <c r="BL409" i="79" s="1"/>
  <c r="AN49" i="79"/>
  <c r="AN408" i="79" s="1"/>
  <c r="EV49" i="79"/>
  <c r="EV408" i="79" s="1"/>
  <c r="CJ49" i="79"/>
  <c r="CJ408" i="79" s="1"/>
  <c r="CZ50" i="79"/>
  <c r="CZ409" i="79" s="1"/>
  <c r="EG120" i="79"/>
  <c r="P49" i="79"/>
  <c r="P408" i="79" s="1"/>
  <c r="FF56" i="79"/>
  <c r="FF413" i="79" s="1"/>
  <c r="Y120" i="79"/>
  <c r="Z120" i="79" s="1"/>
  <c r="DH49" i="79"/>
  <c r="DH408" i="79" s="1"/>
  <c r="EF49" i="79"/>
  <c r="EF408" i="79" s="1"/>
  <c r="Q120" i="79"/>
  <c r="DX49" i="79"/>
  <c r="DX408" i="79" s="1"/>
  <c r="CB44" i="79"/>
  <c r="CB403" i="79" s="1"/>
  <c r="X44" i="79"/>
  <c r="X403" i="79" s="1"/>
  <c r="EV44" i="79"/>
  <c r="EV403" i="79" s="1"/>
  <c r="CJ55" i="79"/>
  <c r="CJ412" i="79" s="1"/>
  <c r="BT55" i="79"/>
  <c r="FM120" i="79"/>
  <c r="EW120" i="79"/>
  <c r="AN55" i="79"/>
  <c r="AN412" i="79" s="1"/>
  <c r="BD44" i="79"/>
  <c r="BD403" i="79" s="1"/>
  <c r="EV458" i="79"/>
  <c r="EF55" i="79"/>
  <c r="CZ44" i="79"/>
  <c r="CZ403" i="79" s="1"/>
  <c r="CZ55" i="79"/>
  <c r="CR55" i="79"/>
  <c r="CR458" i="79" s="1"/>
  <c r="EX56" i="79"/>
  <c r="EX413" i="79" s="1"/>
  <c r="DI120" i="79"/>
  <c r="DQ120" i="79"/>
  <c r="BE120" i="79"/>
  <c r="FE120" i="79"/>
  <c r="AO120" i="79"/>
  <c r="AG120" i="79"/>
  <c r="DH44" i="79"/>
  <c r="DH403" i="79" s="1"/>
  <c r="DY120" i="79"/>
  <c r="BT120" i="79"/>
  <c r="CK120" i="79"/>
  <c r="AN44" i="79"/>
  <c r="AN403" i="79" s="1"/>
  <c r="DZ119" i="79"/>
  <c r="I125" i="79"/>
  <c r="CS397" i="79"/>
  <c r="CS399" i="79" s="1"/>
  <c r="CS400" i="79" s="1"/>
  <c r="CS470" i="79" s="1"/>
  <c r="CR45" i="79"/>
  <c r="CR404" i="79" s="1"/>
  <c r="P45" i="79"/>
  <c r="P404" i="79" s="1"/>
  <c r="CZ45" i="79"/>
  <c r="CZ455" i="79" s="1"/>
  <c r="AF45" i="79"/>
  <c r="AF404" i="79" s="1"/>
  <c r="BT45" i="79"/>
  <c r="DX45" i="79"/>
  <c r="DX455" i="79" s="1"/>
  <c r="BL45" i="79"/>
  <c r="BL404" i="79" s="1"/>
  <c r="CB45" i="79"/>
  <c r="CB404" i="79" s="1"/>
  <c r="BD45" i="79"/>
  <c r="EO120" i="79"/>
  <c r="EF52" i="79"/>
  <c r="EF457" i="79" s="1"/>
  <c r="AN52" i="79"/>
  <c r="AN457" i="79" s="1"/>
  <c r="CB52" i="79"/>
  <c r="CB457" i="79" s="1"/>
  <c r="CR52" i="79"/>
  <c r="CR457" i="79" s="1"/>
  <c r="CJ52" i="79"/>
  <c r="CJ411" i="79" s="1"/>
  <c r="AV411" i="79"/>
  <c r="DX52" i="79"/>
  <c r="DX411" i="79" s="1"/>
  <c r="BL52" i="79"/>
  <c r="BL457" i="79" s="1"/>
  <c r="BD52" i="79"/>
  <c r="BD457" i="79" s="1"/>
  <c r="DH52" i="79"/>
  <c r="DH457" i="79" s="1"/>
  <c r="H411" i="79"/>
  <c r="CZ52" i="79"/>
  <c r="CZ457" i="79" s="1"/>
  <c r="X52" i="79"/>
  <c r="X457" i="79" s="1"/>
  <c r="H457" i="79"/>
  <c r="P52" i="79"/>
  <c r="P411" i="79" s="1"/>
  <c r="AF52" i="79"/>
  <c r="AF457" i="79" s="1"/>
  <c r="BT52" i="79"/>
  <c r="EN52" i="79"/>
  <c r="EN457" i="79" s="1"/>
  <c r="FL52" i="79"/>
  <c r="FL411" i="79" s="1"/>
  <c r="EV52" i="79"/>
  <c r="EV457" i="79" s="1"/>
  <c r="J404" i="79"/>
  <c r="H455" i="79"/>
  <c r="CC48" i="79"/>
  <c r="CC407" i="79" s="1"/>
  <c r="Q48" i="79"/>
  <c r="Q407" i="79" s="1"/>
  <c r="FM48" i="79"/>
  <c r="FM407" i="79" s="1"/>
  <c r="BM48" i="79"/>
  <c r="BM407" i="79" s="1"/>
  <c r="EG48" i="79"/>
  <c r="EG407" i="79" s="1"/>
  <c r="AG48" i="79"/>
  <c r="AG407" i="79" s="1"/>
  <c r="DI48" i="79"/>
  <c r="DI407" i="79" s="1"/>
  <c r="EW48" i="79"/>
  <c r="EW407" i="79" s="1"/>
  <c r="CS48" i="79"/>
  <c r="CS407" i="79" s="1"/>
  <c r="DA48" i="79"/>
  <c r="DA407" i="79" s="1"/>
  <c r="EV48" i="79"/>
  <c r="EV407" i="79" s="1"/>
  <c r="CK48" i="79"/>
  <c r="CK407" i="79" s="1"/>
  <c r="BE48" i="79"/>
  <c r="BE407" i="79" s="1"/>
  <c r="FE48" i="79"/>
  <c r="FE407" i="79" s="1"/>
  <c r="Y48" i="79"/>
  <c r="Y407" i="79" s="1"/>
  <c r="DY48" i="79"/>
  <c r="DY407" i="79" s="1"/>
  <c r="EO48" i="79"/>
  <c r="EO407" i="79" s="1"/>
  <c r="AO48" i="79"/>
  <c r="AO407" i="79" s="1"/>
  <c r="DX55" i="79"/>
  <c r="P44" i="79"/>
  <c r="P403" i="79" s="1"/>
  <c r="AF55" i="79"/>
  <c r="AF412" i="79" s="1"/>
  <c r="FD55" i="79"/>
  <c r="FD458" i="79" s="1"/>
  <c r="AV44" i="79"/>
  <c r="AV403" i="79" s="1"/>
  <c r="EN55" i="79"/>
  <c r="X55" i="79"/>
  <c r="X412" i="79" s="1"/>
  <c r="DX44" i="79"/>
  <c r="DX403" i="79" s="1"/>
  <c r="BL55" i="79"/>
  <c r="BL412" i="79" s="1"/>
  <c r="H403" i="79"/>
  <c r="CJ44" i="79"/>
  <c r="CJ403" i="79" s="1"/>
  <c r="P55" i="79"/>
  <c r="BD55" i="79"/>
  <c r="CR44" i="79"/>
  <c r="CR403" i="79" s="1"/>
  <c r="BL44" i="79"/>
  <c r="BL403" i="79" s="1"/>
  <c r="FL55" i="79"/>
  <c r="FL412" i="79" s="1"/>
  <c r="CC120" i="79"/>
  <c r="DH55" i="79"/>
  <c r="H412" i="79"/>
  <c r="BT44" i="79"/>
  <c r="BT403" i="79" s="1"/>
  <c r="EO44" i="79"/>
  <c r="EO403" i="79" s="1"/>
  <c r="EF44" i="79"/>
  <c r="EF403" i="79" s="1"/>
  <c r="CB55" i="79"/>
  <c r="AV55" i="79"/>
  <c r="AV458" i="79" s="1"/>
  <c r="H458" i="79"/>
  <c r="AF48" i="79"/>
  <c r="AF407" i="79" s="1"/>
  <c r="DX48" i="79"/>
  <c r="DX407" i="79" s="1"/>
  <c r="FL45" i="79"/>
  <c r="FL455" i="79" s="1"/>
  <c r="H404" i="79"/>
  <c r="AF44" i="79"/>
  <c r="AF403" i="79" s="1"/>
  <c r="EN44" i="79"/>
  <c r="EN403" i="79" s="1"/>
  <c r="BU48" i="79"/>
  <c r="BU407" i="79" s="1"/>
  <c r="EF48" i="79"/>
  <c r="EF407" i="79" s="1"/>
  <c r="EN48" i="79"/>
  <c r="EN407" i="79" s="1"/>
  <c r="CR50" i="79"/>
  <c r="CR409" i="79" s="1"/>
  <c r="DX50" i="79"/>
  <c r="DX409" i="79" s="1"/>
  <c r="EN45" i="79"/>
  <c r="EN404" i="79" s="1"/>
  <c r="DH48" i="79"/>
  <c r="DH407" i="79" s="1"/>
  <c r="H409" i="79"/>
  <c r="F22" i="35"/>
  <c r="F89" i="35" s="1"/>
  <c r="I46" i="13" s="1"/>
  <c r="AW48" i="79"/>
  <c r="AW407" i="79" s="1"/>
  <c r="DQ48" i="79"/>
  <c r="DQ407" i="79" s="1"/>
  <c r="CB48" i="79"/>
  <c r="CB407" i="79" s="1"/>
  <c r="BT50" i="79"/>
  <c r="BT409" i="79" s="1"/>
  <c r="AF50" i="79"/>
  <c r="AF409" i="79" s="1"/>
  <c r="X50" i="79"/>
  <c r="X409" i="79" s="1"/>
  <c r="DP50" i="79"/>
  <c r="DP409" i="79" s="1"/>
  <c r="CJ48" i="79"/>
  <c r="CJ407" i="79" s="1"/>
  <c r="AN50" i="79"/>
  <c r="AN409" i="79" s="1"/>
  <c r="X455" i="79"/>
  <c r="AV48" i="79"/>
  <c r="AV407" i="79" s="1"/>
  <c r="BT48" i="79"/>
  <c r="BT407" i="79" s="1"/>
  <c r="P50" i="79"/>
  <c r="P409" i="79" s="1"/>
  <c r="BD48" i="79"/>
  <c r="BD407" i="79" s="1"/>
  <c r="FL48" i="79"/>
  <c r="FL407" i="79" s="1"/>
  <c r="AN48" i="79"/>
  <c r="AN407" i="79" s="1"/>
  <c r="DH50" i="79"/>
  <c r="DH409" i="79" s="1"/>
  <c r="CR48" i="79"/>
  <c r="CR407" i="79" s="1"/>
  <c r="H407" i="79"/>
  <c r="FL50" i="79"/>
  <c r="FL409" i="79" s="1"/>
  <c r="P48" i="79"/>
  <c r="P407" i="79" s="1"/>
  <c r="BL48" i="79"/>
  <c r="BL407" i="79" s="1"/>
  <c r="CB50" i="79"/>
  <c r="CB409" i="79" s="1"/>
  <c r="CZ48" i="79"/>
  <c r="CZ407" i="79" s="1"/>
  <c r="EV45" i="79"/>
  <c r="EN50" i="79"/>
  <c r="EN409" i="79" s="1"/>
  <c r="EF50" i="79"/>
  <c r="EF409" i="79" s="1"/>
  <c r="EV50" i="79"/>
  <c r="EV409" i="79" s="1"/>
  <c r="CJ45" i="79"/>
  <c r="CJ404" i="79" s="1"/>
  <c r="J311" i="79"/>
  <c r="J318" i="79" s="1"/>
  <c r="J336" i="79" s="1"/>
  <c r="J352" i="79" s="1"/>
  <c r="J22" i="27"/>
  <c r="I22" i="27"/>
  <c r="I311" i="79"/>
  <c r="CK311" i="79" s="1"/>
  <c r="Z77" i="79"/>
  <c r="DH45" i="79"/>
  <c r="DH404" i="79" s="1"/>
  <c r="AN45" i="79"/>
  <c r="AN404" i="79" s="1"/>
  <c r="AV45" i="79"/>
  <c r="AV404" i="79" s="1"/>
  <c r="EF45" i="79"/>
  <c r="EF404" i="79" s="1"/>
  <c r="CB114" i="79"/>
  <c r="DX114" i="79"/>
  <c r="AN114" i="79"/>
  <c r="FL114" i="79"/>
  <c r="AV114" i="79"/>
  <c r="CZ114" i="79"/>
  <c r="BD114" i="79"/>
  <c r="CR114" i="79"/>
  <c r="P114" i="79"/>
  <c r="BT114" i="79"/>
  <c r="DH114" i="79"/>
  <c r="EN114" i="79"/>
  <c r="EV114" i="79"/>
  <c r="BL114" i="79"/>
  <c r="BN114" i="79" s="1"/>
  <c r="CJ114" i="79"/>
  <c r="EF114" i="79"/>
  <c r="X114" i="79"/>
  <c r="I411" i="79"/>
  <c r="FE50" i="79"/>
  <c r="FE409" i="79" s="1"/>
  <c r="FE52" i="79"/>
  <c r="FE457" i="79" s="1"/>
  <c r="DI52" i="79"/>
  <c r="DI411" i="79" s="1"/>
  <c r="DA50" i="79"/>
  <c r="DA409" i="79" s="1"/>
  <c r="DQ50" i="79"/>
  <c r="DQ409" i="79" s="1"/>
  <c r="Y52" i="79"/>
  <c r="Y457" i="79" s="1"/>
  <c r="DI50" i="79"/>
  <c r="DI409" i="79" s="1"/>
  <c r="EW50" i="79"/>
  <c r="EW409" i="79" s="1"/>
  <c r="AW50" i="79"/>
  <c r="AW409" i="79" s="1"/>
  <c r="AO50" i="79"/>
  <c r="AO409" i="79" s="1"/>
  <c r="AG52" i="79"/>
  <c r="AG457" i="79" s="1"/>
  <c r="CS52" i="79"/>
  <c r="CS411" i="79" s="1"/>
  <c r="I409" i="79"/>
  <c r="AO52" i="79"/>
  <c r="AO457" i="79" s="1"/>
  <c r="I457" i="79"/>
  <c r="Q50" i="79"/>
  <c r="Q409" i="79" s="1"/>
  <c r="Q52" i="79"/>
  <c r="Q457" i="79" s="1"/>
  <c r="BU52" i="79"/>
  <c r="BU411" i="79" s="1"/>
  <c r="EO52" i="79"/>
  <c r="EO457" i="79" s="1"/>
  <c r="CC52" i="79"/>
  <c r="CC457" i="79" s="1"/>
  <c r="CK457" i="79"/>
  <c r="CK50" i="79"/>
  <c r="CK409" i="79" s="1"/>
  <c r="FM50" i="79"/>
  <c r="FM409" i="79" s="1"/>
  <c r="AG50" i="79"/>
  <c r="AG409" i="79" s="1"/>
  <c r="CS50" i="79"/>
  <c r="CS409" i="79" s="1"/>
  <c r="BE52" i="79"/>
  <c r="BE457" i="79" s="1"/>
  <c r="CC50" i="79"/>
  <c r="CC409" i="79" s="1"/>
  <c r="DY52" i="79"/>
  <c r="DY457" i="79" s="1"/>
  <c r="BE50" i="79"/>
  <c r="BE409" i="79" s="1"/>
  <c r="BU50" i="79"/>
  <c r="BU409" i="79" s="1"/>
  <c r="Y50" i="79"/>
  <c r="Y409" i="79" s="1"/>
  <c r="EG50" i="79"/>
  <c r="EG409" i="79" s="1"/>
  <c r="BM52" i="79"/>
  <c r="BM457" i="79" s="1"/>
  <c r="BM50" i="79"/>
  <c r="BM409" i="79" s="1"/>
  <c r="EW52" i="79"/>
  <c r="EW411" i="79" s="1"/>
  <c r="DA52" i="79"/>
  <c r="DA411" i="79" s="1"/>
  <c r="DY50" i="79"/>
  <c r="DY409" i="79" s="1"/>
  <c r="FM52" i="79"/>
  <c r="FM411" i="79" s="1"/>
  <c r="DQ52" i="79"/>
  <c r="DQ457" i="79" s="1"/>
  <c r="AW52" i="79"/>
  <c r="AW457" i="79" s="1"/>
  <c r="EG52" i="79"/>
  <c r="EG457" i="79" s="1"/>
  <c r="CC397" i="79"/>
  <c r="CC399" i="79" s="1"/>
  <c r="CC400" i="79" s="1"/>
  <c r="CC470" i="79" s="1"/>
  <c r="AG397" i="79"/>
  <c r="AG399" i="79" s="1"/>
  <c r="AG400" i="79" s="1"/>
  <c r="AG470" i="79" s="1"/>
  <c r="BU397" i="79"/>
  <c r="BU399" i="79" s="1"/>
  <c r="BU400" i="79" s="1"/>
  <c r="BU470" i="79" s="1"/>
  <c r="CK397" i="79"/>
  <c r="CK399" i="79" s="1"/>
  <c r="CK400" i="79" s="1"/>
  <c r="CK470" i="79" s="1"/>
  <c r="FM397" i="79"/>
  <c r="FM399" i="79" s="1"/>
  <c r="FM400" i="79" s="1"/>
  <c r="FM470" i="79" s="1"/>
  <c r="EO397" i="79"/>
  <c r="EO399" i="79" s="1"/>
  <c r="EO400" i="79" s="1"/>
  <c r="EO470" i="79" s="1"/>
  <c r="DY397" i="79"/>
  <c r="DY399" i="79" s="1"/>
  <c r="DY400" i="79" s="1"/>
  <c r="DY470" i="79" s="1"/>
  <c r="P120" i="79"/>
  <c r="H125" i="79"/>
  <c r="AF120" i="79"/>
  <c r="AV120" i="79"/>
  <c r="AX120" i="79" s="1"/>
  <c r="AW397" i="79"/>
  <c r="AW399" i="79" s="1"/>
  <c r="AW400" i="79" s="1"/>
  <c r="AW470" i="79" s="1"/>
  <c r="EN120" i="79"/>
  <c r="CJ120" i="79"/>
  <c r="DH120" i="79"/>
  <c r="AN120" i="79"/>
  <c r="EG397" i="79"/>
  <c r="EG399" i="79" s="1"/>
  <c r="EG400" i="79" s="1"/>
  <c r="EG470" i="79" s="1"/>
  <c r="FE397" i="79"/>
  <c r="FE399" i="79" s="1"/>
  <c r="FE400" i="79" s="1"/>
  <c r="FE470" i="79" s="1"/>
  <c r="CB120" i="79"/>
  <c r="EW397" i="79"/>
  <c r="EW399" i="79" s="1"/>
  <c r="EW400" i="79" s="1"/>
  <c r="EW470" i="79" s="1"/>
  <c r="FL120" i="79"/>
  <c r="DI397" i="79"/>
  <c r="DI399" i="79" s="1"/>
  <c r="DI400" i="79" s="1"/>
  <c r="DI470" i="79" s="1"/>
  <c r="BL120" i="79"/>
  <c r="CZ120" i="79"/>
  <c r="DX120" i="79"/>
  <c r="Q397" i="79"/>
  <c r="Q399" i="79" s="1"/>
  <c r="Q400" i="79" s="1"/>
  <c r="Q470" i="79" s="1"/>
  <c r="I399" i="79"/>
  <c r="I400" i="79" s="1"/>
  <c r="I470" i="79" s="1"/>
  <c r="AO397" i="79"/>
  <c r="AO399" i="79" s="1"/>
  <c r="AO400" i="79" s="1"/>
  <c r="AO470" i="79" s="1"/>
  <c r="DA397" i="79"/>
  <c r="DA399" i="79" s="1"/>
  <c r="DA400" i="79" s="1"/>
  <c r="DA470" i="79" s="1"/>
  <c r="BM397" i="79"/>
  <c r="BM399" i="79" s="1"/>
  <c r="BM400" i="79" s="1"/>
  <c r="BM470" i="79" s="1"/>
  <c r="BD120" i="79"/>
  <c r="EV120" i="79"/>
  <c r="CR120" i="79"/>
  <c r="EF120" i="79"/>
  <c r="BE397" i="79"/>
  <c r="BE399" i="79" s="1"/>
  <c r="BE400" i="79" s="1"/>
  <c r="BE470" i="79" s="1"/>
  <c r="DQ397" i="79"/>
  <c r="DQ399" i="79" s="1"/>
  <c r="DQ400" i="79" s="1"/>
  <c r="DQ470" i="79" s="1"/>
  <c r="DQ44" i="79"/>
  <c r="DQ403" i="79" s="1"/>
  <c r="DY44" i="79"/>
  <c r="DY403" i="79" s="1"/>
  <c r="CS44" i="79"/>
  <c r="CS403" i="79" s="1"/>
  <c r="AO44" i="79"/>
  <c r="AO403" i="79" s="1"/>
  <c r="FM44" i="79"/>
  <c r="FM403" i="79" s="1"/>
  <c r="CK44" i="79"/>
  <c r="CK403" i="79" s="1"/>
  <c r="AW44" i="79"/>
  <c r="AW403" i="79" s="1"/>
  <c r="EW44" i="79"/>
  <c r="EW403" i="79" s="1"/>
  <c r="EG44" i="79"/>
  <c r="EG403" i="79" s="1"/>
  <c r="Y44" i="79"/>
  <c r="Y403" i="79" s="1"/>
  <c r="BE44" i="79"/>
  <c r="BE403" i="79" s="1"/>
  <c r="DA44" i="79"/>
  <c r="DA403" i="79" s="1"/>
  <c r="FE44" i="79"/>
  <c r="FE403" i="79" s="1"/>
  <c r="DI44" i="79"/>
  <c r="DI403" i="79" s="1"/>
  <c r="AG44" i="79"/>
  <c r="AG403" i="79" s="1"/>
  <c r="BU44" i="79"/>
  <c r="BU403" i="79" s="1"/>
  <c r="BM44" i="79"/>
  <c r="BM403" i="79" s="1"/>
  <c r="CC44" i="79"/>
  <c r="CC403" i="79" s="1"/>
  <c r="Q44" i="79"/>
  <c r="Q403" i="79" s="1"/>
  <c r="AV311" i="79"/>
  <c r="EV311" i="79"/>
  <c r="DP311" i="79"/>
  <c r="BD311" i="79"/>
  <c r="CB311" i="79"/>
  <c r="CJ311" i="79"/>
  <c r="X311" i="79"/>
  <c r="BL311" i="79"/>
  <c r="DX311" i="79"/>
  <c r="CR311" i="79"/>
  <c r="EN311" i="79"/>
  <c r="CZ311" i="79"/>
  <c r="AF311" i="79"/>
  <c r="DH311" i="79"/>
  <c r="AN311" i="79"/>
  <c r="FL311" i="79"/>
  <c r="BT311" i="79"/>
  <c r="FD311" i="79"/>
  <c r="EF311" i="79"/>
  <c r="P311" i="79"/>
  <c r="FM131" i="79"/>
  <c r="CC131" i="79"/>
  <c r="AO131" i="79"/>
  <c r="DA131" i="79"/>
  <c r="Q131" i="79"/>
  <c r="EO131" i="79"/>
  <c r="Y131" i="79"/>
  <c r="DY131" i="79"/>
  <c r="EW131" i="79"/>
  <c r="EG131" i="79"/>
  <c r="DQ131" i="79"/>
  <c r="DI131" i="79"/>
  <c r="CS131" i="79"/>
  <c r="FE131" i="79"/>
  <c r="BU131" i="79"/>
  <c r="BM131" i="79"/>
  <c r="CK131" i="79"/>
  <c r="BE131" i="79"/>
  <c r="AW131" i="79"/>
  <c r="AG131" i="79"/>
  <c r="CC135" i="79"/>
  <c r="BE135" i="79"/>
  <c r="AO135" i="79"/>
  <c r="FE135" i="79"/>
  <c r="DA135" i="79"/>
  <c r="AW135" i="79"/>
  <c r="DY135" i="79"/>
  <c r="AG135" i="79"/>
  <c r="BM135" i="79"/>
  <c r="CS135" i="79"/>
  <c r="EO135" i="79"/>
  <c r="FM135" i="79"/>
  <c r="EW135" i="79"/>
  <c r="DI135" i="79"/>
  <c r="EG135" i="79"/>
  <c r="BU135" i="79"/>
  <c r="DQ135" i="79"/>
  <c r="Y135" i="79"/>
  <c r="Q135" i="79"/>
  <c r="CK135" i="79"/>
  <c r="Y312" i="79"/>
  <c r="EW312" i="79"/>
  <c r="FE312" i="79"/>
  <c r="BU312" i="79"/>
  <c r="AW312" i="79"/>
  <c r="DI312" i="79"/>
  <c r="CK312" i="79"/>
  <c r="Q312" i="79"/>
  <c r="BM312" i="79"/>
  <c r="EO312" i="79"/>
  <c r="CC312" i="79"/>
  <c r="DA312" i="79"/>
  <c r="AG312" i="79"/>
  <c r="BE312" i="79"/>
  <c r="AO312" i="79"/>
  <c r="DQ312" i="79"/>
  <c r="CS312" i="79"/>
  <c r="EG312" i="79"/>
  <c r="FM312" i="79"/>
  <c r="DY312" i="79"/>
  <c r="EP77" i="79"/>
  <c r="AP77" i="79"/>
  <c r="BF119" i="79"/>
  <c r="CT119" i="79"/>
  <c r="DZ77" i="79"/>
  <c r="FF77" i="79"/>
  <c r="CD77" i="79"/>
  <c r="EH77" i="79"/>
  <c r="EP96" i="79"/>
  <c r="EP101" i="79" s="1"/>
  <c r="AX96" i="79"/>
  <c r="AX101" i="79" s="1"/>
  <c r="AH96" i="79"/>
  <c r="AH101" i="79" s="1"/>
  <c r="Z119" i="79"/>
  <c r="CT77" i="79"/>
  <c r="AG19" i="79"/>
  <c r="AX119" i="79"/>
  <c r="AN19" i="79"/>
  <c r="DI19" i="79"/>
  <c r="R77" i="79"/>
  <c r="BV77" i="79"/>
  <c r="FN77" i="79"/>
  <c r="EP119" i="79"/>
  <c r="FN96" i="79"/>
  <c r="FN101" i="79" s="1"/>
  <c r="DH19" i="79"/>
  <c r="DB119" i="79"/>
  <c r="R119" i="79"/>
  <c r="Z96" i="79"/>
  <c r="Z101" i="79" s="1"/>
  <c r="DJ77" i="79"/>
  <c r="BN77" i="79"/>
  <c r="EX77" i="79"/>
  <c r="AX77" i="79"/>
  <c r="DR77" i="79"/>
  <c r="CL77" i="79"/>
  <c r="BF77" i="79"/>
  <c r="CB19" i="79"/>
  <c r="DJ17" i="79"/>
  <c r="DJ432" i="79" s="1"/>
  <c r="DJ448" i="79" s="1"/>
  <c r="AV19" i="79"/>
  <c r="EW19" i="79"/>
  <c r="FL19" i="79"/>
  <c r="FN17" i="79"/>
  <c r="FN432" i="79" s="1"/>
  <c r="FN448" i="79" s="1"/>
  <c r="DP19" i="79"/>
  <c r="BT19" i="79"/>
  <c r="FD19" i="79"/>
  <c r="DR17" i="79"/>
  <c r="DR432" i="79" s="1"/>
  <c r="DO448" i="79" s="1"/>
  <c r="FF17" i="79"/>
  <c r="FF432" i="79" s="1"/>
  <c r="FF448" i="79" s="1"/>
  <c r="EN19" i="79"/>
  <c r="X19" i="79"/>
  <c r="EF19" i="79"/>
  <c r="CJ19" i="79"/>
  <c r="EX17" i="79"/>
  <c r="EX432" i="79" s="1"/>
  <c r="EX448" i="79" s="1"/>
  <c r="CK19" i="79"/>
  <c r="EV19" i="79"/>
  <c r="AO19" i="79"/>
  <c r="EO19" i="79"/>
  <c r="Q19" i="79"/>
  <c r="FE19" i="79"/>
  <c r="CL17" i="79"/>
  <c r="CL432" i="79" s="1"/>
  <c r="CL448" i="79" s="1"/>
  <c r="EP17" i="79"/>
  <c r="EP432" i="79" s="1"/>
  <c r="EP448" i="79" s="1"/>
  <c r="DQ19" i="79"/>
  <c r="EH17" i="79"/>
  <c r="EH432" i="79" s="1"/>
  <c r="EE448" i="79" s="1"/>
  <c r="DA19" i="79"/>
  <c r="AW19" i="79"/>
  <c r="Z17" i="79"/>
  <c r="Z432" i="79" s="1"/>
  <c r="Z448" i="79" s="1"/>
  <c r="Y19" i="79"/>
  <c r="AP17" i="79"/>
  <c r="AP432" i="79" s="1"/>
  <c r="AM448" i="79" s="1"/>
  <c r="AX17" i="79"/>
  <c r="AX432" i="79" s="1"/>
  <c r="AU448" i="79" s="1"/>
  <c r="CS19" i="79"/>
  <c r="EG19" i="79"/>
  <c r="BE19" i="79"/>
  <c r="AP96" i="79"/>
  <c r="AP101" i="79" s="1"/>
  <c r="BV119" i="79"/>
  <c r="BV57" i="79"/>
  <c r="BV414" i="79" s="1"/>
  <c r="DJ96" i="79"/>
  <c r="DJ101" i="79" s="1"/>
  <c r="BV96" i="79"/>
  <c r="BV101" i="79" s="1"/>
  <c r="AP57" i="79"/>
  <c r="AP414" i="79" s="1"/>
  <c r="DJ57" i="79"/>
  <c r="DJ414" i="79" s="1"/>
  <c r="DJ119" i="79"/>
  <c r="AP119" i="79"/>
  <c r="EH119" i="79"/>
  <c r="CL57" i="79"/>
  <c r="CL414" i="79" s="1"/>
  <c r="EH96" i="79"/>
  <c r="EH101" i="79" s="1"/>
  <c r="EH57" i="79"/>
  <c r="EH414" i="79" s="1"/>
  <c r="CL96" i="79"/>
  <c r="CL101" i="79" s="1"/>
  <c r="CL119" i="79"/>
  <c r="EX57" i="79"/>
  <c r="EX414" i="79" s="1"/>
  <c r="CD57" i="79"/>
  <c r="CD414" i="79" s="1"/>
  <c r="CD119" i="79"/>
  <c r="DP119" i="79"/>
  <c r="DR119" i="79" s="1"/>
  <c r="CD96" i="79"/>
  <c r="CD101" i="79" s="1"/>
  <c r="BM19" i="79"/>
  <c r="DP120" i="79"/>
  <c r="EX96" i="79"/>
  <c r="EX101" i="79" s="1"/>
  <c r="BV17" i="79"/>
  <c r="BV432" i="79" s="1"/>
  <c r="BS448" i="79" s="1"/>
  <c r="DP49" i="79"/>
  <c r="DP408" i="79" s="1"/>
  <c r="DP52" i="79"/>
  <c r="DP411" i="79" s="1"/>
  <c r="DP55" i="79"/>
  <c r="DP412" i="79" s="1"/>
  <c r="EX119" i="79"/>
  <c r="DP45" i="79"/>
  <c r="DP404" i="79" s="1"/>
  <c r="R47" i="79"/>
  <c r="R406" i="79" s="1"/>
  <c r="FD50" i="79"/>
  <c r="FD409" i="79" s="1"/>
  <c r="CD17" i="79"/>
  <c r="CD432" i="79" s="1"/>
  <c r="CA448" i="79" s="1"/>
  <c r="R329" i="79"/>
  <c r="R334" i="79" s="1"/>
  <c r="FD119" i="79"/>
  <c r="FF119" i="79" s="1"/>
  <c r="FD114" i="79"/>
  <c r="FD52" i="79"/>
  <c r="FD411" i="79" s="1"/>
  <c r="FD45" i="79"/>
  <c r="DP114" i="79"/>
  <c r="DP397" i="79"/>
  <c r="DP44" i="79"/>
  <c r="DP48" i="79"/>
  <c r="DP57" i="79"/>
  <c r="DP96" i="79"/>
  <c r="FD397" i="79"/>
  <c r="FD49" i="79"/>
  <c r="FD57" i="79"/>
  <c r="FD48" i="79"/>
  <c r="FD120" i="79"/>
  <c r="FD96" i="79"/>
  <c r="FD44" i="79"/>
  <c r="BU19" i="79"/>
  <c r="CC19" i="79"/>
  <c r="H46" i="13"/>
  <c r="DY19" i="79"/>
  <c r="G448" i="79"/>
  <c r="I448" i="79"/>
  <c r="DZ57" i="79"/>
  <c r="DZ414" i="79" s="1"/>
  <c r="DB57" i="79"/>
  <c r="DB414" i="79" s="1"/>
  <c r="CT56" i="79"/>
  <c r="CT413" i="79" s="1"/>
  <c r="CT57" i="79"/>
  <c r="CT414" i="79" s="1"/>
  <c r="BN57" i="79"/>
  <c r="BN414" i="79" s="1"/>
  <c r="BF57" i="79"/>
  <c r="BF414" i="79" s="1"/>
  <c r="AH17" i="79"/>
  <c r="AH432" i="79" s="1"/>
  <c r="R57" i="79"/>
  <c r="R414" i="79" s="1"/>
  <c r="FN119" i="79"/>
  <c r="S60" i="35"/>
  <c r="AF19" i="79"/>
  <c r="BF56" i="79"/>
  <c r="BF413" i="79" s="1"/>
  <c r="BN56" i="79"/>
  <c r="BN413" i="79" s="1"/>
  <c r="DB56" i="79"/>
  <c r="DB413" i="79" s="1"/>
  <c r="R56" i="79"/>
  <c r="R413" i="79" s="1"/>
  <c r="DZ56" i="79"/>
  <c r="DZ413" i="79" s="1"/>
  <c r="R17" i="79"/>
  <c r="R432" i="79" s="1"/>
  <c r="P19" i="79"/>
  <c r="CR101" i="79"/>
  <c r="CT96" i="79"/>
  <c r="CT101" i="79" s="1"/>
  <c r="DZ96" i="79"/>
  <c r="DZ101" i="79" s="1"/>
  <c r="DX101" i="79"/>
  <c r="CJ470" i="79"/>
  <c r="CT17" i="79"/>
  <c r="CT432" i="79" s="1"/>
  <c r="CR19" i="79"/>
  <c r="DB96" i="79"/>
  <c r="DB101" i="79" s="1"/>
  <c r="CZ101" i="79"/>
  <c r="BL101" i="79"/>
  <c r="BN96" i="79"/>
  <c r="BN101" i="79" s="1"/>
  <c r="BL19" i="79"/>
  <c r="BN17" i="79"/>
  <c r="BN432" i="79" s="1"/>
  <c r="R96" i="79"/>
  <c r="R101" i="79" s="1"/>
  <c r="P101" i="79"/>
  <c r="DZ17" i="79"/>
  <c r="DZ432" i="79" s="1"/>
  <c r="DX19" i="79"/>
  <c r="BF17" i="79"/>
  <c r="BF432" i="79" s="1"/>
  <c r="BD19" i="79"/>
  <c r="DB17" i="79"/>
  <c r="DB432" i="79" s="1"/>
  <c r="CZ19" i="79"/>
  <c r="BF96" i="79"/>
  <c r="BF101" i="79" s="1"/>
  <c r="BD101" i="79"/>
  <c r="I76" i="26" l="1"/>
  <c r="BV49" i="79"/>
  <c r="BV408" i="79" s="1"/>
  <c r="FD212" i="79"/>
  <c r="DP212" i="79"/>
  <c r="AO412" i="79"/>
  <c r="EH114" i="79"/>
  <c r="BU412" i="79"/>
  <c r="BV45" i="79"/>
  <c r="BV404" i="79" s="1"/>
  <c r="AN411" i="79"/>
  <c r="Q404" i="79"/>
  <c r="EG458" i="79"/>
  <c r="FF114" i="79"/>
  <c r="G89" i="35"/>
  <c r="J46" i="13" s="1"/>
  <c r="CT49" i="79"/>
  <c r="CT408" i="79" s="1"/>
  <c r="DY455" i="79"/>
  <c r="CK412" i="79"/>
  <c r="FE412" i="79"/>
  <c r="DA412" i="79"/>
  <c r="FM458" i="79"/>
  <c r="Y458" i="79"/>
  <c r="CS455" i="79"/>
  <c r="AG458" i="79"/>
  <c r="DB114" i="79"/>
  <c r="DZ114" i="79"/>
  <c r="EX45" i="79"/>
  <c r="EX455" i="79" s="1"/>
  <c r="DA125" i="79"/>
  <c r="BM455" i="79"/>
  <c r="BU125" i="79"/>
  <c r="CC455" i="79"/>
  <c r="Q458" i="79"/>
  <c r="DA455" i="79"/>
  <c r="EO125" i="79"/>
  <c r="BM412" i="79"/>
  <c r="CS412" i="79"/>
  <c r="R55" i="79"/>
  <c r="R458" i="79" s="1"/>
  <c r="EO455" i="79"/>
  <c r="EW458" i="79"/>
  <c r="EO412" i="79"/>
  <c r="FN114" i="79"/>
  <c r="CK404" i="79"/>
  <c r="Q125" i="79"/>
  <c r="AX49" i="79"/>
  <c r="AX408" i="79" s="1"/>
  <c r="EN411" i="79"/>
  <c r="Z397" i="79"/>
  <c r="Z399" i="79" s="1"/>
  <c r="Z400" i="79" s="1"/>
  <c r="Z470" i="79" s="1"/>
  <c r="BV55" i="79"/>
  <c r="BV458" i="79" s="1"/>
  <c r="CS125" i="79"/>
  <c r="DX457" i="79"/>
  <c r="BU455" i="79"/>
  <c r="BV114" i="79"/>
  <c r="EX55" i="79"/>
  <c r="EX458" i="79" s="1"/>
  <c r="AW455" i="79"/>
  <c r="FM404" i="79"/>
  <c r="DB120" i="79"/>
  <c r="CL49" i="79"/>
  <c r="CL408" i="79" s="1"/>
  <c r="AW412" i="79"/>
  <c r="Z114" i="79"/>
  <c r="Z125" i="79" s="1"/>
  <c r="DZ49" i="79"/>
  <c r="DZ408" i="79" s="1"/>
  <c r="CT114" i="79"/>
  <c r="DB55" i="79"/>
  <c r="DB458" i="79" s="1"/>
  <c r="EW455" i="79"/>
  <c r="DJ55" i="79"/>
  <c r="DJ412" i="79" s="1"/>
  <c r="R114" i="79"/>
  <c r="DI412" i="79"/>
  <c r="AG455" i="79"/>
  <c r="EH55" i="79"/>
  <c r="EH412" i="79" s="1"/>
  <c r="DQ458" i="79"/>
  <c r="CL114" i="79"/>
  <c r="AX114" i="79"/>
  <c r="AX125" i="79" s="1"/>
  <c r="FM125" i="79"/>
  <c r="CD55" i="79"/>
  <c r="CD458" i="79" s="1"/>
  <c r="CC412" i="79"/>
  <c r="DI455" i="79"/>
  <c r="DQ125" i="79"/>
  <c r="EH49" i="79"/>
  <c r="EH408" i="79" s="1"/>
  <c r="EX49" i="79"/>
  <c r="EX408" i="79" s="1"/>
  <c r="DR114" i="79"/>
  <c r="R120" i="79"/>
  <c r="AO455" i="79"/>
  <c r="BN45" i="79"/>
  <c r="BN404" i="79" s="1"/>
  <c r="EX114" i="79"/>
  <c r="EP55" i="79"/>
  <c r="EP458" i="79" s="1"/>
  <c r="DJ114" i="79"/>
  <c r="FE455" i="79"/>
  <c r="FF45" i="79"/>
  <c r="FF404" i="79" s="1"/>
  <c r="BE455" i="79"/>
  <c r="BN49" i="79"/>
  <c r="BN408" i="79" s="1"/>
  <c r="FN120" i="79"/>
  <c r="BE412" i="79"/>
  <c r="DI125" i="79"/>
  <c r="DY125" i="79"/>
  <c r="CD114" i="79"/>
  <c r="EG455" i="79"/>
  <c r="DQ404" i="79"/>
  <c r="BL411" i="79"/>
  <c r="BT458" i="79"/>
  <c r="BT412" i="79"/>
  <c r="CB455" i="79"/>
  <c r="DY458" i="79"/>
  <c r="BF45" i="79"/>
  <c r="BF404" i="79" s="1"/>
  <c r="BF55" i="79"/>
  <c r="BF458" i="79" s="1"/>
  <c r="CC125" i="79"/>
  <c r="DZ55" i="79"/>
  <c r="DZ458" i="79" s="1"/>
  <c r="EP114" i="79"/>
  <c r="EW125" i="79"/>
  <c r="Y455" i="79"/>
  <c r="CK125" i="79"/>
  <c r="AP114" i="79"/>
  <c r="AO125" i="79"/>
  <c r="Y404" i="79"/>
  <c r="Y125" i="79"/>
  <c r="EG125" i="79"/>
  <c r="FE125" i="79"/>
  <c r="BE125" i="79"/>
  <c r="DX404" i="79"/>
  <c r="EF412" i="79"/>
  <c r="DB49" i="79"/>
  <c r="DB408" i="79" s="1"/>
  <c r="BF49" i="79"/>
  <c r="BF408" i="79" s="1"/>
  <c r="AG125" i="79"/>
  <c r="R49" i="79"/>
  <c r="R408" i="79" s="1"/>
  <c r="FN49" i="79"/>
  <c r="FN408" i="79" s="1"/>
  <c r="EF458" i="79"/>
  <c r="BN120" i="79"/>
  <c r="BN125" i="79" s="1"/>
  <c r="CD49" i="79"/>
  <c r="CD408" i="79" s="1"/>
  <c r="FL404" i="79"/>
  <c r="I73" i="26"/>
  <c r="BV120" i="79"/>
  <c r="DZ45" i="79"/>
  <c r="DZ455" i="79" s="1"/>
  <c r="AH49" i="79"/>
  <c r="AH408" i="79" s="1"/>
  <c r="EP49" i="79"/>
  <c r="EP408" i="79" s="1"/>
  <c r="FL457" i="79"/>
  <c r="CL55" i="79"/>
  <c r="CL458" i="79" s="1"/>
  <c r="CJ458" i="79"/>
  <c r="AP55" i="79"/>
  <c r="AP458" i="79" s="1"/>
  <c r="DB45" i="79"/>
  <c r="DB404" i="79" s="1"/>
  <c r="CZ404" i="79"/>
  <c r="Z49" i="79"/>
  <c r="Z408" i="79" s="1"/>
  <c r="AP49" i="79"/>
  <c r="AP408" i="79" s="1"/>
  <c r="DJ49" i="79"/>
  <c r="DJ408" i="79" s="1"/>
  <c r="AH120" i="79"/>
  <c r="AH125" i="79" s="1"/>
  <c r="EF411" i="79"/>
  <c r="FF120" i="79"/>
  <c r="AN458" i="79"/>
  <c r="EX120" i="79"/>
  <c r="BF120" i="79"/>
  <c r="FN45" i="79"/>
  <c r="FN404" i="79" s="1"/>
  <c r="BN48" i="79"/>
  <c r="BN407" i="79" s="1"/>
  <c r="DH412" i="79"/>
  <c r="CT55" i="79"/>
  <c r="CT458" i="79" s="1"/>
  <c r="P458" i="79"/>
  <c r="CR455" i="79"/>
  <c r="CR412" i="79"/>
  <c r="CT45" i="79"/>
  <c r="CT404" i="79" s="1"/>
  <c r="P412" i="79"/>
  <c r="P455" i="79"/>
  <c r="CZ458" i="79"/>
  <c r="DZ120" i="79"/>
  <c r="R45" i="79"/>
  <c r="R455" i="79" s="1"/>
  <c r="CZ412" i="79"/>
  <c r="DR120" i="79"/>
  <c r="DJ120" i="79"/>
  <c r="DH458" i="79"/>
  <c r="CZ411" i="79"/>
  <c r="CJ457" i="79"/>
  <c r="CR411" i="79"/>
  <c r="CT397" i="79"/>
  <c r="CT399" i="79" s="1"/>
  <c r="CT400" i="79" s="1"/>
  <c r="CQ400" i="79" s="1"/>
  <c r="CL52" i="79"/>
  <c r="CL457" i="79" s="1"/>
  <c r="EV411" i="79"/>
  <c r="AH45" i="79"/>
  <c r="AH404" i="79" s="1"/>
  <c r="BT455" i="79"/>
  <c r="BT404" i="79"/>
  <c r="CB411" i="79"/>
  <c r="AF455" i="79"/>
  <c r="CB458" i="79"/>
  <c r="BD455" i="79"/>
  <c r="CD45" i="79"/>
  <c r="CD404" i="79" s="1"/>
  <c r="AH55" i="79"/>
  <c r="AH458" i="79" s="1"/>
  <c r="BD404" i="79"/>
  <c r="AF458" i="79"/>
  <c r="BD411" i="79"/>
  <c r="CD120" i="79"/>
  <c r="CB412" i="79"/>
  <c r="BL455" i="79"/>
  <c r="DH411" i="79"/>
  <c r="EN455" i="79"/>
  <c r="EX52" i="79"/>
  <c r="EX457" i="79" s="1"/>
  <c r="BU457" i="79"/>
  <c r="X411" i="79"/>
  <c r="AN125" i="79"/>
  <c r="Z55" i="79"/>
  <c r="Z458" i="79" s="1"/>
  <c r="BV52" i="79"/>
  <c r="BV457" i="79" s="1"/>
  <c r="BT411" i="79"/>
  <c r="AP45" i="79"/>
  <c r="AP404" i="79" s="1"/>
  <c r="P457" i="79"/>
  <c r="BT457" i="79"/>
  <c r="AF411" i="79"/>
  <c r="EH52" i="79"/>
  <c r="EH457" i="79" s="1"/>
  <c r="EP52" i="79"/>
  <c r="EP457" i="79" s="1"/>
  <c r="EO411" i="79"/>
  <c r="BF50" i="79"/>
  <c r="BF409" i="79" s="1"/>
  <c r="J40" i="27"/>
  <c r="EN125" i="79"/>
  <c r="Z48" i="79"/>
  <c r="Z407" i="79" s="1"/>
  <c r="EG411" i="79"/>
  <c r="EP397" i="79"/>
  <c r="EP399" i="79" s="1"/>
  <c r="EP400" i="79" s="1"/>
  <c r="EM400" i="79" s="1"/>
  <c r="R48" i="79"/>
  <c r="R407" i="79" s="1"/>
  <c r="AN455" i="79"/>
  <c r="EP45" i="79"/>
  <c r="EP404" i="79" s="1"/>
  <c r="I40" i="27"/>
  <c r="E22" i="7" s="1"/>
  <c r="EX48" i="79"/>
  <c r="EX407" i="79" s="1"/>
  <c r="EP120" i="79"/>
  <c r="AP48" i="79"/>
  <c r="AP407" i="79" s="1"/>
  <c r="DX125" i="79"/>
  <c r="DI311" i="79"/>
  <c r="DI318" i="79" s="1"/>
  <c r="DI336" i="79" s="1"/>
  <c r="DI352" i="79" s="1"/>
  <c r="BF48" i="79"/>
  <c r="BF407" i="79" s="1"/>
  <c r="FF55" i="79"/>
  <c r="FF458" i="79" s="1"/>
  <c r="AV412" i="79"/>
  <c r="FD412" i="79"/>
  <c r="FN55" i="79"/>
  <c r="FN458" i="79" s="1"/>
  <c r="CD48" i="79"/>
  <c r="CD407" i="79" s="1"/>
  <c r="DZ48" i="79"/>
  <c r="DZ407" i="79" s="1"/>
  <c r="FL458" i="79"/>
  <c r="AX55" i="79"/>
  <c r="AX458" i="79" s="1"/>
  <c r="EP44" i="79"/>
  <c r="EP403" i="79" s="1"/>
  <c r="DJ48" i="79"/>
  <c r="DJ407" i="79" s="1"/>
  <c r="CD52" i="79"/>
  <c r="CD457" i="79" s="1"/>
  <c r="CL48" i="79"/>
  <c r="CL407" i="79" s="1"/>
  <c r="DZ52" i="79"/>
  <c r="DZ457" i="79" s="1"/>
  <c r="CS457" i="79"/>
  <c r="R52" i="79"/>
  <c r="R457" i="79" s="1"/>
  <c r="CT52" i="79"/>
  <c r="CT457" i="79" s="1"/>
  <c r="AH48" i="79"/>
  <c r="AH407" i="79" s="1"/>
  <c r="BD412" i="79"/>
  <c r="BD458" i="79"/>
  <c r="BN50" i="79"/>
  <c r="BN409" i="79" s="1"/>
  <c r="DX458" i="79"/>
  <c r="EN458" i="79"/>
  <c r="DH125" i="79"/>
  <c r="DX412" i="79"/>
  <c r="EN412" i="79"/>
  <c r="X458" i="79"/>
  <c r="EF455" i="79"/>
  <c r="CT44" i="79"/>
  <c r="CT403" i="79" s="1"/>
  <c r="R44" i="79"/>
  <c r="R403" i="79" s="1"/>
  <c r="CL397" i="79"/>
  <c r="CL399" i="79" s="1"/>
  <c r="CL400" i="79" s="1"/>
  <c r="CI400" i="79" s="1"/>
  <c r="BN55" i="79"/>
  <c r="BN458" i="79" s="1"/>
  <c r="EV404" i="79"/>
  <c r="EH44" i="79"/>
  <c r="EH403" i="79" s="1"/>
  <c r="DQ311" i="79"/>
  <c r="DQ318" i="79" s="1"/>
  <c r="DQ336" i="79" s="1"/>
  <c r="DQ352" i="79" s="1"/>
  <c r="BM311" i="79"/>
  <c r="BN311" i="79" s="1"/>
  <c r="EV455" i="79"/>
  <c r="EH397" i="79"/>
  <c r="EH399" i="79" s="1"/>
  <c r="EH400" i="79" s="1"/>
  <c r="EH470" i="79" s="1"/>
  <c r="I318" i="79"/>
  <c r="I336" i="79" s="1"/>
  <c r="I352" i="79" s="1"/>
  <c r="EW311" i="79"/>
  <c r="EX311" i="79" s="1"/>
  <c r="DY311" i="79"/>
  <c r="DY318" i="79" s="1"/>
  <c r="DY336" i="79" s="1"/>
  <c r="DY352" i="79" s="1"/>
  <c r="BL458" i="79"/>
  <c r="AG311" i="79"/>
  <c r="AH311" i="79" s="1"/>
  <c r="Q311" i="79"/>
  <c r="R311" i="79" s="1"/>
  <c r="FM311" i="79"/>
  <c r="FM318" i="79" s="1"/>
  <c r="FM336" i="79" s="1"/>
  <c r="FM352" i="79" s="1"/>
  <c r="Y311" i="79"/>
  <c r="Y318" i="79" s="1"/>
  <c r="Y336" i="79" s="1"/>
  <c r="Y352" i="79" s="1"/>
  <c r="FE311" i="79"/>
  <c r="FF311" i="79" s="1"/>
  <c r="DA311" i="79"/>
  <c r="DB311" i="79" s="1"/>
  <c r="AO311" i="79"/>
  <c r="AP311" i="79" s="1"/>
  <c r="CS311" i="79"/>
  <c r="CT311" i="79" s="1"/>
  <c r="AP50" i="79"/>
  <c r="AP409" i="79" s="1"/>
  <c r="DB48" i="79"/>
  <c r="DB407" i="79" s="1"/>
  <c r="AX45" i="79"/>
  <c r="AX404" i="79" s="1"/>
  <c r="FN48" i="79"/>
  <c r="FN407" i="79" s="1"/>
  <c r="EP48" i="79"/>
  <c r="EP407" i="79" s="1"/>
  <c r="AV455" i="79"/>
  <c r="Z50" i="79"/>
  <c r="Z409" i="79" s="1"/>
  <c r="EO311" i="79"/>
  <c r="EP311" i="79" s="1"/>
  <c r="I78" i="26"/>
  <c r="DJ50" i="79"/>
  <c r="DJ409" i="79" s="1"/>
  <c r="DZ44" i="79"/>
  <c r="DZ403" i="79" s="1"/>
  <c r="BV48" i="79"/>
  <c r="BV407" i="79" s="1"/>
  <c r="EH48" i="79"/>
  <c r="EH407" i="79" s="1"/>
  <c r="H17" i="31"/>
  <c r="I72" i="26"/>
  <c r="CT48" i="79"/>
  <c r="CT407" i="79" s="1"/>
  <c r="I70" i="26"/>
  <c r="EP50" i="79"/>
  <c r="EP409" i="79" s="1"/>
  <c r="EG311" i="79"/>
  <c r="EH311" i="79" s="1"/>
  <c r="EX50" i="79"/>
  <c r="EX409" i="79" s="1"/>
  <c r="I71" i="26"/>
  <c r="H23" i="31"/>
  <c r="AX48" i="79"/>
  <c r="AX407" i="79" s="1"/>
  <c r="BU311" i="79"/>
  <c r="BV311" i="79" s="1"/>
  <c r="CC311" i="79"/>
  <c r="CD311" i="79" s="1"/>
  <c r="CK318" i="79"/>
  <c r="CK336" i="79" s="1"/>
  <c r="CK352" i="79" s="1"/>
  <c r="AW311" i="79"/>
  <c r="AW318" i="79" s="1"/>
  <c r="AW336" i="79" s="1"/>
  <c r="AW352" i="79" s="1"/>
  <c r="BE311" i="79"/>
  <c r="BF311" i="79" s="1"/>
  <c r="CD44" i="79"/>
  <c r="CD403" i="79" s="1"/>
  <c r="BF52" i="79"/>
  <c r="BF457" i="79" s="1"/>
  <c r="CL45" i="79"/>
  <c r="CL404" i="79" s="1"/>
  <c r="CJ455" i="79"/>
  <c r="BT125" i="79"/>
  <c r="CJ125" i="79"/>
  <c r="DB50" i="79"/>
  <c r="DB409" i="79" s="1"/>
  <c r="CC411" i="79"/>
  <c r="Z455" i="79"/>
  <c r="BN52" i="79"/>
  <c r="BN457" i="79" s="1"/>
  <c r="EH50" i="79"/>
  <c r="EH409" i="79" s="1"/>
  <c r="X125" i="79"/>
  <c r="EH45" i="79"/>
  <c r="EH404" i="79" s="1"/>
  <c r="CZ125" i="79"/>
  <c r="AG411" i="79"/>
  <c r="AH52" i="79"/>
  <c r="AH457" i="79" s="1"/>
  <c r="DJ45" i="79"/>
  <c r="DJ455" i="79" s="1"/>
  <c r="DH455" i="79"/>
  <c r="AX50" i="79"/>
  <c r="AX409" i="79" s="1"/>
  <c r="BV50" i="79"/>
  <c r="BV409" i="79" s="1"/>
  <c r="DJ44" i="79"/>
  <c r="DJ403" i="79" s="1"/>
  <c r="DQ411" i="79"/>
  <c r="AH397" i="79"/>
  <c r="AH399" i="79" s="1"/>
  <c r="AH400" i="79" s="1"/>
  <c r="AE400" i="79" s="1"/>
  <c r="FL125" i="79"/>
  <c r="DR50" i="79"/>
  <c r="DR409" i="79" s="1"/>
  <c r="EF125" i="79"/>
  <c r="BN44" i="79"/>
  <c r="BN403" i="79" s="1"/>
  <c r="AV125" i="79"/>
  <c r="R50" i="79"/>
  <c r="R409" i="79" s="1"/>
  <c r="BD125" i="79"/>
  <c r="EW457" i="79"/>
  <c r="Z44" i="79"/>
  <c r="Z403" i="79" s="1"/>
  <c r="CL50" i="79"/>
  <c r="CL409" i="79" s="1"/>
  <c r="BF114" i="79"/>
  <c r="DZ397" i="79"/>
  <c r="DZ399" i="79" s="1"/>
  <c r="DZ400" i="79" s="1"/>
  <c r="DZ470" i="79" s="1"/>
  <c r="BF44" i="79"/>
  <c r="BF403" i="79" s="1"/>
  <c r="CR125" i="79"/>
  <c r="DJ52" i="79"/>
  <c r="DJ457" i="79" s="1"/>
  <c r="P125" i="79"/>
  <c r="FN50" i="79"/>
  <c r="FN409" i="79" s="1"/>
  <c r="DA457" i="79"/>
  <c r="DI457" i="79"/>
  <c r="EV125" i="79"/>
  <c r="DB52" i="79"/>
  <c r="DB411" i="79" s="1"/>
  <c r="AH50" i="79"/>
  <c r="AH409" i="79" s="1"/>
  <c r="FE411" i="79"/>
  <c r="CB125" i="79"/>
  <c r="BE411" i="79"/>
  <c r="Y411" i="79"/>
  <c r="AF125" i="79"/>
  <c r="CD50" i="79"/>
  <c r="CD409" i="79" s="1"/>
  <c r="DJ397" i="79"/>
  <c r="DJ399" i="79" s="1"/>
  <c r="DJ400" i="79" s="1"/>
  <c r="DJ470" i="79" s="1"/>
  <c r="BF397" i="79"/>
  <c r="BF399" i="79" s="1"/>
  <c r="BF400" i="79" s="1"/>
  <c r="BC400" i="79" s="1"/>
  <c r="Z52" i="79"/>
  <c r="Z457" i="79" s="1"/>
  <c r="AH44" i="79"/>
  <c r="AH403" i="79" s="1"/>
  <c r="BL125" i="79"/>
  <c r="AW411" i="79"/>
  <c r="BV397" i="79"/>
  <c r="BV399" i="79" s="1"/>
  <c r="BV400" i="79" s="1"/>
  <c r="BV470" i="79" s="1"/>
  <c r="AX397" i="79"/>
  <c r="AX399" i="79" s="1"/>
  <c r="AX400" i="79" s="1"/>
  <c r="AX470" i="79" s="1"/>
  <c r="AX52" i="79"/>
  <c r="AX457" i="79" s="1"/>
  <c r="DY411" i="79"/>
  <c r="Q411" i="79"/>
  <c r="BM411" i="79"/>
  <c r="DB44" i="79"/>
  <c r="DB403" i="79" s="1"/>
  <c r="CD397" i="79"/>
  <c r="CD399" i="79" s="1"/>
  <c r="CD400" i="79" s="1"/>
  <c r="CD470" i="79" s="1"/>
  <c r="CT120" i="79"/>
  <c r="AO411" i="79"/>
  <c r="CT50" i="79"/>
  <c r="CT409" i="79" s="1"/>
  <c r="DZ50" i="79"/>
  <c r="DZ409" i="79" s="1"/>
  <c r="FN52" i="79"/>
  <c r="FN457" i="79" s="1"/>
  <c r="EH120" i="79"/>
  <c r="FM457" i="79"/>
  <c r="EX397" i="79"/>
  <c r="EX399" i="79" s="1"/>
  <c r="EX400" i="79" s="1"/>
  <c r="EX470" i="79" s="1"/>
  <c r="AP52" i="79"/>
  <c r="AP457" i="79" s="1"/>
  <c r="CL120" i="79"/>
  <c r="CL311" i="79"/>
  <c r="R397" i="79"/>
  <c r="R399" i="79" s="1"/>
  <c r="R400" i="79" s="1"/>
  <c r="R470" i="79" s="1"/>
  <c r="FN397" i="79"/>
  <c r="FN399" i="79" s="1"/>
  <c r="FN400" i="79" s="1"/>
  <c r="FN470" i="79" s="1"/>
  <c r="EX44" i="79"/>
  <c r="EX403" i="79" s="1"/>
  <c r="AP397" i="79"/>
  <c r="AP399" i="79" s="1"/>
  <c r="AP400" i="79" s="1"/>
  <c r="AP470" i="79" s="1"/>
  <c r="G400" i="79"/>
  <c r="FN44" i="79"/>
  <c r="FN403" i="79" s="1"/>
  <c r="AP120" i="79"/>
  <c r="CL44" i="79"/>
  <c r="CL403" i="79" s="1"/>
  <c r="DB397" i="79"/>
  <c r="DB399" i="79" s="1"/>
  <c r="DB400" i="79" s="1"/>
  <c r="CY400" i="79" s="1"/>
  <c r="AP44" i="79"/>
  <c r="AP403" i="79" s="1"/>
  <c r="BN397" i="79"/>
  <c r="BN399" i="79" s="1"/>
  <c r="BN400" i="79" s="1"/>
  <c r="BN470" i="79" s="1"/>
  <c r="AX44" i="79"/>
  <c r="AX403" i="79" s="1"/>
  <c r="BV44" i="79"/>
  <c r="BV403" i="79" s="1"/>
  <c r="P135" i="79"/>
  <c r="R135" i="79" s="1"/>
  <c r="FD135" i="79"/>
  <c r="FF135" i="79" s="1"/>
  <c r="AN135" i="79"/>
  <c r="AP135" i="79" s="1"/>
  <c r="DH135" i="79"/>
  <c r="DJ135" i="79" s="1"/>
  <c r="DP135" i="79"/>
  <c r="DR135" i="79" s="1"/>
  <c r="BT135" i="79"/>
  <c r="BV135" i="79" s="1"/>
  <c r="BL135" i="79"/>
  <c r="BN135" i="79" s="1"/>
  <c r="CR135" i="79"/>
  <c r="CT135" i="79" s="1"/>
  <c r="AV135" i="79"/>
  <c r="AX135" i="79" s="1"/>
  <c r="X135" i="79"/>
  <c r="Z135" i="79" s="1"/>
  <c r="EF135" i="79"/>
  <c r="EH135" i="79" s="1"/>
  <c r="EV135" i="79"/>
  <c r="EX135" i="79" s="1"/>
  <c r="BD135" i="79"/>
  <c r="BF135" i="79" s="1"/>
  <c r="DX135" i="79"/>
  <c r="DZ135" i="79" s="1"/>
  <c r="FL135" i="79"/>
  <c r="FN135" i="79" s="1"/>
  <c r="CZ135" i="79"/>
  <c r="DB135" i="79" s="1"/>
  <c r="EN135" i="79"/>
  <c r="EP135" i="79" s="1"/>
  <c r="AF135" i="79"/>
  <c r="AH135" i="79" s="1"/>
  <c r="CJ135" i="79"/>
  <c r="CL135" i="79" s="1"/>
  <c r="CB135" i="79"/>
  <c r="CD135" i="79" s="1"/>
  <c r="DG448" i="79"/>
  <c r="DJ19" i="79"/>
  <c r="AP448" i="79"/>
  <c r="AP19" i="79"/>
  <c r="FK448" i="79"/>
  <c r="W448" i="79"/>
  <c r="FN19" i="79"/>
  <c r="Z19" i="79"/>
  <c r="EX19" i="79"/>
  <c r="EU448" i="79"/>
  <c r="EH19" i="79"/>
  <c r="EH448" i="79"/>
  <c r="DR19" i="79"/>
  <c r="DR448" i="79"/>
  <c r="AX448" i="79"/>
  <c r="H70" i="26"/>
  <c r="H71" i="26"/>
  <c r="H72" i="26"/>
  <c r="H73" i="26"/>
  <c r="H78" i="26"/>
  <c r="FC448" i="79"/>
  <c r="FF19" i="79"/>
  <c r="AX19" i="79"/>
  <c r="CL19" i="79"/>
  <c r="CI448" i="79"/>
  <c r="EM448" i="79"/>
  <c r="EP19" i="79"/>
  <c r="CD448" i="79"/>
  <c r="CD19" i="79"/>
  <c r="DR55" i="79"/>
  <c r="DR458" i="79" s="1"/>
  <c r="DP457" i="79"/>
  <c r="DR52" i="79"/>
  <c r="DR457" i="79" s="1"/>
  <c r="DP458" i="79"/>
  <c r="DP125" i="79"/>
  <c r="DP455" i="79"/>
  <c r="DR45" i="79"/>
  <c r="DR404" i="79" s="1"/>
  <c r="BV19" i="79"/>
  <c r="DR49" i="79"/>
  <c r="DR408" i="79" s="1"/>
  <c r="BV448" i="79"/>
  <c r="FF50" i="79"/>
  <c r="FF409" i="79" s="1"/>
  <c r="FD457" i="79"/>
  <c r="FD455" i="79"/>
  <c r="FD404" i="79"/>
  <c r="FF52" i="79"/>
  <c r="FF457" i="79" s="1"/>
  <c r="FD125" i="79"/>
  <c r="FD403" i="79"/>
  <c r="FF44" i="79"/>
  <c r="FF403" i="79" s="1"/>
  <c r="FD414" i="79"/>
  <c r="FF57" i="79"/>
  <c r="FF414" i="79" s="1"/>
  <c r="DP407" i="79"/>
  <c r="DR48" i="79"/>
  <c r="DR407" i="79" s="1"/>
  <c r="FF96" i="79"/>
  <c r="FF101" i="79" s="1"/>
  <c r="FD101" i="79"/>
  <c r="FD408" i="79"/>
  <c r="FF49" i="79"/>
  <c r="FF408" i="79" s="1"/>
  <c r="DP403" i="79"/>
  <c r="DR44" i="79"/>
  <c r="DR403" i="79" s="1"/>
  <c r="FF397" i="79"/>
  <c r="FF399" i="79" s="1"/>
  <c r="FF400" i="79" s="1"/>
  <c r="FF470" i="79" s="1"/>
  <c r="FD399" i="79"/>
  <c r="FD400" i="79" s="1"/>
  <c r="DR96" i="79"/>
  <c r="DR101" i="79" s="1"/>
  <c r="DP101" i="79"/>
  <c r="DR397" i="79"/>
  <c r="DR399" i="79" s="1"/>
  <c r="DR400" i="79" s="1"/>
  <c r="DR470" i="79" s="1"/>
  <c r="DP399" i="79"/>
  <c r="DP400" i="79" s="1"/>
  <c r="FD407" i="79"/>
  <c r="FF48" i="79"/>
  <c r="FF407" i="79" s="1"/>
  <c r="DP414" i="79"/>
  <c r="DR57" i="79"/>
  <c r="DR414" i="79" s="1"/>
  <c r="G17" i="31"/>
  <c r="G23" i="31"/>
  <c r="DZ448" i="79"/>
  <c r="DW448" i="79"/>
  <c r="DB448" i="79"/>
  <c r="CY448" i="79"/>
  <c r="CT448" i="79"/>
  <c r="CQ448" i="79"/>
  <c r="BN448" i="79"/>
  <c r="BK448" i="79"/>
  <c r="BF448" i="79"/>
  <c r="BC448" i="79"/>
  <c r="AH448" i="79"/>
  <c r="AE448" i="79"/>
  <c r="AH19" i="79"/>
  <c r="R448" i="79"/>
  <c r="O448" i="79"/>
  <c r="CB470" i="79"/>
  <c r="AN470" i="79"/>
  <c r="BL470" i="79"/>
  <c r="CZ470" i="79"/>
  <c r="DB19" i="79"/>
  <c r="BF19" i="79"/>
  <c r="DX470" i="79"/>
  <c r="CT19" i="79"/>
  <c r="CR470" i="79"/>
  <c r="P470" i="79"/>
  <c r="BN19" i="79"/>
  <c r="R19" i="79"/>
  <c r="H451" i="79"/>
  <c r="DZ19" i="79"/>
  <c r="BD470" i="79"/>
  <c r="J73" i="26" l="1"/>
  <c r="J238" i="79" s="1"/>
  <c r="EH125" i="79"/>
  <c r="H242" i="79"/>
  <c r="CB242" i="79" s="1"/>
  <c r="J71" i="26"/>
  <c r="J236" i="79" s="1"/>
  <c r="I242" i="79"/>
  <c r="CC242" i="79" s="1"/>
  <c r="I241" i="79"/>
  <c r="J72" i="26"/>
  <c r="J237" i="79" s="1"/>
  <c r="BV455" i="79"/>
  <c r="EH458" i="79"/>
  <c r="I59" i="13"/>
  <c r="H59" i="13"/>
  <c r="DB125" i="79"/>
  <c r="EX404" i="79"/>
  <c r="CL412" i="79"/>
  <c r="CL125" i="79"/>
  <c r="BF412" i="79"/>
  <c r="I23" i="31"/>
  <c r="J295" i="79" s="1"/>
  <c r="FF125" i="79"/>
  <c r="J70" i="26"/>
  <c r="J78" i="26"/>
  <c r="I17" i="31"/>
  <c r="FF455" i="79"/>
  <c r="DZ125" i="79"/>
  <c r="DJ458" i="79"/>
  <c r="BV125" i="79"/>
  <c r="BF455" i="79"/>
  <c r="DR125" i="79"/>
  <c r="W400" i="79"/>
  <c r="EX412" i="79"/>
  <c r="EP125" i="79"/>
  <c r="R412" i="79"/>
  <c r="AP125" i="79"/>
  <c r="R125" i="79"/>
  <c r="EP412" i="79"/>
  <c r="FN125" i="79"/>
  <c r="CD125" i="79"/>
  <c r="BN455" i="79"/>
  <c r="DB412" i="79"/>
  <c r="DZ412" i="79"/>
  <c r="BV412" i="79"/>
  <c r="CD412" i="79"/>
  <c r="CT125" i="79"/>
  <c r="DZ404" i="79"/>
  <c r="I238" i="79"/>
  <c r="DY238" i="79" s="1"/>
  <c r="AP412" i="79"/>
  <c r="DJ125" i="79"/>
  <c r="EX125" i="79"/>
  <c r="EH411" i="79"/>
  <c r="DB455" i="79"/>
  <c r="EX411" i="79"/>
  <c r="BF125" i="79"/>
  <c r="H19" i="31"/>
  <c r="FN455" i="79"/>
  <c r="I240" i="79"/>
  <c r="FE240" i="79" s="1"/>
  <c r="BV411" i="79"/>
  <c r="CD455" i="79"/>
  <c r="CT412" i="79"/>
  <c r="EP470" i="79"/>
  <c r="DJ311" i="79"/>
  <c r="Z412" i="79"/>
  <c r="FN412" i="79"/>
  <c r="BM318" i="79"/>
  <c r="BM336" i="79" s="1"/>
  <c r="BM352" i="79" s="1"/>
  <c r="F22" i="7"/>
  <c r="AP455" i="79"/>
  <c r="CD411" i="79"/>
  <c r="CL411" i="79"/>
  <c r="DZ411" i="79"/>
  <c r="CT470" i="79"/>
  <c r="R404" i="79"/>
  <c r="CT455" i="79"/>
  <c r="AH412" i="79"/>
  <c r="BN412" i="79"/>
  <c r="EP455" i="79"/>
  <c r="AX455" i="79"/>
  <c r="AG318" i="79"/>
  <c r="AG336" i="79" s="1"/>
  <c r="AG352" i="79" s="1"/>
  <c r="AH455" i="79"/>
  <c r="EW318" i="79"/>
  <c r="EW336" i="79" s="1"/>
  <c r="EW352" i="79" s="1"/>
  <c r="DA318" i="79"/>
  <c r="DA336" i="79" s="1"/>
  <c r="DA352" i="79" s="1"/>
  <c r="Z311" i="79"/>
  <c r="CC318" i="79"/>
  <c r="CC336" i="79" s="1"/>
  <c r="CC352" i="79" s="1"/>
  <c r="EG318" i="79"/>
  <c r="EG336" i="79" s="1"/>
  <c r="EG352" i="79" s="1"/>
  <c r="AX412" i="79"/>
  <c r="EO318" i="79"/>
  <c r="EO336" i="79" s="1"/>
  <c r="EO352" i="79" s="1"/>
  <c r="I236" i="79"/>
  <c r="AW236" i="79" s="1"/>
  <c r="Q318" i="79"/>
  <c r="Q336" i="79" s="1"/>
  <c r="Q352" i="79" s="1"/>
  <c r="DB457" i="79"/>
  <c r="BN411" i="79"/>
  <c r="I295" i="79"/>
  <c r="DY295" i="79" s="1"/>
  <c r="FE318" i="79"/>
  <c r="FE336" i="79" s="1"/>
  <c r="FE352" i="79" s="1"/>
  <c r="FF412" i="79"/>
  <c r="DR311" i="79"/>
  <c r="EP411" i="79"/>
  <c r="DZ311" i="79"/>
  <c r="AX411" i="79"/>
  <c r="CS318" i="79"/>
  <c r="CS336" i="79" s="1"/>
  <c r="CS352" i="79" s="1"/>
  <c r="CT411" i="79"/>
  <c r="I235" i="79"/>
  <c r="BE235" i="79" s="1"/>
  <c r="BU318" i="79"/>
  <c r="BU336" i="79" s="1"/>
  <c r="BU352" i="79" s="1"/>
  <c r="AX311" i="79"/>
  <c r="EE400" i="79"/>
  <c r="CL470" i="79"/>
  <c r="R411" i="79"/>
  <c r="CL455" i="79"/>
  <c r="FN311" i="79"/>
  <c r="AO318" i="79"/>
  <c r="AO336" i="79" s="1"/>
  <c r="AO352" i="79" s="1"/>
  <c r="AU400" i="79"/>
  <c r="I237" i="79"/>
  <c r="EG237" i="79" s="1"/>
  <c r="DW400" i="79"/>
  <c r="BE318" i="79"/>
  <c r="BE336" i="79" s="1"/>
  <c r="BE352" i="79" s="1"/>
  <c r="I289" i="79"/>
  <c r="AO289" i="79" s="1"/>
  <c r="AO291" i="79" s="1"/>
  <c r="BF411" i="79"/>
  <c r="I46" i="79"/>
  <c r="EO46" i="79" s="1"/>
  <c r="DJ404" i="79"/>
  <c r="F27" i="35"/>
  <c r="F75" i="35" s="1"/>
  <c r="F78" i="35" s="1"/>
  <c r="F79" i="35" s="1"/>
  <c r="F88" i="35" s="1"/>
  <c r="EH455" i="79"/>
  <c r="DG400" i="79"/>
  <c r="BF470" i="79"/>
  <c r="AH470" i="79"/>
  <c r="FN411" i="79"/>
  <c r="O400" i="79"/>
  <c r="BS400" i="79"/>
  <c r="Z411" i="79"/>
  <c r="AH411" i="79"/>
  <c r="AP411" i="79"/>
  <c r="DJ411" i="79"/>
  <c r="DB470" i="79"/>
  <c r="CA400" i="79"/>
  <c r="EU400" i="79"/>
  <c r="FK400" i="79"/>
  <c r="AM400" i="79"/>
  <c r="BK400" i="79"/>
  <c r="DR411" i="79"/>
  <c r="DR412" i="79"/>
  <c r="DR455" i="79"/>
  <c r="FF411" i="79"/>
  <c r="DO400" i="79"/>
  <c r="DP470" i="79"/>
  <c r="FC400" i="79"/>
  <c r="FD470" i="79"/>
  <c r="E27" i="35"/>
  <c r="H46" i="79"/>
  <c r="AN46" i="79" s="1"/>
  <c r="AN59" i="79" s="1"/>
  <c r="AN434" i="79" s="1"/>
  <c r="AN435" i="79" s="1"/>
  <c r="AN436" i="79" s="1"/>
  <c r="G19" i="31"/>
  <c r="H289" i="79"/>
  <c r="CZ289" i="79" s="1"/>
  <c r="H236" i="79"/>
  <c r="CB236" i="79" s="1"/>
  <c r="H237" i="79"/>
  <c r="P237" i="79" s="1"/>
  <c r="H238" i="79"/>
  <c r="P238" i="79" s="1"/>
  <c r="H295" i="79"/>
  <c r="BD295" i="79" s="1"/>
  <c r="H235" i="79"/>
  <c r="BD235" i="79" s="1"/>
  <c r="J235" i="79" l="1"/>
  <c r="J242" i="79"/>
  <c r="J46" i="79"/>
  <c r="J405" i="79" s="1"/>
  <c r="J415" i="79" s="1"/>
  <c r="G27" i="35"/>
  <c r="G75" i="35" s="1"/>
  <c r="G78" i="35" s="1"/>
  <c r="G79" i="35" s="1"/>
  <c r="G88" i="35" s="1"/>
  <c r="J59" i="13"/>
  <c r="I19" i="31"/>
  <c r="J289" i="79"/>
  <c r="J291" i="79" s="1"/>
  <c r="EG238" i="79"/>
  <c r="EW238" i="79"/>
  <c r="DA238" i="79"/>
  <c r="FE238" i="79"/>
  <c r="CK238" i="79"/>
  <c r="AW238" i="79"/>
  <c r="CS238" i="79"/>
  <c r="DQ238" i="79"/>
  <c r="BM238" i="79"/>
  <c r="FM238" i="79"/>
  <c r="BE238" i="79"/>
  <c r="CC238" i="79"/>
  <c r="AG238" i="79"/>
  <c r="AO238" i="79"/>
  <c r="EO238" i="79"/>
  <c r="BU238" i="79"/>
  <c r="DI238" i="79"/>
  <c r="I61" i="13"/>
  <c r="H61" i="13"/>
  <c r="Y238" i="79"/>
  <c r="Q238" i="79"/>
  <c r="R238" i="79" s="1"/>
  <c r="CS240" i="79"/>
  <c r="DI240" i="79"/>
  <c r="EW240" i="79"/>
  <c r="AW240" i="79"/>
  <c r="BM240" i="79"/>
  <c r="DY240" i="79"/>
  <c r="Y240" i="79"/>
  <c r="DA240" i="79"/>
  <c r="DQ240" i="79"/>
  <c r="EG240" i="79"/>
  <c r="AO240" i="79"/>
  <c r="Q240" i="79"/>
  <c r="BU240" i="79"/>
  <c r="CK240" i="79"/>
  <c r="BE240" i="79"/>
  <c r="AG240" i="79"/>
  <c r="FM240" i="79"/>
  <c r="CC240" i="79"/>
  <c r="EO240" i="79"/>
  <c r="EW242" i="79"/>
  <c r="AW242" i="79"/>
  <c r="EO242" i="79"/>
  <c r="DQ236" i="79"/>
  <c r="BM236" i="79"/>
  <c r="DI236" i="79"/>
  <c r="Q236" i="79"/>
  <c r="DA236" i="79"/>
  <c r="CK236" i="79"/>
  <c r="EO236" i="79"/>
  <c r="EG236" i="79"/>
  <c r="DY236" i="79"/>
  <c r="EW236" i="79"/>
  <c r="BU236" i="79"/>
  <c r="CS236" i="79"/>
  <c r="BU46" i="79"/>
  <c r="BU405" i="79" s="1"/>
  <c r="BU415" i="79" s="1"/>
  <c r="I456" i="79"/>
  <c r="I459" i="79" s="1"/>
  <c r="I460" i="79" s="1"/>
  <c r="I469" i="79" s="1"/>
  <c r="Q242" i="79"/>
  <c r="CS242" i="79"/>
  <c r="DY242" i="79"/>
  <c r="DA242" i="79"/>
  <c r="DQ242" i="79"/>
  <c r="AG242" i="79"/>
  <c r="FM242" i="79"/>
  <c r="EG242" i="79"/>
  <c r="Y242" i="79"/>
  <c r="AO242" i="79"/>
  <c r="BM242" i="79"/>
  <c r="BE242" i="79"/>
  <c r="CK242" i="79"/>
  <c r="FE242" i="79"/>
  <c r="CC236" i="79"/>
  <c r="CD236" i="79" s="1"/>
  <c r="FE236" i="79"/>
  <c r="I405" i="79"/>
  <c r="I415" i="79" s="1"/>
  <c r="I450" i="79" s="1"/>
  <c r="I451" i="79" s="1"/>
  <c r="AO236" i="79"/>
  <c r="Y236" i="79"/>
  <c r="I59" i="79"/>
  <c r="I61" i="79" s="1"/>
  <c r="BE236" i="79"/>
  <c r="BU242" i="79"/>
  <c r="FM236" i="79"/>
  <c r="AG236" i="79"/>
  <c r="FE46" i="79"/>
  <c r="CK46" i="79"/>
  <c r="CK405" i="79" s="1"/>
  <c r="CK415" i="79" s="1"/>
  <c r="DY46" i="79"/>
  <c r="DY405" i="79" s="1"/>
  <c r="DY415" i="79" s="1"/>
  <c r="DA46" i="79"/>
  <c r="DA59" i="79" s="1"/>
  <c r="BM46" i="79"/>
  <c r="BM59" i="79" s="1"/>
  <c r="DI242" i="79"/>
  <c r="Y235" i="79"/>
  <c r="AO235" i="79"/>
  <c r="BM235" i="79"/>
  <c r="DI235" i="79"/>
  <c r="FE235" i="79"/>
  <c r="CC235" i="79"/>
  <c r="EO235" i="79"/>
  <c r="DQ235" i="79"/>
  <c r="EW235" i="79"/>
  <c r="CS235" i="79"/>
  <c r="DY235" i="79"/>
  <c r="AG235" i="79"/>
  <c r="DA235" i="79"/>
  <c r="EG235" i="79"/>
  <c r="AW235" i="79"/>
  <c r="Q235" i="79"/>
  <c r="CK235" i="79"/>
  <c r="BU235" i="79"/>
  <c r="FM235" i="79"/>
  <c r="Y295" i="79"/>
  <c r="CK295" i="79"/>
  <c r="AW295" i="79"/>
  <c r="EO295" i="79"/>
  <c r="BE295" i="79"/>
  <c r="BF295" i="79" s="1"/>
  <c r="CS295" i="79"/>
  <c r="DI295" i="79"/>
  <c r="FE295" i="79"/>
  <c r="AG295" i="79"/>
  <c r="EW295" i="79"/>
  <c r="BM295" i="79"/>
  <c r="EG295" i="79"/>
  <c r="DQ295" i="79"/>
  <c r="AO295" i="79"/>
  <c r="Q295" i="79"/>
  <c r="FM295" i="79"/>
  <c r="CC295" i="79"/>
  <c r="BU295" i="79"/>
  <c r="DA295" i="79"/>
  <c r="DY289" i="79"/>
  <c r="DY291" i="79" s="1"/>
  <c r="P295" i="79"/>
  <c r="FM237" i="79"/>
  <c r="BE237" i="79"/>
  <c r="AN289" i="79"/>
  <c r="AN291" i="79" s="1"/>
  <c r="FM289" i="79"/>
  <c r="FM291" i="79" s="1"/>
  <c r="BU289" i="79"/>
  <c r="BU291" i="79" s="1"/>
  <c r="EO289" i="79"/>
  <c r="EO291" i="79" s="1"/>
  <c r="CS237" i="79"/>
  <c r="BM237" i="79"/>
  <c r="CK237" i="79"/>
  <c r="EW237" i="79"/>
  <c r="EO237" i="79"/>
  <c r="AG237" i="79"/>
  <c r="DY237" i="79"/>
  <c r="BU237" i="79"/>
  <c r="DI237" i="79"/>
  <c r="Q237" i="79"/>
  <c r="R237" i="79" s="1"/>
  <c r="AW237" i="79"/>
  <c r="AO237" i="79"/>
  <c r="DA237" i="79"/>
  <c r="DQ237" i="79"/>
  <c r="CC237" i="79"/>
  <c r="FE237" i="79"/>
  <c r="Y237" i="79"/>
  <c r="DA289" i="79"/>
  <c r="DA291" i="79" s="1"/>
  <c r="BM289" i="79"/>
  <c r="BM291" i="79" s="1"/>
  <c r="I291" i="79"/>
  <c r="EG289" i="79"/>
  <c r="EG291" i="79" s="1"/>
  <c r="DI289" i="79"/>
  <c r="DI291" i="79" s="1"/>
  <c r="EW289" i="79"/>
  <c r="EW291" i="79" s="1"/>
  <c r="AW289" i="79"/>
  <c r="AW291" i="79" s="1"/>
  <c r="DQ289" i="79"/>
  <c r="DQ291" i="79" s="1"/>
  <c r="CK289" i="79"/>
  <c r="CK291" i="79" s="1"/>
  <c r="Q289" i="79"/>
  <c r="Q291" i="79" s="1"/>
  <c r="AG289" i="79"/>
  <c r="AG291" i="79" s="1"/>
  <c r="Y289" i="79"/>
  <c r="Y291" i="79" s="1"/>
  <c r="FE289" i="79"/>
  <c r="FE291" i="79" s="1"/>
  <c r="BE289" i="79"/>
  <c r="BE291" i="79" s="1"/>
  <c r="CS289" i="79"/>
  <c r="CS291" i="79" s="1"/>
  <c r="DI46" i="79"/>
  <c r="DI59" i="79" s="1"/>
  <c r="CC46" i="79"/>
  <c r="CC59" i="79" s="1"/>
  <c r="AO46" i="79"/>
  <c r="AO405" i="79" s="1"/>
  <c r="AO415" i="79" s="1"/>
  <c r="Y46" i="79"/>
  <c r="Y456" i="79" s="1"/>
  <c r="Y459" i="79" s="1"/>
  <c r="Y460" i="79" s="1"/>
  <c r="Y469" i="79" s="1"/>
  <c r="Q46" i="79"/>
  <c r="Q59" i="79" s="1"/>
  <c r="AG46" i="79"/>
  <c r="AG456" i="79" s="1"/>
  <c r="AG459" i="79" s="1"/>
  <c r="AG460" i="79" s="1"/>
  <c r="AG469" i="79" s="1"/>
  <c r="CS46" i="79"/>
  <c r="CS456" i="79" s="1"/>
  <c r="CS459" i="79" s="1"/>
  <c r="CS460" i="79" s="1"/>
  <c r="CS469" i="79" s="1"/>
  <c r="DQ46" i="79"/>
  <c r="DQ456" i="79" s="1"/>
  <c r="DQ459" i="79" s="1"/>
  <c r="DQ460" i="79" s="1"/>
  <c r="DQ469" i="79" s="1"/>
  <c r="CC289" i="79"/>
  <c r="CC291" i="79" s="1"/>
  <c r="FM46" i="79"/>
  <c r="FM405" i="79" s="1"/>
  <c r="FM415" i="79" s="1"/>
  <c r="AW46" i="79"/>
  <c r="AW59" i="79" s="1"/>
  <c r="F39" i="35"/>
  <c r="F62" i="35" s="1"/>
  <c r="F63" i="35" s="1"/>
  <c r="F64" i="35" s="1"/>
  <c r="F91" i="35" s="1"/>
  <c r="EW46" i="79"/>
  <c r="EW456" i="79" s="1"/>
  <c r="EW459" i="79" s="1"/>
  <c r="EW460" i="79" s="1"/>
  <c r="EW469" i="79" s="1"/>
  <c r="BE46" i="79"/>
  <c r="BE59" i="79" s="1"/>
  <c r="EG46" i="79"/>
  <c r="EG59" i="79" s="1"/>
  <c r="P289" i="79"/>
  <c r="CR289" i="79"/>
  <c r="DX289" i="79"/>
  <c r="DX291" i="79" s="1"/>
  <c r="CB289" i="79"/>
  <c r="CB291" i="79" s="1"/>
  <c r="BL289" i="79"/>
  <c r="BL291" i="79" s="1"/>
  <c r="BD289" i="79"/>
  <c r="BD291" i="79" s="1"/>
  <c r="AN295" i="79"/>
  <c r="AF295" i="79"/>
  <c r="FL295" i="79"/>
  <c r="BT295" i="79"/>
  <c r="AV295" i="79"/>
  <c r="DH295" i="79"/>
  <c r="CJ295" i="79"/>
  <c r="EF295" i="79"/>
  <c r="EV295" i="79"/>
  <c r="EN295" i="79"/>
  <c r="X295" i="79"/>
  <c r="CZ295" i="79"/>
  <c r="CB295" i="79"/>
  <c r="CR295" i="79"/>
  <c r="DX295" i="79"/>
  <c r="DZ295" i="79" s="1"/>
  <c r="BL295" i="79"/>
  <c r="H291" i="79"/>
  <c r="AF289" i="79"/>
  <c r="EF289" i="79"/>
  <c r="EV289" i="79"/>
  <c r="BT289" i="79"/>
  <c r="AV289" i="79"/>
  <c r="FL289" i="79"/>
  <c r="EN289" i="79"/>
  <c r="DH289" i="79"/>
  <c r="X289" i="79"/>
  <c r="CJ289" i="79"/>
  <c r="CB46" i="79"/>
  <c r="BL46" i="79"/>
  <c r="BL456" i="79" s="1"/>
  <c r="BL459" i="79" s="1"/>
  <c r="BL460" i="79" s="1"/>
  <c r="BD46" i="79"/>
  <c r="BD456" i="79" s="1"/>
  <c r="BD459" i="79" s="1"/>
  <c r="BD460" i="79" s="1"/>
  <c r="DX46" i="79"/>
  <c r="DX59" i="79" s="1"/>
  <c r="DX434" i="79" s="1"/>
  <c r="DX435" i="79" s="1"/>
  <c r="DX436" i="79" s="1"/>
  <c r="P46" i="79"/>
  <c r="P405" i="79" s="1"/>
  <c r="P415" i="79" s="1"/>
  <c r="P416" i="79" s="1"/>
  <c r="CR46" i="79"/>
  <c r="CR405" i="79" s="1"/>
  <c r="CR415" i="79" s="1"/>
  <c r="CR416" i="79" s="1"/>
  <c r="CZ46" i="79"/>
  <c r="EO405" i="79"/>
  <c r="EO415" i="79" s="1"/>
  <c r="EO59" i="79"/>
  <c r="EO456" i="79"/>
  <c r="EO459" i="79" s="1"/>
  <c r="EO460" i="79" s="1"/>
  <c r="EO469" i="79" s="1"/>
  <c r="EV46" i="79"/>
  <c r="FL46" i="79"/>
  <c r="CJ46" i="79"/>
  <c r="AV46" i="79"/>
  <c r="EN46" i="79"/>
  <c r="AF46" i="79"/>
  <c r="DH46" i="79"/>
  <c r="BT46" i="79"/>
  <c r="EF46" i="79"/>
  <c r="X46" i="79"/>
  <c r="CZ242" i="79"/>
  <c r="BD242" i="79"/>
  <c r="DX242" i="79"/>
  <c r="BL242" i="79"/>
  <c r="AN242" i="79"/>
  <c r="P242" i="79"/>
  <c r="CR242" i="79"/>
  <c r="CR238" i="79"/>
  <c r="CB238" i="79"/>
  <c r="DX238" i="79"/>
  <c r="DZ238" i="79" s="1"/>
  <c r="AN238" i="79"/>
  <c r="BD236" i="79"/>
  <c r="CZ238" i="79"/>
  <c r="CB237" i="79"/>
  <c r="BL238" i="79"/>
  <c r="CR236" i="79"/>
  <c r="CD242" i="79"/>
  <c r="DX236" i="79"/>
  <c r="DX237" i="79"/>
  <c r="AN237" i="79"/>
  <c r="CR235" i="79"/>
  <c r="AF237" i="79"/>
  <c r="X237" i="79"/>
  <c r="BT237" i="79"/>
  <c r="FL237" i="79"/>
  <c r="DH237" i="79"/>
  <c r="CJ237" i="79"/>
  <c r="EV237" i="79"/>
  <c r="EN237" i="79"/>
  <c r="AV237" i="79"/>
  <c r="EF237" i="79"/>
  <c r="EH237" i="79" s="1"/>
  <c r="DX235" i="79"/>
  <c r="CZ236" i="79"/>
  <c r="AN236" i="79"/>
  <c r="BL235" i="79"/>
  <c r="AN235" i="79"/>
  <c r="CB235" i="79"/>
  <c r="BL237" i="79"/>
  <c r="P236" i="79"/>
  <c r="CZ237" i="79"/>
  <c r="AF242" i="79"/>
  <c r="BT242" i="79"/>
  <c r="EN242" i="79"/>
  <c r="EF242" i="79"/>
  <c r="FL242" i="79"/>
  <c r="DH242" i="79"/>
  <c r="X242" i="79"/>
  <c r="EV242" i="79"/>
  <c r="AV242" i="79"/>
  <c r="CJ242" i="79"/>
  <c r="BD237" i="79"/>
  <c r="AF236" i="79"/>
  <c r="DH236" i="79"/>
  <c r="EN236" i="79"/>
  <c r="X236" i="79"/>
  <c r="CJ236" i="79"/>
  <c r="EV236" i="79"/>
  <c r="EF236" i="79"/>
  <c r="FL236" i="79"/>
  <c r="BT236" i="79"/>
  <c r="AV236" i="79"/>
  <c r="AX236" i="79" s="1"/>
  <c r="CR237" i="79"/>
  <c r="AF235" i="79"/>
  <c r="BT235" i="79"/>
  <c r="FL235" i="79"/>
  <c r="EV235" i="79"/>
  <c r="EN235" i="79"/>
  <c r="DH235" i="79"/>
  <c r="EF235" i="79"/>
  <c r="X235" i="79"/>
  <c r="AV235" i="79"/>
  <c r="CJ235" i="79"/>
  <c r="P235" i="79"/>
  <c r="CZ235" i="79"/>
  <c r="AF238" i="79"/>
  <c r="EN238" i="79"/>
  <c r="DH238" i="79"/>
  <c r="EV238" i="79"/>
  <c r="X238" i="79"/>
  <c r="FL238" i="79"/>
  <c r="CJ238" i="79"/>
  <c r="AV238" i="79"/>
  <c r="BT238" i="79"/>
  <c r="EF238" i="79"/>
  <c r="BL236" i="79"/>
  <c r="BD238" i="79"/>
  <c r="FD238" i="79"/>
  <c r="FD46" i="79"/>
  <c r="FD289" i="79"/>
  <c r="FD235" i="79"/>
  <c r="FD295" i="79"/>
  <c r="FD236" i="79"/>
  <c r="FD242" i="79"/>
  <c r="FD237" i="79"/>
  <c r="DP238" i="79"/>
  <c r="DP289" i="79"/>
  <c r="DP235" i="79"/>
  <c r="DP237" i="79"/>
  <c r="DP295" i="79"/>
  <c r="DP242" i="79"/>
  <c r="DP46" i="79"/>
  <c r="DP236" i="79"/>
  <c r="I86" i="26"/>
  <c r="H456" i="79"/>
  <c r="H459" i="79" s="1"/>
  <c r="H460" i="79" s="1"/>
  <c r="H59" i="79"/>
  <c r="H405" i="79"/>
  <c r="H415" i="79" s="1"/>
  <c r="H416" i="79" s="1"/>
  <c r="E39" i="35"/>
  <c r="E75" i="35"/>
  <c r="E78" i="35" s="1"/>
  <c r="E79" i="35" s="1"/>
  <c r="E88" i="35" s="1"/>
  <c r="H86" i="26" s="1"/>
  <c r="AN456" i="79"/>
  <c r="AN459" i="79" s="1"/>
  <c r="AN460" i="79" s="1"/>
  <c r="AN405" i="79"/>
  <c r="AN415" i="79" s="1"/>
  <c r="AN416" i="79" s="1"/>
  <c r="AN61" i="79"/>
  <c r="BF235" i="79"/>
  <c r="CZ291" i="79"/>
  <c r="J59" i="79" l="1"/>
  <c r="J456" i="79"/>
  <c r="J459" i="79" s="1"/>
  <c r="J460" i="79" s="1"/>
  <c r="J469" i="79" s="1"/>
  <c r="AX238" i="79"/>
  <c r="CL238" i="79"/>
  <c r="G39" i="35"/>
  <c r="G62" i="35" s="1"/>
  <c r="G63" i="35" s="1"/>
  <c r="G64" i="35" s="1"/>
  <c r="G91" i="35" s="1"/>
  <c r="J61" i="13"/>
  <c r="BF238" i="79"/>
  <c r="Z238" i="79"/>
  <c r="FF238" i="79"/>
  <c r="AH238" i="79"/>
  <c r="FN238" i="79"/>
  <c r="EP238" i="79"/>
  <c r="DB238" i="79"/>
  <c r="EX238" i="79"/>
  <c r="CT238" i="79"/>
  <c r="BV238" i="79"/>
  <c r="EH238" i="79"/>
  <c r="BN238" i="79"/>
  <c r="AP238" i="79"/>
  <c r="CD238" i="79"/>
  <c r="DR238" i="79"/>
  <c r="DJ238" i="79"/>
  <c r="DZ236" i="79"/>
  <c r="R242" i="79"/>
  <c r="I434" i="79"/>
  <c r="I435" i="79" s="1"/>
  <c r="I436" i="79" s="1"/>
  <c r="I472" i="79" s="1"/>
  <c r="EP242" i="79"/>
  <c r="BM405" i="79"/>
  <c r="BM415" i="79" s="1"/>
  <c r="BM416" i="79" s="1"/>
  <c r="BM468" i="79" s="1"/>
  <c r="BM78" i="79" s="1"/>
  <c r="DB236" i="79"/>
  <c r="EX242" i="79"/>
  <c r="FF242" i="79"/>
  <c r="DZ242" i="79"/>
  <c r="FE456" i="79"/>
  <c r="FE459" i="79" s="1"/>
  <c r="FE460" i="79" s="1"/>
  <c r="FE469" i="79" s="1"/>
  <c r="FE59" i="79"/>
  <c r="FE61" i="79" s="1"/>
  <c r="AX242" i="79"/>
  <c r="DR236" i="79"/>
  <c r="DJ236" i="79"/>
  <c r="CL242" i="79"/>
  <c r="Z242" i="79"/>
  <c r="BN236" i="79"/>
  <c r="AP242" i="79"/>
  <c r="AH235" i="79"/>
  <c r="DJ242" i="79"/>
  <c r="CT236" i="79"/>
  <c r="EX236" i="79"/>
  <c r="R236" i="79"/>
  <c r="DB242" i="79"/>
  <c r="BU456" i="79"/>
  <c r="BU459" i="79" s="1"/>
  <c r="BU460" i="79" s="1"/>
  <c r="BU469" i="79" s="1"/>
  <c r="BU59" i="79"/>
  <c r="BU434" i="79" s="1"/>
  <c r="BU435" i="79" s="1"/>
  <c r="BU436" i="79" s="1"/>
  <c r="BU472" i="79" s="1"/>
  <c r="BV236" i="79"/>
  <c r="EH242" i="79"/>
  <c r="EH236" i="79"/>
  <c r="EP236" i="79"/>
  <c r="CL236" i="79"/>
  <c r="BV295" i="79"/>
  <c r="Z236" i="79"/>
  <c r="FE405" i="79"/>
  <c r="FE415" i="79" s="1"/>
  <c r="FE416" i="79" s="1"/>
  <c r="FE468" i="79" s="1"/>
  <c r="FE78" i="79" s="1"/>
  <c r="FN235" i="79"/>
  <c r="FF236" i="79"/>
  <c r="AX235" i="79"/>
  <c r="CK59" i="79"/>
  <c r="CK434" i="79" s="1"/>
  <c r="CK435" i="79" s="1"/>
  <c r="CK436" i="79" s="1"/>
  <c r="CK472" i="79" s="1"/>
  <c r="CK456" i="79"/>
  <c r="CK459" i="79" s="1"/>
  <c r="CK460" i="79" s="1"/>
  <c r="CK469" i="79" s="1"/>
  <c r="I416" i="79"/>
  <c r="I468" i="79" s="1"/>
  <c r="BN242" i="79"/>
  <c r="AH242" i="79"/>
  <c r="BM456" i="79"/>
  <c r="BM459" i="79" s="1"/>
  <c r="BM460" i="79" s="1"/>
  <c r="BM469" i="79" s="1"/>
  <c r="CT242" i="79"/>
  <c r="DA456" i="79"/>
  <c r="DA459" i="79" s="1"/>
  <c r="DA460" i="79" s="1"/>
  <c r="DA469" i="79" s="1"/>
  <c r="FN242" i="79"/>
  <c r="BF236" i="79"/>
  <c r="DA405" i="79"/>
  <c r="DA415" i="79" s="1"/>
  <c r="DA450" i="79" s="1"/>
  <c r="DA451" i="79" s="1"/>
  <c r="CD235" i="79"/>
  <c r="G450" i="79"/>
  <c r="G451" i="79" s="1"/>
  <c r="H452" i="79" s="1"/>
  <c r="AP235" i="79"/>
  <c r="DR242" i="79"/>
  <c r="BN235" i="79"/>
  <c r="BF242" i="79"/>
  <c r="FF235" i="79"/>
  <c r="DJ235" i="79"/>
  <c r="CT295" i="79"/>
  <c r="BV242" i="79"/>
  <c r="FN295" i="79"/>
  <c r="DB237" i="79"/>
  <c r="AP236" i="79"/>
  <c r="EP235" i="79"/>
  <c r="DB46" i="79"/>
  <c r="DB405" i="79" s="1"/>
  <c r="DB415" i="79" s="1"/>
  <c r="FN236" i="79"/>
  <c r="Z237" i="79"/>
  <c r="AH236" i="79"/>
  <c r="DR235" i="79"/>
  <c r="CD295" i="79"/>
  <c r="CT237" i="79"/>
  <c r="AX237" i="79"/>
  <c r="DZ235" i="79"/>
  <c r="DY456" i="79"/>
  <c r="DY459" i="79" s="1"/>
  <c r="DY460" i="79" s="1"/>
  <c r="DY469" i="79" s="1"/>
  <c r="DY59" i="79"/>
  <c r="DY434" i="79" s="1"/>
  <c r="DY435" i="79" s="1"/>
  <c r="DY436" i="79" s="1"/>
  <c r="DY472" i="79" s="1"/>
  <c r="R235" i="79"/>
  <c r="EX295" i="79"/>
  <c r="Z235" i="79"/>
  <c r="Z295" i="79"/>
  <c r="DB295" i="79"/>
  <c r="AP295" i="79"/>
  <c r="AX295" i="79"/>
  <c r="CT235" i="79"/>
  <c r="EP295" i="79"/>
  <c r="DR237" i="79"/>
  <c r="CT289" i="79"/>
  <c r="CT291" i="79" s="1"/>
  <c r="EX235" i="79"/>
  <c r="CL295" i="79"/>
  <c r="CR291" i="79"/>
  <c r="DJ295" i="79"/>
  <c r="DB235" i="79"/>
  <c r="EX237" i="79"/>
  <c r="AP46" i="79"/>
  <c r="AP405" i="79" s="1"/>
  <c r="AP415" i="79" s="1"/>
  <c r="Y59" i="79"/>
  <c r="Y434" i="79" s="1"/>
  <c r="Y435" i="79" s="1"/>
  <c r="Y436" i="79" s="1"/>
  <c r="Y472" i="79" s="1"/>
  <c r="FF295" i="79"/>
  <c r="EH235" i="79"/>
  <c r="Y405" i="79"/>
  <c r="Y415" i="79" s="1"/>
  <c r="Y416" i="79" s="1"/>
  <c r="Y468" i="79" s="1"/>
  <c r="Y78" i="79" s="1"/>
  <c r="BV235" i="79"/>
  <c r="FN237" i="79"/>
  <c r="CL235" i="79"/>
  <c r="BN295" i="79"/>
  <c r="R295" i="79"/>
  <c r="AW405" i="79"/>
  <c r="AW415" i="79" s="1"/>
  <c r="AW416" i="79" s="1"/>
  <c r="AW468" i="79" s="1"/>
  <c r="AW78" i="79" s="1"/>
  <c r="AW456" i="79"/>
  <c r="AW459" i="79" s="1"/>
  <c r="AW460" i="79" s="1"/>
  <c r="AW469" i="79" s="1"/>
  <c r="EH295" i="79"/>
  <c r="DR295" i="79"/>
  <c r="AP237" i="79"/>
  <c r="BF237" i="79"/>
  <c r="AH295" i="79"/>
  <c r="FF237" i="79"/>
  <c r="AP289" i="79"/>
  <c r="AP291" i="79" s="1"/>
  <c r="DB289" i="79"/>
  <c r="DB291" i="79" s="1"/>
  <c r="BN237" i="79"/>
  <c r="EP237" i="79"/>
  <c r="R289" i="79"/>
  <c r="R291" i="79" s="1"/>
  <c r="AG405" i="79"/>
  <c r="AG415" i="79" s="1"/>
  <c r="AG416" i="79" s="1"/>
  <c r="AG468" i="79" s="1"/>
  <c r="AG78" i="79" s="1"/>
  <c r="AH237" i="79"/>
  <c r="DZ289" i="79"/>
  <c r="DZ291" i="79" s="1"/>
  <c r="DJ237" i="79"/>
  <c r="EG405" i="79"/>
  <c r="EG415" i="79" s="1"/>
  <c r="EG416" i="79" s="1"/>
  <c r="EG468" i="79" s="1"/>
  <c r="EG78" i="79" s="1"/>
  <c r="CL237" i="79"/>
  <c r="AO59" i="79"/>
  <c r="AO434" i="79" s="1"/>
  <c r="AO435" i="79" s="1"/>
  <c r="AO436" i="79" s="1"/>
  <c r="AO472" i="79" s="1"/>
  <c r="BF289" i="79"/>
  <c r="BF291" i="79" s="1"/>
  <c r="AO456" i="79"/>
  <c r="AO459" i="79" s="1"/>
  <c r="AO460" i="79" s="1"/>
  <c r="AO469" i="79" s="1"/>
  <c r="P291" i="79"/>
  <c r="CC456" i="79"/>
  <c r="CC459" i="79" s="1"/>
  <c r="CC460" i="79" s="1"/>
  <c r="CC469" i="79" s="1"/>
  <c r="CD237" i="79"/>
  <c r="CC405" i="79"/>
  <c r="CC415" i="79" s="1"/>
  <c r="CC416" i="79" s="1"/>
  <c r="CC468" i="79" s="1"/>
  <c r="CC78" i="79" s="1"/>
  <c r="CD46" i="79"/>
  <c r="CD405" i="79" s="1"/>
  <c r="CD415" i="79" s="1"/>
  <c r="CD416" i="79" s="1"/>
  <c r="DQ59" i="79"/>
  <c r="DQ434" i="79" s="1"/>
  <c r="DQ435" i="79" s="1"/>
  <c r="DQ436" i="79" s="1"/>
  <c r="DQ472" i="79" s="1"/>
  <c r="DI456" i="79"/>
  <c r="DI459" i="79" s="1"/>
  <c r="DI460" i="79" s="1"/>
  <c r="DI469" i="79" s="1"/>
  <c r="DZ237" i="79"/>
  <c r="DQ405" i="79"/>
  <c r="DQ415" i="79" s="1"/>
  <c r="DQ416" i="79" s="1"/>
  <c r="DQ468" i="79" s="1"/>
  <c r="DQ78" i="79" s="1"/>
  <c r="DI405" i="79"/>
  <c r="DI415" i="79" s="1"/>
  <c r="DI416" i="79" s="1"/>
  <c r="DI468" i="79" s="1"/>
  <c r="DI78" i="79" s="1"/>
  <c r="BE405" i="79"/>
  <c r="BE415" i="79" s="1"/>
  <c r="BE416" i="79" s="1"/>
  <c r="BE468" i="79" s="1"/>
  <c r="BE78" i="79" s="1"/>
  <c r="BE456" i="79"/>
  <c r="BE459" i="79" s="1"/>
  <c r="BE460" i="79" s="1"/>
  <c r="BE469" i="79" s="1"/>
  <c r="CS59" i="79"/>
  <c r="CS434" i="79" s="1"/>
  <c r="CS435" i="79" s="1"/>
  <c r="CS436" i="79" s="1"/>
  <c r="CS472" i="79" s="1"/>
  <c r="BV237" i="79"/>
  <c r="EG456" i="79"/>
  <c r="EG459" i="79" s="1"/>
  <c r="EG460" i="79" s="1"/>
  <c r="EG469" i="79" s="1"/>
  <c r="CS405" i="79"/>
  <c r="CS415" i="79" s="1"/>
  <c r="CS450" i="79" s="1"/>
  <c r="CS451" i="79" s="1"/>
  <c r="AG59" i="79"/>
  <c r="AG61" i="79" s="1"/>
  <c r="DX456" i="79"/>
  <c r="DX459" i="79" s="1"/>
  <c r="DX460" i="79" s="1"/>
  <c r="DX469" i="79" s="1"/>
  <c r="DZ46" i="79"/>
  <c r="DZ59" i="79" s="1"/>
  <c r="DZ434" i="79" s="1"/>
  <c r="DZ435" i="79" s="1"/>
  <c r="DZ436" i="79" s="1"/>
  <c r="DZ472" i="79" s="1"/>
  <c r="Q456" i="79"/>
  <c r="Q459" i="79" s="1"/>
  <c r="Q460" i="79" s="1"/>
  <c r="Q469" i="79" s="1"/>
  <c r="Q405" i="79"/>
  <c r="Q415" i="79" s="1"/>
  <c r="Q450" i="79" s="1"/>
  <c r="Q451" i="79" s="1"/>
  <c r="F40" i="35"/>
  <c r="F87" i="35" s="1"/>
  <c r="EW405" i="79"/>
  <c r="EW415" i="79" s="1"/>
  <c r="EW450" i="79" s="1"/>
  <c r="EW451" i="79" s="1"/>
  <c r="BN289" i="79"/>
  <c r="BN291" i="79" s="1"/>
  <c r="EW59" i="79"/>
  <c r="EW434" i="79" s="1"/>
  <c r="EW435" i="79" s="1"/>
  <c r="EW436" i="79" s="1"/>
  <c r="EW472" i="79" s="1"/>
  <c r="FM59" i="79"/>
  <c r="FM434" i="79" s="1"/>
  <c r="FM435" i="79" s="1"/>
  <c r="FM436" i="79" s="1"/>
  <c r="FM472" i="79" s="1"/>
  <c r="FM456" i="79"/>
  <c r="FM459" i="79" s="1"/>
  <c r="FM460" i="79" s="1"/>
  <c r="FM469" i="79" s="1"/>
  <c r="CD289" i="79"/>
  <c r="CD291" i="79" s="1"/>
  <c r="CB59" i="79"/>
  <c r="CB434" i="79" s="1"/>
  <c r="CB435" i="79" s="1"/>
  <c r="CB436" i="79" s="1"/>
  <c r="CB472" i="79" s="1"/>
  <c r="CB405" i="79"/>
  <c r="CB415" i="79" s="1"/>
  <c r="CB416" i="79" s="1"/>
  <c r="CB468" i="79" s="1"/>
  <c r="CB78" i="79" s="1"/>
  <c r="CB456" i="79"/>
  <c r="CB459" i="79" s="1"/>
  <c r="CB460" i="79" s="1"/>
  <c r="CB469" i="79" s="1"/>
  <c r="CL289" i="79"/>
  <c r="CL291" i="79" s="1"/>
  <c r="CJ291" i="79"/>
  <c r="Z289" i="79"/>
  <c r="Z291" i="79" s="1"/>
  <c r="X291" i="79"/>
  <c r="DH291" i="79"/>
  <c r="DJ289" i="79"/>
  <c r="DJ291" i="79" s="1"/>
  <c r="EP289" i="79"/>
  <c r="EP291" i="79" s="1"/>
  <c r="EN291" i="79"/>
  <c r="FN289" i="79"/>
  <c r="FN291" i="79" s="1"/>
  <c r="FL291" i="79"/>
  <c r="AX289" i="79"/>
  <c r="AX291" i="79" s="1"/>
  <c r="AV291" i="79"/>
  <c r="BV289" i="79"/>
  <c r="BV291" i="79" s="1"/>
  <c r="BT291" i="79"/>
  <c r="EV291" i="79"/>
  <c r="EX289" i="79"/>
  <c r="EX291" i="79" s="1"/>
  <c r="EH289" i="79"/>
  <c r="EH291" i="79" s="1"/>
  <c r="EF291" i="79"/>
  <c r="AF291" i="79"/>
  <c r="AH289" i="79"/>
  <c r="AH291" i="79" s="1"/>
  <c r="DX405" i="79"/>
  <c r="DX415" i="79" s="1"/>
  <c r="DX416" i="79" s="1"/>
  <c r="BL59" i="79"/>
  <c r="BL434" i="79" s="1"/>
  <c r="BL435" i="79" s="1"/>
  <c r="BL436" i="79" s="1"/>
  <c r="CZ405" i="79"/>
  <c r="CZ415" i="79" s="1"/>
  <c r="CZ416" i="79" s="1"/>
  <c r="CZ456" i="79"/>
  <c r="CZ459" i="79" s="1"/>
  <c r="CZ460" i="79" s="1"/>
  <c r="CZ469" i="79" s="1"/>
  <c r="CZ59" i="79"/>
  <c r="CZ434" i="79" s="1"/>
  <c r="CZ435" i="79" s="1"/>
  <c r="CZ436" i="79" s="1"/>
  <c r="CR59" i="79"/>
  <c r="CR434" i="79" s="1"/>
  <c r="CR435" i="79" s="1"/>
  <c r="CR436" i="79" s="1"/>
  <c r="CR456" i="79"/>
  <c r="CR459" i="79" s="1"/>
  <c r="CR460" i="79" s="1"/>
  <c r="CR469" i="79" s="1"/>
  <c r="CT46" i="79"/>
  <c r="CT59" i="79" s="1"/>
  <c r="CT434" i="79" s="1"/>
  <c r="CT435" i="79" s="1"/>
  <c r="CT436" i="79" s="1"/>
  <c r="CT472" i="79" s="1"/>
  <c r="P59" i="79"/>
  <c r="P61" i="79" s="1"/>
  <c r="R46" i="79"/>
  <c r="R456" i="79" s="1"/>
  <c r="R459" i="79" s="1"/>
  <c r="R460" i="79" s="1"/>
  <c r="R469" i="79" s="1"/>
  <c r="P456" i="79"/>
  <c r="P459" i="79" s="1"/>
  <c r="P460" i="79" s="1"/>
  <c r="P469" i="79" s="1"/>
  <c r="BN46" i="79"/>
  <c r="BN456" i="79" s="1"/>
  <c r="BN459" i="79" s="1"/>
  <c r="BN460" i="79" s="1"/>
  <c r="BN469" i="79" s="1"/>
  <c r="BL405" i="79"/>
  <c r="BL415" i="79" s="1"/>
  <c r="BL416" i="79" s="1"/>
  <c r="BD59" i="79"/>
  <c r="BD434" i="79" s="1"/>
  <c r="BD435" i="79" s="1"/>
  <c r="BD436" i="79" s="1"/>
  <c r="BF46" i="79"/>
  <c r="BF59" i="79" s="1"/>
  <c r="BF434" i="79" s="1"/>
  <c r="BF435" i="79" s="1"/>
  <c r="BF436" i="79" s="1"/>
  <c r="BF472" i="79" s="1"/>
  <c r="BD405" i="79"/>
  <c r="BD415" i="79" s="1"/>
  <c r="BD416" i="79" s="1"/>
  <c r="AV456" i="79"/>
  <c r="AV459" i="79" s="1"/>
  <c r="AV460" i="79" s="1"/>
  <c r="AX46" i="79"/>
  <c r="AV59" i="79"/>
  <c r="AV405" i="79"/>
  <c r="AV415" i="79" s="1"/>
  <c r="AV416" i="79" s="1"/>
  <c r="AV468" i="79" s="1"/>
  <c r="AV78" i="79" s="1"/>
  <c r="EP46" i="79"/>
  <c r="EN456" i="79"/>
  <c r="EN459" i="79" s="1"/>
  <c r="EN460" i="79" s="1"/>
  <c r="EN59" i="79"/>
  <c r="EN405" i="79"/>
  <c r="EN415" i="79" s="1"/>
  <c r="EN416" i="79" s="1"/>
  <c r="EN468" i="79" s="1"/>
  <c r="EN78" i="79" s="1"/>
  <c r="AO416" i="79"/>
  <c r="AO468" i="79" s="1"/>
  <c r="AO78" i="79" s="1"/>
  <c r="AO450" i="79"/>
  <c r="AO451" i="79" s="1"/>
  <c r="CL46" i="79"/>
  <c r="CJ59" i="79"/>
  <c r="CJ456" i="79"/>
  <c r="CJ459" i="79" s="1"/>
  <c r="CJ460" i="79" s="1"/>
  <c r="CJ405" i="79"/>
  <c r="CJ415" i="79" s="1"/>
  <c r="CJ416" i="79" s="1"/>
  <c r="CJ468" i="79" s="1"/>
  <c r="CJ78" i="79" s="1"/>
  <c r="FL456" i="79"/>
  <c r="FL459" i="79" s="1"/>
  <c r="FL460" i="79" s="1"/>
  <c r="FL405" i="79"/>
  <c r="FL415" i="79" s="1"/>
  <c r="FL416" i="79" s="1"/>
  <c r="FL468" i="79" s="1"/>
  <c r="FL78" i="79" s="1"/>
  <c r="FN46" i="79"/>
  <c r="FL59" i="79"/>
  <c r="DA434" i="79"/>
  <c r="DA435" i="79" s="1"/>
  <c r="DA436" i="79" s="1"/>
  <c r="DA472" i="79" s="1"/>
  <c r="DA61" i="79"/>
  <c r="EG434" i="79"/>
  <c r="EG435" i="79" s="1"/>
  <c r="EG436" i="79" s="1"/>
  <c r="EG472" i="79" s="1"/>
  <c r="EG61" i="79"/>
  <c r="EX46" i="79"/>
  <c r="EV59" i="79"/>
  <c r="EV456" i="79"/>
  <c r="EV459" i="79" s="1"/>
  <c r="EV460" i="79" s="1"/>
  <c r="EV405" i="79"/>
  <c r="EV415" i="79" s="1"/>
  <c r="EV416" i="79" s="1"/>
  <c r="EV468" i="79" s="1"/>
  <c r="EV78" i="79" s="1"/>
  <c r="CC434" i="79"/>
  <c r="CC435" i="79" s="1"/>
  <c r="CC436" i="79" s="1"/>
  <c r="CC472" i="79" s="1"/>
  <c r="CC61" i="79"/>
  <c r="DY450" i="79"/>
  <c r="DY451" i="79" s="1"/>
  <c r="DY416" i="79"/>
  <c r="DY468" i="79" s="1"/>
  <c r="DY78" i="79" s="1"/>
  <c r="BU416" i="79"/>
  <c r="BU468" i="79" s="1"/>
  <c r="BU78" i="79" s="1"/>
  <c r="BU450" i="79"/>
  <c r="BU451" i="79" s="1"/>
  <c r="DI434" i="79"/>
  <c r="DI435" i="79" s="1"/>
  <c r="DI436" i="79" s="1"/>
  <c r="DI472" i="79" s="1"/>
  <c r="DI61" i="79"/>
  <c r="AW434" i="79"/>
  <c r="AW435" i="79" s="1"/>
  <c r="AW436" i="79" s="1"/>
  <c r="AW472" i="79" s="1"/>
  <c r="AW61" i="79"/>
  <c r="FM450" i="79"/>
  <c r="FM451" i="79" s="1"/>
  <c r="FM416" i="79"/>
  <c r="FM468" i="79" s="1"/>
  <c r="FM78" i="79" s="1"/>
  <c r="Q61" i="79"/>
  <c r="Q434" i="79"/>
  <c r="Q435" i="79" s="1"/>
  <c r="Q436" i="79" s="1"/>
  <c r="Q472" i="79" s="1"/>
  <c r="X456" i="79"/>
  <c r="X459" i="79" s="1"/>
  <c r="X460" i="79" s="1"/>
  <c r="X405" i="79"/>
  <c r="X415" i="79" s="1"/>
  <c r="X416" i="79" s="1"/>
  <c r="X468" i="79" s="1"/>
  <c r="X78" i="79" s="1"/>
  <c r="Z46" i="79"/>
  <c r="X59" i="79"/>
  <c r="EO434" i="79"/>
  <c r="EO435" i="79" s="1"/>
  <c r="EO436" i="79" s="1"/>
  <c r="EO472" i="79" s="1"/>
  <c r="EO61" i="79"/>
  <c r="EF456" i="79"/>
  <c r="EF459" i="79" s="1"/>
  <c r="EF460" i="79" s="1"/>
  <c r="EF405" i="79"/>
  <c r="EF415" i="79" s="1"/>
  <c r="EF416" i="79" s="1"/>
  <c r="EF468" i="79" s="1"/>
  <c r="EF78" i="79" s="1"/>
  <c r="EH46" i="79"/>
  <c r="EF59" i="79"/>
  <c r="EO416" i="79"/>
  <c r="EO468" i="79" s="1"/>
  <c r="EO78" i="79" s="1"/>
  <c r="EO450" i="79"/>
  <c r="EO451" i="79" s="1"/>
  <c r="BE434" i="79"/>
  <c r="BE435" i="79" s="1"/>
  <c r="BE436" i="79" s="1"/>
  <c r="BE472" i="79" s="1"/>
  <c r="BE61" i="79"/>
  <c r="BT405" i="79"/>
  <c r="BT415" i="79" s="1"/>
  <c r="BT416" i="79" s="1"/>
  <c r="BT468" i="79" s="1"/>
  <c r="BT78" i="79" s="1"/>
  <c r="BV46" i="79"/>
  <c r="BT59" i="79"/>
  <c r="BT456" i="79"/>
  <c r="BT459" i="79" s="1"/>
  <c r="BT460" i="79" s="1"/>
  <c r="BM434" i="79"/>
  <c r="BM435" i="79" s="1"/>
  <c r="BM436" i="79" s="1"/>
  <c r="BM472" i="79" s="1"/>
  <c r="BM61" i="79"/>
  <c r="CK416" i="79"/>
  <c r="CK468" i="79" s="1"/>
  <c r="CK78" i="79" s="1"/>
  <c r="CK450" i="79"/>
  <c r="CK451" i="79" s="1"/>
  <c r="DJ46" i="79"/>
  <c r="DH59" i="79"/>
  <c r="DH456" i="79"/>
  <c r="DH459" i="79" s="1"/>
  <c r="DH460" i="79" s="1"/>
  <c r="DH405" i="79"/>
  <c r="DH415" i="79" s="1"/>
  <c r="DH416" i="79" s="1"/>
  <c r="DH468" i="79" s="1"/>
  <c r="DH78" i="79" s="1"/>
  <c r="AF456" i="79"/>
  <c r="AF459" i="79" s="1"/>
  <c r="AF460" i="79" s="1"/>
  <c r="AF405" i="79"/>
  <c r="AF415" i="79" s="1"/>
  <c r="AF416" i="79" s="1"/>
  <c r="AF468" i="79" s="1"/>
  <c r="AF78" i="79" s="1"/>
  <c r="AH46" i="79"/>
  <c r="AF59" i="79"/>
  <c r="H22" i="31"/>
  <c r="I81" i="26"/>
  <c r="I74" i="26"/>
  <c r="AN469" i="79"/>
  <c r="I138" i="13"/>
  <c r="I128" i="13"/>
  <c r="I134" i="13"/>
  <c r="I157" i="13"/>
  <c r="DP405" i="79"/>
  <c r="DP415" i="79" s="1"/>
  <c r="DP416" i="79" s="1"/>
  <c r="DP468" i="79" s="1"/>
  <c r="DP78" i="79" s="1"/>
  <c r="DR46" i="79"/>
  <c r="DP59" i="79"/>
  <c r="DP456" i="79"/>
  <c r="DP459" i="79" s="1"/>
  <c r="DP460" i="79" s="1"/>
  <c r="FD291" i="79"/>
  <c r="FF289" i="79"/>
  <c r="FF291" i="79" s="1"/>
  <c r="DP291" i="79"/>
  <c r="DR289" i="79"/>
  <c r="DR291" i="79" s="1"/>
  <c r="FD456" i="79"/>
  <c r="FD459" i="79" s="1"/>
  <c r="FD460" i="79" s="1"/>
  <c r="FD405" i="79"/>
  <c r="FD415" i="79" s="1"/>
  <c r="FD416" i="79" s="1"/>
  <c r="FD468" i="79" s="1"/>
  <c r="FD78" i="79" s="1"/>
  <c r="FF46" i="79"/>
  <c r="FD59" i="79"/>
  <c r="E62" i="35"/>
  <c r="E63" i="35" s="1"/>
  <c r="E40" i="35"/>
  <c r="E87" i="35" s="1"/>
  <c r="H469" i="79"/>
  <c r="J416" i="79"/>
  <c r="J468" i="79" s="1"/>
  <c r="J450" i="79"/>
  <c r="J451" i="79" s="1"/>
  <c r="H468" i="79"/>
  <c r="J86" i="26"/>
  <c r="H61" i="79"/>
  <c r="H434" i="79"/>
  <c r="H435" i="79" s="1"/>
  <c r="H436" i="79" s="1"/>
  <c r="I250" i="79"/>
  <c r="J61" i="79"/>
  <c r="J434" i="79"/>
  <c r="J435" i="79" s="1"/>
  <c r="J436" i="79" s="1"/>
  <c r="J472" i="79" s="1"/>
  <c r="DX61" i="79"/>
  <c r="BD469" i="79"/>
  <c r="BL469" i="79"/>
  <c r="AN472" i="79"/>
  <c r="AN468" i="79"/>
  <c r="AN78" i="79" s="1"/>
  <c r="G460" i="79" l="1"/>
  <c r="E19" i="32"/>
  <c r="G40" i="35"/>
  <c r="G87" i="35" s="1"/>
  <c r="J75" i="13" s="1"/>
  <c r="I134" i="79"/>
  <c r="I138" i="79"/>
  <c r="I245" i="79"/>
  <c r="FE434" i="79"/>
  <c r="FE435" i="79" s="1"/>
  <c r="FE436" i="79" s="1"/>
  <c r="FE472" i="79" s="1"/>
  <c r="FE134" i="79" s="1"/>
  <c r="BM450" i="79"/>
  <c r="BM451" i="79" s="1"/>
  <c r="BU61" i="79"/>
  <c r="Y450" i="79"/>
  <c r="Y451" i="79" s="1"/>
  <c r="I452" i="79"/>
  <c r="FE450" i="79"/>
  <c r="FE451" i="79" s="1"/>
  <c r="DI450" i="79"/>
  <c r="DI451" i="79" s="1"/>
  <c r="J452" i="79"/>
  <c r="I128" i="79"/>
  <c r="DY128" i="79" s="1"/>
  <c r="I75" i="13"/>
  <c r="H29" i="31"/>
  <c r="H31" i="31" s="1"/>
  <c r="AG450" i="79"/>
  <c r="AG451" i="79" s="1"/>
  <c r="CK61" i="79"/>
  <c r="DB59" i="79"/>
  <c r="DB434" i="79" s="1"/>
  <c r="DB435" i="79" s="1"/>
  <c r="DB436" i="79" s="1"/>
  <c r="DB472" i="79" s="1"/>
  <c r="DB456" i="79"/>
  <c r="DB459" i="79" s="1"/>
  <c r="DB460" i="79" s="1"/>
  <c r="DB469" i="79" s="1"/>
  <c r="DA416" i="79"/>
  <c r="DA468" i="79" s="1"/>
  <c r="DA78" i="79" s="1"/>
  <c r="AO61" i="79"/>
  <c r="DZ405" i="79"/>
  <c r="DZ415" i="79" s="1"/>
  <c r="DZ416" i="79" s="1"/>
  <c r="DZ456" i="79"/>
  <c r="DZ459" i="79" s="1"/>
  <c r="DZ460" i="79" s="1"/>
  <c r="DZ469" i="79" s="1"/>
  <c r="DY61" i="79"/>
  <c r="EG450" i="79"/>
  <c r="EG451" i="79" s="1"/>
  <c r="AW450" i="79"/>
  <c r="AW451" i="79" s="1"/>
  <c r="CS416" i="79"/>
  <c r="CS468" i="79" s="1"/>
  <c r="CS78" i="79" s="1"/>
  <c r="AP59" i="79"/>
  <c r="AP434" i="79" s="1"/>
  <c r="AP435" i="79" s="1"/>
  <c r="AP436" i="79" s="1"/>
  <c r="AP472" i="79" s="1"/>
  <c r="Y61" i="79"/>
  <c r="AP456" i="79"/>
  <c r="AP459" i="79" s="1"/>
  <c r="AP460" i="79" s="1"/>
  <c r="AP469" i="79" s="1"/>
  <c r="BE450" i="79"/>
  <c r="BE451" i="79" s="1"/>
  <c r="CA450" i="79"/>
  <c r="CA451" i="79" s="1"/>
  <c r="CD450" i="79"/>
  <c r="CD451" i="79" s="1"/>
  <c r="CC450" i="79"/>
  <c r="CC451" i="79" s="1"/>
  <c r="CD456" i="79"/>
  <c r="CD459" i="79" s="1"/>
  <c r="CD460" i="79" s="1"/>
  <c r="CD469" i="79" s="1"/>
  <c r="I107" i="26"/>
  <c r="CS61" i="79"/>
  <c r="FM61" i="79"/>
  <c r="DQ450" i="79"/>
  <c r="DQ451" i="79" s="1"/>
  <c r="AG434" i="79"/>
  <c r="AG435" i="79" s="1"/>
  <c r="AG436" i="79" s="1"/>
  <c r="AG472" i="79" s="1"/>
  <c r="AG134" i="79" s="1"/>
  <c r="CD59" i="79"/>
  <c r="CD434" i="79" s="1"/>
  <c r="CD435" i="79" s="1"/>
  <c r="CD436" i="79" s="1"/>
  <c r="CD472" i="79" s="1"/>
  <c r="EW416" i="79"/>
  <c r="EW468" i="79" s="1"/>
  <c r="EW78" i="79" s="1"/>
  <c r="DQ61" i="79"/>
  <c r="Q416" i="79"/>
  <c r="Q468" i="79" s="1"/>
  <c r="Q78" i="79" s="1"/>
  <c r="CB61" i="79"/>
  <c r="EW61" i="79"/>
  <c r="E64" i="35"/>
  <c r="E91" i="35" s="1"/>
  <c r="R59" i="79"/>
  <c r="R61" i="79" s="1"/>
  <c r="CT405" i="79"/>
  <c r="CT415" i="79" s="1"/>
  <c r="CT416" i="79" s="1"/>
  <c r="CT456" i="79"/>
  <c r="CT459" i="79" s="1"/>
  <c r="CT460" i="79" s="1"/>
  <c r="CT469" i="79" s="1"/>
  <c r="BL61" i="79"/>
  <c r="R405" i="79"/>
  <c r="R415" i="79" s="1"/>
  <c r="O450" i="79" s="1"/>
  <c r="O451" i="79" s="1"/>
  <c r="BD61" i="79"/>
  <c r="CR61" i="79"/>
  <c r="CZ61" i="79"/>
  <c r="BF456" i="79"/>
  <c r="BF459" i="79" s="1"/>
  <c r="BF460" i="79" s="1"/>
  <c r="BF469" i="79" s="1"/>
  <c r="BN59" i="79"/>
  <c r="BN434" i="79" s="1"/>
  <c r="BN435" i="79" s="1"/>
  <c r="BN436" i="79" s="1"/>
  <c r="BN472" i="79" s="1"/>
  <c r="BN405" i="79"/>
  <c r="BN415" i="79" s="1"/>
  <c r="BN450" i="79" s="1"/>
  <c r="BN451" i="79" s="1"/>
  <c r="P434" i="79"/>
  <c r="P435" i="79" s="1"/>
  <c r="P436" i="79" s="1"/>
  <c r="P472" i="79" s="1"/>
  <c r="BF405" i="79"/>
  <c r="BF415" i="79" s="1"/>
  <c r="BF416" i="79" s="1"/>
  <c r="Y245" i="79"/>
  <c r="Y134" i="79"/>
  <c r="EN434" i="79"/>
  <c r="EN435" i="79" s="1"/>
  <c r="EN436" i="79" s="1"/>
  <c r="EN61" i="79"/>
  <c r="DQ245" i="79"/>
  <c r="DQ134" i="79"/>
  <c r="DY245" i="79"/>
  <c r="DY134" i="79"/>
  <c r="DA134" i="79"/>
  <c r="DA245" i="79"/>
  <c r="EN469" i="79"/>
  <c r="FL434" i="79"/>
  <c r="FL435" i="79" s="1"/>
  <c r="FL436" i="79" s="1"/>
  <c r="FL61" i="79"/>
  <c r="EP405" i="79"/>
  <c r="EP415" i="79" s="1"/>
  <c r="EP59" i="79"/>
  <c r="EP456" i="79"/>
  <c r="EP459" i="79" s="1"/>
  <c r="EP460" i="79" s="1"/>
  <c r="EP469" i="79" s="1"/>
  <c r="BE245" i="79"/>
  <c r="BE134" i="79"/>
  <c r="EO134" i="79"/>
  <c r="EO245" i="79"/>
  <c r="DI134" i="79"/>
  <c r="DI245" i="79"/>
  <c r="FN405" i="79"/>
  <c r="FN415" i="79" s="1"/>
  <c r="FN456" i="79"/>
  <c r="FN459" i="79" s="1"/>
  <c r="FN460" i="79" s="1"/>
  <c r="FN469" i="79" s="1"/>
  <c r="FN59" i="79"/>
  <c r="CK134" i="79"/>
  <c r="CK245" i="79"/>
  <c r="FL469" i="79"/>
  <c r="BK460" i="79"/>
  <c r="X434" i="79"/>
  <c r="X435" i="79" s="1"/>
  <c r="X436" i="79" s="1"/>
  <c r="X61" i="79"/>
  <c r="Q245" i="79"/>
  <c r="Q134" i="79"/>
  <c r="EV469" i="79"/>
  <c r="CJ469" i="79"/>
  <c r="AV434" i="79"/>
  <c r="AV435" i="79" s="1"/>
  <c r="AV436" i="79" s="1"/>
  <c r="AV61" i="79"/>
  <c r="Z59" i="79"/>
  <c r="Z405" i="79"/>
  <c r="Z415" i="79" s="1"/>
  <c r="Z456" i="79"/>
  <c r="Z459" i="79" s="1"/>
  <c r="Z460" i="79" s="1"/>
  <c r="Z469" i="79" s="1"/>
  <c r="O460" i="79"/>
  <c r="EV434" i="79"/>
  <c r="EV435" i="79" s="1"/>
  <c r="EV436" i="79" s="1"/>
  <c r="EV61" i="79"/>
  <c r="CJ434" i="79"/>
  <c r="CJ435" i="79" s="1"/>
  <c r="CJ436" i="79" s="1"/>
  <c r="CJ61" i="79"/>
  <c r="AX59" i="79"/>
  <c r="AX405" i="79"/>
  <c r="AX415" i="79" s="1"/>
  <c r="AX456" i="79"/>
  <c r="AX459" i="79" s="1"/>
  <c r="AX460" i="79" s="1"/>
  <c r="AX469" i="79" s="1"/>
  <c r="BM134" i="79"/>
  <c r="BM245" i="79"/>
  <c r="EX405" i="79"/>
  <c r="EX415" i="79" s="1"/>
  <c r="EX456" i="79"/>
  <c r="EX459" i="79" s="1"/>
  <c r="EX460" i="79" s="1"/>
  <c r="EX469" i="79" s="1"/>
  <c r="EX59" i="79"/>
  <c r="CL405" i="79"/>
  <c r="CL415" i="79" s="1"/>
  <c r="CL456" i="79"/>
  <c r="CL459" i="79" s="1"/>
  <c r="CL460" i="79" s="1"/>
  <c r="CL469" i="79" s="1"/>
  <c r="CL59" i="79"/>
  <c r="AV469" i="79"/>
  <c r="BT469" i="79"/>
  <c r="EF434" i="79"/>
  <c r="EF435" i="79" s="1"/>
  <c r="EF436" i="79" s="1"/>
  <c r="EF61" i="79"/>
  <c r="X469" i="79"/>
  <c r="AF434" i="79"/>
  <c r="AF435" i="79" s="1"/>
  <c r="AF436" i="79" s="1"/>
  <c r="AF61" i="79"/>
  <c r="DH469" i="79"/>
  <c r="BT434" i="79"/>
  <c r="BT435" i="79" s="1"/>
  <c r="BT436" i="79" s="1"/>
  <c r="BT61" i="79"/>
  <c r="EH59" i="79"/>
  <c r="EH405" i="79"/>
  <c r="EH415" i="79" s="1"/>
  <c r="EH456" i="79"/>
  <c r="EH459" i="79" s="1"/>
  <c r="EH460" i="79" s="1"/>
  <c r="EH469" i="79" s="1"/>
  <c r="AH59" i="79"/>
  <c r="AH405" i="79"/>
  <c r="AH415" i="79" s="1"/>
  <c r="AH456" i="79"/>
  <c r="AH459" i="79" s="1"/>
  <c r="AH460" i="79" s="1"/>
  <c r="AH469" i="79" s="1"/>
  <c r="DH434" i="79"/>
  <c r="DH435" i="79" s="1"/>
  <c r="DH436" i="79" s="1"/>
  <c r="DH61" i="79"/>
  <c r="BV59" i="79"/>
  <c r="BV456" i="79"/>
  <c r="BV459" i="79" s="1"/>
  <c r="BV460" i="79" s="1"/>
  <c r="BV469" i="79" s="1"/>
  <c r="BV405" i="79"/>
  <c r="BV415" i="79" s="1"/>
  <c r="AW245" i="79"/>
  <c r="AW134" i="79"/>
  <c r="BU245" i="79"/>
  <c r="BU134" i="79"/>
  <c r="DJ405" i="79"/>
  <c r="DJ415" i="79" s="1"/>
  <c r="DJ456" i="79"/>
  <c r="DJ459" i="79" s="1"/>
  <c r="DJ460" i="79" s="1"/>
  <c r="DJ469" i="79" s="1"/>
  <c r="DJ59" i="79"/>
  <c r="EF469" i="79"/>
  <c r="FM134" i="79"/>
  <c r="FM245" i="79"/>
  <c r="CC245" i="79"/>
  <c r="CC134" i="79"/>
  <c r="CS245" i="79"/>
  <c r="CS134" i="79"/>
  <c r="AF469" i="79"/>
  <c r="EG245" i="79"/>
  <c r="EG134" i="79"/>
  <c r="EW245" i="79"/>
  <c r="EW134" i="79"/>
  <c r="AO245" i="79"/>
  <c r="AO134" i="79"/>
  <c r="I294" i="79"/>
  <c r="J138" i="13"/>
  <c r="J81" i="26"/>
  <c r="J74" i="26"/>
  <c r="DI250" i="79"/>
  <c r="EG250" i="79"/>
  <c r="DA250" i="79"/>
  <c r="CC250" i="79"/>
  <c r="EW250" i="79"/>
  <c r="BE250" i="79"/>
  <c r="DQ250" i="79"/>
  <c r="Y250" i="79"/>
  <c r="FM250" i="79"/>
  <c r="BM250" i="79"/>
  <c r="FE250" i="79"/>
  <c r="AG250" i="79"/>
  <c r="CS250" i="79"/>
  <c r="AO250" i="79"/>
  <c r="CK250" i="79"/>
  <c r="DY250" i="79"/>
  <c r="AW250" i="79"/>
  <c r="EO250" i="79"/>
  <c r="BU250" i="79"/>
  <c r="Q250" i="79"/>
  <c r="I157" i="79"/>
  <c r="I161" i="79" s="1"/>
  <c r="I163" i="79" s="1"/>
  <c r="I161" i="13"/>
  <c r="I140" i="13"/>
  <c r="I239" i="79"/>
  <c r="J157" i="13"/>
  <c r="I22" i="31"/>
  <c r="J134" i="13"/>
  <c r="J128" i="13"/>
  <c r="G416" i="79"/>
  <c r="CA416" i="79"/>
  <c r="CD468" i="79"/>
  <c r="CD78" i="79" s="1"/>
  <c r="FF405" i="79"/>
  <c r="FF415" i="79" s="1"/>
  <c r="FF456" i="79"/>
  <c r="FF459" i="79" s="1"/>
  <c r="FF460" i="79" s="1"/>
  <c r="FF469" i="79" s="1"/>
  <c r="FF59" i="79"/>
  <c r="DP469" i="79"/>
  <c r="DB416" i="79"/>
  <c r="DB450" i="79"/>
  <c r="DB451" i="79" s="1"/>
  <c r="CY450" i="79"/>
  <c r="CY451" i="79" s="1"/>
  <c r="FD469" i="79"/>
  <c r="DP434" i="79"/>
  <c r="DP435" i="79" s="1"/>
  <c r="DP436" i="79" s="1"/>
  <c r="DP61" i="79"/>
  <c r="AM450" i="79"/>
  <c r="AM451" i="79" s="1"/>
  <c r="AP416" i="79"/>
  <c r="AP450" i="79"/>
  <c r="AP451" i="79" s="1"/>
  <c r="FD434" i="79"/>
  <c r="FD435" i="79" s="1"/>
  <c r="FD436" i="79" s="1"/>
  <c r="FD61" i="79"/>
  <c r="DR405" i="79"/>
  <c r="DR415" i="79" s="1"/>
  <c r="DR59" i="79"/>
  <c r="DR456" i="79"/>
  <c r="DR459" i="79" s="1"/>
  <c r="DR460" i="79" s="1"/>
  <c r="DR469" i="79" s="1"/>
  <c r="H107" i="26"/>
  <c r="AA39" i="77" s="1"/>
  <c r="H75" i="13"/>
  <c r="J250" i="79"/>
  <c r="BC436" i="79"/>
  <c r="H472" i="79"/>
  <c r="G436" i="79"/>
  <c r="DW436" i="79"/>
  <c r="CQ436" i="79"/>
  <c r="H250" i="79"/>
  <c r="CZ250" i="79" s="1"/>
  <c r="DZ61" i="79"/>
  <c r="CT61" i="79"/>
  <c r="BF61" i="79"/>
  <c r="P468" i="79"/>
  <c r="P78" i="79" s="1"/>
  <c r="CR468" i="79"/>
  <c r="CR78" i="79" s="1"/>
  <c r="CB245" i="79"/>
  <c r="CB134" i="79"/>
  <c r="AN245" i="79"/>
  <c r="AN134" i="79"/>
  <c r="BD472" i="79"/>
  <c r="BD468" i="79"/>
  <c r="BD78" i="79" s="1"/>
  <c r="CR472" i="79"/>
  <c r="BL472" i="79"/>
  <c r="DX472" i="79"/>
  <c r="CZ468" i="79"/>
  <c r="CZ78" i="79" s="1"/>
  <c r="BL468" i="79"/>
  <c r="BL78" i="79" s="1"/>
  <c r="DX468" i="79"/>
  <c r="DX78" i="79" s="1"/>
  <c r="CZ472" i="79"/>
  <c r="J107" i="26" l="1"/>
  <c r="J245" i="79"/>
  <c r="J138" i="79"/>
  <c r="J75" i="79"/>
  <c r="FE138" i="79"/>
  <c r="FE294" i="79"/>
  <c r="FE301" i="79" s="1"/>
  <c r="FE303" i="79" s="1"/>
  <c r="FE349" i="79" s="1"/>
  <c r="I75" i="79"/>
  <c r="Y75" i="79" s="1"/>
  <c r="Y85" i="79" s="1"/>
  <c r="Y87" i="79" s="1"/>
  <c r="J134" i="79"/>
  <c r="H75" i="79"/>
  <c r="BD75" i="79" s="1"/>
  <c r="I163" i="13"/>
  <c r="H85" i="13"/>
  <c r="H85" i="79" s="1"/>
  <c r="J85" i="13"/>
  <c r="J85" i="79" s="1"/>
  <c r="I85" i="13"/>
  <c r="I85" i="79" s="1"/>
  <c r="FE245" i="79"/>
  <c r="G452" i="79"/>
  <c r="CY436" i="79"/>
  <c r="BU128" i="79"/>
  <c r="Y128" i="79"/>
  <c r="EW128" i="79"/>
  <c r="BM128" i="79"/>
  <c r="AW128" i="79"/>
  <c r="DI128" i="79"/>
  <c r="CC128" i="79"/>
  <c r="FM128" i="79"/>
  <c r="AO128" i="79"/>
  <c r="Q128" i="79"/>
  <c r="DQ128" i="79"/>
  <c r="EO128" i="79"/>
  <c r="AM436" i="79"/>
  <c r="BE128" i="79"/>
  <c r="EG128" i="79"/>
  <c r="DB61" i="79"/>
  <c r="FE128" i="79"/>
  <c r="CK128" i="79"/>
  <c r="DA128" i="79"/>
  <c r="CS128" i="79"/>
  <c r="J128" i="79"/>
  <c r="DW450" i="79"/>
  <c r="DW451" i="79" s="1"/>
  <c r="DZ450" i="79"/>
  <c r="DZ451" i="79" s="1"/>
  <c r="J161" i="13"/>
  <c r="I271" i="79"/>
  <c r="BM271" i="79" s="1"/>
  <c r="BM277" i="79" s="1"/>
  <c r="I113" i="26"/>
  <c r="AP61" i="79"/>
  <c r="CY460" i="79"/>
  <c r="DW460" i="79"/>
  <c r="CD452" i="79"/>
  <c r="AM460" i="79"/>
  <c r="CB452" i="79"/>
  <c r="CC452" i="79"/>
  <c r="AG128" i="79"/>
  <c r="CA460" i="79"/>
  <c r="AG245" i="79"/>
  <c r="CA436" i="79"/>
  <c r="CD61" i="79"/>
  <c r="R450" i="79"/>
  <c r="R451" i="79" s="1"/>
  <c r="R452" i="79" s="1"/>
  <c r="H157" i="13"/>
  <c r="G22" i="31"/>
  <c r="H81" i="26"/>
  <c r="H138" i="13"/>
  <c r="H74" i="26"/>
  <c r="H134" i="13"/>
  <c r="H128" i="13"/>
  <c r="E21" i="32"/>
  <c r="E24" i="32" s="1"/>
  <c r="I92" i="13" s="1"/>
  <c r="BF450" i="79"/>
  <c r="BF451" i="79" s="1"/>
  <c r="R434" i="79"/>
  <c r="R435" i="79" s="1"/>
  <c r="R436" i="79" s="1"/>
  <c r="R472" i="79" s="1"/>
  <c r="CQ450" i="79"/>
  <c r="CQ451" i="79" s="1"/>
  <c r="CS452" i="79" s="1"/>
  <c r="CT450" i="79"/>
  <c r="CT451" i="79" s="1"/>
  <c r="CQ460" i="79"/>
  <c r="R416" i="79"/>
  <c r="O416" i="79" s="1"/>
  <c r="BK436" i="79"/>
  <c r="BN61" i="79"/>
  <c r="BC460" i="79"/>
  <c r="BN416" i="79"/>
  <c r="BN468" i="79" s="1"/>
  <c r="BN78" i="79" s="1"/>
  <c r="BK450" i="79"/>
  <c r="BK451" i="79" s="1"/>
  <c r="BL452" i="79" s="1"/>
  <c r="BC450" i="79"/>
  <c r="BC451" i="79" s="1"/>
  <c r="CD134" i="79"/>
  <c r="AU460" i="79"/>
  <c r="AE460" i="79"/>
  <c r="EE460" i="79"/>
  <c r="CS138" i="79"/>
  <c r="AW138" i="79"/>
  <c r="CK157" i="79"/>
  <c r="CK161" i="79" s="1"/>
  <c r="CK163" i="79" s="1"/>
  <c r="DY138" i="79"/>
  <c r="DY140" i="79" s="1"/>
  <c r="CC294" i="79"/>
  <c r="CC301" i="79" s="1"/>
  <c r="CC303" i="79" s="1"/>
  <c r="CC349" i="79" s="1"/>
  <c r="CC138" i="79"/>
  <c r="DQ294" i="79"/>
  <c r="DQ301" i="79" s="1"/>
  <c r="DQ303" i="79" s="1"/>
  <c r="DQ349" i="79" s="1"/>
  <c r="AG138" i="79"/>
  <c r="BM294" i="79"/>
  <c r="BM301" i="79" s="1"/>
  <c r="BM303" i="79" s="1"/>
  <c r="BM349" i="79" s="1"/>
  <c r="EW138" i="79"/>
  <c r="DB250" i="79"/>
  <c r="AW294" i="79"/>
  <c r="AW301" i="79" s="1"/>
  <c r="AW303" i="79" s="1"/>
  <c r="AW349" i="79" s="1"/>
  <c r="Q138" i="79"/>
  <c r="AO138" i="79"/>
  <c r="FM138" i="79"/>
  <c r="DI138" i="79"/>
  <c r="DA138" i="79"/>
  <c r="BM138" i="79"/>
  <c r="EO138" i="79"/>
  <c r="Q157" i="79"/>
  <c r="Q161" i="79" s="1"/>
  <c r="Q163" i="79" s="1"/>
  <c r="DY157" i="79"/>
  <c r="DY161" i="79" s="1"/>
  <c r="DY163" i="79" s="1"/>
  <c r="FM157" i="79"/>
  <c r="FM161" i="79" s="1"/>
  <c r="FM163" i="79" s="1"/>
  <c r="DQ157" i="79"/>
  <c r="DQ161" i="79" s="1"/>
  <c r="DQ163" i="79" s="1"/>
  <c r="BE157" i="79"/>
  <c r="BE161" i="79" s="1"/>
  <c r="BE163" i="79" s="1"/>
  <c r="FE157" i="79"/>
  <c r="FE161" i="79" s="1"/>
  <c r="FE163" i="79" s="1"/>
  <c r="AO157" i="79"/>
  <c r="AO161" i="79" s="1"/>
  <c r="AO163" i="79" s="1"/>
  <c r="BU157" i="79"/>
  <c r="BU161" i="79" s="1"/>
  <c r="BU163" i="79" s="1"/>
  <c r="EW157" i="79"/>
  <c r="EW161" i="79" s="1"/>
  <c r="EW163" i="79" s="1"/>
  <c r="CS157" i="79"/>
  <c r="CS161" i="79" s="1"/>
  <c r="CS163" i="79" s="1"/>
  <c r="DI157" i="79"/>
  <c r="DI161" i="79" s="1"/>
  <c r="DI163" i="79" s="1"/>
  <c r="AW157" i="79"/>
  <c r="AW161" i="79" s="1"/>
  <c r="AW163" i="79" s="1"/>
  <c r="AG157" i="79"/>
  <c r="AG161" i="79" s="1"/>
  <c r="AG163" i="79" s="1"/>
  <c r="EO157" i="79"/>
  <c r="EO161" i="79" s="1"/>
  <c r="EO163" i="79" s="1"/>
  <c r="DA157" i="79"/>
  <c r="DA161" i="79" s="1"/>
  <c r="DA163" i="79" s="1"/>
  <c r="EG157" i="79"/>
  <c r="EG161" i="79" s="1"/>
  <c r="EG163" i="79" s="1"/>
  <c r="CC157" i="79"/>
  <c r="CC161" i="79" s="1"/>
  <c r="CC163" i="79" s="1"/>
  <c r="BM157" i="79"/>
  <c r="BM161" i="79" s="1"/>
  <c r="BM163" i="79" s="1"/>
  <c r="Y157" i="79"/>
  <c r="Y161" i="79" s="1"/>
  <c r="Y163" i="79" s="1"/>
  <c r="EG138" i="79"/>
  <c r="CK138" i="79"/>
  <c r="BE138" i="79"/>
  <c r="DQ138" i="79"/>
  <c r="Y138" i="79"/>
  <c r="BU138" i="79"/>
  <c r="FK460" i="79"/>
  <c r="EM460" i="79"/>
  <c r="EW294" i="79"/>
  <c r="EW301" i="79" s="1"/>
  <c r="EW303" i="79" s="1"/>
  <c r="EW349" i="79" s="1"/>
  <c r="EG294" i="79"/>
  <c r="EG301" i="79" s="1"/>
  <c r="EG303" i="79" s="1"/>
  <c r="EG349" i="79" s="1"/>
  <c r="DH472" i="79"/>
  <c r="EV472" i="79"/>
  <c r="EP416" i="79"/>
  <c r="EP450" i="79"/>
  <c r="EP451" i="79" s="1"/>
  <c r="EM450" i="79"/>
  <c r="EM451" i="79" s="1"/>
  <c r="DI294" i="79"/>
  <c r="DI301" i="79" s="1"/>
  <c r="DI303" i="79" s="1"/>
  <c r="DI349" i="79" s="1"/>
  <c r="DG460" i="79"/>
  <c r="EX434" i="79"/>
  <c r="EX435" i="79" s="1"/>
  <c r="EX436" i="79" s="1"/>
  <c r="EX472" i="79" s="1"/>
  <c r="EX61" i="79"/>
  <c r="AG294" i="79"/>
  <c r="AG301" i="79" s="1"/>
  <c r="AG303" i="79" s="1"/>
  <c r="AG349" i="79" s="1"/>
  <c r="AO294" i="79"/>
  <c r="AO301" i="79" s="1"/>
  <c r="AO303" i="79" s="1"/>
  <c r="AO349" i="79" s="1"/>
  <c r="AE450" i="79"/>
  <c r="AE451" i="79" s="1"/>
  <c r="AH416" i="79"/>
  <c r="AH450" i="79"/>
  <c r="AH451" i="79" s="1"/>
  <c r="W460" i="79"/>
  <c r="EN472" i="79"/>
  <c r="DY294" i="79"/>
  <c r="DY301" i="79" s="1"/>
  <c r="DY303" i="79" s="1"/>
  <c r="DY349" i="79" s="1"/>
  <c r="I301" i="79"/>
  <c r="I303" i="79" s="1"/>
  <c r="I349" i="79" s="1"/>
  <c r="AH434" i="79"/>
  <c r="AH435" i="79" s="1"/>
  <c r="AH436" i="79" s="1"/>
  <c r="AH472" i="79" s="1"/>
  <c r="AH61" i="79"/>
  <c r="AF472" i="79"/>
  <c r="EU450" i="79"/>
  <c r="EU451" i="79" s="1"/>
  <c r="EX416" i="79"/>
  <c r="EX450" i="79"/>
  <c r="EX451" i="79" s="1"/>
  <c r="EU460" i="79"/>
  <c r="Q294" i="79"/>
  <c r="Q301" i="79" s="1"/>
  <c r="Q303" i="79" s="1"/>
  <c r="Q349" i="79" s="1"/>
  <c r="EF472" i="79"/>
  <c r="FL472" i="79"/>
  <c r="Y294" i="79"/>
  <c r="Y301" i="79" s="1"/>
  <c r="Y303" i="79" s="1"/>
  <c r="Y349" i="79" s="1"/>
  <c r="BS460" i="79"/>
  <c r="Z416" i="79"/>
  <c r="Z450" i="79"/>
  <c r="Z451" i="79" s="1"/>
  <c r="W450" i="79"/>
  <c r="W451" i="79" s="1"/>
  <c r="BU294" i="79"/>
  <c r="BU301" i="79" s="1"/>
  <c r="BU303" i="79" s="1"/>
  <c r="BU349" i="79" s="1"/>
  <c r="Z434" i="79"/>
  <c r="Z435" i="79" s="1"/>
  <c r="Z436" i="79" s="1"/>
  <c r="Z472" i="79" s="1"/>
  <c r="Z61" i="79"/>
  <c r="FN434" i="79"/>
  <c r="FN435" i="79" s="1"/>
  <c r="FN436" i="79" s="1"/>
  <c r="FN472" i="79" s="1"/>
  <c r="FN61" i="79"/>
  <c r="DJ434" i="79"/>
  <c r="DJ435" i="79" s="1"/>
  <c r="DJ436" i="79" s="1"/>
  <c r="DJ472" i="79" s="1"/>
  <c r="DJ61" i="79"/>
  <c r="FK450" i="79"/>
  <c r="FK451" i="79" s="1"/>
  <c r="FN416" i="79"/>
  <c r="FN450" i="79"/>
  <c r="FN451" i="79" s="1"/>
  <c r="FM294" i="79"/>
  <c r="FM301" i="79" s="1"/>
  <c r="FM303" i="79" s="1"/>
  <c r="FM349" i="79" s="1"/>
  <c r="DG450" i="79"/>
  <c r="DG451" i="79" s="1"/>
  <c r="DJ416" i="79"/>
  <c r="DJ450" i="79"/>
  <c r="DJ451" i="79" s="1"/>
  <c r="CL434" i="79"/>
  <c r="CL435" i="79" s="1"/>
  <c r="CL436" i="79" s="1"/>
  <c r="CL472" i="79" s="1"/>
  <c r="CL61" i="79"/>
  <c r="AX416" i="79"/>
  <c r="AX450" i="79"/>
  <c r="AX451" i="79" s="1"/>
  <c r="AU450" i="79"/>
  <c r="AU451" i="79" s="1"/>
  <c r="BV416" i="79"/>
  <c r="BV450" i="79"/>
  <c r="BV451" i="79" s="1"/>
  <c r="BS450" i="79"/>
  <c r="BS451" i="79" s="1"/>
  <c r="EH416" i="79"/>
  <c r="EH450" i="79"/>
  <c r="EH451" i="79" s="1"/>
  <c r="EE450" i="79"/>
  <c r="EE451" i="79" s="1"/>
  <c r="AX434" i="79"/>
  <c r="AX435" i="79" s="1"/>
  <c r="AX436" i="79" s="1"/>
  <c r="AX472" i="79" s="1"/>
  <c r="AX61" i="79"/>
  <c r="AV472" i="79"/>
  <c r="FC460" i="79"/>
  <c r="DO460" i="79"/>
  <c r="EO294" i="79"/>
  <c r="EO301" i="79" s="1"/>
  <c r="EO303" i="79" s="1"/>
  <c r="EO349" i="79" s="1"/>
  <c r="EH434" i="79"/>
  <c r="EH435" i="79" s="1"/>
  <c r="EH436" i="79" s="1"/>
  <c r="EH472" i="79" s="1"/>
  <c r="EH61" i="79"/>
  <c r="CL416" i="79"/>
  <c r="CL450" i="79"/>
  <c r="CL451" i="79" s="1"/>
  <c r="CI450" i="79"/>
  <c r="CI451" i="79" s="1"/>
  <c r="X472" i="79"/>
  <c r="CK294" i="79"/>
  <c r="CK301" i="79" s="1"/>
  <c r="CK303" i="79" s="1"/>
  <c r="CK349" i="79" s="1"/>
  <c r="BV434" i="79"/>
  <c r="BV435" i="79" s="1"/>
  <c r="BV436" i="79" s="1"/>
  <c r="BV472" i="79" s="1"/>
  <c r="BV61" i="79"/>
  <c r="CJ472" i="79"/>
  <c r="CI460" i="79"/>
  <c r="BE294" i="79"/>
  <c r="BE301" i="79" s="1"/>
  <c r="BE303" i="79" s="1"/>
  <c r="BE349" i="79" s="1"/>
  <c r="BT472" i="79"/>
  <c r="EP434" i="79"/>
  <c r="EP435" i="79" s="1"/>
  <c r="EP436" i="79" s="1"/>
  <c r="EP472" i="79" s="1"/>
  <c r="EP61" i="79"/>
  <c r="CS294" i="79"/>
  <c r="CS301" i="79" s="1"/>
  <c r="CS303" i="79" s="1"/>
  <c r="CS349" i="79" s="1"/>
  <c r="DA294" i="79"/>
  <c r="DA301" i="79" s="1"/>
  <c r="DA303" i="79" s="1"/>
  <c r="DA349" i="79" s="1"/>
  <c r="CB250" i="79"/>
  <c r="CD250" i="79" s="1"/>
  <c r="BD250" i="79"/>
  <c r="BF250" i="79" s="1"/>
  <c r="DH250" i="79"/>
  <c r="DJ250" i="79" s="1"/>
  <c r="EF250" i="79"/>
  <c r="EH250" i="79" s="1"/>
  <c r="FL250" i="79"/>
  <c r="FN250" i="79" s="1"/>
  <c r="BT250" i="79"/>
  <c r="BV250" i="79" s="1"/>
  <c r="X250" i="79"/>
  <c r="Z250" i="79" s="1"/>
  <c r="EV250" i="79"/>
  <c r="EX250" i="79" s="1"/>
  <c r="CJ250" i="79"/>
  <c r="CL250" i="79" s="1"/>
  <c r="AF250" i="79"/>
  <c r="AH250" i="79" s="1"/>
  <c r="EN250" i="79"/>
  <c r="EP250" i="79" s="1"/>
  <c r="AV250" i="79"/>
  <c r="AX250" i="79" s="1"/>
  <c r="FD250" i="79"/>
  <c r="FF250" i="79" s="1"/>
  <c r="DP250" i="79"/>
  <c r="DR250" i="79" s="1"/>
  <c r="DX250" i="79"/>
  <c r="DZ250" i="79" s="1"/>
  <c r="P250" i="79"/>
  <c r="R250" i="79" s="1"/>
  <c r="AN250" i="79"/>
  <c r="AP250" i="79" s="1"/>
  <c r="CR250" i="79"/>
  <c r="CT250" i="79" s="1"/>
  <c r="BL250" i="79"/>
  <c r="BN250" i="79" s="1"/>
  <c r="BU239" i="79"/>
  <c r="AO239" i="79"/>
  <c r="FM239" i="79"/>
  <c r="EG239" i="79"/>
  <c r="Q239" i="79"/>
  <c r="AG239" i="79"/>
  <c r="BM239" i="79"/>
  <c r="EO239" i="79"/>
  <c r="CC239" i="79"/>
  <c r="DA239" i="79"/>
  <c r="AW239" i="79"/>
  <c r="CK239" i="79"/>
  <c r="DI239" i="79"/>
  <c r="BE239" i="79"/>
  <c r="DY239" i="79"/>
  <c r="DQ239" i="79"/>
  <c r="Y239" i="79"/>
  <c r="FE239" i="79"/>
  <c r="CS239" i="79"/>
  <c r="EW239" i="79"/>
  <c r="I251" i="79"/>
  <c r="I253" i="79" s="1"/>
  <c r="J294" i="79"/>
  <c r="J301" i="79" s="1"/>
  <c r="J303" i="79" s="1"/>
  <c r="J349" i="79" s="1"/>
  <c r="I29" i="31"/>
  <c r="I140" i="79"/>
  <c r="J140" i="13"/>
  <c r="I89" i="26"/>
  <c r="J239" i="79"/>
  <c r="J157" i="79"/>
  <c r="J161" i="79" s="1"/>
  <c r="J163" i="79" s="1"/>
  <c r="AP452" i="79"/>
  <c r="P452" i="79"/>
  <c r="Q452" i="79"/>
  <c r="AM416" i="79"/>
  <c r="AP468" i="79"/>
  <c r="AP78" i="79" s="1"/>
  <c r="DP472" i="79"/>
  <c r="CZ452" i="79"/>
  <c r="DA452" i="79"/>
  <c r="BC416" i="79"/>
  <c r="BF468" i="79"/>
  <c r="BF78" i="79" s="1"/>
  <c r="FF416" i="79"/>
  <c r="FF450" i="79"/>
  <c r="FF451" i="79" s="1"/>
  <c r="FC450" i="79"/>
  <c r="FC451" i="79" s="1"/>
  <c r="DR434" i="79"/>
  <c r="DR435" i="79" s="1"/>
  <c r="DR436" i="79" s="1"/>
  <c r="DR472" i="79" s="1"/>
  <c r="DR61" i="79"/>
  <c r="AN452" i="79"/>
  <c r="AO452" i="79"/>
  <c r="DB452" i="79"/>
  <c r="CQ416" i="79"/>
  <c r="CT468" i="79"/>
  <c r="CT78" i="79" s="1"/>
  <c r="DO450" i="79"/>
  <c r="DO451" i="79" s="1"/>
  <c r="DR416" i="79"/>
  <c r="DR450" i="79"/>
  <c r="DR451" i="79" s="1"/>
  <c r="FD472" i="79"/>
  <c r="CY416" i="79"/>
  <c r="DB468" i="79"/>
  <c r="DB78" i="79" s="1"/>
  <c r="FF434" i="79"/>
  <c r="FF435" i="79" s="1"/>
  <c r="FF436" i="79" s="1"/>
  <c r="FF472" i="79" s="1"/>
  <c r="FF61" i="79"/>
  <c r="DW416" i="79"/>
  <c r="DZ468" i="79"/>
  <c r="DZ78" i="79" s="1"/>
  <c r="H271" i="79"/>
  <c r="BD271" i="79" s="1"/>
  <c r="H113" i="26"/>
  <c r="J113" i="26"/>
  <c r="J271" i="79"/>
  <c r="J277" i="79" s="1"/>
  <c r="AP134" i="79"/>
  <c r="E19" i="7"/>
  <c r="CR245" i="79"/>
  <c r="CR134" i="79"/>
  <c r="CT134" i="79" s="1"/>
  <c r="CZ245" i="79"/>
  <c r="CZ134" i="79"/>
  <c r="DB134" i="79" s="1"/>
  <c r="AP245" i="79"/>
  <c r="BL134" i="79"/>
  <c r="BN134" i="79" s="1"/>
  <c r="BL245" i="79"/>
  <c r="P245" i="79"/>
  <c r="P134" i="79"/>
  <c r="DX245" i="79"/>
  <c r="DX134" i="79"/>
  <c r="DZ134" i="79" s="1"/>
  <c r="BD134" i="79"/>
  <c r="BF134" i="79" s="1"/>
  <c r="BD245" i="79"/>
  <c r="CD245" i="79"/>
  <c r="FE140" i="79" l="1"/>
  <c r="H138" i="79"/>
  <c r="CR138" i="79" s="1"/>
  <c r="CT138" i="79" s="1"/>
  <c r="H245" i="79"/>
  <c r="H134" i="79"/>
  <c r="J163" i="13"/>
  <c r="BU75" i="79"/>
  <c r="BU85" i="79" s="1"/>
  <c r="BU87" i="79" s="1"/>
  <c r="CK75" i="79"/>
  <c r="CK85" i="79" s="1"/>
  <c r="CK87" i="79" s="1"/>
  <c r="DI75" i="79"/>
  <c r="DI85" i="79" s="1"/>
  <c r="DI87" i="79" s="1"/>
  <c r="Q75" i="79"/>
  <c r="Q85" i="79" s="1"/>
  <c r="Q87" i="79" s="1"/>
  <c r="EG75" i="79"/>
  <c r="EG85" i="79" s="1"/>
  <c r="EG87" i="79" s="1"/>
  <c r="EO75" i="79"/>
  <c r="EO85" i="79" s="1"/>
  <c r="EO87" i="79" s="1"/>
  <c r="BE75" i="79"/>
  <c r="BE85" i="79" s="1"/>
  <c r="BE87" i="79" s="1"/>
  <c r="AW75" i="79"/>
  <c r="AW85" i="79" s="1"/>
  <c r="AW87" i="79" s="1"/>
  <c r="AO75" i="79"/>
  <c r="AO85" i="79" s="1"/>
  <c r="AO87" i="79" s="1"/>
  <c r="FM140" i="79"/>
  <c r="DQ75" i="79"/>
  <c r="DQ85" i="79" s="1"/>
  <c r="DQ87" i="79" s="1"/>
  <c r="CC75" i="79"/>
  <c r="CC85" i="79" s="1"/>
  <c r="CC87" i="79" s="1"/>
  <c r="EW75" i="79"/>
  <c r="EW85" i="79" s="1"/>
  <c r="EW87" i="79" s="1"/>
  <c r="CS75" i="79"/>
  <c r="CS85" i="79" s="1"/>
  <c r="CS87" i="79" s="1"/>
  <c r="DA75" i="79"/>
  <c r="DA85" i="79" s="1"/>
  <c r="DA87" i="79" s="1"/>
  <c r="Q140" i="79"/>
  <c r="EW140" i="79"/>
  <c r="FM75" i="79"/>
  <c r="FM85" i="79" s="1"/>
  <c r="FM87" i="79" s="1"/>
  <c r="DY75" i="79"/>
  <c r="DY85" i="79" s="1"/>
  <c r="DY87" i="79" s="1"/>
  <c r="BM75" i="79"/>
  <c r="BM85" i="79" s="1"/>
  <c r="BM87" i="79" s="1"/>
  <c r="AG75" i="79"/>
  <c r="AG85" i="79" s="1"/>
  <c r="AG87" i="79" s="1"/>
  <c r="BU140" i="79"/>
  <c r="FE75" i="79"/>
  <c r="FE85" i="79" s="1"/>
  <c r="FE87" i="79" s="1"/>
  <c r="Y140" i="79"/>
  <c r="BM140" i="79"/>
  <c r="AW140" i="79"/>
  <c r="I87" i="13"/>
  <c r="CC140" i="79"/>
  <c r="AO140" i="79"/>
  <c r="DQ140" i="79"/>
  <c r="BE140" i="79"/>
  <c r="CS140" i="79"/>
  <c r="EG140" i="79"/>
  <c r="DA140" i="79"/>
  <c r="EO140" i="79"/>
  <c r="J87" i="13"/>
  <c r="H87" i="13"/>
  <c r="CK140" i="79"/>
  <c r="DI140" i="79"/>
  <c r="DZ452" i="79"/>
  <c r="DX452" i="79"/>
  <c r="DY452" i="79"/>
  <c r="J140" i="79"/>
  <c r="FE271" i="79"/>
  <c r="FE277" i="79" s="1"/>
  <c r="Q271" i="79"/>
  <c r="Q277" i="79" s="1"/>
  <c r="AG271" i="79"/>
  <c r="AG277" i="79" s="1"/>
  <c r="CS271" i="79"/>
  <c r="CS277" i="79" s="1"/>
  <c r="FM271" i="79"/>
  <c r="FM277" i="79" s="1"/>
  <c r="EG271" i="79"/>
  <c r="EG277" i="79" s="1"/>
  <c r="H294" i="79"/>
  <c r="DH294" i="79" s="1"/>
  <c r="DH301" i="79" s="1"/>
  <c r="DH303" i="79" s="1"/>
  <c r="DH349" i="79" s="1"/>
  <c r="DI271" i="79"/>
  <c r="DI277" i="79" s="1"/>
  <c r="BU271" i="79"/>
  <c r="BU277" i="79" s="1"/>
  <c r="BE271" i="79"/>
  <c r="BE277" i="79" s="1"/>
  <c r="DQ271" i="79"/>
  <c r="DQ277" i="79" s="1"/>
  <c r="I277" i="79"/>
  <c r="I280" i="79" s="1"/>
  <c r="I343" i="79" s="1"/>
  <c r="G29" i="31"/>
  <c r="G31" i="31" s="1"/>
  <c r="EO271" i="79"/>
  <c r="EO277" i="79" s="1"/>
  <c r="CK271" i="79"/>
  <c r="CK277" i="79" s="1"/>
  <c r="DA271" i="79"/>
  <c r="DA277" i="79" s="1"/>
  <c r="AO271" i="79"/>
  <c r="AO277" i="79" s="1"/>
  <c r="AW271" i="79"/>
  <c r="AW277" i="79" s="1"/>
  <c r="DY271" i="79"/>
  <c r="DY277" i="79" s="1"/>
  <c r="Y271" i="79"/>
  <c r="Y277" i="79" s="1"/>
  <c r="CC271" i="79"/>
  <c r="CC277" i="79" s="1"/>
  <c r="EW271" i="79"/>
  <c r="EW277" i="79" s="1"/>
  <c r="H157" i="79"/>
  <c r="FL157" i="79" s="1"/>
  <c r="H161" i="13"/>
  <c r="CA452" i="79"/>
  <c r="AG140" i="79"/>
  <c r="R134" i="79"/>
  <c r="H128" i="79"/>
  <c r="BL128" i="79" s="1"/>
  <c r="BN128" i="79" s="1"/>
  <c r="R468" i="79"/>
  <c r="R78" i="79" s="1"/>
  <c r="H239" i="79"/>
  <c r="DX239" i="79" s="1"/>
  <c r="DZ239" i="79" s="1"/>
  <c r="CT452" i="79"/>
  <c r="BF452" i="79"/>
  <c r="O436" i="79"/>
  <c r="CR452" i="79"/>
  <c r="I142" i="13"/>
  <c r="I92" i="79"/>
  <c r="I142" i="79" s="1"/>
  <c r="BK416" i="79"/>
  <c r="BM452" i="79"/>
  <c r="BN452" i="79"/>
  <c r="BD452" i="79"/>
  <c r="BE452" i="79"/>
  <c r="BS436" i="79"/>
  <c r="CI436" i="79"/>
  <c r="CL452" i="79"/>
  <c r="CR75" i="79"/>
  <c r="CR85" i="79" s="1"/>
  <c r="CR87" i="79" s="1"/>
  <c r="BL75" i="79"/>
  <c r="BL85" i="79" s="1"/>
  <c r="BL87" i="79" s="1"/>
  <c r="DX75" i="79"/>
  <c r="DX85" i="79" s="1"/>
  <c r="DX87" i="79" s="1"/>
  <c r="CZ75" i="79"/>
  <c r="CZ85" i="79" s="1"/>
  <c r="CZ87" i="79" s="1"/>
  <c r="P75" i="79"/>
  <c r="P85" i="79" s="1"/>
  <c r="P87" i="79" s="1"/>
  <c r="CB75" i="79"/>
  <c r="BT75" i="79"/>
  <c r="BT85" i="79" s="1"/>
  <c r="BT87" i="79" s="1"/>
  <c r="DP75" i="79"/>
  <c r="DP85" i="79" s="1"/>
  <c r="DP87" i="79" s="1"/>
  <c r="DH75" i="79"/>
  <c r="DH85" i="79" s="1"/>
  <c r="DH87" i="79" s="1"/>
  <c r="AF75" i="79"/>
  <c r="AF85" i="79" s="1"/>
  <c r="AF87" i="79" s="1"/>
  <c r="EV75" i="79"/>
  <c r="EV85" i="79" s="1"/>
  <c r="EV87" i="79" s="1"/>
  <c r="CJ75" i="79"/>
  <c r="CJ85" i="79" s="1"/>
  <c r="CJ87" i="79" s="1"/>
  <c r="FD75" i="79"/>
  <c r="FD85" i="79" s="1"/>
  <c r="FD87" i="79" s="1"/>
  <c r="FL75" i="79"/>
  <c r="FL85" i="79" s="1"/>
  <c r="FL87" i="79" s="1"/>
  <c r="X75" i="79"/>
  <c r="X85" i="79" s="1"/>
  <c r="X87" i="79" s="1"/>
  <c r="EF75" i="79"/>
  <c r="EF85" i="79" s="1"/>
  <c r="EF87" i="79" s="1"/>
  <c r="AV75" i="79"/>
  <c r="AV85" i="79" s="1"/>
  <c r="AV87" i="79" s="1"/>
  <c r="AN75" i="79"/>
  <c r="AN85" i="79" s="1"/>
  <c r="AN87" i="79" s="1"/>
  <c r="EN75" i="79"/>
  <c r="EN85" i="79" s="1"/>
  <c r="EN87" i="79" s="1"/>
  <c r="EX452" i="79"/>
  <c r="BV452" i="79"/>
  <c r="AX452" i="79"/>
  <c r="DJ452" i="79"/>
  <c r="Z452" i="79"/>
  <c r="AE436" i="79"/>
  <c r="FN452" i="79"/>
  <c r="P271" i="79"/>
  <c r="P277" i="79" s="1"/>
  <c r="CJ245" i="79"/>
  <c r="CL245" i="79" s="1"/>
  <c r="CJ134" i="79"/>
  <c r="CL134" i="79" s="1"/>
  <c r="CI416" i="79"/>
  <c r="CL468" i="79"/>
  <c r="CL78" i="79" s="1"/>
  <c r="FK416" i="79"/>
  <c r="FN468" i="79"/>
  <c r="FN78" i="79" s="1"/>
  <c r="FL134" i="79"/>
  <c r="FN134" i="79" s="1"/>
  <c r="FL245" i="79"/>
  <c r="FN245" i="79" s="1"/>
  <c r="FL452" i="79"/>
  <c r="FM452" i="79"/>
  <c r="FK436" i="79"/>
  <c r="EU416" i="79"/>
  <c r="EX468" i="79"/>
  <c r="EX78" i="79" s="1"/>
  <c r="EF452" i="79"/>
  <c r="EG452" i="79"/>
  <c r="EV452" i="79"/>
  <c r="EW452" i="79"/>
  <c r="EN452" i="79"/>
  <c r="EO452" i="79"/>
  <c r="EN134" i="79"/>
  <c r="EP134" i="79" s="1"/>
  <c r="EN245" i="79"/>
  <c r="EP245" i="79" s="1"/>
  <c r="EH452" i="79"/>
  <c r="EP452" i="79"/>
  <c r="BT245" i="79"/>
  <c r="BV245" i="79" s="1"/>
  <c r="BT134" i="79"/>
  <c r="BV134" i="79" s="1"/>
  <c r="EE416" i="79"/>
  <c r="EH468" i="79"/>
  <c r="EH78" i="79" s="1"/>
  <c r="EF134" i="79"/>
  <c r="EH134" i="79" s="1"/>
  <c r="EF245" i="79"/>
  <c r="EH245" i="79" s="1"/>
  <c r="AF245" i="79"/>
  <c r="AH245" i="79" s="1"/>
  <c r="AF134" i="79"/>
  <c r="AH134" i="79" s="1"/>
  <c r="EM416" i="79"/>
  <c r="EP468" i="79"/>
  <c r="EP78" i="79" s="1"/>
  <c r="BT452" i="79"/>
  <c r="BU452" i="79"/>
  <c r="AV452" i="79"/>
  <c r="AW452" i="79"/>
  <c r="EE436" i="79"/>
  <c r="EU436" i="79"/>
  <c r="AH452" i="79"/>
  <c r="EV245" i="79"/>
  <c r="EX245" i="79" s="1"/>
  <c r="EV134" i="79"/>
  <c r="EX134" i="79" s="1"/>
  <c r="BS416" i="79"/>
  <c r="BV468" i="79"/>
  <c r="BV78" i="79" s="1"/>
  <c r="AU416" i="79"/>
  <c r="AX468" i="79"/>
  <c r="AX78" i="79" s="1"/>
  <c r="X452" i="79"/>
  <c r="Y452" i="79"/>
  <c r="AH468" i="79"/>
  <c r="AH78" i="79" s="1"/>
  <c r="AE416" i="79"/>
  <c r="DH134" i="79"/>
  <c r="DJ134" i="79" s="1"/>
  <c r="DH245" i="79"/>
  <c r="DJ245" i="79" s="1"/>
  <c r="X245" i="79"/>
  <c r="Z245" i="79" s="1"/>
  <c r="X134" i="79"/>
  <c r="Z134" i="79" s="1"/>
  <c r="AF452" i="79"/>
  <c r="AG452" i="79"/>
  <c r="DG436" i="79"/>
  <c r="W436" i="79"/>
  <c r="Z468" i="79"/>
  <c r="Z78" i="79" s="1"/>
  <c r="W416" i="79"/>
  <c r="AU436" i="79"/>
  <c r="AV134" i="79"/>
  <c r="AX134" i="79" s="1"/>
  <c r="AV245" i="79"/>
  <c r="AX245" i="79" s="1"/>
  <c r="DG416" i="79"/>
  <c r="DJ468" i="79"/>
  <c r="DJ78" i="79" s="1"/>
  <c r="CK452" i="79"/>
  <c r="CJ452" i="79"/>
  <c r="DH452" i="79"/>
  <c r="DI452" i="79"/>
  <c r="EM436" i="79"/>
  <c r="BL271" i="79"/>
  <c r="BN271" i="79" s="1"/>
  <c r="BN277" i="79" s="1"/>
  <c r="CZ271" i="79"/>
  <c r="DX271" i="79"/>
  <c r="DX277" i="79" s="1"/>
  <c r="CR271" i="79"/>
  <c r="CR277" i="79" s="1"/>
  <c r="H277" i="79"/>
  <c r="EF271" i="79"/>
  <c r="FD271" i="79"/>
  <c r="FD277" i="79" s="1"/>
  <c r="AV271" i="79"/>
  <c r="DH271" i="79"/>
  <c r="FL271" i="79"/>
  <c r="DP271" i="79"/>
  <c r="DP277" i="79" s="1"/>
  <c r="EV271" i="79"/>
  <c r="BT271" i="79"/>
  <c r="AF271" i="79"/>
  <c r="X271" i="79"/>
  <c r="EN271" i="79"/>
  <c r="CJ271" i="79"/>
  <c r="CB271" i="79"/>
  <c r="AN271" i="79"/>
  <c r="AN277" i="79" s="1"/>
  <c r="I31" i="31"/>
  <c r="F19" i="7" s="1"/>
  <c r="I116" i="26"/>
  <c r="AM452" i="79"/>
  <c r="FC436" i="79"/>
  <c r="DP452" i="79"/>
  <c r="DQ452" i="79"/>
  <c r="FC416" i="79"/>
  <c r="FF468" i="79"/>
  <c r="FF78" i="79" s="1"/>
  <c r="CY452" i="79"/>
  <c r="FD134" i="79"/>
  <c r="FF134" i="79" s="1"/>
  <c r="FD245" i="79"/>
  <c r="DP245" i="79"/>
  <c r="DP134" i="79"/>
  <c r="DR134" i="79" s="1"/>
  <c r="DR452" i="79"/>
  <c r="FD452" i="79"/>
  <c r="FE452" i="79"/>
  <c r="DO436" i="79"/>
  <c r="O452" i="79"/>
  <c r="DO416" i="79"/>
  <c r="DR468" i="79"/>
  <c r="DR78" i="79" s="1"/>
  <c r="FF452" i="79"/>
  <c r="DZ245" i="79"/>
  <c r="BN245" i="79"/>
  <c r="BD277" i="79"/>
  <c r="DB245" i="79"/>
  <c r="BD85" i="79"/>
  <c r="BD87" i="79" s="1"/>
  <c r="CT245" i="79"/>
  <c r="BF245" i="79"/>
  <c r="R245" i="79"/>
  <c r="H87" i="79" l="1"/>
  <c r="J87" i="79"/>
  <c r="I87" i="79"/>
  <c r="I166" i="79" s="1"/>
  <c r="H163" i="13"/>
  <c r="BF75" i="79"/>
  <c r="BF85" i="79" s="1"/>
  <c r="BF87" i="79" s="1"/>
  <c r="EN294" i="79"/>
  <c r="EP294" i="79" s="1"/>
  <c r="EP301" i="79" s="1"/>
  <c r="EP303" i="79" s="1"/>
  <c r="EP349" i="79" s="1"/>
  <c r="DW452" i="79"/>
  <c r="DB271" i="79"/>
  <c r="DB277" i="79" s="1"/>
  <c r="FD294" i="79"/>
  <c r="FF294" i="79" s="1"/>
  <c r="FF301" i="79" s="1"/>
  <c r="FF303" i="79" s="1"/>
  <c r="FF349" i="79" s="1"/>
  <c r="DP294" i="79"/>
  <c r="DR294" i="79" s="1"/>
  <c r="DR301" i="79" s="1"/>
  <c r="DR303" i="79" s="1"/>
  <c r="DR349" i="79" s="1"/>
  <c r="D19" i="7"/>
  <c r="X157" i="79"/>
  <c r="X161" i="79" s="1"/>
  <c r="X163" i="79" s="1"/>
  <c r="FD157" i="79"/>
  <c r="FD161" i="79" s="1"/>
  <c r="FD163" i="79" s="1"/>
  <c r="EV157" i="79"/>
  <c r="EV161" i="79" s="1"/>
  <c r="EV163" i="79" s="1"/>
  <c r="BT157" i="79"/>
  <c r="BV157" i="79" s="1"/>
  <c r="BV161" i="79" s="1"/>
  <c r="BV163" i="79" s="1"/>
  <c r="EV294" i="79"/>
  <c r="EX294" i="79" s="1"/>
  <c r="EX301" i="79" s="1"/>
  <c r="EX303" i="79" s="1"/>
  <c r="EX349" i="79" s="1"/>
  <c r="EF294" i="79"/>
  <c r="BT294" i="79"/>
  <c r="BV294" i="79" s="1"/>
  <c r="BV301" i="79" s="1"/>
  <c r="BV303" i="79" s="1"/>
  <c r="BV349" i="79" s="1"/>
  <c r="FL294" i="79"/>
  <c r="FN294" i="79" s="1"/>
  <c r="FN301" i="79" s="1"/>
  <c r="FN303" i="79" s="1"/>
  <c r="FN349" i="79" s="1"/>
  <c r="BF271" i="79"/>
  <c r="BF277" i="79" s="1"/>
  <c r="AF294" i="79"/>
  <c r="AF157" i="79"/>
  <c r="AF161" i="79" s="1"/>
  <c r="AF163" i="79" s="1"/>
  <c r="I166" i="13"/>
  <c r="G123" i="36" s="1"/>
  <c r="EF157" i="79"/>
  <c r="EH157" i="79" s="1"/>
  <c r="EH161" i="79" s="1"/>
  <c r="EH163" i="79" s="1"/>
  <c r="AV157" i="79"/>
  <c r="AV161" i="79" s="1"/>
  <c r="AV163" i="79" s="1"/>
  <c r="DP157" i="79"/>
  <c r="DP161" i="79" s="1"/>
  <c r="DP163" i="79" s="1"/>
  <c r="CJ157" i="79"/>
  <c r="CJ161" i="79" s="1"/>
  <c r="CJ163" i="79" s="1"/>
  <c r="EN157" i="79"/>
  <c r="EP157" i="79" s="1"/>
  <c r="EP161" i="79" s="1"/>
  <c r="EP163" i="79" s="1"/>
  <c r="DH157" i="79"/>
  <c r="DJ157" i="79" s="1"/>
  <c r="DJ161" i="79" s="1"/>
  <c r="DJ163" i="79" s="1"/>
  <c r="AN157" i="79"/>
  <c r="AN161" i="79" s="1"/>
  <c r="AN163" i="79" s="1"/>
  <c r="CR157" i="79"/>
  <c r="CZ157" i="79"/>
  <c r="CB157" i="79"/>
  <c r="CD157" i="79" s="1"/>
  <c r="CD161" i="79" s="1"/>
  <c r="CD163" i="79" s="1"/>
  <c r="P157" i="79"/>
  <c r="P161" i="79" s="1"/>
  <c r="P163" i="79" s="1"/>
  <c r="P294" i="79"/>
  <c r="CB294" i="79"/>
  <c r="CR294" i="79"/>
  <c r="BL294" i="79"/>
  <c r="BD294" i="79"/>
  <c r="H301" i="79"/>
  <c r="H303" i="79" s="1"/>
  <c r="H349" i="79" s="1"/>
  <c r="AN294" i="79"/>
  <c r="CZ294" i="79"/>
  <c r="DX294" i="79"/>
  <c r="AV294" i="79"/>
  <c r="CJ294" i="79"/>
  <c r="X294" i="79"/>
  <c r="EN239" i="79"/>
  <c r="FD239" i="79"/>
  <c r="FF239" i="79" s="1"/>
  <c r="EV239" i="79"/>
  <c r="CJ239" i="79"/>
  <c r="CL239" i="79" s="1"/>
  <c r="DP239" i="79"/>
  <c r="DR239" i="79" s="1"/>
  <c r="AV239" i="79"/>
  <c r="AX239" i="79" s="1"/>
  <c r="AN239" i="79"/>
  <c r="BT239" i="79"/>
  <c r="BV239" i="79" s="1"/>
  <c r="AF239" i="79"/>
  <c r="BL239" i="79"/>
  <c r="BN239" i="79" s="1"/>
  <c r="P239" i="79"/>
  <c r="R239" i="79" s="1"/>
  <c r="EF239" i="79"/>
  <c r="X239" i="79"/>
  <c r="Z239" i="79" s="1"/>
  <c r="CR239" i="79"/>
  <c r="CT239" i="79" s="1"/>
  <c r="CB239" i="79"/>
  <c r="CD239" i="79" s="1"/>
  <c r="CZ239" i="79"/>
  <c r="DB239" i="79" s="1"/>
  <c r="FL239" i="79"/>
  <c r="FN239" i="79" s="1"/>
  <c r="BD239" i="79"/>
  <c r="BF239" i="79" s="1"/>
  <c r="DH239" i="79"/>
  <c r="FD128" i="79"/>
  <c r="FF128" i="79" s="1"/>
  <c r="H161" i="79"/>
  <c r="H163" i="79" s="1"/>
  <c r="BD157" i="79"/>
  <c r="BL157" i="79"/>
  <c r="DX157" i="79"/>
  <c r="P128" i="79"/>
  <c r="R128" i="79" s="1"/>
  <c r="EF128" i="79"/>
  <c r="EH128" i="79" s="1"/>
  <c r="AF138" i="79"/>
  <c r="AH138" i="79" s="1"/>
  <c r="EV128" i="79"/>
  <c r="EX128" i="79" s="1"/>
  <c r="BT128" i="79"/>
  <c r="BV128" i="79" s="1"/>
  <c r="FL128" i="79"/>
  <c r="FN128" i="79" s="1"/>
  <c r="EV138" i="79"/>
  <c r="EX138" i="79" s="1"/>
  <c r="EF138" i="79"/>
  <c r="EH138" i="79" s="1"/>
  <c r="FL138" i="79"/>
  <c r="FN138" i="79" s="1"/>
  <c r="CB138" i="79"/>
  <c r="CD138" i="79" s="1"/>
  <c r="BL138" i="79"/>
  <c r="BN138" i="79" s="1"/>
  <c r="CJ138" i="79"/>
  <c r="CL138" i="79" s="1"/>
  <c r="AV138" i="79"/>
  <c r="AX138" i="79" s="1"/>
  <c r="CJ128" i="79"/>
  <c r="CL128" i="79" s="1"/>
  <c r="EN128" i="79"/>
  <c r="EP128" i="79" s="1"/>
  <c r="AF128" i="79"/>
  <c r="AH128" i="79" s="1"/>
  <c r="AV128" i="79"/>
  <c r="AX128" i="79" s="1"/>
  <c r="EN138" i="79"/>
  <c r="EP138" i="79" s="1"/>
  <c r="DP128" i="79"/>
  <c r="DR128" i="79" s="1"/>
  <c r="DH128" i="79"/>
  <c r="DJ128" i="79" s="1"/>
  <c r="X138" i="79"/>
  <c r="Z138" i="79" s="1"/>
  <c r="DP138" i="79"/>
  <c r="DR138" i="79" s="1"/>
  <c r="BT138" i="79"/>
  <c r="BV138" i="79" s="1"/>
  <c r="FD138" i="79"/>
  <c r="FF138" i="79" s="1"/>
  <c r="DH138" i="79"/>
  <c r="DJ138" i="79" s="1"/>
  <c r="CB128" i="79"/>
  <c r="CD128" i="79" s="1"/>
  <c r="X128" i="79"/>
  <c r="Z128" i="79" s="1"/>
  <c r="AN128" i="79"/>
  <c r="AP128" i="79" s="1"/>
  <c r="DJ294" i="79"/>
  <c r="DJ301" i="79" s="1"/>
  <c r="DJ303" i="79" s="1"/>
  <c r="DJ349" i="79" s="1"/>
  <c r="DX128" i="79"/>
  <c r="DZ128" i="79" s="1"/>
  <c r="DX138" i="79"/>
  <c r="DZ138" i="79" s="1"/>
  <c r="CR128" i="79"/>
  <c r="CT128" i="79" s="1"/>
  <c r="AN138" i="79"/>
  <c r="AP138" i="79" s="1"/>
  <c r="CZ128" i="79"/>
  <c r="DB128" i="79" s="1"/>
  <c r="BD128" i="79"/>
  <c r="BF128" i="79" s="1"/>
  <c r="CZ138" i="79"/>
  <c r="DB138" i="79" s="1"/>
  <c r="CQ452" i="79"/>
  <c r="P138" i="79"/>
  <c r="R138" i="79" s="1"/>
  <c r="BD138" i="79"/>
  <c r="BF138" i="79" s="1"/>
  <c r="DZ75" i="79"/>
  <c r="DZ85" i="79" s="1"/>
  <c r="DZ87" i="79" s="1"/>
  <c r="BK452" i="79"/>
  <c r="BC452" i="79"/>
  <c r="BN75" i="79"/>
  <c r="BN85" i="79" s="1"/>
  <c r="BN87" i="79" s="1"/>
  <c r="EH75" i="79"/>
  <c r="EH85" i="79" s="1"/>
  <c r="EH87" i="79" s="1"/>
  <c r="CT75" i="79"/>
  <c r="CT85" i="79" s="1"/>
  <c r="CT87" i="79" s="1"/>
  <c r="R75" i="79"/>
  <c r="R85" i="79" s="1"/>
  <c r="R87" i="79" s="1"/>
  <c r="R271" i="79"/>
  <c r="R277" i="79" s="1"/>
  <c r="DZ271" i="79"/>
  <c r="DZ277" i="79" s="1"/>
  <c r="FN75" i="79"/>
  <c r="FN85" i="79" s="1"/>
  <c r="FN87" i="79" s="1"/>
  <c r="BL277" i="79"/>
  <c r="FK452" i="79"/>
  <c r="CL75" i="79"/>
  <c r="CL85" i="79" s="1"/>
  <c r="CL87" i="79" s="1"/>
  <c r="CT271" i="79"/>
  <c r="CT277" i="79" s="1"/>
  <c r="AH75" i="79"/>
  <c r="AH85" i="79" s="1"/>
  <c r="AH87" i="79" s="1"/>
  <c r="EX75" i="79"/>
  <c r="EX85" i="79" s="1"/>
  <c r="EX87" i="79" s="1"/>
  <c r="DJ75" i="79"/>
  <c r="DJ85" i="79" s="1"/>
  <c r="DJ87" i="79" s="1"/>
  <c r="DB75" i="79"/>
  <c r="DB85" i="79" s="1"/>
  <c r="DB87" i="79" s="1"/>
  <c r="AX75" i="79"/>
  <c r="AX85" i="79" s="1"/>
  <c r="AX87" i="79" s="1"/>
  <c r="BV75" i="79"/>
  <c r="BV85" i="79" s="1"/>
  <c r="BV87" i="79" s="1"/>
  <c r="AP75" i="79"/>
  <c r="AP85" i="79" s="1"/>
  <c r="AP87" i="79" s="1"/>
  <c r="CB85" i="79"/>
  <c r="CB87" i="79" s="1"/>
  <c r="CD75" i="79"/>
  <c r="CD85" i="79" s="1"/>
  <c r="CD87" i="79" s="1"/>
  <c r="EP75" i="79"/>
  <c r="EP85" i="79" s="1"/>
  <c r="EP87" i="79" s="1"/>
  <c r="Z75" i="79"/>
  <c r="Z85" i="79" s="1"/>
  <c r="Z87" i="79" s="1"/>
  <c r="AU452" i="79"/>
  <c r="BS452" i="79"/>
  <c r="CI452" i="79"/>
  <c r="CZ277" i="79"/>
  <c r="EU452" i="79"/>
  <c r="W452" i="79"/>
  <c r="EM452" i="79"/>
  <c r="DG452" i="79"/>
  <c r="FL161" i="79"/>
  <c r="FL163" i="79" s="1"/>
  <c r="FN157" i="79"/>
  <c r="FN161" i="79" s="1"/>
  <c r="FN163" i="79" s="1"/>
  <c r="AE452" i="79"/>
  <c r="EE452" i="79"/>
  <c r="AV277" i="79"/>
  <c r="AX271" i="79"/>
  <c r="AX277" i="79" s="1"/>
  <c r="EF277" i="79"/>
  <c r="EH271" i="79"/>
  <c r="EH277" i="79" s="1"/>
  <c r="CD271" i="79"/>
  <c r="CD277" i="79" s="1"/>
  <c r="CB277" i="79"/>
  <c r="CJ277" i="79"/>
  <c r="CL271" i="79"/>
  <c r="CL277" i="79" s="1"/>
  <c r="EN277" i="79"/>
  <c r="EP271" i="79"/>
  <c r="EP277" i="79" s="1"/>
  <c r="Z271" i="79"/>
  <c r="Z277" i="79" s="1"/>
  <c r="X277" i="79"/>
  <c r="AH271" i="79"/>
  <c r="AH277" i="79" s="1"/>
  <c r="AF277" i="79"/>
  <c r="BT277" i="79"/>
  <c r="BV271" i="79"/>
  <c r="BV277" i="79" s="1"/>
  <c r="EV277" i="79"/>
  <c r="EX271" i="79"/>
  <c r="EX277" i="79" s="1"/>
  <c r="AP271" i="79"/>
  <c r="AP277" i="79" s="1"/>
  <c r="FL277" i="79"/>
  <c r="FN271" i="79"/>
  <c r="FN277" i="79" s="1"/>
  <c r="DJ271" i="79"/>
  <c r="DJ277" i="79" s="1"/>
  <c r="DH277" i="79"/>
  <c r="E13" i="7"/>
  <c r="DO452" i="79"/>
  <c r="DR271" i="79"/>
  <c r="DR277" i="79" s="1"/>
  <c r="DR75" i="79"/>
  <c r="DR85" i="79" s="1"/>
  <c r="DR87" i="79" s="1"/>
  <c r="FC452" i="79"/>
  <c r="DR245" i="79"/>
  <c r="FF245" i="79"/>
  <c r="FF271" i="79"/>
  <c r="FF277" i="79" s="1"/>
  <c r="FF75" i="79"/>
  <c r="FF85" i="79" s="1"/>
  <c r="FF87" i="79" s="1"/>
  <c r="B6" i="69"/>
  <c r="B7" i="69" l="1"/>
  <c r="C14" i="69"/>
  <c r="DP301" i="79"/>
  <c r="DP303" i="79" s="1"/>
  <c r="DP349" i="79" s="1"/>
  <c r="FD301" i="79"/>
  <c r="FD303" i="79" s="1"/>
  <c r="FD349" i="79" s="1"/>
  <c r="EN301" i="79"/>
  <c r="EN303" i="79" s="1"/>
  <c r="EN349" i="79" s="1"/>
  <c r="FF157" i="79"/>
  <c r="FF161" i="79" s="1"/>
  <c r="FF163" i="79" s="1"/>
  <c r="EX157" i="79"/>
  <c r="EX161" i="79" s="1"/>
  <c r="EX163" i="79" s="1"/>
  <c r="Z157" i="79"/>
  <c r="Z161" i="79" s="1"/>
  <c r="Z163" i="79" s="1"/>
  <c r="BT301" i="79"/>
  <c r="BT303" i="79" s="1"/>
  <c r="BT349" i="79" s="1"/>
  <c r="EV301" i="79"/>
  <c r="EV303" i="79" s="1"/>
  <c r="EV349" i="79" s="1"/>
  <c r="EF161" i="79"/>
  <c r="EF163" i="79" s="1"/>
  <c r="BT161" i="79"/>
  <c r="BT163" i="79" s="1"/>
  <c r="G96" i="36"/>
  <c r="G98" i="36" s="1"/>
  <c r="G40" i="36"/>
  <c r="G42" i="36" s="1"/>
  <c r="EN161" i="79"/>
  <c r="EN163" i="79" s="1"/>
  <c r="AH157" i="79"/>
  <c r="AH161" i="79" s="1"/>
  <c r="AH163" i="79" s="1"/>
  <c r="FL301" i="79"/>
  <c r="FL303" i="79" s="1"/>
  <c r="FL349" i="79" s="1"/>
  <c r="EX239" i="79"/>
  <c r="CL157" i="79"/>
  <c r="CL161" i="79" s="1"/>
  <c r="CL163" i="79" s="1"/>
  <c r="DH161" i="79"/>
  <c r="DH163" i="79" s="1"/>
  <c r="EH239" i="79"/>
  <c r="AP239" i="79"/>
  <c r="AX157" i="79"/>
  <c r="AX161" i="79" s="1"/>
  <c r="AX163" i="79" s="1"/>
  <c r="AP157" i="79"/>
  <c r="AP161" i="79" s="1"/>
  <c r="AP163" i="79" s="1"/>
  <c r="AF301" i="79"/>
  <c r="AF303" i="79" s="1"/>
  <c r="AF349" i="79" s="1"/>
  <c r="AH294" i="79"/>
  <c r="AH301" i="79" s="1"/>
  <c r="AH303" i="79" s="1"/>
  <c r="AH349" i="79" s="1"/>
  <c r="EF301" i="79"/>
  <c r="EF303" i="79" s="1"/>
  <c r="EF349" i="79" s="1"/>
  <c r="EH294" i="79"/>
  <c r="EH301" i="79" s="1"/>
  <c r="EH303" i="79" s="1"/>
  <c r="EH349" i="79" s="1"/>
  <c r="DR157" i="79"/>
  <c r="DR161" i="79" s="1"/>
  <c r="DR163" i="79" s="1"/>
  <c r="EP239" i="79"/>
  <c r="R157" i="79"/>
  <c r="R161" i="79" s="1"/>
  <c r="R163" i="79" s="1"/>
  <c r="CB161" i="79"/>
  <c r="CB163" i="79" s="1"/>
  <c r="DB157" i="79"/>
  <c r="DB161" i="79" s="1"/>
  <c r="DB163" i="79" s="1"/>
  <c r="CZ161" i="79"/>
  <c r="CZ163" i="79" s="1"/>
  <c r="CR161" i="79"/>
  <c r="CR163" i="79" s="1"/>
  <c r="CT157" i="79"/>
  <c r="CT161" i="79" s="1"/>
  <c r="CT163" i="79" s="1"/>
  <c r="AP294" i="79"/>
  <c r="AP301" i="79" s="1"/>
  <c r="AP303" i="79" s="1"/>
  <c r="AP349" i="79" s="1"/>
  <c r="AN301" i="79"/>
  <c r="AN303" i="79" s="1"/>
  <c r="AN349" i="79" s="1"/>
  <c r="BF294" i="79"/>
  <c r="BF301" i="79" s="1"/>
  <c r="BF303" i="79" s="1"/>
  <c r="BF349" i="79" s="1"/>
  <c r="BD301" i="79"/>
  <c r="BD303" i="79" s="1"/>
  <c r="BD349" i="79" s="1"/>
  <c r="BN294" i="79"/>
  <c r="BN301" i="79" s="1"/>
  <c r="BN303" i="79" s="1"/>
  <c r="BN349" i="79" s="1"/>
  <c r="BL301" i="79"/>
  <c r="BL303" i="79" s="1"/>
  <c r="BL349" i="79" s="1"/>
  <c r="CT294" i="79"/>
  <c r="CT301" i="79" s="1"/>
  <c r="CT303" i="79" s="1"/>
  <c r="CT349" i="79" s="1"/>
  <c r="CR301" i="79"/>
  <c r="CR303" i="79" s="1"/>
  <c r="CR349" i="79" s="1"/>
  <c r="CB301" i="79"/>
  <c r="CB303" i="79" s="1"/>
  <c r="CB349" i="79" s="1"/>
  <c r="CD294" i="79"/>
  <c r="CD301" i="79" s="1"/>
  <c r="CD303" i="79" s="1"/>
  <c r="CD349" i="79" s="1"/>
  <c r="P301" i="79"/>
  <c r="P303" i="79" s="1"/>
  <c r="P349" i="79" s="1"/>
  <c r="R294" i="79"/>
  <c r="R301" i="79" s="1"/>
  <c r="R303" i="79" s="1"/>
  <c r="R349" i="79" s="1"/>
  <c r="X301" i="79"/>
  <c r="X303" i="79" s="1"/>
  <c r="X349" i="79" s="1"/>
  <c r="Z294" i="79"/>
  <c r="Z301" i="79" s="1"/>
  <c r="Z303" i="79" s="1"/>
  <c r="Z349" i="79" s="1"/>
  <c r="CJ301" i="79"/>
  <c r="CJ303" i="79" s="1"/>
  <c r="CJ349" i="79" s="1"/>
  <c r="CL294" i="79"/>
  <c r="CL301" i="79" s="1"/>
  <c r="CL303" i="79" s="1"/>
  <c r="CL349" i="79" s="1"/>
  <c r="DX301" i="79"/>
  <c r="DX303" i="79" s="1"/>
  <c r="DX349" i="79" s="1"/>
  <c r="DZ294" i="79"/>
  <c r="DZ301" i="79" s="1"/>
  <c r="DZ303" i="79" s="1"/>
  <c r="DZ349" i="79" s="1"/>
  <c r="AV301" i="79"/>
  <c r="AV303" i="79" s="1"/>
  <c r="AV349" i="79" s="1"/>
  <c r="AX294" i="79"/>
  <c r="AX301" i="79" s="1"/>
  <c r="AX303" i="79" s="1"/>
  <c r="AX349" i="79" s="1"/>
  <c r="CZ301" i="79"/>
  <c r="CZ303" i="79" s="1"/>
  <c r="CZ349" i="79" s="1"/>
  <c r="DB294" i="79"/>
  <c r="DB301" i="79" s="1"/>
  <c r="DB303" i="79" s="1"/>
  <c r="DB349" i="79" s="1"/>
  <c r="AH239" i="79"/>
  <c r="DJ239" i="79"/>
  <c r="DX161" i="79"/>
  <c r="DX163" i="79" s="1"/>
  <c r="DZ157" i="79"/>
  <c r="DZ161" i="79" s="1"/>
  <c r="DZ163" i="79" s="1"/>
  <c r="BN157" i="79"/>
  <c r="BN161" i="79" s="1"/>
  <c r="BN163" i="79" s="1"/>
  <c r="BL161" i="79"/>
  <c r="BL163" i="79" s="1"/>
  <c r="BD161" i="79"/>
  <c r="BD163" i="79" s="1"/>
  <c r="BF157" i="79"/>
  <c r="BF161" i="79" s="1"/>
  <c r="BF163" i="79" s="1"/>
  <c r="F118" i="36" l="1"/>
  <c r="E118" i="36" s="1"/>
  <c r="E124" i="36" l="1"/>
  <c r="H124" i="36"/>
  <c r="G124" i="36"/>
  <c r="G125" i="36" s="1"/>
  <c r="E16" i="7" s="1"/>
  <c r="E13" i="36"/>
  <c r="F124" i="36"/>
  <c r="E25" i="7" l="1"/>
  <c r="G170" i="79"/>
  <c r="EU170" i="79" l="1"/>
  <c r="FM170" i="79"/>
  <c r="J170" i="79"/>
  <c r="CK170" i="79"/>
  <c r="BK170" i="79"/>
  <c r="AE170" i="79"/>
  <c r="O170" i="79"/>
  <c r="AM170" i="79"/>
  <c r="EE170" i="79"/>
  <c r="BU170" i="79"/>
  <c r="DO170" i="79"/>
  <c r="AO170" i="79"/>
  <c r="AW170" i="79"/>
  <c r="Y170" i="79"/>
  <c r="DI170" i="79"/>
  <c r="AU170" i="79"/>
  <c r="CY170" i="79"/>
  <c r="DW170" i="79"/>
  <c r="CQ170" i="79"/>
  <c r="EO170" i="79"/>
  <c r="AX170" i="79"/>
  <c r="CI170" i="79"/>
  <c r="I170" i="79"/>
  <c r="I172" i="79" s="1"/>
  <c r="I346" i="79" s="1"/>
  <c r="I355" i="79" s="1"/>
  <c r="FK170" i="79"/>
  <c r="CT170" i="79"/>
  <c r="CA170" i="79"/>
  <c r="BV170" i="79"/>
  <c r="EW170" i="79"/>
  <c r="FE170" i="79"/>
  <c r="DZ170" i="79"/>
  <c r="EG170" i="79"/>
  <c r="FF170" i="79"/>
  <c r="CD170" i="79"/>
  <c r="Q170" i="79"/>
  <c r="DG170" i="79"/>
  <c r="BM170" i="79"/>
  <c r="BS170" i="79"/>
  <c r="AH170" i="79"/>
  <c r="EM170" i="79"/>
  <c r="DR170" i="79"/>
  <c r="CS170" i="79"/>
  <c r="W170" i="79"/>
  <c r="DY170" i="79"/>
  <c r="Z170" i="79"/>
  <c r="DJ170" i="79"/>
  <c r="EX170" i="79"/>
  <c r="BF170" i="79"/>
  <c r="AG170" i="79"/>
  <c r="BE170" i="79"/>
  <c r="BC170" i="79"/>
  <c r="DQ170" i="79"/>
  <c r="FN170" i="79"/>
  <c r="H170" i="79"/>
  <c r="BN170" i="79"/>
  <c r="DA170" i="79"/>
  <c r="AV170" i="79"/>
  <c r="EF170" i="79"/>
  <c r="DP170" i="79"/>
  <c r="X170" i="79"/>
  <c r="CB170" i="79"/>
  <c r="AF170" i="79"/>
  <c r="FL170" i="79"/>
  <c r="DX170" i="79"/>
  <c r="EV170" i="79"/>
  <c r="DH170" i="79"/>
  <c r="P170" i="79"/>
  <c r="CR170" i="79"/>
  <c r="CZ170" i="79"/>
  <c r="AN170" i="79"/>
  <c r="BL170" i="79"/>
  <c r="EN170" i="79"/>
  <c r="CJ170" i="79"/>
  <c r="CC170" i="79"/>
  <c r="EP170" i="79"/>
  <c r="AP170" i="79"/>
  <c r="CL170" i="79"/>
  <c r="BT170" i="79"/>
  <c r="EH170" i="79"/>
  <c r="BD170" i="79"/>
  <c r="DB170" i="79"/>
  <c r="R170" i="79"/>
  <c r="FD170" i="79"/>
  <c r="FC170" i="79"/>
  <c r="H131" i="13" l="1"/>
  <c r="H131" i="79" l="1"/>
  <c r="H140" i="13"/>
  <c r="AN131" i="79" l="1"/>
  <c r="CR131" i="79"/>
  <c r="BT131" i="79"/>
  <c r="DX131" i="79"/>
  <c r="FD131" i="79"/>
  <c r="BD131" i="79"/>
  <c r="AF131" i="79"/>
  <c r="DP131" i="79"/>
  <c r="P131" i="79"/>
  <c r="CJ131" i="79"/>
  <c r="BL131" i="79"/>
  <c r="EF131" i="79"/>
  <c r="AV131" i="79"/>
  <c r="H140" i="79"/>
  <c r="CB131" i="79"/>
  <c r="EN131" i="79"/>
  <c r="FL131" i="79"/>
  <c r="X131" i="79"/>
  <c r="CZ131" i="79"/>
  <c r="DH131" i="79"/>
  <c r="EV131" i="79"/>
  <c r="R131" i="79" l="1"/>
  <c r="R140" i="79" s="1"/>
  <c r="P140" i="79"/>
  <c r="DX140" i="79"/>
  <c r="DZ131" i="79"/>
  <c r="DZ140" i="79" s="1"/>
  <c r="EV140" i="79"/>
  <c r="EX131" i="79"/>
  <c r="EX140" i="79" s="1"/>
  <c r="BV131" i="79"/>
  <c r="BV140" i="79" s="1"/>
  <c r="BT140" i="79"/>
  <c r="FD140" i="79"/>
  <c r="FF131" i="79"/>
  <c r="FF140" i="79" s="1"/>
  <c r="Z131" i="79"/>
  <c r="Z140" i="79" s="1"/>
  <c r="X140" i="79"/>
  <c r="CR140" i="79"/>
  <c r="CT131" i="79"/>
  <c r="CT140" i="79" s="1"/>
  <c r="DB131" i="79"/>
  <c r="DB140" i="79" s="1"/>
  <c r="CZ140" i="79"/>
  <c r="DR131" i="79"/>
  <c r="DR140" i="79" s="1"/>
  <c r="DP140" i="79"/>
  <c r="AN140" i="79"/>
  <c r="AP131" i="79"/>
  <c r="AP140" i="79" s="1"/>
  <c r="EP131" i="79"/>
  <c r="EP140" i="79" s="1"/>
  <c r="EN140" i="79"/>
  <c r="CD131" i="79"/>
  <c r="CD140" i="79" s="1"/>
  <c r="CB140" i="79"/>
  <c r="DJ131" i="79"/>
  <c r="DJ140" i="79" s="1"/>
  <c r="DH140" i="79"/>
  <c r="BD140" i="79"/>
  <c r="BF131" i="79"/>
  <c r="BF140" i="79" s="1"/>
  <c r="EH131" i="79"/>
  <c r="EH140" i="79" s="1"/>
  <c r="EF140" i="79"/>
  <c r="BL140" i="79"/>
  <c r="BN131" i="79"/>
  <c r="BN140" i="79" s="1"/>
  <c r="AF140" i="79"/>
  <c r="AH131" i="79"/>
  <c r="AH140" i="79" s="1"/>
  <c r="FN131" i="79"/>
  <c r="FN140" i="79" s="1"/>
  <c r="FL140" i="79"/>
  <c r="AX131" i="79"/>
  <c r="AX140" i="79" s="1"/>
  <c r="AV140" i="79"/>
  <c r="CJ140" i="79"/>
  <c r="CL131" i="79"/>
  <c r="CL140" i="79" s="1"/>
  <c r="H16" i="27" l="1"/>
  <c r="H312" i="79" l="1"/>
  <c r="BL312" i="79" s="1"/>
  <c r="H22" i="27"/>
  <c r="EV312" i="79" l="1"/>
  <c r="EV318" i="79" s="1"/>
  <c r="EV336" i="79" s="1"/>
  <c r="EV352" i="79" s="1"/>
  <c r="AV312" i="79"/>
  <c r="AV318" i="79" s="1"/>
  <c r="AV336" i="79" s="1"/>
  <c r="AV352" i="79" s="1"/>
  <c r="CR312" i="79"/>
  <c r="CR318" i="79" s="1"/>
  <c r="CR336" i="79" s="1"/>
  <c r="CR352" i="79" s="1"/>
  <c r="EF312" i="79"/>
  <c r="EH312" i="79" s="1"/>
  <c r="EH318" i="79" s="1"/>
  <c r="EH336" i="79" s="1"/>
  <c r="EH352" i="79" s="1"/>
  <c r="X312" i="79"/>
  <c r="X318" i="79" s="1"/>
  <c r="X336" i="79" s="1"/>
  <c r="X352" i="79" s="1"/>
  <c r="DP312" i="79"/>
  <c r="DR312" i="79" s="1"/>
  <c r="DR318" i="79" s="1"/>
  <c r="DR336" i="79" s="1"/>
  <c r="DR352" i="79" s="1"/>
  <c r="BT312" i="79"/>
  <c r="BT318" i="79" s="1"/>
  <c r="BT336" i="79" s="1"/>
  <c r="BT352" i="79" s="1"/>
  <c r="FL312" i="79"/>
  <c r="FN312" i="79" s="1"/>
  <c r="FN318" i="79" s="1"/>
  <c r="FN336" i="79" s="1"/>
  <c r="FN352" i="79" s="1"/>
  <c r="EN312" i="79"/>
  <c r="EN318" i="79" s="1"/>
  <c r="EN336" i="79" s="1"/>
  <c r="EN352" i="79" s="1"/>
  <c r="CB312" i="79"/>
  <c r="CB318" i="79" s="1"/>
  <c r="CB336" i="79" s="1"/>
  <c r="CB352" i="79" s="1"/>
  <c r="AF312" i="79"/>
  <c r="AF318" i="79" s="1"/>
  <c r="AF336" i="79" s="1"/>
  <c r="AF352" i="79" s="1"/>
  <c r="DH312" i="79"/>
  <c r="DH318" i="79" s="1"/>
  <c r="DH336" i="79" s="1"/>
  <c r="DH352" i="79" s="1"/>
  <c r="CJ312" i="79"/>
  <c r="CL312" i="79" s="1"/>
  <c r="CL318" i="79" s="1"/>
  <c r="CL336" i="79" s="1"/>
  <c r="CL352" i="79" s="1"/>
  <c r="CZ312" i="79"/>
  <c r="CZ318" i="79" s="1"/>
  <c r="CZ336" i="79" s="1"/>
  <c r="CZ352" i="79" s="1"/>
  <c r="H318" i="79"/>
  <c r="H336" i="79" s="1"/>
  <c r="H352" i="79" s="1"/>
  <c r="FD312" i="79"/>
  <c r="FD318" i="79" s="1"/>
  <c r="FD336" i="79" s="1"/>
  <c r="FD352" i="79" s="1"/>
  <c r="BD312" i="79"/>
  <c r="BF312" i="79" s="1"/>
  <c r="BF318" i="79" s="1"/>
  <c r="BF336" i="79" s="1"/>
  <c r="BF352" i="79" s="1"/>
  <c r="P312" i="79"/>
  <c r="R312" i="79" s="1"/>
  <c r="R318" i="79" s="1"/>
  <c r="R336" i="79" s="1"/>
  <c r="R352" i="79" s="1"/>
  <c r="DX312" i="79"/>
  <c r="DX318" i="79" s="1"/>
  <c r="DX336" i="79" s="1"/>
  <c r="DX352" i="79" s="1"/>
  <c r="AN312" i="79"/>
  <c r="AP312" i="79" s="1"/>
  <c r="AP318" i="79" s="1"/>
  <c r="AP336" i="79" s="1"/>
  <c r="AP352" i="79" s="1"/>
  <c r="BL318" i="79"/>
  <c r="BL336" i="79" s="1"/>
  <c r="BL352" i="79" s="1"/>
  <c r="BN312" i="79"/>
  <c r="BN318" i="79" s="1"/>
  <c r="BN336" i="79" s="1"/>
  <c r="BN352" i="79" s="1"/>
  <c r="H40" i="27"/>
  <c r="AX312" i="79" l="1"/>
  <c r="AX318" i="79" s="1"/>
  <c r="AX336" i="79" s="1"/>
  <c r="AX352" i="79" s="1"/>
  <c r="CT312" i="79"/>
  <c r="CT318" i="79" s="1"/>
  <c r="CT336" i="79" s="1"/>
  <c r="CT352" i="79" s="1"/>
  <c r="P318" i="79"/>
  <c r="P336" i="79" s="1"/>
  <c r="P352" i="79" s="1"/>
  <c r="EF318" i="79"/>
  <c r="EF336" i="79" s="1"/>
  <c r="EF352" i="79" s="1"/>
  <c r="AN318" i="79"/>
  <c r="AN336" i="79" s="1"/>
  <c r="AN352" i="79" s="1"/>
  <c r="BD318" i="79"/>
  <c r="BD336" i="79" s="1"/>
  <c r="BD352" i="79" s="1"/>
  <c r="EX312" i="79"/>
  <c r="EX318" i="79" s="1"/>
  <c r="EX336" i="79" s="1"/>
  <c r="EX352" i="79" s="1"/>
  <c r="DZ312" i="79"/>
  <c r="DZ318" i="79" s="1"/>
  <c r="DZ336" i="79" s="1"/>
  <c r="DZ352" i="79" s="1"/>
  <c r="FF312" i="79"/>
  <c r="FF318" i="79" s="1"/>
  <c r="FF336" i="79" s="1"/>
  <c r="FF352" i="79" s="1"/>
  <c r="CJ318" i="79"/>
  <c r="CJ336" i="79" s="1"/>
  <c r="CJ352" i="79" s="1"/>
  <c r="FL318" i="79"/>
  <c r="FL336" i="79" s="1"/>
  <c r="FL352" i="79" s="1"/>
  <c r="Z312" i="79"/>
  <c r="Z318" i="79" s="1"/>
  <c r="Z336" i="79" s="1"/>
  <c r="Z352" i="79" s="1"/>
  <c r="DJ312" i="79"/>
  <c r="DJ318" i="79" s="1"/>
  <c r="DJ336" i="79" s="1"/>
  <c r="DJ352" i="79" s="1"/>
  <c r="EP312" i="79"/>
  <c r="EP318" i="79" s="1"/>
  <c r="EP336" i="79" s="1"/>
  <c r="EP352" i="79" s="1"/>
  <c r="CD312" i="79"/>
  <c r="CD318" i="79" s="1"/>
  <c r="CD336" i="79" s="1"/>
  <c r="CD352" i="79" s="1"/>
  <c r="BV312" i="79"/>
  <c r="BV318" i="79" s="1"/>
  <c r="BV336" i="79" s="1"/>
  <c r="BV352" i="79" s="1"/>
  <c r="DP318" i="79"/>
  <c r="DP336" i="79" s="1"/>
  <c r="DP352" i="79" s="1"/>
  <c r="DB312" i="79"/>
  <c r="DB318" i="79" s="1"/>
  <c r="DB336" i="79" s="1"/>
  <c r="DB352" i="79" s="1"/>
  <c r="AH312" i="79"/>
  <c r="AH318" i="79" s="1"/>
  <c r="AH336" i="79" s="1"/>
  <c r="AH352" i="79" s="1"/>
  <c r="D22" i="7"/>
  <c r="R8" i="35" l="1"/>
  <c r="R9" i="35"/>
  <c r="Q13" i="35" s="1"/>
  <c r="AA52" i="77" l="1"/>
  <c r="AA42" i="77"/>
  <c r="AA37" i="77"/>
  <c r="AA40" i="77" s="1"/>
  <c r="R13" i="35"/>
  <c r="R21" i="35" s="1"/>
  <c r="R22" i="35" s="1"/>
  <c r="Q21" i="35"/>
  <c r="R75" i="35" l="1"/>
  <c r="R78" i="35" s="1"/>
  <c r="R79" i="35" s="1"/>
  <c r="R88" i="35" s="1"/>
  <c r="AA48" i="77"/>
  <c r="AA49" i="77"/>
  <c r="R89" i="35"/>
  <c r="R39" i="35"/>
  <c r="R40" i="35" s="1"/>
  <c r="S13" i="35"/>
  <c r="Q22" i="35"/>
  <c r="S21" i="35"/>
  <c r="R62" i="35" l="1"/>
  <c r="R63" i="35" s="1"/>
  <c r="R64" i="35" s="1"/>
  <c r="Q75" i="35"/>
  <c r="Q89" i="35"/>
  <c r="S89" i="35" s="1"/>
  <c r="S22" i="35"/>
  <c r="R87" i="35"/>
  <c r="R91" i="35" l="1"/>
  <c r="Q39" i="35"/>
  <c r="Q78" i="35"/>
  <c r="S75" i="35"/>
  <c r="Q79" i="35" l="1"/>
  <c r="S78" i="35"/>
  <c r="Q62" i="35"/>
  <c r="Q40" i="35"/>
  <c r="S39" i="35"/>
  <c r="Q87" i="35" l="1"/>
  <c r="S87" i="35" s="1"/>
  <c r="S40" i="35"/>
  <c r="S62" i="35"/>
  <c r="Q63" i="35"/>
  <c r="S79" i="35"/>
  <c r="Q88" i="35"/>
  <c r="S88" i="35" s="1"/>
  <c r="Q64" i="35" l="1"/>
  <c r="S63" i="35"/>
  <c r="S64" i="35" l="1"/>
  <c r="Q91" i="35"/>
  <c r="S91" i="35" s="1"/>
  <c r="H367" i="79" l="1"/>
  <c r="CZ367" i="79" l="1"/>
  <c r="CZ368" i="79" s="1"/>
  <c r="CZ370" i="79" s="1"/>
  <c r="DP367" i="79"/>
  <c r="DP368" i="79" s="1"/>
  <c r="DP370" i="79" s="1"/>
  <c r="CR367" i="79"/>
  <c r="CR368" i="79" s="1"/>
  <c r="CR370" i="79" s="1"/>
  <c r="DH367" i="79"/>
  <c r="DH368" i="79" s="1"/>
  <c r="DH370" i="79" s="1"/>
  <c r="P367" i="79"/>
  <c r="P368" i="79" s="1"/>
  <c r="P370" i="79" s="1"/>
  <c r="CB367" i="79"/>
  <c r="CB368" i="79" s="1"/>
  <c r="CB370" i="79" s="1"/>
  <c r="FL367" i="79"/>
  <c r="FL368" i="79" s="1"/>
  <c r="FL370" i="79" s="1"/>
  <c r="FD367" i="79"/>
  <c r="FD368" i="79" s="1"/>
  <c r="FD370" i="79" s="1"/>
  <c r="DX367" i="79"/>
  <c r="DX368" i="79" s="1"/>
  <c r="DX370" i="79" s="1"/>
  <c r="BT367" i="79"/>
  <c r="BT368" i="79" s="1"/>
  <c r="BT370" i="79" s="1"/>
  <c r="EF367" i="79"/>
  <c r="EF368" i="79" s="1"/>
  <c r="EF370" i="79" s="1"/>
  <c r="AN367" i="79"/>
  <c r="AN368" i="79" s="1"/>
  <c r="AN370" i="79" s="1"/>
  <c r="EV367" i="79"/>
  <c r="EV368" i="79" s="1"/>
  <c r="EV370" i="79" s="1"/>
  <c r="EN367" i="79"/>
  <c r="EN368" i="79" s="1"/>
  <c r="EN370" i="79" s="1"/>
  <c r="AF367" i="79"/>
  <c r="AF368" i="79" s="1"/>
  <c r="AF370" i="79" s="1"/>
  <c r="BL367" i="79"/>
  <c r="BL368" i="79" s="1"/>
  <c r="BL370" i="79" s="1"/>
  <c r="H368" i="79"/>
  <c r="H370" i="79" s="1"/>
  <c r="AV367" i="79"/>
  <c r="AV368" i="79" s="1"/>
  <c r="AV370" i="79" s="1"/>
  <c r="X367" i="79"/>
  <c r="X368" i="79" s="1"/>
  <c r="X370" i="79" s="1"/>
  <c r="CJ367" i="79"/>
  <c r="CJ368" i="79" s="1"/>
  <c r="CJ370" i="79" s="1"/>
  <c r="BD367" i="79"/>
  <c r="BD368" i="79" s="1"/>
  <c r="BD370" i="79" s="1"/>
  <c r="G87" i="13" l="1"/>
  <c r="G87" i="79" s="1"/>
  <c r="H240" i="79" l="1"/>
  <c r="AF240" i="79" l="1"/>
  <c r="X240" i="79"/>
  <c r="CB240" i="79"/>
  <c r="EF240" i="79"/>
  <c r="BT240" i="79"/>
  <c r="DH240" i="79"/>
  <c r="FL240" i="79"/>
  <c r="DP240" i="79"/>
  <c r="FD240" i="79"/>
  <c r="CR240" i="79"/>
  <c r="DX240" i="79"/>
  <c r="AN240" i="79"/>
  <c r="P240" i="79"/>
  <c r="AV240" i="79"/>
  <c r="EN240" i="79"/>
  <c r="CJ240" i="79"/>
  <c r="CZ240" i="79"/>
  <c r="BL240" i="79"/>
  <c r="BD240" i="79"/>
  <c r="EV240" i="79"/>
  <c r="Z240" i="79" l="1"/>
  <c r="DR240" i="79"/>
  <c r="DJ240" i="79"/>
  <c r="BN240" i="79"/>
  <c r="AH240" i="79"/>
  <c r="EX240" i="79"/>
  <c r="BF240" i="79"/>
  <c r="EH240" i="79"/>
  <c r="CL240" i="79"/>
  <c r="R240" i="79"/>
  <c r="FN240" i="79"/>
  <c r="BV240" i="79"/>
  <c r="DB240" i="79"/>
  <c r="CD240" i="79"/>
  <c r="DZ240" i="79"/>
  <c r="EP240" i="79"/>
  <c r="AX240" i="79"/>
  <c r="AP240" i="79"/>
  <c r="CT240" i="79"/>
  <c r="FF240" i="79"/>
  <c r="J240" i="79" l="1"/>
  <c r="C19" i="32" l="1"/>
  <c r="C21" i="32" s="1"/>
  <c r="C24" i="32" s="1"/>
  <c r="G92" i="13" s="1"/>
  <c r="F19" i="32"/>
  <c r="F21" i="32" s="1"/>
  <c r="F24" i="32" s="1"/>
  <c r="J92" i="13" s="1"/>
  <c r="J89" i="26"/>
  <c r="G92" i="79" l="1"/>
  <c r="G142" i="79" s="1"/>
  <c r="G166" i="79" s="1"/>
  <c r="G172" i="79" s="1"/>
  <c r="G346" i="79" s="1"/>
  <c r="G142" i="13"/>
  <c r="J116" i="26"/>
  <c r="J142" i="13"/>
  <c r="J92" i="79"/>
  <c r="J142" i="79" s="1"/>
  <c r="J166" i="79" s="1"/>
  <c r="J172" i="79" s="1"/>
  <c r="J346" i="79" s="1"/>
  <c r="C13" i="7" l="1"/>
  <c r="G166" i="13"/>
  <c r="J166" i="13"/>
  <c r="F13" i="7"/>
  <c r="E96" i="36" l="1"/>
  <c r="E98" i="36" s="1"/>
  <c r="E40" i="36"/>
  <c r="E42" i="36" s="1"/>
  <c r="E123" i="36"/>
  <c r="E125" i="36" s="1"/>
  <c r="H96" i="36"/>
  <c r="H98" i="36" s="1"/>
  <c r="H123" i="36"/>
  <c r="H125" i="36" s="1"/>
  <c r="H40" i="36"/>
  <c r="H42" i="36" s="1"/>
  <c r="C16" i="7" l="1"/>
  <c r="F16" i="7"/>
  <c r="C25" i="7" l="1"/>
  <c r="F25" i="7"/>
  <c r="G241" i="79"/>
  <c r="W241" i="79" s="1"/>
  <c r="W251" i="79" s="1"/>
  <c r="W92" i="79" s="1"/>
  <c r="W142" i="79" s="1"/>
  <c r="W166" i="79" s="1"/>
  <c r="W172" i="79" s="1"/>
  <c r="W346" i="79" s="1"/>
  <c r="AM241" i="79" l="1"/>
  <c r="FC241" i="79"/>
  <c r="FC251" i="79" s="1"/>
  <c r="DG241" i="79"/>
  <c r="DI241" i="79" s="1"/>
  <c r="DI251" i="79" s="1"/>
  <c r="CQ241" i="79"/>
  <c r="CA241" i="79"/>
  <c r="CA251" i="79" s="1"/>
  <c r="BC241" i="79"/>
  <c r="BE241" i="79" s="1"/>
  <c r="BE251" i="79" s="1"/>
  <c r="BE92" i="79" s="1"/>
  <c r="BE142" i="79" s="1"/>
  <c r="BE166" i="79" s="1"/>
  <c r="BE172" i="79" s="1"/>
  <c r="BE346" i="79" s="1"/>
  <c r="EM241" i="79"/>
  <c r="EO241" i="79" s="1"/>
  <c r="EO251" i="79" s="1"/>
  <c r="EO253" i="79" s="1"/>
  <c r="EO280" i="79" s="1"/>
  <c r="EO343" i="79" s="1"/>
  <c r="EE241" i="79"/>
  <c r="EE251" i="79" s="1"/>
  <c r="EE92" i="79" s="1"/>
  <c r="EE142" i="79" s="1"/>
  <c r="EE166" i="79" s="1"/>
  <c r="EE172" i="79" s="1"/>
  <c r="EE346" i="79" s="1"/>
  <c r="FK241" i="79"/>
  <c r="FK251" i="79" s="1"/>
  <c r="FK92" i="79" s="1"/>
  <c r="FK142" i="79" s="1"/>
  <c r="FK166" i="79" s="1"/>
  <c r="FK172" i="79" s="1"/>
  <c r="FK346" i="79" s="1"/>
  <c r="G251" i="79"/>
  <c r="G253" i="79" s="1"/>
  <c r="G280" i="79" s="1"/>
  <c r="G343" i="79" s="1"/>
  <c r="G355" i="79" s="1"/>
  <c r="AU241" i="79"/>
  <c r="CI241" i="79"/>
  <c r="CK241" i="79" s="1"/>
  <c r="CK251" i="79" s="1"/>
  <c r="CK92" i="79" s="1"/>
  <c r="CK142" i="79" s="1"/>
  <c r="CK166" i="79" s="1"/>
  <c r="CK172" i="79" s="1"/>
  <c r="CK346" i="79" s="1"/>
  <c r="BS241" i="79"/>
  <c r="BU241" i="79" s="1"/>
  <c r="BU251" i="79" s="1"/>
  <c r="O241" i="79"/>
  <c r="O251" i="79" s="1"/>
  <c r="EU241" i="79"/>
  <c r="EU251" i="79" s="1"/>
  <c r="EU92" i="79" s="1"/>
  <c r="EU142" i="79" s="1"/>
  <c r="EU166" i="79" s="1"/>
  <c r="EU172" i="79" s="1"/>
  <c r="EU346" i="79" s="1"/>
  <c r="DW241" i="79"/>
  <c r="BK241" i="79"/>
  <c r="BM241" i="79" s="1"/>
  <c r="BM251" i="79" s="1"/>
  <c r="BM253" i="79" s="1"/>
  <c r="BM280" i="79" s="1"/>
  <c r="BM343" i="79" s="1"/>
  <c r="DO241" i="79"/>
  <c r="DO251" i="79" s="1"/>
  <c r="DO92" i="79" s="1"/>
  <c r="DO142" i="79" s="1"/>
  <c r="DO166" i="79" s="1"/>
  <c r="DO172" i="79" s="1"/>
  <c r="DO346" i="79" s="1"/>
  <c r="AE241" i="79"/>
  <c r="AG241" i="79" s="1"/>
  <c r="AG251" i="79" s="1"/>
  <c r="CY241" i="79"/>
  <c r="CY251" i="79" s="1"/>
  <c r="DI253" i="79"/>
  <c r="DI280" i="79" s="1"/>
  <c r="DI343" i="79" s="1"/>
  <c r="DI92" i="79"/>
  <c r="DI142" i="79" s="1"/>
  <c r="DI166" i="79" s="1"/>
  <c r="DI172" i="79" s="1"/>
  <c r="DI346" i="79" s="1"/>
  <c r="AM251" i="79"/>
  <c r="AO241" i="79"/>
  <c r="AO251" i="79" s="1"/>
  <c r="FE241" i="79"/>
  <c r="FE251" i="79" s="1"/>
  <c r="Y241" i="79"/>
  <c r="Y251" i="79" s="1"/>
  <c r="BK251" i="79"/>
  <c r="CC241" i="79"/>
  <c r="CC251" i="79" s="1"/>
  <c r="W253" i="79"/>
  <c r="W280" i="79" s="1"/>
  <c r="W343" i="79" s="1"/>
  <c r="W355" i="79" s="1"/>
  <c r="EM251" i="79" l="1"/>
  <c r="DG251" i="79"/>
  <c r="DA241" i="79"/>
  <c r="DA251" i="79" s="1"/>
  <c r="DQ241" i="79"/>
  <c r="DQ251" i="79" s="1"/>
  <c r="DQ92" i="79" s="1"/>
  <c r="DQ142" i="79" s="1"/>
  <c r="DQ166" i="79" s="1"/>
  <c r="DQ172" i="79" s="1"/>
  <c r="DQ346" i="79" s="1"/>
  <c r="EG241" i="79"/>
  <c r="EG251" i="79" s="1"/>
  <c r="CQ251" i="79"/>
  <c r="CS241" i="79"/>
  <c r="CS251" i="79" s="1"/>
  <c r="BS251" i="79"/>
  <c r="BS92" i="79" s="1"/>
  <c r="BS142" i="79" s="1"/>
  <c r="BS166" i="79" s="1"/>
  <c r="BS172" i="79" s="1"/>
  <c r="BS346" i="79" s="1"/>
  <c r="BC251" i="79"/>
  <c r="FM241" i="79"/>
  <c r="FM251" i="79" s="1"/>
  <c r="FM92" i="79" s="1"/>
  <c r="FM142" i="79" s="1"/>
  <c r="FM166" i="79" s="1"/>
  <c r="FM172" i="79" s="1"/>
  <c r="FM346" i="79" s="1"/>
  <c r="CI251" i="79"/>
  <c r="CI253" i="79" s="1"/>
  <c r="CI280" i="79" s="1"/>
  <c r="CI343" i="79" s="1"/>
  <c r="EO92" i="79"/>
  <c r="EO142" i="79" s="1"/>
  <c r="EO166" i="79" s="1"/>
  <c r="EO172" i="79" s="1"/>
  <c r="EO346" i="79" s="1"/>
  <c r="EO355" i="79" s="1"/>
  <c r="EE253" i="79"/>
  <c r="EE280" i="79" s="1"/>
  <c r="EE343" i="79" s="1"/>
  <c r="EE355" i="79" s="1"/>
  <c r="BE253" i="79"/>
  <c r="BE280" i="79" s="1"/>
  <c r="BE343" i="79" s="1"/>
  <c r="BE355" i="79" s="1"/>
  <c r="FK253" i="79"/>
  <c r="FK280" i="79" s="1"/>
  <c r="FK343" i="79" s="1"/>
  <c r="FK355" i="79" s="1"/>
  <c r="CK253" i="79"/>
  <c r="CK280" i="79" s="1"/>
  <c r="CK343" i="79" s="1"/>
  <c r="CK355" i="79" s="1"/>
  <c r="EU253" i="79"/>
  <c r="EU280" i="79" s="1"/>
  <c r="EU343" i="79" s="1"/>
  <c r="EU355" i="79" s="1"/>
  <c r="AW241" i="79"/>
  <c r="AW251" i="79" s="1"/>
  <c r="AU251" i="79"/>
  <c r="Q241" i="79"/>
  <c r="Q251" i="79" s="1"/>
  <c r="Q253" i="79" s="1"/>
  <c r="Q280" i="79" s="1"/>
  <c r="Q343" i="79" s="1"/>
  <c r="EW241" i="79"/>
  <c r="EW251" i="79" s="1"/>
  <c r="EW92" i="79" s="1"/>
  <c r="EW142" i="79" s="1"/>
  <c r="EW166" i="79" s="1"/>
  <c r="EW172" i="79" s="1"/>
  <c r="EW346" i="79" s="1"/>
  <c r="BM92" i="79"/>
  <c r="BM142" i="79" s="1"/>
  <c r="BM166" i="79" s="1"/>
  <c r="BM172" i="79" s="1"/>
  <c r="BM346" i="79" s="1"/>
  <c r="BM355" i="79" s="1"/>
  <c r="DI355" i="79"/>
  <c r="DW251" i="79"/>
  <c r="DY241" i="79"/>
  <c r="DY251" i="79" s="1"/>
  <c r="DO253" i="79"/>
  <c r="DO280" i="79" s="1"/>
  <c r="DO343" i="79" s="1"/>
  <c r="DO355" i="79" s="1"/>
  <c r="AE251" i="79"/>
  <c r="AE92" i="79" s="1"/>
  <c r="AE142" i="79" s="1"/>
  <c r="AE166" i="79" s="1"/>
  <c r="AE172" i="79" s="1"/>
  <c r="AE346" i="79" s="1"/>
  <c r="BU253" i="79"/>
  <c r="BU280" i="79" s="1"/>
  <c r="BU343" i="79" s="1"/>
  <c r="BU92" i="79"/>
  <c r="BU142" i="79" s="1"/>
  <c r="BU166" i="79" s="1"/>
  <c r="BU172" i="79" s="1"/>
  <c r="BU346" i="79" s="1"/>
  <c r="AO92" i="79"/>
  <c r="AO142" i="79" s="1"/>
  <c r="AO166" i="79" s="1"/>
  <c r="AO172" i="79" s="1"/>
  <c r="AO346" i="79" s="1"/>
  <c r="AO253" i="79"/>
  <c r="AO280" i="79" s="1"/>
  <c r="AO343" i="79" s="1"/>
  <c r="Y253" i="79"/>
  <c r="Y280" i="79" s="1"/>
  <c r="Y343" i="79" s="1"/>
  <c r="Y92" i="79"/>
  <c r="Y142" i="79" s="1"/>
  <c r="Y166" i="79" s="1"/>
  <c r="Y172" i="79" s="1"/>
  <c r="Y346" i="79" s="1"/>
  <c r="BK92" i="79"/>
  <c r="BK142" i="79" s="1"/>
  <c r="BK166" i="79" s="1"/>
  <c r="BK172" i="79" s="1"/>
  <c r="BK346" i="79" s="1"/>
  <c r="BK253" i="79"/>
  <c r="BK280" i="79" s="1"/>
  <c r="BK343" i="79" s="1"/>
  <c r="FC253" i="79"/>
  <c r="FC280" i="79" s="1"/>
  <c r="FC343" i="79" s="1"/>
  <c r="FC92" i="79"/>
  <c r="FC142" i="79" s="1"/>
  <c r="FC166" i="79" s="1"/>
  <c r="FC172" i="79" s="1"/>
  <c r="FC346" i="79" s="1"/>
  <c r="CY253" i="79"/>
  <c r="CY280" i="79" s="1"/>
  <c r="CY343" i="79" s="1"/>
  <c r="CY92" i="79"/>
  <c r="CY142" i="79" s="1"/>
  <c r="CY166" i="79" s="1"/>
  <c r="CY172" i="79" s="1"/>
  <c r="CY346" i="79" s="1"/>
  <c r="BC253" i="79"/>
  <c r="BC280" i="79" s="1"/>
  <c r="BC343" i="79" s="1"/>
  <c r="BC92" i="79"/>
  <c r="BC142" i="79" s="1"/>
  <c r="BC166" i="79" s="1"/>
  <c r="BC172" i="79" s="1"/>
  <c r="BC346" i="79" s="1"/>
  <c r="DG92" i="79"/>
  <c r="DG142" i="79" s="1"/>
  <c r="DG166" i="79" s="1"/>
  <c r="DG172" i="79" s="1"/>
  <c r="DG346" i="79" s="1"/>
  <c r="DG253" i="79"/>
  <c r="DG280" i="79" s="1"/>
  <c r="DG343" i="79" s="1"/>
  <c r="AG92" i="79"/>
  <c r="AG142" i="79" s="1"/>
  <c r="AG166" i="79" s="1"/>
  <c r="AG172" i="79" s="1"/>
  <c r="AG346" i="79" s="1"/>
  <c r="AG253" i="79"/>
  <c r="AG280" i="79" s="1"/>
  <c r="AG343" i="79" s="1"/>
  <c r="AM92" i="79"/>
  <c r="AM142" i="79" s="1"/>
  <c r="AM166" i="79" s="1"/>
  <c r="AM172" i="79" s="1"/>
  <c r="AM346" i="79" s="1"/>
  <c r="AM253" i="79"/>
  <c r="AM280" i="79" s="1"/>
  <c r="AM343" i="79" s="1"/>
  <c r="DA92" i="79"/>
  <c r="DA142" i="79" s="1"/>
  <c r="DA166" i="79" s="1"/>
  <c r="DA172" i="79" s="1"/>
  <c r="DA346" i="79" s="1"/>
  <c r="DA253" i="79"/>
  <c r="DA280" i="79" s="1"/>
  <c r="DA343" i="79" s="1"/>
  <c r="O253" i="79"/>
  <c r="O280" i="79" s="1"/>
  <c r="O343" i="79" s="1"/>
  <c r="O92" i="79"/>
  <c r="O142" i="79" s="1"/>
  <c r="O166" i="79" s="1"/>
  <c r="O172" i="79" s="1"/>
  <c r="O346" i="79" s="1"/>
  <c r="CC92" i="79"/>
  <c r="CC142" i="79" s="1"/>
  <c r="CC166" i="79" s="1"/>
  <c r="CC172" i="79" s="1"/>
  <c r="CC346" i="79" s="1"/>
  <c r="CC253" i="79"/>
  <c r="CC280" i="79" s="1"/>
  <c r="CC343" i="79" s="1"/>
  <c r="CA253" i="79"/>
  <c r="CA280" i="79" s="1"/>
  <c r="CA343" i="79" s="1"/>
  <c r="CA92" i="79"/>
  <c r="CA142" i="79" s="1"/>
  <c r="CA166" i="79" s="1"/>
  <c r="CA172" i="79" s="1"/>
  <c r="CA346" i="79" s="1"/>
  <c r="DQ253" i="79"/>
  <c r="DQ280" i="79" s="1"/>
  <c r="DQ343" i="79" s="1"/>
  <c r="EM253" i="79"/>
  <c r="EM280" i="79" s="1"/>
  <c r="EM343" i="79" s="1"/>
  <c r="EM92" i="79"/>
  <c r="EM142" i="79" s="1"/>
  <c r="EM166" i="79" s="1"/>
  <c r="EM172" i="79" s="1"/>
  <c r="EM346" i="79" s="1"/>
  <c r="FE253" i="79"/>
  <c r="FE280" i="79" s="1"/>
  <c r="FE343" i="79" s="1"/>
  <c r="FE92" i="79"/>
  <c r="FE142" i="79" s="1"/>
  <c r="FE166" i="79" s="1"/>
  <c r="FE172" i="79" s="1"/>
  <c r="FE346" i="79" s="1"/>
  <c r="EG253" i="79"/>
  <c r="EG280" i="79" s="1"/>
  <c r="EG343" i="79" s="1"/>
  <c r="EG92" i="79"/>
  <c r="EG142" i="79" s="1"/>
  <c r="EG166" i="79" s="1"/>
  <c r="EG172" i="79" s="1"/>
  <c r="EG346" i="79" s="1"/>
  <c r="CI92" i="79" l="1"/>
  <c r="CI142" i="79" s="1"/>
  <c r="CI166" i="79" s="1"/>
  <c r="CI172" i="79" s="1"/>
  <c r="CI346" i="79" s="1"/>
  <c r="FM253" i="79"/>
  <c r="FM280" i="79" s="1"/>
  <c r="FM343" i="79" s="1"/>
  <c r="FM355" i="79" s="1"/>
  <c r="BS253" i="79"/>
  <c r="BS280" i="79" s="1"/>
  <c r="BS343" i="79" s="1"/>
  <c r="BS355" i="79" s="1"/>
  <c r="CS92" i="79"/>
  <c r="CS142" i="79" s="1"/>
  <c r="CS166" i="79" s="1"/>
  <c r="CS172" i="79" s="1"/>
  <c r="CS346" i="79" s="1"/>
  <c r="CS253" i="79"/>
  <c r="CS280" i="79" s="1"/>
  <c r="CS343" i="79" s="1"/>
  <c r="CQ92" i="79"/>
  <c r="CQ142" i="79" s="1"/>
  <c r="CQ166" i="79" s="1"/>
  <c r="CQ172" i="79" s="1"/>
  <c r="CQ346" i="79" s="1"/>
  <c r="CQ253" i="79"/>
  <c r="CQ280" i="79" s="1"/>
  <c r="CQ343" i="79" s="1"/>
  <c r="Q92" i="79"/>
  <c r="Q142" i="79" s="1"/>
  <c r="Q166" i="79" s="1"/>
  <c r="Q172" i="79" s="1"/>
  <c r="Q346" i="79" s="1"/>
  <c r="Q355" i="79" s="1"/>
  <c r="EW253" i="79"/>
  <c r="EW280" i="79" s="1"/>
  <c r="EW343" i="79" s="1"/>
  <c r="EW355" i="79" s="1"/>
  <c r="AM355" i="79"/>
  <c r="AU253" i="79"/>
  <c r="AU280" i="79" s="1"/>
  <c r="AU343" i="79" s="1"/>
  <c r="AU92" i="79"/>
  <c r="AU142" i="79" s="1"/>
  <c r="AU166" i="79" s="1"/>
  <c r="AU172" i="79" s="1"/>
  <c r="AU346" i="79" s="1"/>
  <c r="AU355" i="79" s="1"/>
  <c r="AW253" i="79"/>
  <c r="AW280" i="79" s="1"/>
  <c r="AW343" i="79" s="1"/>
  <c r="AW92" i="79"/>
  <c r="AW142" i="79" s="1"/>
  <c r="AW166" i="79" s="1"/>
  <c r="AW172" i="79" s="1"/>
  <c r="AW346" i="79" s="1"/>
  <c r="DA355" i="79"/>
  <c r="CC355" i="79"/>
  <c r="DG355" i="79"/>
  <c r="BK355" i="79"/>
  <c r="AE253" i="79"/>
  <c r="AE280" i="79" s="1"/>
  <c r="AE343" i="79" s="1"/>
  <c r="AE355" i="79" s="1"/>
  <c r="FC355" i="79"/>
  <c r="AO355" i="79"/>
  <c r="DY92" i="79"/>
  <c r="DY142" i="79" s="1"/>
  <c r="DY166" i="79" s="1"/>
  <c r="DY172" i="79" s="1"/>
  <c r="DY346" i="79" s="1"/>
  <c r="DY253" i="79"/>
  <c r="DY280" i="79" s="1"/>
  <c r="DY343" i="79" s="1"/>
  <c r="DW253" i="79"/>
  <c r="DW280" i="79" s="1"/>
  <c r="DW343" i="79" s="1"/>
  <c r="DW92" i="79"/>
  <c r="DW142" i="79" s="1"/>
  <c r="DW166" i="79" s="1"/>
  <c r="DW172" i="79" s="1"/>
  <c r="DW346" i="79" s="1"/>
  <c r="CA355" i="79"/>
  <c r="Y355" i="79"/>
  <c r="CI355" i="79"/>
  <c r="AG355" i="79"/>
  <c r="FE355" i="79"/>
  <c r="O355" i="79"/>
  <c r="EG355" i="79"/>
  <c r="BC355" i="79"/>
  <c r="EM355" i="79"/>
  <c r="CY355" i="79"/>
  <c r="DQ355" i="79"/>
  <c r="BU355" i="79"/>
  <c r="X241" i="79"/>
  <c r="X251" i="79" s="1"/>
  <c r="X92" i="79" s="1"/>
  <c r="X142" i="79" s="1"/>
  <c r="X166" i="79" s="1"/>
  <c r="X172" i="79" s="1"/>
  <c r="X346" i="79" s="1"/>
  <c r="FL241" i="79"/>
  <c r="FL251" i="79" s="1"/>
  <c r="BD241" i="79"/>
  <c r="BF241" i="79" s="1"/>
  <c r="BF251" i="79" s="1"/>
  <c r="DP241" i="79"/>
  <c r="FD241" i="79"/>
  <c r="FF241" i="79" s="1"/>
  <c r="FF251" i="79" s="1"/>
  <c r="EN241" i="79"/>
  <c r="EN251" i="79" s="1"/>
  <c r="CB241" i="79"/>
  <c r="CR241" i="79"/>
  <c r="DX241" i="79"/>
  <c r="AN241" i="79"/>
  <c r="AN251" i="79" s="1"/>
  <c r="AN92" i="79" s="1"/>
  <c r="AN142" i="79" s="1"/>
  <c r="AN166" i="79" s="1"/>
  <c r="AN172" i="79" s="1"/>
  <c r="AN346" i="79" s="1"/>
  <c r="AV241" i="79"/>
  <c r="AX241" i="79" s="1"/>
  <c r="AX251" i="79" s="1"/>
  <c r="BT241" i="79"/>
  <c r="BT251" i="79" s="1"/>
  <c r="BT92" i="79" s="1"/>
  <c r="BT142" i="79" s="1"/>
  <c r="BT166" i="79" s="1"/>
  <c r="BT172" i="79" s="1"/>
  <c r="BT346" i="79" s="1"/>
  <c r="EV241" i="79"/>
  <c r="EX241" i="79" s="1"/>
  <c r="EX251" i="79" s="1"/>
  <c r="BL241" i="79"/>
  <c r="BN241" i="79" s="1"/>
  <c r="BN251" i="79" s="1"/>
  <c r="P241" i="79"/>
  <c r="R241" i="79" s="1"/>
  <c r="R251" i="79" s="1"/>
  <c r="R253" i="79" s="1"/>
  <c r="R280" i="79" s="1"/>
  <c r="R343" i="79" s="1"/>
  <c r="EF241" i="79"/>
  <c r="EH241" i="79" s="1"/>
  <c r="EH251" i="79" s="1"/>
  <c r="AF241" i="79"/>
  <c r="AH241" i="79" s="1"/>
  <c r="AH251" i="79" s="1"/>
  <c r="CZ241" i="79"/>
  <c r="CZ251" i="79" s="1"/>
  <c r="CJ241" i="79"/>
  <c r="CL241" i="79" s="1"/>
  <c r="CL251" i="79" s="1"/>
  <c r="DH241" i="79"/>
  <c r="DJ241" i="79" s="1"/>
  <c r="DJ251" i="79" s="1"/>
  <c r="CQ355" i="79" l="1"/>
  <c r="CS355" i="79"/>
  <c r="AW355" i="79"/>
  <c r="DY355" i="79"/>
  <c r="EP241" i="79"/>
  <c r="EP251" i="79" s="1"/>
  <c r="EP92" i="79" s="1"/>
  <c r="EP142" i="79" s="1"/>
  <c r="EP166" i="79" s="1"/>
  <c r="EP172" i="79" s="1"/>
  <c r="EP346" i="79" s="1"/>
  <c r="P251" i="79"/>
  <c r="P253" i="79" s="1"/>
  <c r="P280" i="79" s="1"/>
  <c r="P343" i="79" s="1"/>
  <c r="BD251" i="79"/>
  <c r="BD253" i="79" s="1"/>
  <c r="BD280" i="79" s="1"/>
  <c r="BD343" i="79" s="1"/>
  <c r="BV241" i="79"/>
  <c r="BV251" i="79" s="1"/>
  <c r="BV92" i="79" s="1"/>
  <c r="BV142" i="79" s="1"/>
  <c r="BV166" i="79" s="1"/>
  <c r="BV172" i="79" s="1"/>
  <c r="BV346" i="79" s="1"/>
  <c r="FN241" i="79"/>
  <c r="FN251" i="79" s="1"/>
  <c r="BL251" i="79"/>
  <c r="BL92" i="79" s="1"/>
  <c r="BL142" i="79" s="1"/>
  <c r="BL166" i="79" s="1"/>
  <c r="BL172" i="79" s="1"/>
  <c r="BL346" i="79" s="1"/>
  <c r="EF251" i="79"/>
  <c r="DH251" i="79"/>
  <c r="DH253" i="79" s="1"/>
  <c r="DH280" i="79" s="1"/>
  <c r="DH343" i="79" s="1"/>
  <c r="EV251" i="79"/>
  <c r="EV92" i="79" s="1"/>
  <c r="EV142" i="79" s="1"/>
  <c r="EV166" i="79" s="1"/>
  <c r="EV172" i="79" s="1"/>
  <c r="EV346" i="79" s="1"/>
  <c r="CJ251" i="79"/>
  <c r="AF251" i="79"/>
  <c r="FD251" i="79"/>
  <c r="FD92" i="79" s="1"/>
  <c r="FD142" i="79" s="1"/>
  <c r="FD166" i="79" s="1"/>
  <c r="FD172" i="79" s="1"/>
  <c r="FD346" i="79" s="1"/>
  <c r="BN92" i="79"/>
  <c r="BN142" i="79" s="1"/>
  <c r="BN166" i="79" s="1"/>
  <c r="BN172" i="79" s="1"/>
  <c r="BN346" i="79" s="1"/>
  <c r="BN253" i="79"/>
  <c r="BN280" i="79" s="1"/>
  <c r="BN343" i="79" s="1"/>
  <c r="AH92" i="79"/>
  <c r="AH142" i="79" s="1"/>
  <c r="AH166" i="79" s="1"/>
  <c r="AH172" i="79" s="1"/>
  <c r="AH346" i="79" s="1"/>
  <c r="AH253" i="79"/>
  <c r="AH280" i="79" s="1"/>
  <c r="AH343" i="79" s="1"/>
  <c r="FF92" i="79"/>
  <c r="FF142" i="79" s="1"/>
  <c r="FF166" i="79" s="1"/>
  <c r="FF172" i="79" s="1"/>
  <c r="FF346" i="79" s="1"/>
  <c r="FF253" i="79"/>
  <c r="FF280" i="79" s="1"/>
  <c r="FF343" i="79" s="1"/>
  <c r="BF92" i="79"/>
  <c r="BF142" i="79" s="1"/>
  <c r="BF166" i="79" s="1"/>
  <c r="BF172" i="79" s="1"/>
  <c r="BF346" i="79" s="1"/>
  <c r="BF253" i="79"/>
  <c r="BF280" i="79" s="1"/>
  <c r="BF343" i="79" s="1"/>
  <c r="AX253" i="79"/>
  <c r="AX280" i="79" s="1"/>
  <c r="AX343" i="79" s="1"/>
  <c r="AX92" i="79"/>
  <c r="AX142" i="79" s="1"/>
  <c r="AX166" i="79" s="1"/>
  <c r="AX172" i="79" s="1"/>
  <c r="AX346" i="79" s="1"/>
  <c r="AN253" i="79"/>
  <c r="AN280" i="79" s="1"/>
  <c r="AN343" i="79" s="1"/>
  <c r="AN355" i="79" s="1"/>
  <c r="AN360" i="79" s="1"/>
  <c r="BT253" i="79"/>
  <c r="BT280" i="79" s="1"/>
  <c r="BT343" i="79" s="1"/>
  <c r="BT355" i="79" s="1"/>
  <c r="BT360" i="79" s="1"/>
  <c r="AV251" i="79"/>
  <c r="DB241" i="79"/>
  <c r="DB251" i="79" s="1"/>
  <c r="DB92" i="79" s="1"/>
  <c r="DB142" i="79" s="1"/>
  <c r="DB166" i="79" s="1"/>
  <c r="DB172" i="79" s="1"/>
  <c r="DB346" i="79" s="1"/>
  <c r="CB251" i="79"/>
  <c r="CD241" i="79"/>
  <c r="CD251" i="79" s="1"/>
  <c r="DJ253" i="79"/>
  <c r="DJ280" i="79" s="1"/>
  <c r="DJ343" i="79" s="1"/>
  <c r="DJ92" i="79"/>
  <c r="DJ142" i="79" s="1"/>
  <c r="DJ166" i="79" s="1"/>
  <c r="DJ172" i="79" s="1"/>
  <c r="DJ346" i="79" s="1"/>
  <c r="DP251" i="79"/>
  <c r="DR241" i="79"/>
  <c r="DR251" i="79" s="1"/>
  <c r="DX251" i="79"/>
  <c r="DZ241" i="79"/>
  <c r="DZ251" i="79" s="1"/>
  <c r="CR251" i="79"/>
  <c r="CT241" i="79"/>
  <c r="CT251" i="79" s="1"/>
  <c r="EN253" i="79"/>
  <c r="EN280" i="79" s="1"/>
  <c r="EN343" i="79" s="1"/>
  <c r="EN92" i="79"/>
  <c r="EN142" i="79" s="1"/>
  <c r="EN166" i="79" s="1"/>
  <c r="EN172" i="79" s="1"/>
  <c r="EN346" i="79" s="1"/>
  <c r="EX92" i="79"/>
  <c r="EX142" i="79" s="1"/>
  <c r="EX166" i="79" s="1"/>
  <c r="EX172" i="79" s="1"/>
  <c r="EX346" i="79" s="1"/>
  <c r="EX253" i="79"/>
  <c r="EX280" i="79" s="1"/>
  <c r="EX343" i="79" s="1"/>
  <c r="X253" i="79"/>
  <c r="X280" i="79" s="1"/>
  <c r="X343" i="79" s="1"/>
  <c r="X355" i="79" s="1"/>
  <c r="X360" i="79" s="1"/>
  <c r="EH253" i="79"/>
  <c r="EH280" i="79" s="1"/>
  <c r="EH343" i="79" s="1"/>
  <c r="EH92" i="79"/>
  <c r="EH142" i="79" s="1"/>
  <c r="EH166" i="79" s="1"/>
  <c r="EH172" i="79" s="1"/>
  <c r="EH346" i="79" s="1"/>
  <c r="FL253" i="79"/>
  <c r="FL280" i="79" s="1"/>
  <c r="FL343" i="79" s="1"/>
  <c r="FL92" i="79"/>
  <c r="FL142" i="79" s="1"/>
  <c r="FL166" i="79" s="1"/>
  <c r="FL172" i="79" s="1"/>
  <c r="FL346" i="79" s="1"/>
  <c r="CZ92" i="79"/>
  <c r="CZ142" i="79" s="1"/>
  <c r="CZ166" i="79" s="1"/>
  <c r="CZ172" i="79" s="1"/>
  <c r="CZ346" i="79" s="1"/>
  <c r="CZ253" i="79"/>
  <c r="CZ280" i="79" s="1"/>
  <c r="CZ343" i="79" s="1"/>
  <c r="CL253" i="79"/>
  <c r="CL280" i="79" s="1"/>
  <c r="CL343" i="79" s="1"/>
  <c r="CL92" i="79"/>
  <c r="CL142" i="79" s="1"/>
  <c r="CL166" i="79" s="1"/>
  <c r="CL172" i="79" s="1"/>
  <c r="CL346" i="79" s="1"/>
  <c r="AP241" i="79"/>
  <c r="AP251" i="79" s="1"/>
  <c r="R92" i="79"/>
  <c r="R142" i="79" s="1"/>
  <c r="R166" i="79" s="1"/>
  <c r="R172" i="79" s="1"/>
  <c r="R346" i="79" s="1"/>
  <c r="R355" i="79" s="1"/>
  <c r="Z241" i="79"/>
  <c r="Z251" i="79" s="1"/>
  <c r="DW355" i="79"/>
  <c r="EV253" i="79" l="1"/>
  <c r="EV280" i="79" s="1"/>
  <c r="EV343" i="79" s="1"/>
  <c r="EV355" i="79" s="1"/>
  <c r="EV360" i="79" s="1"/>
  <c r="P92" i="79"/>
  <c r="P142" i="79" s="1"/>
  <c r="P166" i="79" s="1"/>
  <c r="P172" i="79" s="1"/>
  <c r="P346" i="79" s="1"/>
  <c r="P355" i="79" s="1"/>
  <c r="P360" i="79" s="1"/>
  <c r="BD92" i="79"/>
  <c r="BD142" i="79" s="1"/>
  <c r="BD166" i="79" s="1"/>
  <c r="BD172" i="79" s="1"/>
  <c r="BD346" i="79" s="1"/>
  <c r="BD355" i="79" s="1"/>
  <c r="BD360" i="79" s="1"/>
  <c r="EP253" i="79"/>
  <c r="EP280" i="79" s="1"/>
  <c r="EP343" i="79" s="1"/>
  <c r="EP355" i="79" s="1"/>
  <c r="BV253" i="79"/>
  <c r="BV280" i="79" s="1"/>
  <c r="BV343" i="79" s="1"/>
  <c r="BV355" i="79" s="1"/>
  <c r="BN355" i="79"/>
  <c r="DH92" i="79"/>
  <c r="DH142" i="79" s="1"/>
  <c r="DH166" i="79" s="1"/>
  <c r="DH172" i="79" s="1"/>
  <c r="DH346" i="79" s="1"/>
  <c r="DH355" i="79" s="1"/>
  <c r="DH360" i="79" s="1"/>
  <c r="BL253" i="79"/>
  <c r="BL280" i="79" s="1"/>
  <c r="BL343" i="79" s="1"/>
  <c r="BL355" i="79" s="1"/>
  <c r="BL360" i="79" s="1"/>
  <c r="FF355" i="79"/>
  <c r="CZ355" i="79"/>
  <c r="CZ360" i="79" s="1"/>
  <c r="FN92" i="79"/>
  <c r="FN142" i="79" s="1"/>
  <c r="FN166" i="79" s="1"/>
  <c r="FN172" i="79" s="1"/>
  <c r="FN346" i="79" s="1"/>
  <c r="FN253" i="79"/>
  <c r="FN280" i="79" s="1"/>
  <c r="FN343" i="79" s="1"/>
  <c r="EF253" i="79"/>
  <c r="EF280" i="79" s="1"/>
  <c r="EF343" i="79" s="1"/>
  <c r="EF92" i="79"/>
  <c r="EF142" i="79" s="1"/>
  <c r="EF166" i="79" s="1"/>
  <c r="EF172" i="79" s="1"/>
  <c r="EF346" i="79" s="1"/>
  <c r="BF355" i="79"/>
  <c r="DB253" i="79"/>
  <c r="DB280" i="79" s="1"/>
  <c r="DB343" i="79" s="1"/>
  <c r="DB355" i="79" s="1"/>
  <c r="FD253" i="79"/>
  <c r="FD280" i="79" s="1"/>
  <c r="FD343" i="79" s="1"/>
  <c r="FD355" i="79" s="1"/>
  <c r="FD360" i="79" s="1"/>
  <c r="AF253" i="79"/>
  <c r="AF280" i="79" s="1"/>
  <c r="AF343" i="79" s="1"/>
  <c r="AF92" i="79"/>
  <c r="AF142" i="79" s="1"/>
  <c r="AF166" i="79" s="1"/>
  <c r="AF172" i="79" s="1"/>
  <c r="AF346" i="79" s="1"/>
  <c r="CJ253" i="79"/>
  <c r="CJ280" i="79" s="1"/>
  <c r="CJ343" i="79" s="1"/>
  <c r="CJ92" i="79"/>
  <c r="CJ142" i="79" s="1"/>
  <c r="CJ166" i="79" s="1"/>
  <c r="CJ172" i="79" s="1"/>
  <c r="CJ346" i="79" s="1"/>
  <c r="AX355" i="79"/>
  <c r="AH355" i="79"/>
  <c r="AV92" i="79"/>
  <c r="AV142" i="79" s="1"/>
  <c r="AV166" i="79" s="1"/>
  <c r="AV172" i="79" s="1"/>
  <c r="AV346" i="79" s="1"/>
  <c r="AV253" i="79"/>
  <c r="AV280" i="79" s="1"/>
  <c r="AV343" i="79" s="1"/>
  <c r="EX355" i="79"/>
  <c r="DR92" i="79"/>
  <c r="DR142" i="79" s="1"/>
  <c r="DR166" i="79" s="1"/>
  <c r="DR172" i="79" s="1"/>
  <c r="DR346" i="79" s="1"/>
  <c r="DR253" i="79"/>
  <c r="DR280" i="79" s="1"/>
  <c r="DR343" i="79" s="1"/>
  <c r="DP92" i="79"/>
  <c r="DP142" i="79" s="1"/>
  <c r="DP166" i="79" s="1"/>
  <c r="DP172" i="79" s="1"/>
  <c r="DP346" i="79" s="1"/>
  <c r="DP253" i="79"/>
  <c r="DP280" i="79" s="1"/>
  <c r="DP343" i="79" s="1"/>
  <c r="DJ355" i="79"/>
  <c r="Z253" i="79"/>
  <c r="Z280" i="79" s="1"/>
  <c r="Z343" i="79" s="1"/>
  <c r="Z92" i="79"/>
  <c r="Z142" i="79" s="1"/>
  <c r="Z166" i="79" s="1"/>
  <c r="Z172" i="79" s="1"/>
  <c r="Z346" i="79" s="1"/>
  <c r="CT253" i="79"/>
  <c r="CT280" i="79" s="1"/>
  <c r="CT343" i="79" s="1"/>
  <c r="CT92" i="79"/>
  <c r="CT142" i="79" s="1"/>
  <c r="CT166" i="79" s="1"/>
  <c r="CT172" i="79" s="1"/>
  <c r="CT346" i="79" s="1"/>
  <c r="CD92" i="79"/>
  <c r="CD142" i="79" s="1"/>
  <c r="CD166" i="79" s="1"/>
  <c r="CD172" i="79" s="1"/>
  <c r="CD346" i="79" s="1"/>
  <c r="CD253" i="79"/>
  <c r="CD280" i="79" s="1"/>
  <c r="CD343" i="79" s="1"/>
  <c r="FL355" i="79"/>
  <c r="FL360" i="79" s="1"/>
  <c r="CL355" i="79"/>
  <c r="EN355" i="79"/>
  <c r="EN360" i="79" s="1"/>
  <c r="CR92" i="79"/>
  <c r="CR142" i="79" s="1"/>
  <c r="CR166" i="79" s="1"/>
  <c r="CR172" i="79" s="1"/>
  <c r="CR346" i="79" s="1"/>
  <c r="CR253" i="79"/>
  <c r="CR280" i="79" s="1"/>
  <c r="CR343" i="79" s="1"/>
  <c r="AP253" i="79"/>
  <c r="AP280" i="79" s="1"/>
  <c r="AP343" i="79" s="1"/>
  <c r="AP92" i="79"/>
  <c r="AP142" i="79" s="1"/>
  <c r="AP166" i="79" s="1"/>
  <c r="AP172" i="79" s="1"/>
  <c r="AP346" i="79" s="1"/>
  <c r="DZ253" i="79"/>
  <c r="DZ280" i="79" s="1"/>
  <c r="DZ343" i="79" s="1"/>
  <c r="DZ92" i="79"/>
  <c r="DZ142" i="79" s="1"/>
  <c r="DZ166" i="79" s="1"/>
  <c r="DZ172" i="79" s="1"/>
  <c r="DZ346" i="79" s="1"/>
  <c r="CB92" i="79"/>
  <c r="CB142" i="79" s="1"/>
  <c r="CB166" i="79" s="1"/>
  <c r="CB172" i="79" s="1"/>
  <c r="CB346" i="79" s="1"/>
  <c r="CB253" i="79"/>
  <c r="CB280" i="79" s="1"/>
  <c r="CB343" i="79" s="1"/>
  <c r="DX253" i="79"/>
  <c r="DX280" i="79" s="1"/>
  <c r="DX343" i="79" s="1"/>
  <c r="DX92" i="79"/>
  <c r="DX142" i="79" s="1"/>
  <c r="DX166" i="79" s="1"/>
  <c r="DX172" i="79" s="1"/>
  <c r="DX346" i="79" s="1"/>
  <c r="EH355" i="79"/>
  <c r="FN355" i="79" l="1"/>
  <c r="CB355" i="79"/>
  <c r="CB360" i="79" s="1"/>
  <c r="DP355" i="79"/>
  <c r="DP360" i="79" s="1"/>
  <c r="AV355" i="79"/>
  <c r="AV360" i="79" s="1"/>
  <c r="EF355" i="79"/>
  <c r="EF360" i="79" s="1"/>
  <c r="DR355" i="79"/>
  <c r="CJ355" i="79"/>
  <c r="CJ360" i="79" s="1"/>
  <c r="AF355" i="79"/>
  <c r="AF360" i="79" s="1"/>
  <c r="Z355" i="79"/>
  <c r="DZ355" i="79"/>
  <c r="CT355" i="79"/>
  <c r="AP355" i="79"/>
  <c r="CR355" i="79"/>
  <c r="CR360" i="79" s="1"/>
  <c r="DX355" i="79"/>
  <c r="DX360" i="79" s="1"/>
  <c r="CD355" i="79"/>
  <c r="D19" i="32"/>
  <c r="D21" i="32" s="1"/>
  <c r="D24" i="32" s="1"/>
  <c r="H92" i="13" s="1"/>
  <c r="AA25" i="77" s="1"/>
  <c r="AA32" i="77" s="1"/>
  <c r="AA34" i="77" s="1"/>
  <c r="H89" i="26"/>
  <c r="H116" i="26" s="1"/>
  <c r="D13" i="7" l="1"/>
  <c r="H142" i="13"/>
  <c r="H166" i="13" s="1"/>
  <c r="H92" i="79"/>
  <c r="H142" i="79" s="1"/>
  <c r="H166" i="79" s="1"/>
  <c r="H172" i="79" s="1"/>
  <c r="H346" i="79" s="1"/>
  <c r="F123" i="36" l="1"/>
  <c r="F125" i="36" s="1"/>
  <c r="F96" i="36"/>
  <c r="F98" i="36" s="1"/>
  <c r="F40" i="36"/>
  <c r="F42" i="36" s="1"/>
  <c r="D16" i="7" l="1"/>
  <c r="D25" i="7" s="1"/>
  <c r="J32" i="7" s="1"/>
  <c r="J35" i="7" s="1"/>
  <c r="I32" i="7" l="1"/>
  <c r="J44" i="7" l="1"/>
  <c r="H32" i="7"/>
  <c r="H35" i="7" l="1"/>
  <c r="H44" i="7" s="1"/>
  <c r="I33" i="7" s="1"/>
  <c r="I35" i="7" s="1"/>
  <c r="D32" i="7"/>
  <c r="D33" i="7"/>
  <c r="H362" i="79" s="1"/>
  <c r="I44" i="7"/>
  <c r="D44" i="7" s="1"/>
  <c r="E32" i="7" l="1"/>
  <c r="D34" i="7"/>
  <c r="H76" i="26" s="1"/>
  <c r="AA57" i="77" s="1"/>
  <c r="BL362" i="79"/>
  <c r="BL363" i="79" s="1"/>
  <c r="BL372" i="79" s="1"/>
  <c r="CB362" i="79"/>
  <c r="CB363" i="79" s="1"/>
  <c r="CB372" i="79" s="1"/>
  <c r="CZ362" i="79"/>
  <c r="CZ363" i="79" s="1"/>
  <c r="CZ372" i="79" s="1"/>
  <c r="AF362" i="79"/>
  <c r="AF363" i="79" s="1"/>
  <c r="AF372" i="79" s="1"/>
  <c r="FL362" i="79"/>
  <c r="FL363" i="79" s="1"/>
  <c r="FL372" i="79" s="1"/>
  <c r="AN362" i="79"/>
  <c r="AN363" i="79" s="1"/>
  <c r="AN372" i="79" s="1"/>
  <c r="BD362" i="79"/>
  <c r="BD363" i="79" s="1"/>
  <c r="BD372" i="79" s="1"/>
  <c r="AV362" i="79"/>
  <c r="AV363" i="79" s="1"/>
  <c r="AV372" i="79" s="1"/>
  <c r="BT362" i="79"/>
  <c r="BT363" i="79" s="1"/>
  <c r="BT372" i="79" s="1"/>
  <c r="DH362" i="79"/>
  <c r="DH363" i="79" s="1"/>
  <c r="DH372" i="79" s="1"/>
  <c r="EV362" i="79"/>
  <c r="EV363" i="79" s="1"/>
  <c r="EV372" i="79" s="1"/>
  <c r="CR362" i="79"/>
  <c r="CR363" i="79" s="1"/>
  <c r="CR372" i="79" s="1"/>
  <c r="DP362" i="79"/>
  <c r="DP363" i="79" s="1"/>
  <c r="DP372" i="79" s="1"/>
  <c r="EF362" i="79"/>
  <c r="EF363" i="79" s="1"/>
  <c r="EF372" i="79" s="1"/>
  <c r="FD362" i="79"/>
  <c r="FD363" i="79" s="1"/>
  <c r="FD372" i="79" s="1"/>
  <c r="X362" i="79"/>
  <c r="X363" i="79" s="1"/>
  <c r="X372" i="79" s="1"/>
  <c r="CJ362" i="79"/>
  <c r="CJ363" i="79" s="1"/>
  <c r="CJ372" i="79" s="1"/>
  <c r="P362" i="79"/>
  <c r="P363" i="79" s="1"/>
  <c r="P372" i="79" s="1"/>
  <c r="EN362" i="79"/>
  <c r="EN363" i="79" s="1"/>
  <c r="EN372" i="79" s="1"/>
  <c r="DX362" i="79"/>
  <c r="DX363" i="79" s="1"/>
  <c r="DX372" i="79" s="1"/>
  <c r="H361" i="79"/>
  <c r="J76" i="26"/>
  <c r="J241" i="79" s="1"/>
  <c r="J251" i="79" s="1"/>
  <c r="J253" i="79" s="1"/>
  <c r="J280" i="79" s="1"/>
  <c r="J343" i="79" s="1"/>
  <c r="J355" i="79" s="1"/>
  <c r="D35" i="7" l="1"/>
  <c r="H241" i="79"/>
  <c r="H251" i="79" s="1"/>
  <c r="H253" i="79" s="1"/>
  <c r="H280" i="79" s="1"/>
  <c r="H343" i="79" s="1"/>
  <c r="H355" i="79" s="1"/>
  <c r="H360" i="79" s="1"/>
  <c r="H363" i="79" s="1"/>
  <c r="H372" i="79" s="1"/>
  <c r="P373" i="79" s="1"/>
  <c r="P375" i="79" s="1"/>
  <c r="K76" i="26"/>
  <c r="DH373" i="79" l="1"/>
  <c r="DH375" i="79" s="1"/>
  <c r="DP373" i="79"/>
  <c r="DP375" i="79" s="1"/>
  <c r="BT373" i="79"/>
  <c r="BT375" i="79" s="1"/>
  <c r="FD373" i="79"/>
  <c r="FD375" i="79" s="1"/>
  <c r="BD373" i="79"/>
  <c r="BD375" i="79" s="1"/>
  <c r="CZ373" i="79"/>
  <c r="CZ375" i="79" s="1"/>
  <c r="CB373" i="79"/>
  <c r="CB375" i="79" s="1"/>
  <c r="AF373" i="79"/>
  <c r="AF375" i="79" s="1"/>
  <c r="AN373" i="79"/>
  <c r="AN375" i="79" s="1"/>
  <c r="EF373" i="79"/>
  <c r="EF375" i="79" s="1"/>
  <c r="DX373" i="79"/>
  <c r="DX375" i="79" s="1"/>
  <c r="AV373" i="79"/>
  <c r="AV375" i="79" s="1"/>
  <c r="EV373" i="79"/>
  <c r="EV375" i="79" s="1"/>
  <c r="CR373" i="79"/>
  <c r="CR375" i="79" s="1"/>
  <c r="CJ373" i="79"/>
  <c r="CJ375" i="79" s="1"/>
  <c r="FL373" i="79"/>
  <c r="FL375" i="79" s="1"/>
  <c r="EN373" i="79"/>
  <c r="EN375" i="79" s="1"/>
  <c r="X373" i="79"/>
  <c r="X375" i="79" s="1"/>
  <c r="BL373" i="79"/>
  <c r="BL375" i="7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</authors>
  <commentList>
    <comment ref="G30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 xml:space="preserve">BPA:  </t>
        </r>
        <r>
          <rPr>
            <sz val="9"/>
            <color indexed="81"/>
            <rFont val="Tahoma"/>
            <family val="2"/>
          </rPr>
          <t>Input disallowed fuel and purchased power amount here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  <author>BPA User</author>
    <author>Edwards,Michael D (BPA) - PSRF-6</author>
    <author>Arnold L. Wagner</author>
  </authors>
  <commentList>
    <comment ref="B63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63" authorId="1" shapeId="0" xr:uid="{00000000-0006-0000-0500-000002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conservation costs are included in this account</t>
        </r>
      </text>
    </comment>
    <comment ref="B64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64" authorId="1" shapeId="0" xr:uid="{00000000-0006-0000-0500-000004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conservation costs are included in this account</t>
        </r>
      </text>
    </comment>
    <comment ref="B76" authorId="2" shapeId="0" xr:uid="{487AF475-919C-428C-9163-DA951388F99A}">
      <text>
        <r>
          <rPr>
            <b/>
            <sz val="9"/>
            <color indexed="81"/>
            <rFont val="Tahoma"/>
            <family val="2"/>
          </rPr>
          <t>Edwards,Michael D (BPA) - PSRF-6:</t>
        </r>
        <r>
          <rPr>
            <sz val="9"/>
            <color indexed="81"/>
            <rFont val="Tahoma"/>
            <family val="2"/>
          </rPr>
          <t xml:space="preserve">
This adjustment line is only included on Sch 3 for reference, the actual calculation occurs on Sch 4, and only when a reallocation from Production to Distribution is warranted (see 2026 ASCM).  K76 shows Account 925 functionalized to Prod as a percentage of total Production Cost.</t>
        </r>
      </text>
    </comment>
    <comment ref="B82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82" authorId="1" shapeId="0" xr:uid="{00000000-0006-0000-0500-000006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conservation costs are included in this account</t>
        </r>
      </text>
    </comment>
    <comment ref="B83" authorId="0" shapeId="0" xr:uid="{00000000-0006-0000-0500-000007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Only conservation costs allowed as production</t>
        </r>
      </text>
    </comment>
    <comment ref="F83" authorId="1" shapeId="0" xr:uid="{00000000-0006-0000-0500-000008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Direct Analysis allowed only if conservation costs are included in this account</t>
        </r>
      </text>
    </comment>
    <comment ref="E112" authorId="3" shapeId="0" xr:uid="{00000000-0006-0000-0500-000009000000}">
      <text>
        <r>
          <rPr>
            <b/>
            <sz val="10"/>
            <color indexed="81"/>
            <rFont val="Tahoma"/>
            <family val="2"/>
          </rPr>
          <t>BPA:</t>
        </r>
        <r>
          <rPr>
            <sz val="10"/>
            <color indexed="81"/>
            <rFont val="Tahoma"/>
            <family val="2"/>
          </rPr>
          <t xml:space="preserve">
Same Function as Schedule 1, Row 92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tc={AB326E8B-015A-4EF5-8A70-6BCD27646445}</author>
    <author>Edwards,Michael D (BPA) - PSRF-6</author>
  </authors>
  <commentList>
    <comment ref="G15" authorId="0" shapeId="0" xr:uid="{AB326E8B-015A-4EF5-8A70-6BCD27646445}">
      <text>
        <t>[Threaded comment]
Your version of Excel allows you to read this threaded comment; however, any edits to it will get removed if the file is opened in a newer version of Excel. Learn more: https://go.microsoft.com/fwlink/?linkid=870924
Comment:
    FF1 shows $43,048,247. $1 less than APP1. Ok</t>
      </text>
    </comment>
    <comment ref="B26" authorId="1" shapeId="0" xr:uid="{98AEFFEA-A55E-4BC8-BE17-5ECF7DA0A02B}">
      <text>
        <r>
          <rPr>
            <b/>
            <sz val="9"/>
            <color indexed="81"/>
            <rFont val="Tahoma"/>
            <family val="2"/>
          </rPr>
          <t>Edwards,Michael D (BPA) - PSRF-6:</t>
        </r>
        <r>
          <rPr>
            <sz val="9"/>
            <color indexed="81"/>
            <rFont val="Tahoma"/>
            <family val="2"/>
          </rPr>
          <t xml:space="preserve">
only includes Transmission costs not reported in Account 447 associated with Sales for Resale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BPA User</author>
  </authors>
  <commentList>
    <comment ref="F45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Insert Base Period NLSL MWh amount here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Cornejo,Paulina (BPA) - PSRF-6</author>
    <author>BPA User</author>
    <author>Russell</author>
    <author>jms3338</author>
  </authors>
  <commentList>
    <comment ref="B3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 xml:space="preserve">BPA:
</t>
        </r>
        <r>
          <rPr>
            <sz val="9"/>
            <color indexed="81"/>
            <rFont val="Tahoma"/>
            <family val="2"/>
          </rPr>
          <t>Report Calendar Year amounts for Base Year only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" authorId="1" shapeId="0" xr:uid="{00000000-0006-0000-0A00-000002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Values read in from Schedule 4</t>
        </r>
      </text>
    </comment>
    <comment ref="C6" authorId="2" shapeId="0" xr:uid="{00000000-0006-0000-0A00-000003000000}">
      <text>
        <r>
          <rPr>
            <b/>
            <sz val="9"/>
            <color indexed="81"/>
            <rFont val="Tahoma"/>
            <family val="2"/>
          </rPr>
          <t xml:space="preserve">BPA: </t>
        </r>
        <r>
          <rPr>
            <sz val="9"/>
            <color indexed="81"/>
            <rFont val="Tahoma"/>
            <family val="2"/>
          </rPr>
          <t>Leap year</t>
        </r>
      </text>
    </comment>
    <comment ref="G6" authorId="3" shapeId="0" xr:uid="{00000000-0006-0000-0A00-000004000000}">
      <text>
        <r>
          <rPr>
            <b/>
            <sz val="8"/>
            <color indexed="81"/>
            <rFont val="Tahoma"/>
            <family val="2"/>
          </rPr>
          <t>BPA:</t>
        </r>
        <r>
          <rPr>
            <sz val="8"/>
            <color indexed="81"/>
            <rFont val="Tahoma"/>
            <family val="2"/>
          </rPr>
          <t xml:space="preserve">
For COUs, this number will come from the Tiered Rates Tab.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 Shaughnessy</author>
  </authors>
  <commentList>
    <comment ref="C395" authorId="0" shapeId="0" xr:uid="{00000000-0006-0000-1100-000001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Labor costs related to conservation may be functionalized to Production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BPA User</author>
  </authors>
  <commentList>
    <comment ref="B31" authorId="0" shapeId="0" xr:uid="{00000000-0006-0000-1300-000001000000}">
      <text>
        <r>
          <rPr>
            <b/>
            <sz val="10"/>
            <color indexed="81"/>
            <rFont val="Tahoma"/>
            <family val="2"/>
          </rPr>
          <t xml:space="preserve">BPA User:  </t>
        </r>
        <r>
          <rPr>
            <sz val="10"/>
            <color indexed="81"/>
            <rFont val="Tahoma"/>
            <family val="2"/>
          </rPr>
          <t>Enter as negative value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 Shaughnessy</author>
    <author>tc={B07065DC-183B-4F9E-94E1-E27479E4CAA3}</author>
  </authors>
  <commentList>
    <comment ref="B17" authorId="0" shapeId="0" xr:uid="{00000000-0006-0000-0D00-000001000000}">
      <text>
        <r>
          <rPr>
            <b/>
            <sz val="9"/>
            <color indexed="81"/>
            <rFont val="Tahoma"/>
            <family val="2"/>
          </rPr>
          <t>BPA:</t>
        </r>
        <r>
          <rPr>
            <sz val="9"/>
            <color indexed="81"/>
            <rFont val="Tahoma"/>
            <family val="2"/>
          </rPr>
          <t xml:space="preserve">
Labor costs related to conservation may be functionalized to Production</t>
        </r>
      </text>
    </comment>
    <comment ref="B73" authorId="1" shapeId="0" xr:uid="{B07065DC-183B-4F9E-94E1-E27479E4CAA3}">
      <text>
        <t>[Threaded comment]
Your version of Excel allows you to read this threaded comment; however, any edits to it will get removed if the file is opened in a newer version of Excel. Learn more: https://go.microsoft.com/fwlink/?linkid=870924
Comment:
    Limited scope of available categories</t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Russell</author>
    <author>Arnold L. Wagner</author>
  </authors>
  <commentList>
    <comment ref="A18" authorId="0" shapeId="0" xr:uid="{00000000-0006-0000-1400-000001000000}">
      <text>
        <r>
          <rPr>
            <b/>
            <sz val="9"/>
            <color indexed="81"/>
            <rFont val="Tahoma"/>
            <family val="2"/>
          </rPr>
          <t xml:space="preserve">BPA:  </t>
        </r>
        <r>
          <rPr>
            <sz val="9"/>
            <color indexed="81"/>
            <rFont val="Tahoma"/>
            <family val="2"/>
          </rPr>
          <t>Enter as negative number</t>
        </r>
      </text>
    </comment>
    <comment ref="AA48" authorId="1" shapeId="0" xr:uid="{00000000-0006-0000-1400-000002000000}">
      <text>
        <r>
          <rPr>
            <sz val="10"/>
            <color indexed="81"/>
            <rFont val="Tahoma"/>
            <family val="2"/>
          </rPr>
          <t>Total Property Tax x PTDG Ratio for NLSL Production.</t>
        </r>
      </text>
    </comment>
  </commentList>
</comments>
</file>

<file path=xl/sharedStrings.xml><?xml version="1.0" encoding="utf-8"?>
<sst xmlns="http://schemas.openxmlformats.org/spreadsheetml/2006/main" count="3355" uniqueCount="794">
  <si>
    <t>Average PP</t>
  </si>
  <si>
    <t>Average SS</t>
  </si>
  <si>
    <t>1/2 difference</t>
  </si>
  <si>
    <t>Mid Point</t>
  </si>
  <si>
    <t>Percentage Spread</t>
  </si>
  <si>
    <t xml:space="preserve">Long-Term Portion of Derivative Assets </t>
  </si>
  <si>
    <t xml:space="preserve">Fuel Stock Expenses Undistributed </t>
  </si>
  <si>
    <t xml:space="preserve">Prepayments </t>
  </si>
  <si>
    <t xml:space="preserve">Derivative Instrument Assets </t>
  </si>
  <si>
    <t xml:space="preserve">Unamortized Debt Expenses </t>
  </si>
  <si>
    <t xml:space="preserve">Extraordinary Property Losses </t>
  </si>
  <si>
    <t xml:space="preserve">Unrecovered Plant and Regulatory Study Costs </t>
  </si>
  <si>
    <t xml:space="preserve">Other Regulatory Assets </t>
  </si>
  <si>
    <t xml:space="preserve">Clearing Accounts </t>
  </si>
  <si>
    <t xml:space="preserve">Temporary Facilities </t>
  </si>
  <si>
    <t xml:space="preserve">Miscellaneous Deferred Debits </t>
  </si>
  <si>
    <t xml:space="preserve">Deferred Losses from Disposition of Utility Plant </t>
  </si>
  <si>
    <t xml:space="preserve">Research, Development, and Demonstration Expenditures </t>
  </si>
  <si>
    <t xml:space="preserve">Unamortized Loss on Reacquired Debt </t>
  </si>
  <si>
    <t xml:space="preserve">Accumulated Deferred Income Taxes </t>
  </si>
  <si>
    <t xml:space="preserve">Customer Advances for Construction </t>
  </si>
  <si>
    <t xml:space="preserve">Accumulated Deferred Investment Tax Credits </t>
  </si>
  <si>
    <t xml:space="preserve">Deferred Gains from Disposition of Utility Plant </t>
  </si>
  <si>
    <t xml:space="preserve">Other Deferred Credits </t>
  </si>
  <si>
    <t xml:space="preserve">Other Regulatory Liabilities </t>
  </si>
  <si>
    <t xml:space="preserve">Unamortized Gain on Reacquired Debt </t>
  </si>
  <si>
    <t>Amortization of Plant Held for Future Use</t>
  </si>
  <si>
    <t xml:space="preserve">Capital Lease - Common Plant </t>
  </si>
  <si>
    <t>Amortization of Plant Acquisition Adjustments  (Electric)</t>
  </si>
  <si>
    <t>Accumulated Deferred Income Taxes-Accel. Amort.</t>
  </si>
  <si>
    <t xml:space="preserve">Accumulated Deferred Income Taxes-Property </t>
  </si>
  <si>
    <t xml:space="preserve">Accumulated Deferred Income Taxes-Other </t>
  </si>
  <si>
    <t>(Total Rate Base * Federal Income Tax Adjusted Weighted Cost of Capital)</t>
  </si>
  <si>
    <t>Income Tax (Included on Schedule 2)</t>
  </si>
  <si>
    <t>TOTAL STATE AND OTHER TAXES</t>
  </si>
  <si>
    <t>TOTAL FEDERAL</t>
  </si>
  <si>
    <t>STATE AND OTHER</t>
  </si>
  <si>
    <t>State and Other Taxes</t>
  </si>
  <si>
    <t>Depreciation and Amortization:</t>
  </si>
  <si>
    <t>Other Included Items:</t>
  </si>
  <si>
    <t>411.7</t>
  </si>
  <si>
    <t>Other Revenues:</t>
  </si>
  <si>
    <t>451</t>
  </si>
  <si>
    <t>453</t>
  </si>
  <si>
    <t>454</t>
  </si>
  <si>
    <t>456</t>
  </si>
  <si>
    <t>Total Other Revenues</t>
  </si>
  <si>
    <t>Total Other Included Items</t>
  </si>
  <si>
    <t>Total Operating Expenses</t>
  </si>
  <si>
    <t>Total Cost</t>
  </si>
  <si>
    <t>Component</t>
  </si>
  <si>
    <t>BONNEVILLE POWER ADMINISTRATION</t>
  </si>
  <si>
    <t>Stores Expense Undistributed</t>
  </si>
  <si>
    <t>RESIDENTIAL PURCHASE AND SALE AGREEMENT</t>
  </si>
  <si>
    <t>Weighted</t>
  </si>
  <si>
    <t>Debt</t>
  </si>
  <si>
    <t>Preferred Equity</t>
  </si>
  <si>
    <t>Common Equity</t>
  </si>
  <si>
    <t>Step 2: Gross Up Equity Return for Federal Income Taxes</t>
  </si>
  <si>
    <t>Total Rate Base from Schedule 1</t>
  </si>
  <si>
    <t>Federal Income Tax Adjusted Weighted Cost of Capital</t>
  </si>
  <si>
    <t>Sales for Resale</t>
  </si>
  <si>
    <t>Total Sales for Resale</t>
  </si>
  <si>
    <t>Schedule 4: Average System Cost</t>
  </si>
  <si>
    <t>(Total Disposition of Plant + Total Sales for Resale + Total Other Revenue)</t>
  </si>
  <si>
    <t>(From Schedule 3)</t>
  </si>
  <si>
    <t>Acquisition Adjustments (Electric)</t>
  </si>
  <si>
    <t>Total Liabilities and Other Credits</t>
  </si>
  <si>
    <t>Total Assets and Other Debits</t>
  </si>
  <si>
    <t xml:space="preserve">Liabilities and Other Credits (Comparative Balance Sheet) </t>
  </si>
  <si>
    <t>Assets and Other Debits (Comparative Balance Sheet)</t>
  </si>
  <si>
    <t>(Utility Plant) Completed Construction - Not Classified</t>
  </si>
  <si>
    <t>Plant Materials and Operating Supplies</t>
  </si>
  <si>
    <t>Construction Work in Progress (CWIP)</t>
  </si>
  <si>
    <t>Schedule 3: Expenses</t>
  </si>
  <si>
    <t>(Total Net Plant + Debits - Credits)</t>
  </si>
  <si>
    <t xml:space="preserve"> (Total Electric Plant In-Service) - (Total Depreciation &amp; Amortization)</t>
  </si>
  <si>
    <t>Nuclear - Fuel</t>
  </si>
  <si>
    <t>Hydraulic - Operation</t>
  </si>
  <si>
    <t>Hydraulic - Maintenance</t>
  </si>
  <si>
    <t>Steam Production Plant</t>
  </si>
  <si>
    <t>Nuclear Production Plant</t>
  </si>
  <si>
    <t>DIRECT</t>
  </si>
  <si>
    <t>GP</t>
  </si>
  <si>
    <t>General Plant</t>
  </si>
  <si>
    <t>GPM</t>
  </si>
  <si>
    <t>Maintenance of General Plant</t>
  </si>
  <si>
    <t>LABOR</t>
  </si>
  <si>
    <t>Account</t>
  </si>
  <si>
    <t xml:space="preserve"> </t>
  </si>
  <si>
    <t>Distribution/</t>
  </si>
  <si>
    <t>PTD</t>
  </si>
  <si>
    <t xml:space="preserve"> Account Description</t>
  </si>
  <si>
    <t>Prod.</t>
  </si>
  <si>
    <t>Trans.</t>
  </si>
  <si>
    <t>Dist.</t>
  </si>
  <si>
    <t>Total</t>
  </si>
  <si>
    <t>Production</t>
  </si>
  <si>
    <t>Transmission</t>
  </si>
  <si>
    <t>Other</t>
  </si>
  <si>
    <t>PTDG</t>
  </si>
  <si>
    <t>TD</t>
  </si>
  <si>
    <t>Production Plant:</t>
  </si>
  <si>
    <t>Steam Production</t>
  </si>
  <si>
    <t xml:space="preserve">Nuclear Production </t>
  </si>
  <si>
    <t>320-325</t>
  </si>
  <si>
    <t xml:space="preserve">Hydraulic Production  </t>
  </si>
  <si>
    <t>330-336</t>
  </si>
  <si>
    <t>Other Production</t>
  </si>
  <si>
    <t>340-346</t>
  </si>
  <si>
    <t>Total Production Plant</t>
  </si>
  <si>
    <t>350-359</t>
  </si>
  <si>
    <t>Total Transmission Plant</t>
  </si>
  <si>
    <t xml:space="preserve">Total Distribution Plant  </t>
  </si>
  <si>
    <t xml:space="preserve">General Plant:  </t>
  </si>
  <si>
    <t>Land and Land Rights</t>
  </si>
  <si>
    <t>Structures and Improvements</t>
  </si>
  <si>
    <t>Furniture and Equipment</t>
  </si>
  <si>
    <t>Transportation Equipment</t>
  </si>
  <si>
    <t>Stores Equipment</t>
  </si>
  <si>
    <t>Tools and Garage Equipment</t>
  </si>
  <si>
    <t>Laboratory Equipment</t>
  </si>
  <si>
    <t>Power Operated Equipment</t>
  </si>
  <si>
    <t>Communication Equipment</t>
  </si>
  <si>
    <t>Miscellaneous Equipment</t>
  </si>
  <si>
    <t>Total General Plant</t>
  </si>
  <si>
    <t>Total Electric Plant In-Service</t>
  </si>
  <si>
    <t>Other Production Plant</t>
  </si>
  <si>
    <t xml:space="preserve">Distribution Plant  </t>
  </si>
  <si>
    <t>Federal Income Tax Adjusted Return on Rate Base</t>
  </si>
  <si>
    <t>Transmission Plant: (i)</t>
  </si>
  <si>
    <t>Transmission Plant (i)</t>
  </si>
  <si>
    <t>Cash Working Capital  (f)</t>
  </si>
  <si>
    <t xml:space="preserve">Intangible Plant - Organization  </t>
  </si>
  <si>
    <t xml:space="preserve">Intangible Plant - Franchises and Consents  </t>
  </si>
  <si>
    <t xml:space="preserve">Intangible Plant - Miscellaneous  </t>
  </si>
  <si>
    <t>Schedule 3A Items: Taxes (Including Income Taxes)</t>
  </si>
  <si>
    <t>FEDERAL</t>
  </si>
  <si>
    <t>Employment Tax</t>
  </si>
  <si>
    <t>Other Federal Taxes</t>
  </si>
  <si>
    <t>Unemployment</t>
  </si>
  <si>
    <t>Regulatory Commission</t>
  </si>
  <si>
    <t>Cash Working Capital Calculation:</t>
  </si>
  <si>
    <t>Total Production O&amp;M</t>
  </si>
  <si>
    <t>Total Administrative and General O&amp;M</t>
  </si>
  <si>
    <t>Allowable Functionalized Cash Working Capital</t>
  </si>
  <si>
    <t xml:space="preserve">Revised Total O&amp;M Expenses </t>
  </si>
  <si>
    <t xml:space="preserve">One-Eighth Revised Total O&amp;M Expenses </t>
  </si>
  <si>
    <t xml:space="preserve">Schedule 3B Other Included Items </t>
  </si>
  <si>
    <t>(From Schedule 3a)</t>
  </si>
  <si>
    <t>Administration and General Salaries</t>
  </si>
  <si>
    <t>Office Supplies &amp; Expenses</t>
  </si>
  <si>
    <t>(Less) Administration Expenses Transferred - Credit</t>
  </si>
  <si>
    <t>Outside Services Employed</t>
  </si>
  <si>
    <t>Property Insurance</t>
  </si>
  <si>
    <t>(Less) Duplicate Charges - Credit</t>
  </si>
  <si>
    <t>General Advertising Expenses</t>
  </si>
  <si>
    <t>Distribution (Enter Total of lines 3 and 11)</t>
  </si>
  <si>
    <t>Customer Accounts (Transcribe from line 4)</t>
  </si>
  <si>
    <t>Customer Service and Information</t>
  </si>
  <si>
    <t>Customer Service and Information (Transcribe from line 5)</t>
  </si>
  <si>
    <t>Sales (Transcribe from line 6)</t>
  </si>
  <si>
    <t>Administrative and General (Enter Total of lines 7 and 12)</t>
  </si>
  <si>
    <t>Distribution Loss (f)  (See Distribution Loss Schedule)</t>
  </si>
  <si>
    <t>Current and Accrued Assets</t>
  </si>
  <si>
    <t>EPA Allowances Withheld</t>
  </si>
  <si>
    <t>Deferred Debits</t>
  </si>
  <si>
    <t>CONS</t>
  </si>
  <si>
    <t>Miscellaneous Nonoperating Income</t>
  </si>
  <si>
    <t xml:space="preserve">   Less Purchased Power, Public Purpose Charge, REP Reversal, Fuel Costs</t>
  </si>
  <si>
    <t>Settlement Total</t>
  </si>
  <si>
    <t>MWh Purchased</t>
  </si>
  <si>
    <t>RQ</t>
  </si>
  <si>
    <t>LF</t>
  </si>
  <si>
    <t>IF</t>
  </si>
  <si>
    <t>SF</t>
  </si>
  <si>
    <t>LU</t>
  </si>
  <si>
    <t>IU</t>
  </si>
  <si>
    <t>OS</t>
  </si>
  <si>
    <t>EX</t>
  </si>
  <si>
    <t>NA</t>
  </si>
  <si>
    <t>AD</t>
  </si>
  <si>
    <t>TOTAL</t>
  </si>
  <si>
    <t>310-311</t>
  </si>
  <si>
    <t>326-327</t>
  </si>
  <si>
    <t>Purchased Power</t>
  </si>
  <si>
    <t>Single-Jurisdiction Investor-Owned Utility Return Calculation:</t>
  </si>
  <si>
    <t>Return on Rate Base</t>
  </si>
  <si>
    <t>Rate of Return :</t>
  </si>
  <si>
    <t>(Total O&amp;M + Total Depreciation &amp; Amortization)</t>
  </si>
  <si>
    <t>TOTAL Operation</t>
  </si>
  <si>
    <t>TOTAL Maintenance</t>
  </si>
  <si>
    <t>TOTAL Operation and Maintenance</t>
  </si>
  <si>
    <t>Funct.                  Method</t>
  </si>
  <si>
    <t>Depreciation and Amortization Reserve</t>
  </si>
  <si>
    <t>560-567.1</t>
  </si>
  <si>
    <t>568-574</t>
  </si>
  <si>
    <t>535-540.1</t>
  </si>
  <si>
    <t>541-545.1</t>
  </si>
  <si>
    <t>546-550.1</t>
  </si>
  <si>
    <t>551-554.1</t>
  </si>
  <si>
    <t>Purchased Power - Base Period Minus 1</t>
  </si>
  <si>
    <t>Purchased Power - Base Period Minus 2</t>
  </si>
  <si>
    <t>Sales for Resale - Base Period Minus 1</t>
  </si>
  <si>
    <t>Sales for Resale - Base Period Minus 2</t>
  </si>
  <si>
    <t>Purchased Power &amp; Sales for Resale</t>
  </si>
  <si>
    <t>Total Depreciation and Amortization Reserve</t>
  </si>
  <si>
    <t>Common Plant</t>
  </si>
  <si>
    <t xml:space="preserve">Consumer-Owned Utility Return Calculation </t>
  </si>
  <si>
    <t>Consumer-Owned Utility Return Calculation:</t>
  </si>
  <si>
    <t>RESIDENTIAL PURCHASE AND SALES AGREEMENT</t>
  </si>
  <si>
    <t>Calculation: Automatic Input from Sch 1A</t>
  </si>
  <si>
    <t>(Automatic Input from Schedule 3- Expenses)</t>
  </si>
  <si>
    <t>Description</t>
  </si>
  <si>
    <t>A &amp; G costs included in NLSL Resource costs will be calculated using NLSL Functionalization Ratios.</t>
  </si>
  <si>
    <t>Federal Employment Taxes included in NLSL Resource costs will be calculated using NLSL Functionalization Ratios.</t>
  </si>
  <si>
    <t>State Employment Taxes included in NLSL Resource costs will be calculated using NLSL Functionalization Ratios.</t>
  </si>
  <si>
    <t>Property Taxes included in NLSL Resource costs will be calculated using NLSL Functionalization Ratios.</t>
  </si>
  <si>
    <t>Maintenance and Supplies costs included in NLSL Resource costs will be calculated using NLSL Functionalization Ratios.</t>
  </si>
  <si>
    <t>Non-NLSL</t>
  </si>
  <si>
    <t>NLSL</t>
  </si>
  <si>
    <t>NLSL Production Plant</t>
  </si>
  <si>
    <t>NLSL Production Plant percent of Total Prod. Plant</t>
  </si>
  <si>
    <t>Non-NLSL Production plant percent of Total Prod. Plant</t>
  </si>
  <si>
    <t>NLSL Production Plant O&amp;M</t>
  </si>
  <si>
    <t>Total Production Plant O&amp;M</t>
  </si>
  <si>
    <t>NLSL Production Plant O&amp;M percent of Total Prod. Plant O&amp;M</t>
  </si>
  <si>
    <t>Non-NLSL Production Plant O&amp;M percent of Total Prod. Plant O&amp;M</t>
  </si>
  <si>
    <t>(Total Operating Expenses + Return on Rate Base + State and Other Taxes  - Total Other Included Items)</t>
  </si>
  <si>
    <t>Numbers</t>
  </si>
  <si>
    <t>(From Schedule 2)</t>
  </si>
  <si>
    <t xml:space="preserve">Other Tangible Property </t>
  </si>
  <si>
    <t>120.1-120.6</t>
  </si>
  <si>
    <t>107 &amp; 120.1</t>
  </si>
  <si>
    <t>Steam Power - Fuel</t>
  </si>
  <si>
    <t>Steam Power - Operations  (Excluding 501 - Fuel)</t>
  </si>
  <si>
    <t>Steam Power - Maintenance</t>
  </si>
  <si>
    <t>510-515</t>
  </si>
  <si>
    <t>Other Power - Operations (Excluding 547 - Fuel)</t>
  </si>
  <si>
    <t>Nuclear - Operation ( Excluding 518 -  Fuel)</t>
  </si>
  <si>
    <t>Other Power - Maintenance</t>
  </si>
  <si>
    <t>Purchased Power (Excluding REP Reversal)</t>
  </si>
  <si>
    <t>Other Expenses</t>
  </si>
  <si>
    <t>Federal Income Tax Factor</t>
  </si>
  <si>
    <t>Page</t>
  </si>
  <si>
    <t>Number</t>
  </si>
  <si>
    <t>Utility Plant</t>
  </si>
  <si>
    <t>Other Property and Investments</t>
  </si>
  <si>
    <t>FERC Form 1</t>
  </si>
  <si>
    <t>Weighted Cost of Capital</t>
  </si>
  <si>
    <t>Sales for Resale:</t>
  </si>
  <si>
    <t>Operation and Maintenance</t>
  </si>
  <si>
    <t>Production (Enter Total of lines 1 and 9)</t>
  </si>
  <si>
    <t>Transmission (Enter Total of lines 2 and 10)</t>
  </si>
  <si>
    <t>ROR w/ Taxes</t>
  </si>
  <si>
    <t>Year in Service</t>
  </si>
  <si>
    <t xml:space="preserve">Fuel </t>
  </si>
  <si>
    <t xml:space="preserve">Total </t>
  </si>
  <si>
    <t>Contract Termination ($)</t>
  </si>
  <si>
    <t>Contract Termination (MWh)</t>
  </si>
  <si>
    <t>Purchased Power Contracts (Market)</t>
  </si>
  <si>
    <t>Purchased Power (MWh)</t>
  </si>
  <si>
    <t>Transmission Expenses</t>
  </si>
  <si>
    <t>Transmission of Electricity to Others (Wheeling)</t>
  </si>
  <si>
    <t>560-567</t>
  </si>
  <si>
    <t>568-573</t>
  </si>
  <si>
    <t>Property Taxes Transmission</t>
  </si>
  <si>
    <t>Total Transmission Property</t>
  </si>
  <si>
    <t>Totals</t>
  </si>
  <si>
    <t>Total Fuel Stock</t>
  </si>
  <si>
    <t>Total Plant Materials &amp; Operating Supplies</t>
  </si>
  <si>
    <t>Total Property Insurance</t>
  </si>
  <si>
    <t>Total Property Taxes</t>
  </si>
  <si>
    <t>Steam O&amp;M</t>
  </si>
  <si>
    <t>Hydro O&amp;M</t>
  </si>
  <si>
    <t>Other O&amp;M</t>
  </si>
  <si>
    <t>Total Expected Annual Generation (MWh)</t>
  </si>
  <si>
    <t>Total Firm Sales for Resale (MWh)</t>
  </si>
  <si>
    <t>Total Firm Sales for Resale ($)</t>
  </si>
  <si>
    <t>Hydro Depreciation, Total ($)</t>
  </si>
  <si>
    <t xml:space="preserve">Production </t>
  </si>
  <si>
    <t>Total Retail Load</t>
  </si>
  <si>
    <t>(Less) New Large Single Load</t>
  </si>
  <si>
    <t>Average System Cost $/MWh</t>
  </si>
  <si>
    <t>Form 1</t>
  </si>
  <si>
    <t>Step 1: Weighted Cost of Capital from Most Recent State Commission Rate Order</t>
  </si>
  <si>
    <t xml:space="preserve">Schedule 1: Plant Investment / Rate Base </t>
  </si>
  <si>
    <t xml:space="preserve">Hydraulic Production Plant </t>
  </si>
  <si>
    <t>Forfeited Discounts</t>
  </si>
  <si>
    <t>Other Electric Revenues</t>
  </si>
  <si>
    <t>Interdepartmental Rents</t>
  </si>
  <si>
    <t>Distribution of Salaries and Wages (For Labor Ratio Calculation)</t>
  </si>
  <si>
    <t>354-355</t>
  </si>
  <si>
    <t xml:space="preserve">Derivative Instrument Liabilities </t>
  </si>
  <si>
    <t>Derivative Instrument Liabilities - Hedges</t>
  </si>
  <si>
    <t>Derivative Instrument Assets - Hedges</t>
  </si>
  <si>
    <t>Ratio Table</t>
  </si>
  <si>
    <t>Labor Ratio</t>
  </si>
  <si>
    <t>General Plant Ratio</t>
  </si>
  <si>
    <t>Production, Transmission, Distribution Ratio</t>
  </si>
  <si>
    <t>PTD Ratio</t>
  </si>
  <si>
    <t>Production, Transmission, Distribution and General Plant Ratio</t>
  </si>
  <si>
    <t>General Plant Total</t>
  </si>
  <si>
    <t>PTDG RATIO</t>
  </si>
  <si>
    <t>Transmission and Distribution Plant Ratio</t>
  </si>
  <si>
    <t>TD RATIO</t>
  </si>
  <si>
    <t>Maintenance of General Plant Ratio</t>
  </si>
  <si>
    <t>GPM RATIO</t>
  </si>
  <si>
    <t>SUMMARY RATIO TABLE</t>
  </si>
  <si>
    <t>Distribution/Other</t>
  </si>
  <si>
    <t>Default</t>
  </si>
  <si>
    <t>Optional</t>
  </si>
  <si>
    <t>Functionalization</t>
  </si>
  <si>
    <t>Merchandise (Major Only)</t>
  </si>
  <si>
    <t>Other Materials and Supplies (Major only)</t>
  </si>
  <si>
    <t>EPA Allowance Inventory</t>
  </si>
  <si>
    <t xml:space="preserve">Multi-Jurisdiction Investor-Owned Utility Return Calculation </t>
  </si>
  <si>
    <t xml:space="preserve">Single-Jurisdiction Investor-Owned Utility Return Calculation </t>
  </si>
  <si>
    <t xml:space="preserve">Step 1: </t>
  </si>
  <si>
    <t xml:space="preserve"> Weighted Cost of Capital from Most Recent State Commission Rate Order in Jurisdiction 1</t>
  </si>
  <si>
    <t xml:space="preserve"> Weighted Cost of Capital from Most Recent State Commission Rate Order in Jurisdiction 2</t>
  </si>
  <si>
    <t xml:space="preserve"> Weighted Cost of Capital from Most Recent State Commission Rate Order in Jurisdiction 3</t>
  </si>
  <si>
    <t>Rate Base</t>
  </si>
  <si>
    <t>Weighted cost</t>
  </si>
  <si>
    <t>Weighted Return</t>
  </si>
  <si>
    <t>%</t>
  </si>
  <si>
    <t>Jurisdiction</t>
  </si>
  <si>
    <t xml:space="preserve">Effective Cost - </t>
  </si>
  <si>
    <t>Allocation</t>
  </si>
  <si>
    <t>Weighted  State Allocation</t>
  </si>
  <si>
    <t>Amortization of Intangible Plant  - Account 301</t>
  </si>
  <si>
    <t>Amortization of Intangible Plant  - Account 302</t>
  </si>
  <si>
    <t xml:space="preserve">Long-Term Portion of Derivative Assets - Hedges </t>
  </si>
  <si>
    <t xml:space="preserve">    Note: Multi-jurisdictional utilities must begin on Page 2</t>
  </si>
  <si>
    <t xml:space="preserve">            Publicly-owned utilities must begin on Page 4</t>
  </si>
  <si>
    <t>Step 1: Weighted Cost of Debt</t>
  </si>
  <si>
    <t>Year</t>
  </si>
  <si>
    <t>Rate</t>
  </si>
  <si>
    <t>Debt Issue</t>
  </si>
  <si>
    <t>Issued</t>
  </si>
  <si>
    <t>Original</t>
  </si>
  <si>
    <t>Interest</t>
  </si>
  <si>
    <t xml:space="preserve">Interest </t>
  </si>
  <si>
    <t>Expense</t>
  </si>
  <si>
    <t>Due</t>
  </si>
  <si>
    <t>Weighted Cost of Debt</t>
  </si>
  <si>
    <t>Step 2: Calculate Return on Rate Base</t>
  </si>
  <si>
    <t>Gain from Disposition of Utility Plant</t>
  </si>
  <si>
    <t>Gain from Disposition of Allowances</t>
  </si>
  <si>
    <t>DIST</t>
  </si>
  <si>
    <t>TRANS</t>
  </si>
  <si>
    <t>PROD</t>
  </si>
  <si>
    <t>909-910</t>
  </si>
  <si>
    <t>Total Sales Expense</t>
  </si>
  <si>
    <t>911-917</t>
  </si>
  <si>
    <t>Transmission of Electricity by Others (Wheeling)</t>
  </si>
  <si>
    <t>Amortization of Intangible Plant  - Account 303</t>
  </si>
  <si>
    <t>In-Service: Depreciation of Common Plant  (a)</t>
  </si>
  <si>
    <t>Amortization of Other Utility Plant (a)</t>
  </si>
  <si>
    <t>Annual Depreciation Expense</t>
  </si>
  <si>
    <t>General Plant costs included in NLSL Resource costs will be calculated using NLSL Functionalization Ratios.</t>
  </si>
  <si>
    <t>General Plant Depreciation expense included in NLSL Resource costs will be calculated using NLSL Functionalization Ratios.</t>
  </si>
  <si>
    <t>(Total Expenses: Production + Transmission + Distribution + Customer and Sales +Total Administration and General Expenses)</t>
  </si>
  <si>
    <t xml:space="preserve">Hydraulic Production Plant - Conventional </t>
  </si>
  <si>
    <t>Hydraulic Production Plant - Pumped Storage</t>
  </si>
  <si>
    <t>Common Plant - Electric</t>
  </si>
  <si>
    <t>(Utility Plant) Held For Future Use</t>
  </si>
  <si>
    <t>CURRENT AND ACCRUED LIABILITIES</t>
  </si>
  <si>
    <t>DEFERRED CREDITS</t>
  </si>
  <si>
    <t>Fuel Stock</t>
  </si>
  <si>
    <t>Operation</t>
  </si>
  <si>
    <t>Maintenance</t>
  </si>
  <si>
    <t>Total Intangible Plant</t>
  </si>
  <si>
    <t>(Total Intangible + Total Production + Total Transmission + Total Distribution + Total General)</t>
  </si>
  <si>
    <t>Amount</t>
  </si>
  <si>
    <t>Asset Retirement Costs for General Plant</t>
  </si>
  <si>
    <t>Investment in Associated Companies</t>
  </si>
  <si>
    <t>GP Ratio</t>
  </si>
  <si>
    <t>PTDG Ratio</t>
  </si>
  <si>
    <t>TD Ratio</t>
  </si>
  <si>
    <t>GPM Ratio</t>
  </si>
  <si>
    <t>Method</t>
  </si>
  <si>
    <t>Other Power - Fuel</t>
  </si>
  <si>
    <t>500-509</t>
  </si>
  <si>
    <t>517-525</t>
  </si>
  <si>
    <t>Other Power Supply Expenses</t>
  </si>
  <si>
    <t>System Control and Load Dispatching</t>
  </si>
  <si>
    <t>Power Production Expenses:</t>
  </si>
  <si>
    <t>Steam Power Generation</t>
  </si>
  <si>
    <t>Nuclear Power Generation</t>
  </si>
  <si>
    <t>Hydraulic Power Generation</t>
  </si>
  <si>
    <t>Other Power Generation</t>
  </si>
  <si>
    <t>Total Operations less Wheeling</t>
  </si>
  <si>
    <t>Total Maintenance</t>
  </si>
  <si>
    <t>Total Operations</t>
  </si>
  <si>
    <t>Total Customer Accounts</t>
  </si>
  <si>
    <t>Injuries and Damages</t>
  </si>
  <si>
    <t>Employee Pensions &amp; Benefits</t>
  </si>
  <si>
    <t>Franchise Requirements</t>
  </si>
  <si>
    <t>Miscellaneous General Expenses</t>
  </si>
  <si>
    <t>Regulatory Commission Expenses</t>
  </si>
  <si>
    <t>Distribution Plant</t>
  </si>
  <si>
    <t>Total Depreciation and Amortization</t>
  </si>
  <si>
    <t>Distribution Plant:</t>
  </si>
  <si>
    <t>Intangible Plant:</t>
  </si>
  <si>
    <t>LESS:</t>
  </si>
  <si>
    <t>Total Net Plant</t>
  </si>
  <si>
    <t>Nuclear Fuel</t>
  </si>
  <si>
    <t>Other Investment</t>
  </si>
  <si>
    <t>Total Rate Base</t>
  </si>
  <si>
    <t>Nuclear - Maintenance</t>
  </si>
  <si>
    <t>528-532</t>
  </si>
  <si>
    <t>Total Production Expense</t>
  </si>
  <si>
    <t>565</t>
  </si>
  <si>
    <t>Total Transmission Expense</t>
  </si>
  <si>
    <t>Distribution Expense:</t>
  </si>
  <si>
    <t>580-589</t>
  </si>
  <si>
    <t>590-598</t>
  </si>
  <si>
    <t>Total Distribution Expense</t>
  </si>
  <si>
    <t>Customer and Sales Expenses:</t>
  </si>
  <si>
    <t>901-905</t>
  </si>
  <si>
    <t>Total Customer and Sales Expenses</t>
  </si>
  <si>
    <t>Administration and General Expense:</t>
  </si>
  <si>
    <t>Rents</t>
  </si>
  <si>
    <t>Total Administration and General Expenses</t>
  </si>
  <si>
    <t>Total Operations and Maintenance</t>
  </si>
  <si>
    <t>(Weighted Cost of Capital Plus Federal Income Tax Factor)</t>
  </si>
  <si>
    <t>Step 3: Calculate Return on Rate Base</t>
  </si>
  <si>
    <t xml:space="preserve">Transmission Plant  </t>
  </si>
  <si>
    <t>Schedule 1A: Cash Working Capital  (f)</t>
  </si>
  <si>
    <t>Total Transmission O&amp;M (i)</t>
  </si>
  <si>
    <t>Schedule 2: Capital Structure and Rate of Return (b)</t>
  </si>
  <si>
    <t>Transmission Expenses: (i)</t>
  </si>
  <si>
    <t>Public Purpose Charges (h)</t>
  </si>
  <si>
    <t>Revenues from Transmission of Electricity of Others (i)</t>
  </si>
  <si>
    <t>(From Schedule 3b)</t>
  </si>
  <si>
    <t>Contract System Cost</t>
  </si>
  <si>
    <t>Total Contract System Cost</t>
  </si>
  <si>
    <t>Contract System Load (MWh)</t>
  </si>
  <si>
    <t xml:space="preserve">Total Contract System Load </t>
  </si>
  <si>
    <t>(Less)  New Large Single Load Costs (d)</t>
  </si>
  <si>
    <t>Total Retail Load (Net of NLSL) (d)</t>
  </si>
  <si>
    <t>Electric</t>
  </si>
  <si>
    <t>Distribution</t>
  </si>
  <si>
    <t>Customer Accounts</t>
  </si>
  <si>
    <t>Customer Service and Informational</t>
  </si>
  <si>
    <t>Sales</t>
  </si>
  <si>
    <t>Administrative and General</t>
  </si>
  <si>
    <t>Labor Ratio Input:</t>
  </si>
  <si>
    <t>Administrative &amp; General</t>
  </si>
  <si>
    <t>Total Labor</t>
  </si>
  <si>
    <t>Total Distribution O&amp;M</t>
  </si>
  <si>
    <t>Ratio Used</t>
  </si>
  <si>
    <t>MWh Sold</t>
  </si>
  <si>
    <t xml:space="preserve">       TOTAL </t>
  </si>
  <si>
    <t>RATIO  (GP)</t>
  </si>
  <si>
    <t>Production, Transmission, Distribution</t>
  </si>
  <si>
    <t>Transmission Plant</t>
  </si>
  <si>
    <t xml:space="preserve">    PTD Total</t>
  </si>
  <si>
    <t>Intangible Plant - Organization</t>
  </si>
  <si>
    <t>Intangible Plant - Franchises and Consents</t>
  </si>
  <si>
    <t>Transmission, Distribution</t>
  </si>
  <si>
    <t>Labor Ratios</t>
  </si>
  <si>
    <t>Direct to Distribution</t>
  </si>
  <si>
    <t>Direct to Production</t>
  </si>
  <si>
    <t>Direct to Transmission</t>
  </si>
  <si>
    <t>Direct Allocation</t>
  </si>
  <si>
    <t>Production, Transmission, Distribution, General</t>
  </si>
  <si>
    <t>Embedded</t>
  </si>
  <si>
    <t>Effective Cost</t>
  </si>
  <si>
    <t>Capitalization Structure</t>
  </si>
  <si>
    <t>Percent</t>
  </si>
  <si>
    <t>{(ROR – (Embedded Cost of Debt * (Debt / (Total Capital))} * {(Federal Tax Rate / (1- Federal Tax Rate)}</t>
  </si>
  <si>
    <t>Total Customer &amp; Sales</t>
  </si>
  <si>
    <t>Intangible Plant - Miscellaneous</t>
  </si>
  <si>
    <t>Rent from Electric Property</t>
  </si>
  <si>
    <t>Sales of Water and Water Power</t>
  </si>
  <si>
    <t>Miscellaneous Service Revenues</t>
  </si>
  <si>
    <t>Amortization of Acquisition Adjustments</t>
  </si>
  <si>
    <t>Classification</t>
  </si>
  <si>
    <t>Statistical</t>
  </si>
  <si>
    <t>Jurisdictional</t>
  </si>
  <si>
    <t>Multi-Jurisdiction Investor-Owned Utility Return Calculation:</t>
  </si>
  <si>
    <t>Energy (kWh)</t>
  </si>
  <si>
    <t>Fuel</t>
  </si>
  <si>
    <t>Fully Allocated Cost ($)</t>
  </si>
  <si>
    <t>Fully Allocated Cost ($/MWh)</t>
  </si>
  <si>
    <t>Depreciation Expense for Asset Retirement Costs</t>
  </si>
  <si>
    <t>Amortization of Limited Term Electric Plant</t>
  </si>
  <si>
    <t>Regulatory Credits</t>
  </si>
  <si>
    <t xml:space="preserve">Property </t>
  </si>
  <si>
    <t>State Income, B&amp;O, et.</t>
  </si>
  <si>
    <t>Franchise Fees</t>
  </si>
  <si>
    <t>City/Municipal</t>
  </si>
  <si>
    <t>TOTAL TAXES</t>
  </si>
  <si>
    <t>UTILITY NAME:</t>
  </si>
  <si>
    <t>End of Year Report Period:</t>
  </si>
  <si>
    <t>ASC Filing Date:</t>
  </si>
  <si>
    <t>Customer Assistance Expenses (Major only)</t>
  </si>
  <si>
    <t>Distribution Loss Calculation</t>
  </si>
  <si>
    <t>FY</t>
  </si>
  <si>
    <t>Distribution Losses</t>
  </si>
  <si>
    <t>Contract System Load</t>
  </si>
  <si>
    <t>Annual Load Change</t>
  </si>
  <si>
    <t>Rate Period Mid-Point From ASC Tab</t>
  </si>
  <si>
    <t>Online Year</t>
  </si>
  <si>
    <t>Online Month</t>
  </si>
  <si>
    <t>Accnt #</t>
  </si>
  <si>
    <t>158.1-158.2</t>
  </si>
  <si>
    <t>Steam Expense</t>
  </si>
  <si>
    <t>Steam Power - Op (Excluding 501 - Fuel)</t>
  </si>
  <si>
    <t>Depreciation</t>
  </si>
  <si>
    <t>OK</t>
  </si>
  <si>
    <t>Firm Sales for Resale ($)</t>
  </si>
  <si>
    <t>OSS &amp; PP</t>
  </si>
  <si>
    <t>Firm Sales for Resale (MWh)</t>
  </si>
  <si>
    <t>Expected Annual Generation (MWh)</t>
  </si>
  <si>
    <t>Nuclear Expense</t>
  </si>
  <si>
    <t>Hydraulic Production Plant</t>
  </si>
  <si>
    <t xml:space="preserve">Hydraulic Expense  </t>
  </si>
  <si>
    <t>Other Expense</t>
  </si>
  <si>
    <t>546-550</t>
  </si>
  <si>
    <t>551-554</t>
  </si>
  <si>
    <t>Property Taxes Production</t>
  </si>
  <si>
    <t>Total Production Property</t>
  </si>
  <si>
    <t>NRSW</t>
  </si>
  <si>
    <t>NRCOL</t>
  </si>
  <si>
    <t>Date</t>
  </si>
  <si>
    <t>Functionalization/
Escalation</t>
  </si>
  <si>
    <t>Code</t>
  </si>
  <si>
    <t xml:space="preserve">Less: Long-Term Portion of Derivative Assets </t>
  </si>
  <si>
    <t xml:space="preserve">Less: Long-Term Portion of Derivative Assets - Hedges </t>
  </si>
  <si>
    <t xml:space="preserve">Prelim. Survey and Investigation Charges (Electric) </t>
  </si>
  <si>
    <t>(less) Long-Term Portion of Derivative Instrument Liabilities</t>
  </si>
  <si>
    <t>(less) Long-Term Portion of Derivative Instrument Liabilities - Hedges</t>
  </si>
  <si>
    <t>Customer assistance expenses (Major only)</t>
  </si>
  <si>
    <t>Schedule 3B: Other Included Items</t>
  </si>
  <si>
    <t>(Less) Regulatory Debits</t>
  </si>
  <si>
    <t>(Less) Loss from Disposition of Utility Plant</t>
  </si>
  <si>
    <t>(Less) Loss from Disposition of Allowances</t>
  </si>
  <si>
    <t>Sale for Resale:</t>
  </si>
  <si>
    <t>NLSL MWh</t>
  </si>
  <si>
    <t>Distribution Loss (f)</t>
  </si>
  <si>
    <t>PTD Ratios</t>
  </si>
  <si>
    <t>PTDG Ratios</t>
  </si>
  <si>
    <t>TD Ratios</t>
  </si>
  <si>
    <t>TDG Ratios</t>
  </si>
  <si>
    <t>LABOR Ratios</t>
  </si>
  <si>
    <t>GP Ratios</t>
  </si>
  <si>
    <t>GPM Ratios</t>
  </si>
  <si>
    <t>Off-System Sales &amp; Power Purchase Calculation</t>
  </si>
  <si>
    <t>Base Data</t>
  </si>
  <si>
    <t>New Resource LT &amp; IT Purchases &amp; Contract Terminations</t>
  </si>
  <si>
    <t>Sales for</t>
  </si>
  <si>
    <t>Resale</t>
  </si>
  <si>
    <t xml:space="preserve"> LT &amp; IT Purchases ($)</t>
  </si>
  <si>
    <t>New Resources Purchases/Terminations (MWh)</t>
  </si>
  <si>
    <t>New Resource Plant Additions (MWh)</t>
  </si>
  <si>
    <t>New Resource Sales/Terminations (MWh)</t>
  </si>
  <si>
    <t>New Purchases and Resource Adds available to meet load</t>
  </si>
  <si>
    <t>Base ST Purchases (MWh)</t>
  </si>
  <si>
    <t>New resource vs ST Purchases Check</t>
  </si>
  <si>
    <t>Annual ST Purchases (MWh)</t>
  </si>
  <si>
    <t>ST Purchase Power Base Price (This FY, $/MWh)</t>
  </si>
  <si>
    <t>ST Purchased Power $</t>
  </si>
  <si>
    <t>Base ST Sales for Resale (MWh)</t>
  </si>
  <si>
    <t>ST Sales from New Resource Adds (MWh)</t>
  </si>
  <si>
    <t>Annual ST Sales (MWh)</t>
  </si>
  <si>
    <t>ST Sales for Resale ($)</t>
  </si>
  <si>
    <t>ST Sales Power Price ($/MWh)</t>
  </si>
  <si>
    <t>LT &amp; IT Sales for Resale ($)</t>
  </si>
  <si>
    <t>NR Switch</t>
  </si>
  <si>
    <t>NR Column</t>
  </si>
  <si>
    <t>New Resource</t>
  </si>
  <si>
    <t>Purchased Power ($)</t>
  </si>
  <si>
    <t>Total Sale for Resale Credit</t>
  </si>
  <si>
    <t>%Change from Base Case</t>
  </si>
  <si>
    <t>Total Sales &amp; Terminations ($)</t>
  </si>
  <si>
    <t>Total Sales &amp; Terminations (MWh)</t>
  </si>
  <si>
    <t>Total Purchases &amp; Terminations ($)</t>
  </si>
  <si>
    <t>Total Purchases &amp; Terminations (MWh)</t>
  </si>
  <si>
    <t>New Resources Total Expected Annual Generation (MWh)</t>
  </si>
  <si>
    <t>Total Retail Sales @ Meter</t>
  </si>
  <si>
    <t>Cost</t>
  </si>
  <si>
    <t>Schedule 1 - Rate Base</t>
  </si>
  <si>
    <t>TOC</t>
  </si>
  <si>
    <t>é</t>
  </si>
  <si>
    <t>Schedule 1A - Cash Working Capital</t>
  </si>
  <si>
    <t>Schedule 2 -Rate of Return</t>
  </si>
  <si>
    <t>Schedule 3 - Expenses</t>
  </si>
  <si>
    <t>Schedule 3A - Taxes</t>
  </si>
  <si>
    <t>Schedule 3B - Other Items</t>
  </si>
  <si>
    <t>Schedule 4 - Average System Cost</t>
  </si>
  <si>
    <t>Load Forecast</t>
  </si>
  <si>
    <t>Distribution Loss Calc</t>
  </si>
  <si>
    <t>Salaries</t>
  </si>
  <si>
    <t>Ratios</t>
  </si>
  <si>
    <t>New Resources- Individual</t>
  </si>
  <si>
    <t>Materiality - Individual</t>
  </si>
  <si>
    <t>NLSL Base New Calculation</t>
  </si>
  <si>
    <t>NLSL Fully Alloc. Cost ($/MWh)</t>
  </si>
  <si>
    <t>Distribution Losses (%)</t>
  </si>
  <si>
    <t>Utility Name</t>
  </si>
  <si>
    <t>BPA Reviews:</t>
  </si>
  <si>
    <t>Table of Contents</t>
  </si>
  <si>
    <t>Fiscal Year Load Forecast</t>
  </si>
  <si>
    <t/>
  </si>
  <si>
    <t>Distribution/           Other</t>
  </si>
  <si>
    <t>Distribution/  Other</t>
  </si>
  <si>
    <t>Distribution/      Other</t>
  </si>
  <si>
    <t>Distribution/   Other</t>
  </si>
  <si>
    <t>Distribution/          Other</t>
  </si>
  <si>
    <t>Distribution/            Other</t>
  </si>
  <si>
    <t>Fiscal Year MWh</t>
  </si>
  <si>
    <t>NLSL MWH</t>
  </si>
  <si>
    <t>Account 557 Disallowed Amounts</t>
  </si>
  <si>
    <t>Load for Dist Plant Adds</t>
  </si>
  <si>
    <t>Base Period NLSL MWh</t>
  </si>
  <si>
    <t>New NLSL MWh</t>
  </si>
  <si>
    <t>Total NLSL MWh</t>
  </si>
  <si>
    <t>Distribution Loss Percentage</t>
  </si>
  <si>
    <t>Wind Resource Reporting Form</t>
  </si>
  <si>
    <t>Plant Name</t>
  </si>
  <si>
    <t>Year In-Service</t>
  </si>
  <si>
    <t>Number of Turbines</t>
  </si>
  <si>
    <t>Capacity of individual turbine</t>
  </si>
  <si>
    <t>Year Originally Constructed</t>
  </si>
  <si>
    <t>Year Last Unit was Installed</t>
  </si>
  <si>
    <t xml:space="preserve">Total Installed Cap (Max Gen Name Plate Ratings-MW) </t>
  </si>
  <si>
    <t xml:space="preserve">Net Peak Demand on Plant - MW (60 minutes) </t>
  </si>
  <si>
    <t xml:space="preserve">Plant Hours Connected to Load </t>
  </si>
  <si>
    <t xml:space="preserve">Net Continuous Plant Capability (Megawatts) </t>
  </si>
  <si>
    <t>Average Number of Employees</t>
  </si>
  <si>
    <t>Net Generation, Exclusive of Plant Use - kWh</t>
  </si>
  <si>
    <t>Cost of Plant: Land and Land Rights</t>
  </si>
  <si>
    <t>Equipment Costs</t>
  </si>
  <si>
    <t>Asset Retirement Costs</t>
  </si>
  <si>
    <t xml:space="preserve">Total Cost </t>
  </si>
  <si>
    <t xml:space="preserve">Cost per KW of Installed Capacity (line 17/6) </t>
  </si>
  <si>
    <t>Production Expenses: Oper, Supv, &amp; Engr</t>
  </si>
  <si>
    <t>Electric Expenses</t>
  </si>
  <si>
    <t xml:space="preserve">Rents </t>
  </si>
  <si>
    <t>Allowances</t>
  </si>
  <si>
    <t>Maintenance Supervision and Engineering</t>
  </si>
  <si>
    <t>Maintenance of Structures</t>
  </si>
  <si>
    <t xml:space="preserve">Maintenance of Electric Plant </t>
  </si>
  <si>
    <t xml:space="preserve">Total Production Expenses </t>
  </si>
  <si>
    <t xml:space="preserve">Expenses per Net KWh </t>
  </si>
  <si>
    <t>Wind_Resources_Costs</t>
  </si>
  <si>
    <t>Accumulated Depreciation</t>
  </si>
  <si>
    <t>Base Period MWh</t>
  </si>
  <si>
    <t>Forecast Fiscal Year MWh</t>
  </si>
  <si>
    <t>New Resource Group Number</t>
  </si>
  <si>
    <t>General Plant-Tran &amp; Dist</t>
  </si>
  <si>
    <t>TDG RATIO</t>
  </si>
  <si>
    <t>Federal Income Tax Rate   (21% during Base Period)</t>
  </si>
  <si>
    <t>310-317</t>
  </si>
  <si>
    <t>320-326</t>
  </si>
  <si>
    <t>330-337</t>
  </si>
  <si>
    <t>350-359.1</t>
  </si>
  <si>
    <t>360-374</t>
  </si>
  <si>
    <t xml:space="preserve">FY 2026-2028 ASC Appendix 1 </t>
  </si>
  <si>
    <t>Long Term Purchased Power</t>
  </si>
  <si>
    <t>Wind</t>
  </si>
  <si>
    <t>Form 1 LF</t>
  </si>
  <si>
    <t>Geo-Therm</t>
  </si>
  <si>
    <t>Coal</t>
  </si>
  <si>
    <t>Natural Gas</t>
  </si>
  <si>
    <t>Ties w/FF1</t>
  </si>
  <si>
    <t>Gross Plant in Service ($)</t>
  </si>
  <si>
    <t xml:space="preserve"> Accumulated  Depreciation ($)</t>
  </si>
  <si>
    <t xml:space="preserve"> Net Plant In Service ($)</t>
  </si>
  <si>
    <t>Fuel Stock ($)</t>
  </si>
  <si>
    <t>Alloc. Plant Materials &amp; Supplies ($)</t>
  </si>
  <si>
    <t>Allocated General Plant - Net ($)</t>
  </si>
  <si>
    <t>Preliminary Survey and Investigation Charges (Major only)</t>
  </si>
  <si>
    <t>Accumulated Deferred Income Taxes-Accel. Amort. Property</t>
  </si>
  <si>
    <t>Customer Service Supervision (Major only)</t>
  </si>
  <si>
    <t>Commission Approved Injuries &amp; Damages</t>
  </si>
  <si>
    <t>Property  (or In-Lieu)</t>
  </si>
  <si>
    <t>State Income, B&amp;O, etc.</t>
  </si>
  <si>
    <t>Energy Storage Plant:</t>
  </si>
  <si>
    <t>Total Energy Storage Plant</t>
  </si>
  <si>
    <t>Solar Production</t>
  </si>
  <si>
    <t>Wind Production</t>
  </si>
  <si>
    <t>Other Renewable Production</t>
  </si>
  <si>
    <t>338.1-338.13</t>
  </si>
  <si>
    <t>338.20-338.34</t>
  </si>
  <si>
    <t>339.1-339.13</t>
  </si>
  <si>
    <t>2026 Average System Cost Methodology (ASCM) Appendix 1</t>
  </si>
  <si>
    <t>2026 Average System Cost (ASCM) Appendix 1</t>
  </si>
  <si>
    <t xml:space="preserve">Utility populates </t>
  </si>
  <si>
    <t>Pro-rata of account based on NLSL Funct. Ratios</t>
  </si>
  <si>
    <t>Formulas in cells</t>
  </si>
  <si>
    <t>2026 Proposal</t>
  </si>
  <si>
    <t>Intangible Plant 302 &amp; 303</t>
  </si>
  <si>
    <t>Cash Working Capital</t>
  </si>
  <si>
    <t>Current &amp; Accrued Assets 
(152, 158.1, 158.2)(163,165)</t>
  </si>
  <si>
    <t>Deferred Debits 
(181,185,189)(182.1-.3, 186, 187)</t>
  </si>
  <si>
    <t>(Deferred Credits)
(253, 254, 256)(257)</t>
  </si>
  <si>
    <t>F(x): 389-399.1</t>
  </si>
  <si>
    <t>Production % of NLSL</t>
  </si>
  <si>
    <t>Prod &amp; PTD % of NLSL</t>
  </si>
  <si>
    <t>PTDG &amp; Prod % of NLSL</t>
  </si>
  <si>
    <t>Prod &amp; PTDG % of NLSL</t>
  </si>
  <si>
    <t>Total "Rate Base"</t>
  </si>
  <si>
    <t>Return on Capital</t>
  </si>
  <si>
    <t>Common Plant 403 &amp; 404</t>
  </si>
  <si>
    <t>Annual Depreciation Expense - 
Production Plant</t>
  </si>
  <si>
    <t>Total Annual Depreciation Expense</t>
  </si>
  <si>
    <t>Transmission of Electricty by Others (565)</t>
  </si>
  <si>
    <t>Operations Expense Less Fuel</t>
  </si>
  <si>
    <t>Maintenance Expense</t>
  </si>
  <si>
    <t>Allocated A&amp;G</t>
  </si>
  <si>
    <t>Purchased Power Expense</t>
  </si>
  <si>
    <t>Federal Employment Taxes</t>
  </si>
  <si>
    <t>State Employment Taxes</t>
  </si>
  <si>
    <t>Property Taxes</t>
  </si>
  <si>
    <t>Other Included Items (3B)</t>
  </si>
  <si>
    <t>Transmission for Sales for Resale</t>
  </si>
  <si>
    <t>Other Electric Revenues (456)</t>
  </si>
  <si>
    <t>Average Cost of Post-2026 Base Period Resources</t>
  </si>
  <si>
    <t>Transmission Sales for Resale</t>
  </si>
  <si>
    <t>Cost of serving NLSLs</t>
  </si>
  <si>
    <t>Computer Software</t>
  </si>
  <si>
    <t>Computer Hardware</t>
  </si>
  <si>
    <t>Long-Term Portion of Derivative Assets</t>
  </si>
  <si>
    <t>Long-Term Portion of Derivative Assets - Hedges</t>
  </si>
  <si>
    <t>Purchased Power for Storage Operations</t>
  </si>
  <si>
    <t>Transmission Plant:</t>
  </si>
  <si>
    <t>Investment in Subsidiary Companies</t>
  </si>
  <si>
    <t>Energy Storage Plant</t>
  </si>
  <si>
    <t>Name</t>
  </si>
  <si>
    <t>Add new categories of Plant</t>
  </si>
  <si>
    <t>387.7-387.12</t>
  </si>
  <si>
    <t>Purchased Power for Storage Operations 555.1</t>
  </si>
  <si>
    <t>340-347</t>
  </si>
  <si>
    <t>Purchased Power (Excluding REP Reversal) Long &amp; Short</t>
  </si>
  <si>
    <t>Energy Storage Expenses: Operation</t>
  </si>
  <si>
    <t>577.1-577.5</t>
  </si>
  <si>
    <t>Energy Storage Expenses: Maintenance</t>
  </si>
  <si>
    <t>578.1-578.7</t>
  </si>
  <si>
    <t>Sales for Resale (long &amp; short term)</t>
  </si>
  <si>
    <t>Solar Production Plant</t>
  </si>
  <si>
    <t>Solar Expense</t>
  </si>
  <si>
    <t>Solar - Operation</t>
  </si>
  <si>
    <t>Solar - Maintenance</t>
  </si>
  <si>
    <t>Wind Production Plant</t>
  </si>
  <si>
    <t>Wind - Operation</t>
  </si>
  <si>
    <t>Wind - Maintenance</t>
  </si>
  <si>
    <t>Wind Expense</t>
  </si>
  <si>
    <t>Plant Materials &amp; Operating Supplies</t>
  </si>
  <si>
    <t>Other Renewable Production Plant</t>
  </si>
  <si>
    <t>Other Renewable Production Expense</t>
  </si>
  <si>
    <t>Other Renewable - Operation</t>
  </si>
  <si>
    <t>Other Renewable - Maintenance</t>
  </si>
  <si>
    <t>Allowance Inventory (EPA Allowances)</t>
  </si>
  <si>
    <t>Allowances Withheld (EPA Allowances)</t>
  </si>
  <si>
    <t>Total Allowances</t>
  </si>
  <si>
    <t>Solar Power Generation</t>
  </si>
  <si>
    <t>Wind Power Generation</t>
  </si>
  <si>
    <t>Other Renewable Power Generation</t>
  </si>
  <si>
    <t>558.1-558.5</t>
  </si>
  <si>
    <t>558.13-558.17</t>
  </si>
  <si>
    <t>558.18-558.23</t>
  </si>
  <si>
    <t>558.6-558.11</t>
  </si>
  <si>
    <t>559.1-559.4</t>
  </si>
  <si>
    <t>559.6-559.15</t>
  </si>
  <si>
    <t>Solar O&amp;M</t>
  </si>
  <si>
    <t>Wind O&amp;M</t>
  </si>
  <si>
    <t>Other Renewable O&amp;M</t>
  </si>
  <si>
    <t>Energy Storage Expenses</t>
  </si>
  <si>
    <t>NLSL Removed-No New Resources</t>
  </si>
  <si>
    <t>NLSL Removed-w/New Resources</t>
  </si>
  <si>
    <t>ASC No NLSL</t>
  </si>
  <si>
    <t>925 Adjustment</t>
  </si>
  <si>
    <t>3-YEAR PP &amp; OSS Worksheet</t>
  </si>
  <si>
    <t>Distribution Loss Output</t>
  </si>
  <si>
    <t xml:space="preserve">Formulas </t>
  </si>
  <si>
    <r>
      <t xml:space="preserve">Fuel </t>
    </r>
    <r>
      <rPr>
        <b/>
        <sz val="8"/>
        <color indexed="8"/>
        <rFont val="Courier New"/>
        <family val="3"/>
      </rPr>
      <t>(Stock)</t>
    </r>
  </si>
  <si>
    <r>
      <t xml:space="preserve">Nuclear Fuel </t>
    </r>
    <r>
      <rPr>
        <b/>
        <sz val="8"/>
        <color indexed="8"/>
        <rFont val="Courier New"/>
        <family val="3"/>
      </rPr>
      <t>(Stock)</t>
    </r>
  </si>
  <si>
    <r>
      <t xml:space="preserve">Nuclear - Fuel  </t>
    </r>
    <r>
      <rPr>
        <b/>
        <sz val="8"/>
        <color indexed="8"/>
        <rFont val="Courier New"/>
        <family val="3"/>
      </rPr>
      <t>(Expense)</t>
    </r>
  </si>
  <si>
    <r>
      <t xml:space="preserve">     Hydraulic Production Plant - </t>
    </r>
    <r>
      <rPr>
        <sz val="8"/>
        <color indexed="8"/>
        <rFont val="Courier New"/>
        <family val="3"/>
      </rPr>
      <t xml:space="preserve">Conventional </t>
    </r>
  </si>
  <si>
    <r>
      <t xml:space="preserve">     Hydraulic Production Plant - </t>
    </r>
    <r>
      <rPr>
        <sz val="8"/>
        <color indexed="8"/>
        <rFont val="Courier New"/>
        <family val="3"/>
      </rPr>
      <t>Pumped Storage</t>
    </r>
  </si>
  <si>
    <r>
      <t>(Less)</t>
    </r>
    <r>
      <rPr>
        <sz val="10"/>
        <color indexed="12"/>
        <rFont val="Courier New"/>
        <family val="3"/>
      </rPr>
      <t xml:space="preserve"> Long-Term Portion of Derivative Assets </t>
    </r>
  </si>
  <si>
    <r>
      <t>(Less)</t>
    </r>
    <r>
      <rPr>
        <sz val="10"/>
        <color indexed="12"/>
        <rFont val="Courier New"/>
        <family val="3"/>
      </rPr>
      <t xml:space="preserve"> Long-Term Portion of Derivative Assets - Hedges </t>
    </r>
  </si>
  <si>
    <r>
      <t>SUMMARY</t>
    </r>
    <r>
      <rPr>
        <sz val="12"/>
        <color indexed="62"/>
        <rFont val="Courier New"/>
        <family val="3"/>
      </rPr>
      <t xml:space="preserve"> </t>
    </r>
    <r>
      <rPr>
        <i/>
        <sz val="12"/>
        <color indexed="62"/>
        <rFont val="Courier New"/>
        <family val="3"/>
      </rPr>
      <t>(for use by ASC Forecast Model)</t>
    </r>
  </si>
  <si>
    <r>
      <t xml:space="preserve">Multi-Jurisdiction Investor-Owned Utility Return Calculation </t>
    </r>
    <r>
      <rPr>
        <i/>
        <sz val="12"/>
        <color indexed="12"/>
        <rFont val="Courier New"/>
        <family val="3"/>
      </rPr>
      <t>(continued)</t>
    </r>
  </si>
  <si>
    <r>
      <t>(Less)</t>
    </r>
    <r>
      <rPr>
        <b/>
        <sz val="10"/>
        <color indexed="12"/>
        <rFont val="Courier New"/>
        <family val="3"/>
      </rPr>
      <t xml:space="preserve"> </t>
    </r>
    <r>
      <rPr>
        <sz val="10"/>
        <color indexed="12"/>
        <rFont val="Courier New"/>
        <family val="3"/>
      </rPr>
      <t>Regulatory Debits</t>
    </r>
  </si>
  <si>
    <r>
      <t>(Less)</t>
    </r>
    <r>
      <rPr>
        <b/>
        <sz val="10"/>
        <color indexed="12"/>
        <rFont val="Courier New"/>
        <family val="3"/>
      </rPr>
      <t xml:space="preserve"> </t>
    </r>
    <r>
      <rPr>
        <sz val="10"/>
        <color indexed="12"/>
        <rFont val="Courier New"/>
        <family val="3"/>
      </rPr>
      <t>Loss from Disposition of Utility Plant</t>
    </r>
  </si>
  <si>
    <r>
      <t>(Less)</t>
    </r>
    <r>
      <rPr>
        <sz val="10"/>
        <color indexed="12"/>
        <rFont val="Courier New"/>
        <family val="3"/>
      </rPr>
      <t xml:space="preserve"> Loss from Disposition of Allowances</t>
    </r>
  </si>
  <si>
    <r>
      <t xml:space="preserve">                                                      </t>
    </r>
    <r>
      <rPr>
        <b/>
        <sz val="12"/>
        <color indexed="57"/>
        <rFont val="Courier New"/>
        <family val="3"/>
      </rPr>
      <t xml:space="preserve">   </t>
    </r>
    <r>
      <rPr>
        <sz val="12"/>
        <rFont val="Courier New"/>
        <family val="3"/>
      </rPr>
      <t xml:space="preserve">            </t>
    </r>
    <r>
      <rPr>
        <b/>
        <sz val="12"/>
        <color indexed="12"/>
        <rFont val="Courier New"/>
        <family val="3"/>
      </rPr>
      <t>2/19/2010</t>
    </r>
  </si>
  <si>
    <t>Utility Input</t>
  </si>
  <si>
    <t>Adjusted 925 (for reference &amp; input into NLSL Base calc)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</si>
</sst>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;[Red]\(#,##0\)"/>
    <numFmt numFmtId="165" formatCode="_(* #,##0_);_(* \(#,##0\);_(* &quot;-&quot;??_);_(@_)"/>
    <numFmt numFmtId="166" formatCode="0.0%"/>
    <numFmt numFmtId="167" formatCode="_(* #,##0.0_);_(* \(#,##0.0\);_(* &quot;-&quot;??_);_(@_)"/>
    <numFmt numFmtId="168" formatCode="0.000%"/>
    <numFmt numFmtId="169" formatCode="_(&quot;$&quot;* #,##0.0_);_(&quot;$&quot;* \(#,##0.0\);_(&quot;$&quot;* &quot;-&quot;??_);_(@_)"/>
    <numFmt numFmtId="170" formatCode="_(&quot;$&quot;* #,##0_);_(&quot;$&quot;* \(#,##0\);_(&quot;$&quot;* &quot;-&quot;??_);_(@_)"/>
    <numFmt numFmtId="171" formatCode="0.0"/>
    <numFmt numFmtId="172" formatCode="&quot;$&quot;#,##0"/>
    <numFmt numFmtId="173" formatCode="_(* #,##0.00000_);_(* \(#,##0.00000\);_(* &quot;-&quot;?????_);_(@_)"/>
    <numFmt numFmtId="174" formatCode="#,##0.00000_);[Red]\(#,##0.00000\)"/>
    <numFmt numFmtId="175" formatCode="0_);[Red]\(0\)"/>
    <numFmt numFmtId="176" formatCode="mm/dd/yy;@"/>
    <numFmt numFmtId="177" formatCode="&quot;$&quot;#,##0.00000000000_);[Red]\(&quot;$&quot;#,##0.00000000000\)"/>
    <numFmt numFmtId="178" formatCode="m/d/yyyy;@"/>
    <numFmt numFmtId="179" formatCode="0.0000%"/>
    <numFmt numFmtId="180" formatCode="0.00000"/>
    <numFmt numFmtId="181" formatCode="#,##0.00000000_);[Red]\(#,##0.00000000\)"/>
    <numFmt numFmtId="182" formatCode="#,##0.0_);[Red]\(#,##0.0\)"/>
  </numFmts>
  <fonts count="151">
    <font>
      <sz val="12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Helv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Garamond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2"/>
      <color theme="11"/>
      <name val="Times New Roman"/>
      <family val="1"/>
    </font>
    <font>
      <sz val="10"/>
      <color rgb="FF000000"/>
      <name val="Times New Roman"/>
      <family val="1"/>
    </font>
    <font>
      <sz val="10"/>
      <name val="Geneva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indexed="12"/>
      <name val="Courier New"/>
      <family val="3"/>
    </font>
    <font>
      <sz val="12"/>
      <name val="Courier New"/>
      <family val="3"/>
    </font>
    <font>
      <sz val="11"/>
      <color theme="1"/>
      <name val="Courier New"/>
      <family val="3"/>
    </font>
    <font>
      <sz val="10"/>
      <name val="Courier New"/>
      <family val="3"/>
    </font>
    <font>
      <b/>
      <u/>
      <sz val="12"/>
      <color indexed="61"/>
      <name val="Courier New"/>
      <family val="3"/>
    </font>
    <font>
      <b/>
      <sz val="10"/>
      <name val="Courier New"/>
      <family val="3"/>
    </font>
    <font>
      <sz val="10"/>
      <color indexed="12"/>
      <name val="Courier New"/>
      <family val="3"/>
    </font>
    <font>
      <sz val="8"/>
      <name val="Courier New"/>
      <family val="3"/>
    </font>
    <font>
      <b/>
      <u/>
      <sz val="11"/>
      <color indexed="12"/>
      <name val="Courier New"/>
      <family val="3"/>
    </font>
    <font>
      <b/>
      <sz val="10"/>
      <color indexed="14"/>
      <name val="Courier New"/>
      <family val="3"/>
    </font>
    <font>
      <sz val="10"/>
      <color indexed="8"/>
      <name val="Courier New"/>
      <family val="3"/>
    </font>
    <font>
      <sz val="8"/>
      <color indexed="10"/>
      <name val="Courier New"/>
      <family val="3"/>
    </font>
    <font>
      <b/>
      <sz val="8"/>
      <color indexed="10"/>
      <name val="Courier New"/>
      <family val="3"/>
    </font>
    <font>
      <sz val="10"/>
      <color indexed="10"/>
      <name val="Courier New"/>
      <family val="3"/>
    </font>
    <font>
      <sz val="10"/>
      <color indexed="9"/>
      <name val="Courier New"/>
      <family val="3"/>
    </font>
    <font>
      <b/>
      <sz val="10"/>
      <color indexed="8"/>
      <name val="Courier New"/>
      <family val="3"/>
    </font>
    <font>
      <b/>
      <sz val="8"/>
      <color indexed="8"/>
      <name val="Courier New"/>
      <family val="3"/>
    </font>
    <font>
      <b/>
      <sz val="9"/>
      <name val="Courier New"/>
      <family val="3"/>
    </font>
    <font>
      <sz val="8"/>
      <color theme="1"/>
      <name val="Courier New"/>
      <family val="3"/>
    </font>
    <font>
      <sz val="8"/>
      <color indexed="12"/>
      <name val="Courier New"/>
      <family val="3"/>
    </font>
    <font>
      <sz val="10"/>
      <color theme="1"/>
      <name val="Courier New"/>
      <family val="3"/>
    </font>
    <font>
      <sz val="10"/>
      <color indexed="14"/>
      <name val="Courier New"/>
      <family val="3"/>
    </font>
    <font>
      <sz val="8"/>
      <color indexed="8"/>
      <name val="Courier New"/>
      <family val="3"/>
    </font>
    <font>
      <sz val="11"/>
      <name val="Courier New"/>
      <family val="3"/>
    </font>
    <font>
      <b/>
      <sz val="8"/>
      <color indexed="12"/>
      <name val="Courier New"/>
      <family val="3"/>
    </font>
    <font>
      <b/>
      <sz val="12"/>
      <name val="Courier New"/>
      <family val="3"/>
    </font>
    <font>
      <u/>
      <sz val="10"/>
      <name val="Courier New"/>
      <family val="3"/>
    </font>
    <font>
      <sz val="12"/>
      <color theme="1"/>
      <name val="Courier New"/>
      <family val="3"/>
    </font>
    <font>
      <sz val="12"/>
      <color indexed="9"/>
      <name val="Courier New"/>
      <family val="3"/>
    </font>
    <font>
      <sz val="12"/>
      <color rgb="FFFF0000"/>
      <name val="Courier New"/>
      <family val="3"/>
    </font>
    <font>
      <b/>
      <sz val="14"/>
      <color indexed="12"/>
      <name val="Courier New"/>
      <family val="3"/>
    </font>
    <font>
      <sz val="12"/>
      <color indexed="8"/>
      <name val="Courier New"/>
      <family val="3"/>
    </font>
    <font>
      <b/>
      <u/>
      <sz val="14"/>
      <color indexed="61"/>
      <name val="Courier New"/>
      <family val="3"/>
    </font>
    <font>
      <b/>
      <sz val="14"/>
      <color indexed="61"/>
      <name val="Courier New"/>
      <family val="3"/>
    </font>
    <font>
      <b/>
      <sz val="11"/>
      <color indexed="57"/>
      <name val="Courier New"/>
      <family val="3"/>
    </font>
    <font>
      <b/>
      <sz val="12"/>
      <color indexed="61"/>
      <name val="Courier New"/>
      <family val="3"/>
    </font>
    <font>
      <b/>
      <sz val="12"/>
      <color indexed="10"/>
      <name val="Courier New"/>
      <family val="3"/>
    </font>
    <font>
      <b/>
      <i/>
      <u/>
      <sz val="12"/>
      <name val="Courier New"/>
      <family val="3"/>
    </font>
    <font>
      <b/>
      <i/>
      <u/>
      <sz val="12"/>
      <color indexed="10"/>
      <name val="Courier New"/>
      <family val="3"/>
    </font>
    <font>
      <sz val="10"/>
      <color rgb="FFFF0000"/>
      <name val="Courier New"/>
      <family val="3"/>
    </font>
    <font>
      <b/>
      <u/>
      <sz val="12"/>
      <color indexed="12"/>
      <name val="Courier New"/>
      <family val="3"/>
    </font>
    <font>
      <b/>
      <sz val="11"/>
      <color rgb="FFFF0000"/>
      <name val="Courier New"/>
      <family val="3"/>
    </font>
    <font>
      <b/>
      <sz val="11"/>
      <color indexed="12"/>
      <name val="Courier New"/>
      <family val="3"/>
    </font>
    <font>
      <b/>
      <sz val="10"/>
      <color indexed="12"/>
      <name val="Courier New"/>
      <family val="3"/>
    </font>
    <font>
      <b/>
      <sz val="8"/>
      <color rgb="FFFF0000"/>
      <name val="Courier New"/>
      <family val="3"/>
    </font>
    <font>
      <b/>
      <u/>
      <sz val="8"/>
      <color indexed="12"/>
      <name val="Courier New"/>
      <family val="3"/>
    </font>
    <font>
      <b/>
      <u/>
      <sz val="10"/>
      <color indexed="12"/>
      <name val="Courier New"/>
      <family val="3"/>
    </font>
    <font>
      <sz val="8"/>
      <color rgb="FFFF0000"/>
      <name val="Courier New"/>
      <family val="3"/>
    </font>
    <font>
      <i/>
      <sz val="10"/>
      <color indexed="12"/>
      <name val="Courier New"/>
      <family val="3"/>
    </font>
    <font>
      <strike/>
      <sz val="8"/>
      <color indexed="8"/>
      <name val="Courier New"/>
      <family val="3"/>
    </font>
    <font>
      <strike/>
      <sz val="10"/>
      <name val="Courier New"/>
      <family val="3"/>
    </font>
    <font>
      <strike/>
      <sz val="12"/>
      <name val="Courier New"/>
      <family val="3"/>
    </font>
    <font>
      <sz val="12"/>
      <color indexed="12"/>
      <name val="Courier New"/>
      <family val="3"/>
    </font>
    <font>
      <sz val="10"/>
      <color indexed="56"/>
      <name val="Courier New"/>
      <family val="3"/>
    </font>
    <font>
      <b/>
      <i/>
      <sz val="10"/>
      <color indexed="12"/>
      <name val="Courier New"/>
      <family val="3"/>
    </font>
    <font>
      <b/>
      <sz val="12"/>
      <color indexed="62"/>
      <name val="Courier New"/>
      <family val="3"/>
    </font>
    <font>
      <b/>
      <i/>
      <u/>
      <sz val="12"/>
      <color indexed="12"/>
      <name val="Courier New"/>
      <family val="3"/>
    </font>
    <font>
      <sz val="12"/>
      <color indexed="62"/>
      <name val="Courier New"/>
      <family val="3"/>
    </font>
    <font>
      <b/>
      <sz val="14"/>
      <color indexed="62"/>
      <name val="Courier New"/>
      <family val="3"/>
    </font>
    <font>
      <i/>
      <sz val="12"/>
      <color indexed="62"/>
      <name val="Courier New"/>
      <family val="3"/>
    </font>
    <font>
      <b/>
      <i/>
      <u/>
      <sz val="12"/>
      <color indexed="62"/>
      <name val="Courier New"/>
      <family val="3"/>
    </font>
    <font>
      <sz val="11"/>
      <color indexed="62"/>
      <name val="Courier New"/>
      <family val="3"/>
    </font>
    <font>
      <sz val="10"/>
      <color indexed="62"/>
      <name val="Courier New"/>
      <family val="3"/>
    </font>
    <font>
      <b/>
      <sz val="11"/>
      <color indexed="62"/>
      <name val="Courier New"/>
      <family val="3"/>
    </font>
    <font>
      <b/>
      <i/>
      <u/>
      <sz val="8"/>
      <color indexed="12"/>
      <name val="Courier New"/>
      <family val="3"/>
    </font>
    <font>
      <i/>
      <sz val="12"/>
      <color indexed="12"/>
      <name val="Courier New"/>
      <family val="3"/>
    </font>
    <font>
      <b/>
      <sz val="10"/>
      <color indexed="10"/>
      <name val="Courier New"/>
      <family val="3"/>
    </font>
    <font>
      <b/>
      <sz val="14"/>
      <name val="Courier New"/>
      <family val="3"/>
    </font>
    <font>
      <sz val="11"/>
      <color indexed="12"/>
      <name val="Courier New"/>
      <family val="3"/>
    </font>
    <font>
      <b/>
      <sz val="11"/>
      <color indexed="10"/>
      <name val="Courier New"/>
      <family val="3"/>
    </font>
    <font>
      <b/>
      <i/>
      <u/>
      <sz val="10"/>
      <color indexed="48"/>
      <name val="Courier New"/>
      <family val="3"/>
    </font>
    <font>
      <sz val="10"/>
      <color indexed="48"/>
      <name val="Courier New"/>
      <family val="3"/>
    </font>
    <font>
      <sz val="10"/>
      <color rgb="FFC00000"/>
      <name val="Courier New"/>
      <family val="3"/>
    </font>
    <font>
      <sz val="10"/>
      <color rgb="FF0000FF"/>
      <name val="Courier New"/>
      <family val="3"/>
    </font>
    <font>
      <b/>
      <i/>
      <u/>
      <sz val="14"/>
      <color indexed="10"/>
      <name val="Courier New"/>
      <family val="3"/>
    </font>
    <font>
      <b/>
      <i/>
      <sz val="12"/>
      <color indexed="12"/>
      <name val="Courier New"/>
      <family val="3"/>
    </font>
    <font>
      <i/>
      <sz val="8"/>
      <color indexed="12"/>
      <name val="Courier New"/>
      <family val="3"/>
    </font>
    <font>
      <b/>
      <sz val="12"/>
      <color indexed="8"/>
      <name val="Courier New"/>
      <family val="3"/>
    </font>
    <font>
      <sz val="14"/>
      <name val="Courier New"/>
      <family val="3"/>
    </font>
    <font>
      <sz val="12"/>
      <color indexed="10"/>
      <name val="Courier New"/>
      <family val="3"/>
    </font>
    <font>
      <b/>
      <sz val="11"/>
      <name val="Courier New"/>
      <family val="3"/>
    </font>
    <font>
      <b/>
      <sz val="12"/>
      <color indexed="18"/>
      <name val="Courier New"/>
      <family val="3"/>
    </font>
    <font>
      <b/>
      <sz val="11"/>
      <color indexed="18"/>
      <name val="Courier New"/>
      <family val="3"/>
    </font>
    <font>
      <b/>
      <sz val="18"/>
      <color indexed="12"/>
      <name val="Courier New"/>
      <family val="3"/>
    </font>
    <font>
      <b/>
      <sz val="14"/>
      <color rgb="FFFF0000"/>
      <name val="Courier New"/>
      <family val="3"/>
    </font>
    <font>
      <b/>
      <u/>
      <sz val="12"/>
      <color indexed="9"/>
      <name val="Courier New"/>
      <family val="3"/>
    </font>
    <font>
      <b/>
      <sz val="12"/>
      <color indexed="57"/>
      <name val="Courier New"/>
      <family val="3"/>
    </font>
    <font>
      <b/>
      <sz val="14"/>
      <color rgb="FF0000FF"/>
      <name val="Courier New"/>
      <family val="3"/>
    </font>
    <font>
      <b/>
      <sz val="12"/>
      <color rgb="FFFF0000"/>
      <name val="Courier New"/>
      <family val="3"/>
    </font>
    <font>
      <sz val="12"/>
      <color rgb="FF0000FF"/>
      <name val="Courier New"/>
      <family val="3"/>
    </font>
    <font>
      <b/>
      <sz val="12"/>
      <color rgb="FF0000FF"/>
      <name val="Courier New"/>
      <family val="3"/>
    </font>
    <font>
      <b/>
      <sz val="12"/>
      <color indexed="14"/>
      <name val="Courier New"/>
      <family val="3"/>
    </font>
    <font>
      <b/>
      <u/>
      <sz val="12"/>
      <name val="Courier New"/>
      <family val="3"/>
    </font>
    <font>
      <i/>
      <sz val="12"/>
      <name val="Courier New"/>
      <family val="3"/>
    </font>
    <font>
      <b/>
      <i/>
      <u/>
      <sz val="12"/>
      <color indexed="48"/>
      <name val="Courier New"/>
      <family val="3"/>
    </font>
    <font>
      <sz val="12"/>
      <color indexed="48"/>
      <name val="Courier New"/>
      <family val="3"/>
    </font>
    <font>
      <b/>
      <u/>
      <sz val="12"/>
      <color rgb="FFFF0000"/>
      <name val="Courier New"/>
      <family val="3"/>
    </font>
    <font>
      <i/>
      <sz val="10"/>
      <color rgb="FFFF0000"/>
      <name val="Courier New"/>
      <family val="3"/>
    </font>
    <font>
      <b/>
      <i/>
      <u/>
      <sz val="12"/>
      <color rgb="FFFF0000"/>
      <name val="Courier New"/>
      <family val="3"/>
    </font>
    <font>
      <b/>
      <sz val="10"/>
      <color indexed="17"/>
      <name val="Courier New"/>
      <family val="3"/>
    </font>
    <font>
      <b/>
      <sz val="16"/>
      <color indexed="62"/>
      <name val="Courier New"/>
      <family val="3"/>
    </font>
    <font>
      <b/>
      <sz val="10"/>
      <color indexed="62"/>
      <name val="Courier New"/>
      <family val="3"/>
    </font>
    <font>
      <b/>
      <sz val="10"/>
      <color indexed="61"/>
      <name val="Courier New"/>
      <family val="3"/>
    </font>
    <font>
      <sz val="10"/>
      <color indexed="61"/>
      <name val="Courier New"/>
      <family val="3"/>
    </font>
    <font>
      <sz val="12"/>
      <color indexed="14"/>
      <name val="Courier New"/>
      <family val="3"/>
    </font>
    <font>
      <sz val="12"/>
      <color theme="3"/>
      <name val="Courier New"/>
      <family val="3"/>
    </font>
    <font>
      <sz val="12"/>
      <color rgb="FF333399"/>
      <name val="Courier New"/>
      <family val="3"/>
    </font>
    <font>
      <u/>
      <sz val="12"/>
      <color theme="1"/>
      <name val="Courier New"/>
      <family val="3"/>
    </font>
    <font>
      <u/>
      <sz val="11"/>
      <color theme="1"/>
      <name val="Courier New"/>
      <family val="3"/>
    </font>
    <font>
      <sz val="14"/>
      <color theme="1"/>
      <name val="Courier New"/>
      <family val="3"/>
    </font>
    <font>
      <sz val="16"/>
      <color theme="1"/>
      <name val="Courier New"/>
      <family val="3"/>
    </font>
    <font>
      <u val="double"/>
      <sz val="16"/>
      <color theme="1"/>
      <name val="Courier New"/>
      <family val="3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mediumGray">
        <fgColor indexed="9"/>
        <bgColor indexed="22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mediumGray">
        <fgColor indexed="9"/>
        <bgColor indexed="45"/>
      </patternFill>
    </fill>
    <fill>
      <patternFill patternType="mediumGray">
        <fgColor indexed="9"/>
        <bgColor indexed="47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9" tint="0.79998168889431442"/>
        <bgColor indexed="64"/>
      </patternFill>
    </fill>
  </fills>
  <borders count="3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18"/>
      </left>
      <right/>
      <top style="thick">
        <color indexed="18"/>
      </top>
      <bottom/>
      <diagonal/>
    </border>
    <border>
      <left/>
      <right/>
      <top style="thick">
        <color indexed="18"/>
      </top>
      <bottom/>
      <diagonal/>
    </border>
    <border>
      <left style="thick">
        <color indexed="18"/>
      </left>
      <right/>
      <top/>
      <bottom/>
      <diagonal/>
    </border>
    <border>
      <left/>
      <right style="thick">
        <color indexed="18"/>
      </right>
      <top/>
      <bottom/>
      <diagonal/>
    </border>
    <border>
      <left style="thick">
        <color indexed="18"/>
      </left>
      <right/>
      <top/>
      <bottom style="thick">
        <color indexed="18"/>
      </bottom>
      <diagonal/>
    </border>
    <border>
      <left/>
      <right/>
      <top/>
      <bottom style="thick">
        <color indexed="18"/>
      </bottom>
      <diagonal/>
    </border>
    <border>
      <left/>
      <right style="thick">
        <color indexed="18"/>
      </right>
      <top/>
      <bottom style="thick">
        <color indexed="18"/>
      </bottom>
      <diagonal/>
    </border>
    <border>
      <left/>
      <right style="thick">
        <color indexed="18"/>
      </right>
      <top style="thick">
        <color indexed="18"/>
      </top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ck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/>
      <bottom/>
      <diagonal/>
    </border>
    <border>
      <left style="thick">
        <color indexed="18"/>
      </left>
      <right/>
      <top/>
      <bottom style="medium">
        <color indexed="18"/>
      </bottom>
      <diagonal/>
    </border>
    <border>
      <left/>
      <right/>
      <top/>
      <bottom style="medium">
        <color indexed="18"/>
      </bottom>
      <diagonal/>
    </border>
    <border>
      <left/>
      <right style="thick">
        <color indexed="18"/>
      </right>
      <top/>
      <bottom style="medium">
        <color indexed="18"/>
      </bottom>
      <diagonal/>
    </border>
    <border>
      <left/>
      <right/>
      <top style="thin">
        <color indexed="18"/>
      </top>
      <bottom style="thick">
        <color indexed="18"/>
      </bottom>
      <diagonal/>
    </border>
    <border>
      <left/>
      <right style="thick">
        <color indexed="18"/>
      </right>
      <top style="thin">
        <color indexed="18"/>
      </top>
      <bottom style="thick">
        <color indexed="18"/>
      </bottom>
      <diagonal/>
    </border>
    <border>
      <left style="thick">
        <color indexed="62"/>
      </left>
      <right/>
      <top/>
      <bottom/>
      <diagonal/>
    </border>
    <border>
      <left/>
      <right style="thick">
        <color indexed="62"/>
      </right>
      <top/>
      <bottom/>
      <diagonal/>
    </border>
    <border>
      <left style="thick">
        <color indexed="62"/>
      </left>
      <right/>
      <top/>
      <bottom style="thick">
        <color indexed="62"/>
      </bottom>
      <diagonal/>
    </border>
    <border>
      <left/>
      <right style="thick">
        <color indexed="62"/>
      </right>
      <top/>
      <bottom style="thick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ck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 style="medium">
        <color indexed="62"/>
      </right>
      <top/>
      <bottom/>
      <diagonal/>
    </border>
    <border>
      <left style="medium">
        <color indexed="62"/>
      </left>
      <right style="medium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 style="medium">
        <color indexed="62"/>
      </right>
      <top style="thin">
        <color indexed="62"/>
      </top>
      <bottom style="medium">
        <color indexed="62"/>
      </bottom>
      <diagonal/>
    </border>
    <border>
      <left style="thick">
        <color indexed="62"/>
      </left>
      <right/>
      <top style="thick">
        <color indexed="62"/>
      </top>
      <bottom/>
      <diagonal/>
    </border>
    <border>
      <left/>
      <right/>
      <top style="thick">
        <color indexed="62"/>
      </top>
      <bottom/>
      <diagonal/>
    </border>
    <border>
      <left/>
      <right style="thick">
        <color indexed="62"/>
      </right>
      <top style="thick">
        <color indexed="62"/>
      </top>
      <bottom/>
      <diagonal/>
    </border>
    <border>
      <left/>
      <right/>
      <top/>
      <bottom style="medium">
        <color indexed="62"/>
      </bottom>
      <diagonal/>
    </border>
    <border>
      <left/>
      <right style="thick">
        <color indexed="62"/>
      </right>
      <top/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/>
      <diagonal/>
    </border>
    <border>
      <left style="medium">
        <color indexed="62"/>
      </left>
      <right style="medium">
        <color indexed="62"/>
      </right>
      <top/>
      <bottom style="medium">
        <color indexed="62"/>
      </bottom>
      <diagonal/>
    </border>
    <border>
      <left style="thin">
        <color indexed="64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/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thick">
        <color indexed="62"/>
      </right>
      <top style="medium">
        <color indexed="62"/>
      </top>
      <bottom style="thin">
        <color indexed="62"/>
      </bottom>
      <diagonal/>
    </border>
    <border>
      <left/>
      <right style="medium">
        <color indexed="62"/>
      </right>
      <top style="medium">
        <color indexed="62"/>
      </top>
      <bottom style="thin">
        <color indexed="62"/>
      </bottom>
      <diagonal/>
    </border>
    <border>
      <left style="thick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/>
      <right style="medium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2"/>
      </right>
      <top style="thin">
        <color indexed="62"/>
      </top>
      <bottom style="medium">
        <color indexed="62"/>
      </bottom>
      <diagonal/>
    </border>
    <border>
      <left style="thick">
        <color indexed="62"/>
      </left>
      <right style="thin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2"/>
      </left>
      <right style="thick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2"/>
      </left>
      <right style="thick">
        <color indexed="62"/>
      </right>
      <top style="medium">
        <color indexed="62"/>
      </top>
      <bottom/>
      <diagonal/>
    </border>
    <border>
      <left/>
      <right style="medium">
        <color indexed="62"/>
      </right>
      <top/>
      <bottom/>
      <diagonal/>
    </border>
    <border>
      <left style="medium">
        <color indexed="62"/>
      </left>
      <right style="thick">
        <color indexed="62"/>
      </right>
      <top/>
      <bottom/>
      <diagonal/>
    </border>
    <border>
      <left style="medium">
        <color indexed="62"/>
      </left>
      <right style="medium">
        <color indexed="62"/>
      </right>
      <top/>
      <bottom style="thick">
        <color indexed="62"/>
      </bottom>
      <diagonal/>
    </border>
    <border>
      <left/>
      <right style="medium">
        <color indexed="62"/>
      </right>
      <top/>
      <bottom style="thick">
        <color indexed="62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thick">
        <color indexed="62"/>
      </bottom>
      <diagonal/>
    </border>
    <border>
      <left style="medium">
        <color indexed="62"/>
      </left>
      <right style="thick">
        <color indexed="62"/>
      </right>
      <top/>
      <bottom style="thick">
        <color indexed="62"/>
      </bottom>
      <diagonal/>
    </border>
    <border>
      <left style="medium">
        <color indexed="62"/>
      </left>
      <right/>
      <top style="medium">
        <color indexed="62"/>
      </top>
      <bottom style="medium">
        <color indexed="62"/>
      </bottom>
      <diagonal/>
    </border>
    <border>
      <left style="medium">
        <color indexed="62"/>
      </left>
      <right/>
      <top style="medium">
        <color indexed="62"/>
      </top>
      <bottom/>
      <diagonal/>
    </border>
    <border>
      <left/>
      <right style="medium">
        <color indexed="62"/>
      </right>
      <top style="medium">
        <color indexed="62"/>
      </top>
      <bottom/>
      <diagonal/>
    </border>
    <border>
      <left style="medium">
        <color indexed="62"/>
      </left>
      <right/>
      <top/>
      <bottom style="medium">
        <color indexed="62"/>
      </bottom>
      <diagonal/>
    </border>
    <border>
      <left/>
      <right style="medium">
        <color indexed="62"/>
      </right>
      <top/>
      <bottom style="medium">
        <color indexed="62"/>
      </bottom>
      <diagonal/>
    </border>
    <border>
      <left style="medium">
        <color indexed="62"/>
      </left>
      <right style="thick">
        <color indexed="62"/>
      </right>
      <top/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thick">
        <color indexed="62"/>
      </top>
      <bottom style="medium">
        <color indexed="62"/>
      </bottom>
      <diagonal/>
    </border>
    <border>
      <left style="medium">
        <color indexed="62"/>
      </left>
      <right style="thick">
        <color indexed="62"/>
      </right>
      <top style="thick">
        <color indexed="62"/>
      </top>
      <bottom/>
      <diagonal/>
    </border>
    <border>
      <left style="thick">
        <color indexed="62"/>
      </left>
      <right/>
      <top style="medium">
        <color indexed="62"/>
      </top>
      <bottom style="medium">
        <color indexed="62"/>
      </bottom>
      <diagonal/>
    </border>
    <border>
      <left style="thick">
        <color indexed="62"/>
      </left>
      <right/>
      <top style="medium">
        <color indexed="62"/>
      </top>
      <bottom/>
      <diagonal/>
    </border>
    <border>
      <left style="thick">
        <color indexed="62"/>
      </left>
      <right/>
      <top/>
      <bottom style="medium">
        <color indexed="62"/>
      </bottom>
      <diagonal/>
    </border>
    <border>
      <left/>
      <right/>
      <top style="medium">
        <color indexed="62"/>
      </top>
      <bottom/>
      <diagonal/>
    </border>
    <border>
      <left/>
      <right style="thick">
        <color indexed="62"/>
      </right>
      <top style="medium">
        <color indexed="62"/>
      </top>
      <bottom/>
      <diagonal/>
    </border>
    <border>
      <left style="medium">
        <color indexed="62"/>
      </left>
      <right/>
      <top style="thick">
        <color indexed="62"/>
      </top>
      <bottom/>
      <diagonal/>
    </border>
    <border>
      <left/>
      <right style="medium">
        <color indexed="62"/>
      </right>
      <top style="thick">
        <color indexed="62"/>
      </top>
      <bottom/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medium">
        <color indexed="62"/>
      </right>
      <top/>
      <bottom style="thin">
        <color indexed="62"/>
      </bottom>
      <diagonal/>
    </border>
    <border>
      <left style="thin">
        <color indexed="62"/>
      </left>
      <right style="medium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thin">
        <color indexed="64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4"/>
      </top>
      <bottom style="thin">
        <color indexed="62"/>
      </bottom>
      <diagonal/>
    </border>
    <border>
      <left style="thin">
        <color indexed="62"/>
      </left>
      <right style="thick">
        <color indexed="62"/>
      </right>
      <top style="thin">
        <color indexed="64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thick">
        <color indexed="62"/>
      </right>
      <top style="thin">
        <color indexed="62"/>
      </top>
      <bottom style="medium">
        <color indexed="62"/>
      </bottom>
      <diagonal/>
    </border>
    <border>
      <left style="thick">
        <color indexed="62"/>
      </left>
      <right/>
      <top/>
      <bottom style="thin">
        <color indexed="62"/>
      </bottom>
      <diagonal/>
    </border>
    <border>
      <left style="thick">
        <color indexed="62"/>
      </left>
      <right/>
      <top style="thin">
        <color indexed="62"/>
      </top>
      <bottom style="thin">
        <color indexed="62"/>
      </bottom>
      <diagonal/>
    </border>
    <border>
      <left style="thick">
        <color indexed="62"/>
      </left>
      <right/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2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/>
      <top style="thin">
        <color indexed="62"/>
      </top>
      <bottom style="thin">
        <color indexed="62"/>
      </bottom>
      <diagonal/>
    </border>
    <border>
      <left/>
      <right/>
      <top style="thin">
        <color indexed="62"/>
      </top>
      <bottom style="thin">
        <color indexed="62"/>
      </bottom>
      <diagonal/>
    </border>
    <border>
      <left/>
      <right style="thick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medium">
        <color indexed="62"/>
      </right>
      <top style="thin">
        <color indexed="62"/>
      </top>
      <bottom style="medium">
        <color indexed="64"/>
      </bottom>
      <diagonal/>
    </border>
    <border>
      <left style="medium">
        <color indexed="62"/>
      </left>
      <right/>
      <top/>
      <bottom/>
      <diagonal/>
    </border>
    <border>
      <left/>
      <right style="medium">
        <color indexed="62"/>
      </right>
      <top/>
      <bottom style="thin">
        <color indexed="62"/>
      </bottom>
      <diagonal/>
    </border>
    <border>
      <left style="medium">
        <color indexed="62"/>
      </left>
      <right/>
      <top style="thin">
        <color indexed="64"/>
      </top>
      <bottom style="thin">
        <color indexed="62"/>
      </bottom>
      <diagonal/>
    </border>
    <border>
      <left/>
      <right style="thin">
        <color indexed="62"/>
      </right>
      <top style="thin">
        <color indexed="64"/>
      </top>
      <bottom style="thin">
        <color indexed="62"/>
      </bottom>
      <diagonal/>
    </border>
    <border>
      <left/>
      <right/>
      <top/>
      <bottom style="thin">
        <color indexed="62"/>
      </bottom>
      <diagonal/>
    </border>
    <border>
      <left style="thin">
        <color indexed="64"/>
      </left>
      <right/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ck">
        <color indexed="62"/>
      </right>
      <top/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18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ck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18"/>
      </left>
      <right style="thin">
        <color indexed="64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ck">
        <color indexed="1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 style="medium">
        <color indexed="18"/>
      </left>
      <right style="thin">
        <color indexed="18"/>
      </right>
      <top style="medium">
        <color indexed="18"/>
      </top>
      <bottom style="thin">
        <color indexed="18"/>
      </bottom>
      <diagonal/>
    </border>
    <border>
      <left style="medium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medium">
        <color indexed="18"/>
      </left>
      <right style="thin">
        <color indexed="18"/>
      </right>
      <top style="thin">
        <color indexed="18"/>
      </top>
      <bottom style="medium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medium">
        <color indexed="18"/>
      </bottom>
      <diagonal/>
    </border>
    <border>
      <left style="thin">
        <color indexed="18"/>
      </left>
      <right style="thick">
        <color indexed="18"/>
      </right>
      <top style="thin">
        <color indexed="18"/>
      </top>
      <bottom style="medium">
        <color indexed="18"/>
      </bottom>
      <diagonal/>
    </border>
    <border>
      <left style="thin">
        <color indexed="64"/>
      </left>
      <right/>
      <top style="thin">
        <color indexed="62"/>
      </top>
      <bottom style="thick">
        <color indexed="62"/>
      </bottom>
      <diagonal/>
    </border>
    <border>
      <left/>
      <right/>
      <top style="thin">
        <color indexed="62"/>
      </top>
      <bottom style="thick">
        <color indexed="62"/>
      </bottom>
      <diagonal/>
    </border>
    <border>
      <left/>
      <right style="thin">
        <color indexed="62"/>
      </right>
      <top style="thin">
        <color indexed="62"/>
      </top>
      <bottom style="thick">
        <color indexed="62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 style="thick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/>
      <top style="double">
        <color indexed="12"/>
      </top>
      <bottom style="thin">
        <color indexed="12"/>
      </bottom>
      <diagonal/>
    </border>
    <border>
      <left style="thin">
        <color indexed="44"/>
      </left>
      <right style="thin">
        <color indexed="44"/>
      </right>
      <top style="thin">
        <color indexed="12"/>
      </top>
      <bottom style="thin">
        <color indexed="44"/>
      </bottom>
      <diagonal/>
    </border>
    <border>
      <left style="thin">
        <color indexed="44"/>
      </left>
      <right/>
      <top style="thin">
        <color indexed="12"/>
      </top>
      <bottom style="thin">
        <color indexed="4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/>
      <right/>
      <top style="thin">
        <color indexed="44"/>
      </top>
      <bottom style="thin">
        <color indexed="4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/>
      <right/>
      <top style="thin">
        <color indexed="12"/>
      </top>
      <bottom style="thin">
        <color indexed="48"/>
      </bottom>
      <diagonal/>
    </border>
    <border>
      <left/>
      <right style="thin">
        <color indexed="12"/>
      </right>
      <top style="thin">
        <color indexed="12"/>
      </top>
      <bottom style="thin">
        <color indexed="48"/>
      </bottom>
      <diagonal/>
    </border>
    <border>
      <left/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8"/>
      </left>
      <right style="thin">
        <color indexed="12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 style="thin">
        <color indexed="12"/>
      </right>
      <top style="thin">
        <color indexed="48"/>
      </top>
      <bottom style="thin">
        <color indexed="48"/>
      </bottom>
      <diagonal/>
    </border>
    <border>
      <left/>
      <right style="thin">
        <color indexed="48"/>
      </right>
      <top style="thin">
        <color indexed="48"/>
      </top>
      <bottom style="thin">
        <color indexed="1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12"/>
      </bottom>
      <diagonal/>
    </border>
    <border>
      <left style="thin">
        <color indexed="48"/>
      </left>
      <right style="thin">
        <color indexed="12"/>
      </right>
      <top style="thin">
        <color indexed="48"/>
      </top>
      <bottom style="thin">
        <color indexed="12"/>
      </bottom>
      <diagonal/>
    </border>
    <border>
      <left style="thick">
        <color indexed="18"/>
      </left>
      <right style="medium">
        <color indexed="62"/>
      </right>
      <top style="medium">
        <color indexed="18"/>
      </top>
      <bottom/>
      <diagonal/>
    </border>
    <border>
      <left style="medium">
        <color indexed="62"/>
      </left>
      <right style="medium">
        <color indexed="62"/>
      </right>
      <top/>
      <bottom style="medium">
        <color indexed="18"/>
      </bottom>
      <diagonal/>
    </border>
    <border>
      <left style="medium">
        <color indexed="18"/>
      </left>
      <right style="medium">
        <color indexed="18"/>
      </right>
      <top/>
      <bottom style="medium">
        <color indexed="18"/>
      </bottom>
      <diagonal/>
    </border>
    <border>
      <left style="thick">
        <color indexed="18"/>
      </left>
      <right style="thin">
        <color indexed="18"/>
      </right>
      <top style="medium">
        <color indexed="18"/>
      </top>
      <bottom/>
      <diagonal/>
    </border>
    <border>
      <left style="medium">
        <color indexed="18"/>
      </left>
      <right style="medium">
        <color indexed="18"/>
      </right>
      <top style="medium">
        <color indexed="18"/>
      </top>
      <bottom style="medium">
        <color indexed="18"/>
      </bottom>
      <diagonal/>
    </border>
    <border>
      <left style="thin">
        <color indexed="18"/>
      </left>
      <right style="thick">
        <color indexed="18"/>
      </right>
      <top style="medium">
        <color indexed="18"/>
      </top>
      <bottom/>
      <diagonal/>
    </border>
    <border>
      <left style="thin">
        <color indexed="18"/>
      </left>
      <right style="thick">
        <color indexed="18"/>
      </right>
      <top style="medium">
        <color indexed="18"/>
      </top>
      <bottom style="medium">
        <color indexed="18"/>
      </bottom>
      <diagonal/>
    </border>
    <border>
      <left style="thick">
        <color indexed="18"/>
      </left>
      <right/>
      <top style="medium">
        <color indexed="18"/>
      </top>
      <bottom/>
      <diagonal/>
    </border>
    <border>
      <left style="thin">
        <color indexed="54"/>
      </left>
      <right style="thick">
        <color indexed="18"/>
      </right>
      <top style="medium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medium">
        <color indexed="18"/>
      </bottom>
      <diagonal/>
    </border>
    <border>
      <left style="thin">
        <color indexed="54"/>
      </left>
      <right style="thick">
        <color indexed="18"/>
      </right>
      <top/>
      <bottom style="medium">
        <color indexed="18"/>
      </bottom>
      <diagonal/>
    </border>
    <border>
      <left style="thick">
        <color indexed="18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/>
      <top/>
      <bottom/>
      <diagonal/>
    </border>
    <border>
      <left style="thin">
        <color indexed="18"/>
      </left>
      <right style="thick">
        <color indexed="18"/>
      </right>
      <top/>
      <bottom/>
      <diagonal/>
    </border>
    <border>
      <left style="thin">
        <color indexed="18"/>
      </left>
      <right/>
      <top/>
      <bottom style="thin">
        <color indexed="22"/>
      </bottom>
      <diagonal/>
    </border>
    <border>
      <left style="thin">
        <color indexed="18"/>
      </left>
      <right style="thick">
        <color indexed="18"/>
      </right>
      <top/>
      <bottom style="medium">
        <color indexed="18"/>
      </bottom>
      <diagonal/>
    </border>
    <border>
      <left/>
      <right/>
      <top style="medium">
        <color indexed="18"/>
      </top>
      <bottom/>
      <diagonal/>
    </border>
    <border>
      <left style="thin">
        <color indexed="62"/>
      </left>
      <right style="thin">
        <color indexed="62"/>
      </right>
      <top/>
      <bottom style="thick">
        <color indexed="62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/>
      <diagonal/>
    </border>
    <border>
      <left style="thick">
        <color indexed="62"/>
      </left>
      <right/>
      <top style="thin">
        <color indexed="12"/>
      </top>
      <bottom style="thin">
        <color indexed="44"/>
      </bottom>
      <diagonal/>
    </border>
    <border>
      <left style="thick">
        <color indexed="62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8"/>
      </left>
      <right style="thick">
        <color indexed="62"/>
      </right>
      <top style="thin">
        <color indexed="48"/>
      </top>
      <bottom style="thin">
        <color indexed="48"/>
      </bottom>
      <diagonal/>
    </border>
    <border>
      <left style="thick">
        <color indexed="62"/>
      </left>
      <right/>
      <top style="thin">
        <color indexed="44"/>
      </top>
      <bottom style="thin">
        <color indexed="44"/>
      </bottom>
      <diagonal/>
    </border>
    <border>
      <left/>
      <right style="thick">
        <color indexed="62"/>
      </right>
      <top style="thin">
        <color indexed="48"/>
      </top>
      <bottom style="thin">
        <color indexed="48"/>
      </bottom>
      <diagonal/>
    </border>
    <border>
      <left style="thick">
        <color indexed="62"/>
      </left>
      <right style="thin">
        <color indexed="44"/>
      </right>
      <top style="thin">
        <color indexed="44"/>
      </top>
      <bottom style="thick">
        <color indexed="6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ck">
        <color indexed="62"/>
      </bottom>
      <diagonal/>
    </border>
    <border>
      <left/>
      <right style="thin">
        <color indexed="48"/>
      </right>
      <top style="thin">
        <color indexed="48"/>
      </top>
      <bottom style="thick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ck">
        <color indexed="62"/>
      </bottom>
      <diagonal/>
    </border>
    <border>
      <left style="thin">
        <color indexed="48"/>
      </left>
      <right style="thick">
        <color indexed="62"/>
      </right>
      <top style="thin">
        <color indexed="48"/>
      </top>
      <bottom style="thick">
        <color indexed="62"/>
      </bottom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2"/>
      </left>
      <right style="thin">
        <color indexed="12"/>
      </right>
      <top style="thick">
        <color indexed="62"/>
      </top>
      <bottom style="thin">
        <color indexed="17"/>
      </bottom>
      <diagonal/>
    </border>
    <border>
      <left/>
      <right style="thin">
        <color indexed="48"/>
      </right>
      <top style="double">
        <color indexed="12"/>
      </top>
      <bottom style="thin">
        <color indexed="12"/>
      </bottom>
      <diagonal/>
    </border>
    <border>
      <left style="thin">
        <color indexed="48"/>
      </left>
      <right style="thin">
        <color indexed="48"/>
      </right>
      <top style="double">
        <color indexed="12"/>
      </top>
      <bottom style="thin">
        <color indexed="12"/>
      </bottom>
      <diagonal/>
    </border>
    <border>
      <left style="thin">
        <color indexed="48"/>
      </left>
      <right/>
      <top style="double">
        <color indexed="12"/>
      </top>
      <bottom style="thin">
        <color indexed="12"/>
      </bottom>
      <diagonal/>
    </border>
    <border>
      <left/>
      <right style="thin">
        <color indexed="18"/>
      </right>
      <top style="medium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/>
      <right style="thin">
        <color indexed="62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ck">
        <color indexed="62"/>
      </right>
      <top style="thin">
        <color indexed="64"/>
      </top>
      <bottom style="thin">
        <color indexed="64"/>
      </bottom>
      <diagonal/>
    </border>
    <border>
      <left/>
      <right style="thick">
        <color indexed="62"/>
      </right>
      <top style="thin">
        <color indexed="62"/>
      </top>
      <bottom/>
      <diagonal/>
    </border>
    <border>
      <left/>
      <right/>
      <top style="thick">
        <color indexed="62"/>
      </top>
      <bottom style="medium">
        <color indexed="62"/>
      </bottom>
      <diagonal/>
    </border>
    <border>
      <left/>
      <right style="thick">
        <color indexed="62"/>
      </right>
      <top style="thick">
        <color indexed="62"/>
      </top>
      <bottom style="medium">
        <color indexed="62"/>
      </bottom>
      <diagonal/>
    </border>
    <border>
      <left style="medium">
        <color indexed="64"/>
      </left>
      <right/>
      <top/>
      <bottom/>
      <diagonal/>
    </border>
    <border>
      <left style="thick">
        <color indexed="62"/>
      </left>
      <right/>
      <top style="thick">
        <color indexed="62"/>
      </top>
      <bottom style="thick">
        <color indexed="62"/>
      </bottom>
      <diagonal/>
    </border>
    <border>
      <left/>
      <right style="thick">
        <color indexed="62"/>
      </right>
      <top style="thick">
        <color indexed="62"/>
      </top>
      <bottom style="thick">
        <color indexed="62"/>
      </bottom>
      <diagonal/>
    </border>
    <border>
      <left/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18"/>
      </left>
      <right style="thin">
        <color indexed="18"/>
      </right>
      <top style="medium">
        <color indexed="18"/>
      </top>
      <bottom style="thin">
        <color indexed="18"/>
      </bottom>
      <diagonal/>
    </border>
    <border>
      <left style="thin">
        <color indexed="18"/>
      </left>
      <right style="thick">
        <color indexed="18"/>
      </right>
      <top style="medium">
        <color indexed="18"/>
      </top>
      <bottom style="thin">
        <color indexed="18"/>
      </bottom>
      <diagonal/>
    </border>
    <border>
      <left style="thick">
        <color indexed="18"/>
      </left>
      <right style="thin">
        <color indexed="18"/>
      </right>
      <top/>
      <bottom style="thin">
        <color indexed="55"/>
      </bottom>
      <diagonal/>
    </border>
    <border>
      <left style="thin">
        <color indexed="18"/>
      </left>
      <right style="thin">
        <color indexed="18"/>
      </right>
      <top/>
      <bottom style="thick">
        <color indexed="18"/>
      </bottom>
      <diagonal/>
    </border>
    <border>
      <left style="thin">
        <color indexed="18"/>
      </left>
      <right style="thick">
        <color indexed="18"/>
      </right>
      <top/>
      <bottom style="thick">
        <color indexed="1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2"/>
      </left>
      <right/>
      <top style="medium">
        <color indexed="62"/>
      </top>
      <bottom style="thin">
        <color indexed="62"/>
      </bottom>
      <diagonal/>
    </border>
    <border>
      <left style="medium">
        <color indexed="64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4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2"/>
      </right>
      <top/>
      <bottom style="medium">
        <color indexed="64"/>
      </bottom>
      <diagonal/>
    </border>
    <border>
      <left style="thick">
        <color indexed="12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2"/>
      </left>
      <right style="thick">
        <color indexed="62"/>
      </right>
      <top style="thick">
        <color indexed="62"/>
      </top>
      <bottom style="thick">
        <color indexed="62"/>
      </bottom>
      <diagonal/>
    </border>
    <border>
      <left style="thin">
        <color indexed="18"/>
      </left>
      <right style="thick">
        <color indexed="62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18"/>
      </top>
      <bottom style="thin">
        <color indexed="64"/>
      </bottom>
      <diagonal/>
    </border>
    <border>
      <left style="thin">
        <color indexed="62"/>
      </left>
      <right style="thin">
        <color indexed="48"/>
      </right>
      <top style="thin">
        <color indexed="48"/>
      </top>
      <bottom style="thick">
        <color indexed="6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62"/>
      </right>
      <top style="thin">
        <color indexed="48"/>
      </top>
      <bottom style="thick">
        <color indexed="62"/>
      </bottom>
      <diagonal/>
    </border>
    <border>
      <left style="thin">
        <color indexed="62"/>
      </left>
      <right style="thin">
        <color indexed="64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2"/>
      </top>
      <bottom/>
      <diagonal/>
    </border>
    <border>
      <left style="medium">
        <color indexed="64"/>
      </left>
      <right style="thick">
        <color indexed="62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2"/>
      </right>
      <top style="thin">
        <color indexed="64"/>
      </top>
      <bottom style="medium">
        <color indexed="64"/>
      </bottom>
      <diagonal/>
    </border>
    <border>
      <left style="thick">
        <color indexed="62"/>
      </left>
      <right/>
      <top/>
      <bottom style="medium">
        <color indexed="64"/>
      </bottom>
      <diagonal/>
    </border>
    <border>
      <left style="thin">
        <color indexed="62"/>
      </left>
      <right style="thick">
        <color indexed="18"/>
      </right>
      <top style="thin">
        <color indexed="62"/>
      </top>
      <bottom style="thin">
        <color indexed="62"/>
      </bottom>
      <diagonal/>
    </border>
    <border>
      <left style="thick">
        <color indexed="18"/>
      </left>
      <right/>
      <top/>
      <bottom style="thick">
        <color indexed="62"/>
      </bottom>
      <diagonal/>
    </border>
    <border>
      <left/>
      <right style="thick">
        <color indexed="18"/>
      </right>
      <top/>
      <bottom style="thick">
        <color indexed="62"/>
      </bottom>
      <diagonal/>
    </border>
    <border>
      <left style="thick">
        <color indexed="62"/>
      </left>
      <right/>
      <top/>
      <bottom style="double">
        <color indexed="12"/>
      </bottom>
      <diagonal/>
    </border>
    <border>
      <left style="thin">
        <color indexed="62"/>
      </left>
      <right style="thick">
        <color indexed="62"/>
      </right>
      <top style="thin">
        <color indexed="18"/>
      </top>
      <bottom style="thin">
        <color indexed="18"/>
      </bottom>
      <diagonal/>
    </border>
    <border>
      <left style="medium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ck">
        <color indexed="18"/>
      </right>
      <top/>
      <bottom style="thin">
        <color indexed="18"/>
      </bottom>
      <diagonal/>
    </border>
    <border>
      <left style="medium">
        <color indexed="62"/>
      </left>
      <right style="medium">
        <color indexed="62"/>
      </right>
      <top style="thick">
        <color indexed="62"/>
      </top>
      <bottom/>
      <diagonal/>
    </border>
    <border>
      <left/>
      <right style="medium">
        <color indexed="62"/>
      </right>
      <top style="medium">
        <color indexed="64"/>
      </top>
      <bottom/>
      <diagonal/>
    </border>
    <border>
      <left style="medium">
        <color indexed="62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2"/>
      </top>
      <bottom/>
      <diagonal/>
    </border>
    <border>
      <left style="medium">
        <color indexed="64"/>
      </left>
      <right/>
      <top/>
      <bottom style="medium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 style="medium">
        <color indexed="18"/>
      </top>
      <bottom style="thin">
        <color indexed="18"/>
      </bottom>
      <diagonal/>
    </border>
    <border>
      <left style="thin">
        <color indexed="62"/>
      </left>
      <right style="medium">
        <color indexed="62"/>
      </right>
      <top style="thick">
        <color indexed="62"/>
      </top>
      <bottom/>
      <diagonal/>
    </border>
    <border>
      <left style="thin">
        <color indexed="62"/>
      </left>
      <right style="medium">
        <color indexed="62"/>
      </right>
      <top/>
      <bottom/>
      <diagonal/>
    </border>
    <border>
      <left style="thin">
        <color indexed="62"/>
      </left>
      <right style="medium">
        <color indexed="62"/>
      </right>
      <top/>
      <bottom style="thick">
        <color indexed="62"/>
      </bottom>
      <diagonal/>
    </border>
    <border>
      <left style="medium">
        <color indexed="62"/>
      </left>
      <right style="thin">
        <color indexed="62"/>
      </right>
      <top style="thick">
        <color indexed="62"/>
      </top>
      <bottom/>
      <diagonal/>
    </border>
    <border>
      <left style="medium">
        <color indexed="62"/>
      </left>
      <right style="thin">
        <color indexed="62"/>
      </right>
      <top/>
      <bottom/>
      <diagonal/>
    </border>
    <border>
      <left style="medium">
        <color indexed="62"/>
      </left>
      <right style="thin">
        <color indexed="62"/>
      </right>
      <top/>
      <bottom style="thick">
        <color indexed="62"/>
      </bottom>
      <diagonal/>
    </border>
    <border>
      <left style="thin">
        <color indexed="62"/>
      </left>
      <right style="thin">
        <color indexed="62"/>
      </right>
      <top style="thick">
        <color indexed="62"/>
      </top>
      <bottom/>
      <diagonal/>
    </border>
    <border>
      <left style="thin">
        <color indexed="62"/>
      </left>
      <right/>
      <top/>
      <bottom/>
      <diagonal/>
    </border>
    <border>
      <left style="thin">
        <color indexed="62"/>
      </left>
      <right style="medium">
        <color indexed="62"/>
      </right>
      <top/>
      <bottom style="medium">
        <color indexed="62"/>
      </bottom>
      <diagonal/>
    </border>
    <border>
      <left style="medium">
        <color indexed="62"/>
      </left>
      <right style="thin">
        <color indexed="62"/>
      </right>
      <top style="medium">
        <color indexed="62"/>
      </top>
      <bottom/>
      <diagonal/>
    </border>
    <border>
      <left style="thin">
        <color indexed="62"/>
      </left>
      <right style="medium">
        <color indexed="62"/>
      </right>
      <top style="medium">
        <color indexed="62"/>
      </top>
      <bottom/>
      <diagonal/>
    </border>
    <border>
      <left style="medium">
        <color indexed="62"/>
      </left>
      <right style="thin">
        <color indexed="62"/>
      </right>
      <top/>
      <bottom style="medium">
        <color indexed="62"/>
      </bottom>
      <diagonal/>
    </border>
    <border>
      <left style="thin">
        <color indexed="62"/>
      </left>
      <right style="thin">
        <color indexed="62"/>
      </right>
      <top/>
      <bottom style="medium">
        <color indexed="62"/>
      </bottom>
      <diagonal/>
    </border>
    <border>
      <left style="medium">
        <color indexed="62"/>
      </left>
      <right style="medium">
        <color indexed="62"/>
      </right>
      <top style="thin">
        <color indexed="62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18"/>
      </left>
      <right/>
      <top style="thick">
        <color indexed="18"/>
      </top>
      <bottom style="thick">
        <color indexed="18"/>
      </bottom>
      <diagonal/>
    </border>
    <border>
      <left style="medium">
        <color indexed="18"/>
      </left>
      <right style="medium">
        <color indexed="18"/>
      </right>
      <top style="thick">
        <color indexed="18"/>
      </top>
      <bottom style="thick">
        <color indexed="18"/>
      </bottom>
      <diagonal/>
    </border>
    <border>
      <left style="medium">
        <color indexed="18"/>
      </left>
      <right style="thick">
        <color indexed="18"/>
      </right>
      <top style="thick">
        <color indexed="18"/>
      </top>
      <bottom style="thick">
        <color indexed="18"/>
      </bottom>
      <diagonal/>
    </border>
    <border>
      <left style="thick">
        <color indexed="18"/>
      </left>
      <right style="thin">
        <color indexed="18"/>
      </right>
      <top style="thick">
        <color indexed="18"/>
      </top>
      <bottom/>
      <diagonal/>
    </border>
    <border>
      <left style="thin">
        <color indexed="18"/>
      </left>
      <right style="thin">
        <color indexed="18"/>
      </right>
      <top style="thick">
        <color indexed="18"/>
      </top>
      <bottom/>
      <diagonal/>
    </border>
    <border>
      <left style="thin">
        <color indexed="18"/>
      </left>
      <right style="thick">
        <color indexed="18"/>
      </right>
      <top style="thick">
        <color indexed="18"/>
      </top>
      <bottom/>
      <diagonal/>
    </border>
    <border>
      <left style="thick">
        <color indexed="18"/>
      </left>
      <right style="thin">
        <color indexed="18"/>
      </right>
      <top/>
      <bottom style="thick">
        <color indexed="18"/>
      </bottom>
      <diagonal/>
    </border>
    <border>
      <left/>
      <right style="thin">
        <color indexed="62"/>
      </right>
      <top style="medium">
        <color indexed="64"/>
      </top>
      <bottom/>
      <diagonal/>
    </border>
    <border>
      <left style="thin">
        <color indexed="62"/>
      </left>
      <right style="thin">
        <color indexed="62"/>
      </right>
      <top style="medium">
        <color indexed="64"/>
      </top>
      <bottom/>
      <diagonal/>
    </border>
    <border>
      <left style="thin">
        <color indexed="62"/>
      </left>
      <right style="medium">
        <color indexed="64"/>
      </right>
      <top style="medium">
        <color indexed="64"/>
      </top>
      <bottom/>
      <diagonal/>
    </border>
    <border>
      <left style="thin">
        <color indexed="62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2"/>
      </right>
      <top/>
      <bottom/>
      <diagonal/>
    </border>
    <border>
      <left style="medium">
        <color indexed="64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medium">
        <color indexed="64"/>
      </right>
      <top/>
      <bottom style="thin">
        <color indexed="62"/>
      </bottom>
      <diagonal/>
    </border>
    <border>
      <left style="medium">
        <color indexed="64"/>
      </left>
      <right style="thin">
        <color indexed="62"/>
      </right>
      <top/>
      <bottom style="medium">
        <color indexed="64"/>
      </bottom>
      <diagonal/>
    </border>
    <border>
      <left style="thin">
        <color indexed="62"/>
      </left>
      <right style="thin">
        <color indexed="62"/>
      </right>
      <top/>
      <bottom style="medium">
        <color indexed="64"/>
      </bottom>
      <diagonal/>
    </border>
    <border>
      <left style="thin">
        <color indexed="62"/>
      </left>
      <right/>
      <top/>
      <bottom style="medium">
        <color indexed="64"/>
      </bottom>
      <diagonal/>
    </border>
    <border>
      <left style="thin">
        <color indexed="62"/>
      </left>
      <right style="medium">
        <color indexed="64"/>
      </right>
      <top/>
      <bottom style="medium">
        <color indexed="64"/>
      </bottom>
      <diagonal/>
    </border>
    <border>
      <left style="medium">
        <color indexed="62"/>
      </left>
      <right style="medium">
        <color indexed="62"/>
      </right>
      <top style="medium">
        <color indexed="64"/>
      </top>
      <bottom style="medium">
        <color indexed="64"/>
      </bottom>
      <diagonal/>
    </border>
    <border>
      <left/>
      <right style="thin">
        <color indexed="62"/>
      </right>
      <top style="medium">
        <color indexed="64"/>
      </top>
      <bottom style="medium">
        <color indexed="64"/>
      </bottom>
      <diagonal/>
    </border>
    <border>
      <left style="thin">
        <color indexed="62"/>
      </left>
      <right style="thin">
        <color indexed="62"/>
      </right>
      <top style="medium">
        <color indexed="64"/>
      </top>
      <bottom style="medium">
        <color indexed="64"/>
      </bottom>
      <diagonal/>
    </border>
    <border>
      <left style="thin">
        <color indexed="6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2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4"/>
      </bottom>
      <diagonal/>
    </border>
    <border>
      <left style="thin">
        <color indexed="18"/>
      </left>
      <right style="thin">
        <color rgb="FF000000"/>
      </right>
      <top/>
      <bottom/>
      <diagonal/>
    </border>
    <border>
      <left style="medium">
        <color indexed="64"/>
      </left>
      <right style="medium">
        <color indexed="62"/>
      </right>
      <top style="medium">
        <color indexed="62"/>
      </top>
      <bottom/>
      <diagonal/>
    </border>
    <border>
      <left/>
      <right style="medium">
        <color indexed="64"/>
      </right>
      <top style="medium">
        <color indexed="62"/>
      </top>
      <bottom/>
      <diagonal/>
    </border>
    <border>
      <left style="thick">
        <color indexed="18"/>
      </left>
      <right style="thin">
        <color indexed="18"/>
      </right>
      <top/>
      <bottom style="medium">
        <color indexed="18"/>
      </bottom>
      <diagonal/>
    </border>
    <border>
      <left style="medium">
        <color indexed="62"/>
      </left>
      <right style="medium">
        <color indexed="62"/>
      </right>
      <top style="medium">
        <color indexed="64"/>
      </top>
      <bottom style="medium">
        <color indexed="62"/>
      </bottom>
      <diagonal/>
    </border>
    <border>
      <left style="medium">
        <color indexed="62"/>
      </left>
      <right/>
      <top style="medium">
        <color indexed="64"/>
      </top>
      <bottom style="medium">
        <color indexed="62"/>
      </bottom>
      <diagonal/>
    </border>
    <border>
      <left/>
      <right style="medium">
        <color indexed="64"/>
      </right>
      <top/>
      <bottom style="medium">
        <color indexed="62"/>
      </bottom>
      <diagonal/>
    </border>
    <border>
      <left style="medium">
        <color indexed="62"/>
      </left>
      <right style="medium">
        <color indexed="64"/>
      </right>
      <top style="medium">
        <color indexed="62"/>
      </top>
      <bottom style="medium">
        <color indexed="62"/>
      </bottom>
      <diagonal/>
    </border>
    <border>
      <left style="thin">
        <color indexed="62"/>
      </left>
      <right style="medium">
        <color indexed="64"/>
      </right>
      <top style="thin">
        <color indexed="62"/>
      </top>
      <bottom style="thin">
        <color indexed="62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2"/>
      </left>
      <right/>
      <top style="thin">
        <color indexed="62"/>
      </top>
      <bottom style="medium">
        <color indexed="64"/>
      </bottom>
      <diagonal/>
    </border>
    <border>
      <left/>
      <right/>
      <top style="thin">
        <color indexed="62"/>
      </top>
      <bottom style="medium">
        <color indexed="64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medium">
        <color indexed="64"/>
      </bottom>
      <diagonal/>
    </border>
    <border>
      <left style="thin">
        <color indexed="62"/>
      </left>
      <right style="medium">
        <color indexed="64"/>
      </right>
      <top style="thin">
        <color indexed="62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18"/>
      </left>
      <right/>
      <top/>
      <bottom style="medium">
        <color indexed="18"/>
      </bottom>
      <diagonal/>
    </border>
    <border>
      <left style="thin">
        <color indexed="62"/>
      </left>
      <right style="medium">
        <color indexed="64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 style="medium">
        <color indexed="64"/>
      </right>
      <top style="medium">
        <color indexed="62"/>
      </top>
      <bottom/>
      <diagonal/>
    </border>
    <border>
      <left style="medium">
        <color indexed="62"/>
      </left>
      <right style="medium">
        <color indexed="64"/>
      </right>
      <top/>
      <bottom/>
      <diagonal/>
    </border>
    <border>
      <left style="medium">
        <color indexed="62"/>
      </left>
      <right style="medium">
        <color indexed="64"/>
      </right>
      <top/>
      <bottom style="thick">
        <color indexed="18"/>
      </bottom>
      <diagonal/>
    </border>
    <border>
      <left style="medium">
        <color indexed="64"/>
      </left>
      <right/>
      <top style="thick">
        <color indexed="18"/>
      </top>
      <bottom/>
      <diagonal/>
    </border>
    <border>
      <left/>
      <right style="medium">
        <color indexed="64"/>
      </right>
      <top style="thick">
        <color indexed="18"/>
      </top>
      <bottom/>
      <diagonal/>
    </border>
    <border>
      <left style="medium">
        <color indexed="64"/>
      </left>
      <right/>
      <top/>
      <bottom style="thick">
        <color indexed="62"/>
      </bottom>
      <diagonal/>
    </border>
    <border>
      <left/>
      <right style="medium">
        <color indexed="64"/>
      </right>
      <top/>
      <bottom style="thick">
        <color indexed="6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2"/>
      </right>
      <top style="thin">
        <color indexed="62"/>
      </top>
      <bottom style="medium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medium">
        <color indexed="64"/>
      </bottom>
      <diagonal/>
    </border>
    <border>
      <left style="thin">
        <color indexed="44"/>
      </left>
      <right/>
      <top style="thin">
        <color indexed="44"/>
      </top>
      <bottom style="thin">
        <color indexed="44"/>
      </bottom>
      <diagonal/>
    </border>
    <border>
      <left style="thin">
        <color indexed="44"/>
      </left>
      <right/>
      <top style="thin">
        <color indexed="44"/>
      </top>
      <bottom style="thick">
        <color indexed="62"/>
      </bottom>
      <diagonal/>
    </border>
    <border>
      <left style="thin">
        <color indexed="64"/>
      </left>
      <right/>
      <top style="thin">
        <color indexed="12"/>
      </top>
      <bottom style="thin">
        <color indexed="48"/>
      </bottom>
      <diagonal/>
    </border>
    <border>
      <left style="thin">
        <color indexed="64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/>
      <top style="thin">
        <color indexed="48"/>
      </top>
      <bottom style="thin">
        <color indexed="48"/>
      </bottom>
      <diagonal/>
    </border>
    <border>
      <left style="thin">
        <color indexed="64"/>
      </left>
      <right/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48"/>
      </right>
      <top style="thin">
        <color indexed="48"/>
      </top>
      <bottom style="thick">
        <color indexed="62"/>
      </bottom>
      <diagonal/>
    </border>
  </borders>
  <cellStyleXfs count="83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26" fillId="0" borderId="0"/>
    <xf numFmtId="0" fontId="6" fillId="0" borderId="0"/>
    <xf numFmtId="0" fontId="6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3" fillId="23" borderId="7" applyNumberFormat="0" applyFont="0" applyAlignment="0" applyProtection="0"/>
    <xf numFmtId="0" fontId="22" fillId="20" borderId="8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9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" fillId="0" borderId="0"/>
    <xf numFmtId="0" fontId="5" fillId="0" borderId="0"/>
    <xf numFmtId="0" fontId="2" fillId="0" borderId="0"/>
    <xf numFmtId="0" fontId="35" fillId="0" borderId="0"/>
    <xf numFmtId="40" fontId="36" fillId="0" borderId="0" applyFont="0" applyFill="0" applyBorder="0" applyAlignment="0" applyProtection="0"/>
    <xf numFmtId="0" fontId="37" fillId="0" borderId="0"/>
    <xf numFmtId="0" fontId="38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5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8" fillId="0" borderId="0"/>
    <xf numFmtId="0" fontId="8" fillId="0" borderId="0"/>
    <xf numFmtId="9" fontId="1" fillId="0" borderId="0" applyFont="0" applyFill="0" applyBorder="0" applyAlignment="0" applyProtection="0"/>
  </cellStyleXfs>
  <cellXfs count="1877">
    <xf numFmtId="0" fontId="0" fillId="0" borderId="0" xfId="0"/>
    <xf numFmtId="0" fontId="39" fillId="0" borderId="0" xfId="46" applyFont="1" applyAlignment="1">
      <alignment horizontal="center"/>
    </xf>
    <xf numFmtId="0" fontId="40" fillId="0" borderId="38" xfId="0" applyFont="1" applyBorder="1" applyAlignment="1">
      <alignment horizontal="center"/>
    </xf>
    <xf numFmtId="0" fontId="40" fillId="0" borderId="39" xfId="0" applyFont="1" applyBorder="1"/>
    <xf numFmtId="0" fontId="41" fillId="0" borderId="0" xfId="76" applyFont="1"/>
    <xf numFmtId="0" fontId="42" fillId="0" borderId="185" xfId="74" applyFont="1" applyBorder="1" applyAlignment="1">
      <alignment horizontal="center" vertical="center" wrapText="1"/>
    </xf>
    <xf numFmtId="0" fontId="42" fillId="0" borderId="142" xfId="74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2" fillId="0" borderId="0" xfId="0" applyFont="1" applyAlignment="1" applyProtection="1">
      <alignment horizontal="center" vertical="center"/>
      <protection hidden="1"/>
    </xf>
    <xf numFmtId="0" fontId="40" fillId="0" borderId="0" xfId="0" applyFont="1"/>
    <xf numFmtId="0" fontId="43" fillId="0" borderId="0" xfId="38" applyFont="1" applyBorder="1" applyAlignment="1" applyProtection="1">
      <alignment horizontal="center"/>
    </xf>
    <xf numFmtId="0" fontId="44" fillId="0" borderId="28" xfId="0" applyFont="1" applyBorder="1" applyAlignment="1">
      <alignment horizontal="center"/>
    </xf>
    <xf numFmtId="0" fontId="42" fillId="0" borderId="0" xfId="0" applyFont="1" applyAlignment="1">
      <alignment horizontal="center"/>
    </xf>
    <xf numFmtId="0" fontId="44" fillId="26" borderId="136" xfId="0" applyFont="1" applyFill="1" applyBorder="1" applyAlignment="1">
      <alignment horizontal="right"/>
    </xf>
    <xf numFmtId="0" fontId="45" fillId="0" borderId="143" xfId="80" applyFont="1" applyBorder="1" applyAlignment="1" applyProtection="1">
      <alignment horizontal="center"/>
      <protection locked="0"/>
    </xf>
    <xf numFmtId="0" fontId="46" fillId="0" borderId="0" xfId="28" applyNumberFormat="1" applyFont="1" applyFill="1" applyBorder="1" applyAlignment="1">
      <alignment horizontal="center" wrapText="1"/>
    </xf>
    <xf numFmtId="0" fontId="42" fillId="0" borderId="0" xfId="0" applyFont="1" applyProtection="1">
      <protection hidden="1"/>
    </xf>
    <xf numFmtId="0" fontId="47" fillId="26" borderId="0" xfId="38" applyFont="1" applyFill="1" applyBorder="1" applyAlignment="1" applyProtection="1">
      <alignment horizontal="center"/>
    </xf>
    <xf numFmtId="14" fontId="48" fillId="0" borderId="28" xfId="0" applyNumberFormat="1" applyFont="1" applyBorder="1" applyAlignment="1">
      <alignment horizontal="center"/>
    </xf>
    <xf numFmtId="0" fontId="44" fillId="0" borderId="173" xfId="0" applyFont="1" applyBorder="1" applyAlignment="1">
      <alignment horizontal="right"/>
    </xf>
    <xf numFmtId="0" fontId="45" fillId="0" borderId="136" xfId="80" applyFont="1" applyBorder="1" applyAlignment="1" applyProtection="1">
      <alignment horizontal="center"/>
      <protection locked="0"/>
    </xf>
    <xf numFmtId="0" fontId="49" fillId="0" borderId="0" xfId="0" applyFont="1" applyProtection="1">
      <protection hidden="1"/>
    </xf>
    <xf numFmtId="0" fontId="50" fillId="0" borderId="0" xfId="0" applyFont="1"/>
    <xf numFmtId="0" fontId="42" fillId="0" borderId="28" xfId="0" applyFont="1" applyBorder="1" applyAlignment="1">
      <alignment horizontal="center"/>
    </xf>
    <xf numFmtId="176" fontId="44" fillId="26" borderId="184" xfId="0" applyNumberFormat="1" applyFont="1" applyFill="1" applyBorder="1" applyAlignment="1">
      <alignment horizontal="right" indent="1"/>
    </xf>
    <xf numFmtId="176" fontId="42" fillId="0" borderId="136" xfId="74" applyNumberFormat="1" applyFont="1" applyBorder="1" applyAlignment="1" applyProtection="1">
      <alignment horizontal="center"/>
      <protection hidden="1"/>
    </xf>
    <xf numFmtId="0" fontId="42" fillId="0" borderId="0" xfId="0" applyFont="1"/>
    <xf numFmtId="0" fontId="50" fillId="26" borderId="0" xfId="0" applyFont="1" applyFill="1" applyProtection="1">
      <protection hidden="1"/>
    </xf>
    <xf numFmtId="0" fontId="50" fillId="0" borderId="247" xfId="0" applyFont="1" applyBorder="1" applyAlignment="1">
      <alignment horizontal="center"/>
    </xf>
    <xf numFmtId="0" fontId="50" fillId="0" borderId="0" xfId="0" applyFont="1" applyAlignment="1">
      <alignment horizontal="center"/>
    </xf>
    <xf numFmtId="0" fontId="51" fillId="26" borderId="0" xfId="74" applyFont="1" applyFill="1" applyProtection="1">
      <protection hidden="1"/>
    </xf>
    <xf numFmtId="0" fontId="50" fillId="26" borderId="0" xfId="74" applyFont="1" applyFill="1" applyProtection="1">
      <protection hidden="1"/>
    </xf>
    <xf numFmtId="0" fontId="52" fillId="26" borderId="0" xfId="74" applyFont="1" applyFill="1" applyProtection="1">
      <protection hidden="1"/>
    </xf>
    <xf numFmtId="0" fontId="53" fillId="0" borderId="0" xfId="0" applyFont="1"/>
    <xf numFmtId="0" fontId="52" fillId="0" borderId="0" xfId="0" applyFont="1" applyProtection="1">
      <protection hidden="1"/>
    </xf>
    <xf numFmtId="0" fontId="50" fillId="0" borderId="0" xfId="0" applyFont="1" applyAlignment="1">
      <alignment vertical="center"/>
    </xf>
    <xf numFmtId="0" fontId="54" fillId="0" borderId="137" xfId="0" applyFont="1" applyBorder="1" applyAlignment="1">
      <alignment horizontal="right" vertical="center"/>
    </xf>
    <xf numFmtId="0" fontId="55" fillId="0" borderId="137" xfId="0" applyFont="1" applyBorder="1" applyAlignment="1">
      <alignment horizontal="left" vertical="center"/>
    </xf>
    <xf numFmtId="0" fontId="55" fillId="0" borderId="137" xfId="0" applyFont="1" applyBorder="1" applyAlignment="1">
      <alignment horizontal="center" vertical="center"/>
    </xf>
    <xf numFmtId="0" fontId="56" fillId="0" borderId="137" xfId="0" applyFont="1" applyBorder="1" applyAlignment="1">
      <alignment vertical="center"/>
    </xf>
    <xf numFmtId="0" fontId="56" fillId="0" borderId="186" xfId="74" applyFont="1" applyBorder="1" applyAlignment="1">
      <alignment vertical="center"/>
    </xf>
    <xf numFmtId="0" fontId="56" fillId="0" borderId="187" xfId="74" applyFont="1" applyBorder="1" applyAlignment="1">
      <alignment vertical="center"/>
    </xf>
    <xf numFmtId="0" fontId="56" fillId="0" borderId="188" xfId="74" applyFont="1" applyBorder="1" applyAlignment="1">
      <alignment vertical="center"/>
    </xf>
    <xf numFmtId="0" fontId="42" fillId="0" borderId="0" xfId="0" applyFont="1" applyAlignment="1">
      <alignment vertical="center"/>
    </xf>
    <xf numFmtId="0" fontId="42" fillId="0" borderId="0" xfId="0" applyFont="1" applyAlignment="1" applyProtection="1">
      <alignment vertical="center"/>
      <protection hidden="1"/>
    </xf>
    <xf numFmtId="0" fontId="57" fillId="0" borderId="0" xfId="0" applyFont="1" applyAlignment="1">
      <alignment horizontal="right" indent="1"/>
    </xf>
    <xf numFmtId="0" fontId="55" fillId="26" borderId="174" xfId="46" applyFont="1" applyFill="1" applyBorder="1" applyAlignment="1">
      <alignment horizontal="left" indent="1"/>
    </xf>
    <xf numFmtId="0" fontId="46" fillId="26" borderId="138" xfId="46" applyFont="1" applyFill="1" applyBorder="1" applyAlignment="1">
      <alignment horizontal="center"/>
    </xf>
    <xf numFmtId="0" fontId="58" fillId="26" borderId="139" xfId="46" applyFont="1" applyFill="1" applyBorder="1" applyAlignment="1">
      <alignment horizontal="center"/>
    </xf>
    <xf numFmtId="0" fontId="42" fillId="26" borderId="332" xfId="74" applyFont="1" applyFill="1" applyBorder="1"/>
    <xf numFmtId="0" fontId="42" fillId="26" borderId="144" xfId="74" applyFont="1" applyFill="1" applyBorder="1"/>
    <xf numFmtId="0" fontId="42" fillId="26" borderId="145" xfId="74" applyFont="1" applyFill="1" applyBorder="1"/>
    <xf numFmtId="0" fontId="58" fillId="26" borderId="175" xfId="46" applyFont="1" applyFill="1" applyBorder="1" applyAlignment="1">
      <alignment horizontal="right" indent="1"/>
    </xf>
    <xf numFmtId="0" fontId="46" fillId="0" borderId="140" xfId="46" applyFont="1" applyBorder="1" applyAlignment="1">
      <alignment horizontal="center"/>
    </xf>
    <xf numFmtId="0" fontId="58" fillId="26" borderId="330" xfId="46" applyFont="1" applyFill="1" applyBorder="1" applyAlignment="1">
      <alignment horizontal="center"/>
    </xf>
    <xf numFmtId="38" fontId="59" fillId="0" borderId="333" xfId="74" applyNumberFormat="1" applyFont="1" applyBorder="1" applyProtection="1">
      <protection locked="0"/>
    </xf>
    <xf numFmtId="38" fontId="42" fillId="0" borderId="146" xfId="74" applyNumberFormat="1" applyFont="1" applyBorder="1" applyProtection="1">
      <protection locked="0"/>
    </xf>
    <xf numFmtId="38" fontId="42" fillId="0" borderId="147" xfId="74" applyNumberFormat="1" applyFont="1" applyBorder="1" applyProtection="1">
      <protection locked="0"/>
    </xf>
    <xf numFmtId="38" fontId="52" fillId="0" borderId="146" xfId="74" applyNumberFormat="1" applyFont="1" applyBorder="1" applyProtection="1">
      <protection locked="0"/>
    </xf>
    <xf numFmtId="0" fontId="58" fillId="0" borderId="175" xfId="46" applyFont="1" applyBorder="1" applyAlignment="1">
      <alignment horizontal="right" indent="1"/>
    </xf>
    <xf numFmtId="0" fontId="46" fillId="26" borderId="140" xfId="46" applyFont="1" applyFill="1" applyBorder="1" applyAlignment="1">
      <alignment horizontal="center"/>
    </xf>
    <xf numFmtId="38" fontId="42" fillId="0" borderId="333" xfId="74" applyNumberFormat="1" applyFont="1" applyBorder="1" applyProtection="1">
      <protection locked="0"/>
    </xf>
    <xf numFmtId="0" fontId="55" fillId="26" borderId="177" xfId="46" applyFont="1" applyFill="1" applyBorder="1" applyAlignment="1">
      <alignment horizontal="left" indent="1"/>
    </xf>
    <xf numFmtId="0" fontId="46" fillId="26" borderId="141" xfId="46" applyFont="1" applyFill="1" applyBorder="1" applyAlignment="1">
      <alignment horizontal="center"/>
    </xf>
    <xf numFmtId="0" fontId="58" fillId="26" borderId="141" xfId="46" applyFont="1" applyFill="1" applyBorder="1" applyAlignment="1">
      <alignment horizontal="center"/>
    </xf>
    <xf numFmtId="38" fontId="42" fillId="0" borderId="334" xfId="74" applyNumberFormat="1" applyFont="1" applyBorder="1"/>
    <xf numFmtId="38" fontId="42" fillId="0" borderId="149" xfId="74" applyNumberFormat="1" applyFont="1" applyBorder="1"/>
    <xf numFmtId="38" fontId="60" fillId="0" borderId="333" xfId="74" applyNumberFormat="1" applyFont="1" applyBorder="1" applyProtection="1">
      <protection locked="0"/>
    </xf>
    <xf numFmtId="38" fontId="60" fillId="0" borderId="146" xfId="74" applyNumberFormat="1" applyFont="1" applyBorder="1" applyProtection="1">
      <protection locked="0"/>
    </xf>
    <xf numFmtId="0" fontId="58" fillId="0" borderId="177" xfId="46" applyFont="1" applyBorder="1" applyAlignment="1">
      <alignment horizontal="right" indent="1"/>
    </xf>
    <xf numFmtId="0" fontId="46" fillId="0" borderId="141" xfId="46" applyFont="1" applyBorder="1" applyAlignment="1">
      <alignment horizontal="center"/>
    </xf>
    <xf numFmtId="0" fontId="58" fillId="0" borderId="335" xfId="46" applyFont="1" applyBorder="1" applyAlignment="1">
      <alignment horizontal="center"/>
    </xf>
    <xf numFmtId="0" fontId="58" fillId="0" borderId="141" xfId="46" applyFont="1" applyBorder="1" applyAlignment="1">
      <alignment horizontal="center"/>
    </xf>
    <xf numFmtId="0" fontId="58" fillId="26" borderId="177" xfId="46" applyFont="1" applyFill="1" applyBorder="1" applyAlignment="1">
      <alignment horizontal="right" indent="1"/>
    </xf>
    <xf numFmtId="38" fontId="44" fillId="0" borderId="333" xfId="74" applyNumberFormat="1" applyFont="1" applyBorder="1" applyProtection="1">
      <protection locked="0"/>
    </xf>
    <xf numFmtId="38" fontId="44" fillId="0" borderId="146" xfId="74" applyNumberFormat="1" applyFont="1" applyBorder="1" applyProtection="1">
      <protection locked="0"/>
    </xf>
    <xf numFmtId="0" fontId="55" fillId="26" borderId="177" xfId="46" applyFont="1" applyFill="1" applyBorder="1" applyAlignment="1">
      <alignment horizontal="center"/>
    </xf>
    <xf numFmtId="38" fontId="42" fillId="0" borderId="149" xfId="74" applyNumberFormat="1" applyFont="1" applyBorder="1" applyProtection="1">
      <protection locked="0"/>
    </xf>
    <xf numFmtId="0" fontId="57" fillId="40" borderId="0" xfId="0" applyFont="1" applyFill="1" applyAlignment="1">
      <alignment horizontal="right" indent="1"/>
    </xf>
    <xf numFmtId="38" fontId="42" fillId="0" borderId="334" xfId="74" applyNumberFormat="1" applyFont="1" applyBorder="1" applyProtection="1">
      <protection locked="0"/>
    </xf>
    <xf numFmtId="0" fontId="55" fillId="0" borderId="177" xfId="46" applyFont="1" applyBorder="1" applyAlignment="1">
      <alignment horizontal="left" indent="1"/>
    </xf>
    <xf numFmtId="0" fontId="58" fillId="46" borderId="177" xfId="46" applyFont="1" applyFill="1" applyBorder="1" applyAlignment="1">
      <alignment horizontal="right" indent="1"/>
    </xf>
    <xf numFmtId="0" fontId="46" fillId="46" borderId="141" xfId="46" applyFont="1" applyFill="1" applyBorder="1" applyAlignment="1">
      <alignment horizontal="center"/>
    </xf>
    <xf numFmtId="38" fontId="42" fillId="0" borderId="147" xfId="74" applyNumberFormat="1" applyFont="1" applyBorder="1"/>
    <xf numFmtId="165" fontId="40" fillId="0" borderId="0" xfId="28" applyNumberFormat="1" applyFont="1" applyFill="1"/>
    <xf numFmtId="38" fontId="60" fillId="0" borderId="149" xfId="74" applyNumberFormat="1" applyFont="1" applyBorder="1" applyProtection="1">
      <protection locked="0"/>
    </xf>
    <xf numFmtId="38" fontId="60" fillId="0" borderId="147" xfId="74" applyNumberFormat="1" applyFont="1" applyBorder="1" applyProtection="1">
      <protection locked="0"/>
    </xf>
    <xf numFmtId="38" fontId="42" fillId="0" borderId="149" xfId="75" applyNumberFormat="1" applyFont="1" applyBorder="1" applyProtection="1">
      <protection locked="0"/>
    </xf>
    <xf numFmtId="38" fontId="42" fillId="0" borderId="146" xfId="75" applyNumberFormat="1" applyFont="1" applyBorder="1" applyProtection="1">
      <protection locked="0"/>
    </xf>
    <xf numFmtId="38" fontId="42" fillId="0" borderId="147" xfId="75" applyNumberFormat="1" applyFont="1" applyBorder="1" applyProtection="1">
      <protection locked="0"/>
    </xf>
    <xf numFmtId="3" fontId="62" fillId="0" borderId="0" xfId="74" applyNumberFormat="1" applyFont="1"/>
    <xf numFmtId="38" fontId="42" fillId="0" borderId="333" xfId="81" applyNumberFormat="1" applyFont="1" applyBorder="1" applyProtection="1">
      <protection locked="0"/>
    </xf>
    <xf numFmtId="38" fontId="42" fillId="0" borderId="147" xfId="81" applyNumberFormat="1" applyFont="1" applyBorder="1" applyProtection="1">
      <protection locked="0"/>
    </xf>
    <xf numFmtId="38" fontId="42" fillId="0" borderId="146" xfId="81" applyNumberFormat="1" applyFont="1" applyBorder="1" applyProtection="1">
      <protection locked="0"/>
    </xf>
    <xf numFmtId="38" fontId="42" fillId="0" borderId="144" xfId="74" applyNumberFormat="1" applyFont="1" applyBorder="1"/>
    <xf numFmtId="38" fontId="42" fillId="0" borderId="178" xfId="74" applyNumberFormat="1" applyFont="1" applyBorder="1"/>
    <xf numFmtId="38" fontId="42" fillId="0" borderId="150" xfId="74" applyNumberFormat="1" applyFont="1" applyBorder="1"/>
    <xf numFmtId="38" fontId="42" fillId="0" borderId="333" xfId="74" applyNumberFormat="1" applyFont="1" applyBorder="1"/>
    <xf numFmtId="38" fontId="42" fillId="0" borderId="146" xfId="74" applyNumberFormat="1" applyFont="1" applyBorder="1"/>
    <xf numFmtId="0" fontId="63" fillId="0" borderId="175" xfId="46" applyFont="1" applyBorder="1" applyAlignment="1">
      <alignment horizontal="right" indent="1"/>
    </xf>
    <xf numFmtId="0" fontId="58" fillId="47" borderId="175" xfId="46" applyFont="1" applyFill="1" applyBorder="1" applyAlignment="1">
      <alignment horizontal="right" indent="1"/>
    </xf>
    <xf numFmtId="0" fontId="46" fillId="47" borderId="140" xfId="46" applyFont="1" applyFill="1" applyBorder="1" applyAlignment="1">
      <alignment horizontal="center"/>
    </xf>
    <xf numFmtId="0" fontId="58" fillId="47" borderId="330" xfId="46" applyFont="1" applyFill="1" applyBorder="1" applyAlignment="1">
      <alignment horizontal="center"/>
    </xf>
    <xf numFmtId="38" fontId="42" fillId="47" borderId="333" xfId="74" applyNumberFormat="1" applyFont="1" applyFill="1" applyBorder="1"/>
    <xf numFmtId="38" fontId="42" fillId="47" borderId="146" xfId="74" applyNumberFormat="1" applyFont="1" applyFill="1" applyBorder="1"/>
    <xf numFmtId="38" fontId="42" fillId="0" borderId="176" xfId="74" applyNumberFormat="1" applyFont="1" applyBorder="1"/>
    <xf numFmtId="38" fontId="42" fillId="0" borderId="148" xfId="74" applyNumberFormat="1" applyFont="1" applyBorder="1"/>
    <xf numFmtId="0" fontId="58" fillId="0" borderId="179" xfId="46" applyFont="1" applyBorder="1" applyAlignment="1">
      <alignment horizontal="right" indent="1"/>
    </xf>
    <xf numFmtId="0" fontId="46" fillId="0" borderId="180" xfId="46" applyFont="1" applyBorder="1" applyAlignment="1">
      <alignment horizontal="center"/>
    </xf>
    <xf numFmtId="0" fontId="58" fillId="26" borderId="331" xfId="46" applyFont="1" applyFill="1" applyBorder="1" applyAlignment="1">
      <alignment horizontal="center"/>
    </xf>
    <xf numFmtId="38" fontId="42" fillId="0" borderId="336" xfId="74" applyNumberFormat="1" applyFont="1" applyBorder="1"/>
    <xf numFmtId="38" fontId="42" fillId="0" borderId="182" xfId="74" applyNumberFormat="1" applyFont="1" applyBorder="1"/>
    <xf numFmtId="38" fontId="42" fillId="0" borderId="237" xfId="74" applyNumberFormat="1" applyFont="1" applyBorder="1"/>
    <xf numFmtId="38" fontId="42" fillId="0" borderId="234" xfId="74" applyNumberFormat="1" applyFont="1" applyBorder="1"/>
    <xf numFmtId="38" fontId="42" fillId="0" borderId="181" xfId="74" applyNumberFormat="1" applyFont="1" applyBorder="1"/>
    <xf numFmtId="38" fontId="42" fillId="0" borderId="183" xfId="74" applyNumberFormat="1" applyFont="1" applyBorder="1"/>
    <xf numFmtId="38" fontId="42" fillId="0" borderId="151" xfId="74" applyNumberFormat="1" applyFont="1" applyBorder="1"/>
    <xf numFmtId="38" fontId="42" fillId="0" borderId="152" xfId="74" applyNumberFormat="1" applyFont="1" applyBorder="1"/>
    <xf numFmtId="38" fontId="42" fillId="0" borderId="153" xfId="74" applyNumberFormat="1" applyFont="1" applyBorder="1"/>
    <xf numFmtId="0" fontId="40" fillId="0" borderId="0" xfId="74" applyFont="1"/>
    <xf numFmtId="0" fontId="64" fillId="0" borderId="0" xfId="0" applyFont="1" applyAlignment="1">
      <alignment horizontal="center"/>
    </xf>
    <xf numFmtId="0" fontId="65" fillId="0" borderId="0" xfId="38" applyFont="1" applyFill="1" applyAlignment="1" applyProtection="1"/>
    <xf numFmtId="0" fontId="66" fillId="0" borderId="0" xfId="0" applyFont="1"/>
    <xf numFmtId="0" fontId="67" fillId="0" borderId="0" xfId="0" applyFont="1"/>
    <xf numFmtId="0" fontId="68" fillId="0" borderId="0" xfId="0" applyFont="1"/>
    <xf numFmtId="0" fontId="49" fillId="0" borderId="0" xfId="46" applyFont="1" applyAlignment="1">
      <alignment horizontal="right"/>
    </xf>
    <xf numFmtId="0" fontId="49" fillId="0" borderId="0" xfId="46" applyFont="1" applyAlignment="1">
      <alignment horizontal="left"/>
    </xf>
    <xf numFmtId="0" fontId="39" fillId="0" borderId="0" xfId="0" applyFont="1" applyAlignment="1">
      <alignment horizontal="center"/>
    </xf>
    <xf numFmtId="0" fontId="70" fillId="0" borderId="0" xfId="46" applyFont="1" applyAlignment="1">
      <alignment horizontal="right"/>
    </xf>
    <xf numFmtId="0" fontId="70" fillId="0" borderId="0" xfId="46" applyFont="1" applyAlignment="1">
      <alignment horizontal="left"/>
    </xf>
    <xf numFmtId="0" fontId="39" fillId="0" borderId="207" xfId="46" applyFont="1" applyBorder="1" applyAlignment="1">
      <alignment horizontal="center"/>
    </xf>
    <xf numFmtId="0" fontId="39" fillId="0" borderId="311" xfId="46" applyFont="1" applyBorder="1" applyAlignment="1">
      <alignment horizontal="center"/>
    </xf>
    <xf numFmtId="38" fontId="40" fillId="0" borderId="0" xfId="0" applyNumberFormat="1" applyFont="1"/>
    <xf numFmtId="0" fontId="71" fillId="0" borderId="207" xfId="38" applyFont="1" applyBorder="1" applyAlignment="1" applyProtection="1">
      <alignment horizontal="center"/>
      <protection locked="0"/>
    </xf>
    <xf numFmtId="0" fontId="72" fillId="0" borderId="0" xfId="46" applyFont="1" applyAlignment="1" applyProtection="1">
      <alignment horizontal="center"/>
      <protection locked="0"/>
    </xf>
    <xf numFmtId="0" fontId="39" fillId="0" borderId="0" xfId="46" applyFont="1" applyAlignment="1" applyProtection="1">
      <alignment horizontal="center"/>
      <protection locked="0"/>
    </xf>
    <xf numFmtId="0" fontId="73" fillId="0" borderId="0" xfId="46" applyFont="1" applyAlignment="1" applyProtection="1">
      <alignment horizontal="right"/>
      <protection locked="0"/>
    </xf>
    <xf numFmtId="0" fontId="39" fillId="27" borderId="225" xfId="46" applyFont="1" applyFill="1" applyBorder="1" applyAlignment="1" applyProtection="1">
      <alignment horizontal="center"/>
      <protection locked="0"/>
    </xf>
    <xf numFmtId="0" fontId="39" fillId="0" borderId="311" xfId="46" applyFont="1" applyBorder="1" applyAlignment="1" applyProtection="1">
      <alignment horizontal="center"/>
      <protection locked="0"/>
    </xf>
    <xf numFmtId="0" fontId="47" fillId="26" borderId="207" xfId="38" applyFont="1" applyFill="1" applyBorder="1" applyAlignment="1" applyProtection="1">
      <alignment horizontal="center"/>
      <protection locked="0"/>
    </xf>
    <xf numFmtId="0" fontId="74" fillId="0" borderId="0" xfId="46" applyFont="1" applyAlignment="1" applyProtection="1">
      <alignment horizontal="center"/>
      <protection locked="0"/>
    </xf>
    <xf numFmtId="0" fontId="75" fillId="0" borderId="0" xfId="46" applyFont="1" applyAlignment="1" applyProtection="1">
      <alignment horizontal="left"/>
      <protection locked="0"/>
    </xf>
    <xf numFmtId="14" fontId="39" fillId="27" borderId="226" xfId="46" quotePrefix="1" applyNumberFormat="1" applyFont="1" applyFill="1" applyBorder="1" applyAlignment="1" applyProtection="1">
      <alignment horizontal="center"/>
      <protection locked="0"/>
    </xf>
    <xf numFmtId="0" fontId="39" fillId="0" borderId="207" xfId="46" applyFont="1" applyBorder="1" applyAlignment="1" applyProtection="1">
      <alignment horizontal="centerContinuous"/>
      <protection locked="0"/>
    </xf>
    <xf numFmtId="14" fontId="39" fillId="27" borderId="227" xfId="46" quotePrefix="1" applyNumberFormat="1" applyFont="1" applyFill="1" applyBorder="1" applyAlignment="1" applyProtection="1">
      <alignment horizontal="center"/>
      <protection locked="0"/>
    </xf>
    <xf numFmtId="0" fontId="39" fillId="0" borderId="0" xfId="46" applyFont="1" applyAlignment="1" applyProtection="1">
      <alignment horizontal="centerContinuous"/>
      <protection locked="0"/>
    </xf>
    <xf numFmtId="0" fontId="64" fillId="0" borderId="0" xfId="46" applyFont="1" applyAlignment="1" applyProtection="1">
      <alignment horizontal="centerContinuous"/>
      <protection locked="0"/>
    </xf>
    <xf numFmtId="38" fontId="76" fillId="0" borderId="0" xfId="46" applyNumberFormat="1" applyFont="1" applyAlignment="1" applyProtection="1">
      <alignment horizontal="centerContinuous"/>
      <protection locked="0"/>
    </xf>
    <xf numFmtId="38" fontId="64" fillId="0" borderId="0" xfId="46" applyNumberFormat="1" applyFont="1" applyAlignment="1" applyProtection="1">
      <alignment horizontal="centerContinuous"/>
      <protection locked="0"/>
    </xf>
    <xf numFmtId="38" fontId="39" fillId="0" borderId="311" xfId="46" applyNumberFormat="1" applyFont="1" applyBorder="1" applyAlignment="1" applyProtection="1">
      <alignment horizontal="centerContinuous"/>
      <protection locked="0"/>
    </xf>
    <xf numFmtId="0" fontId="77" fillId="0" borderId="207" xfId="46" applyFont="1" applyBorder="1" applyAlignment="1">
      <alignment horizontal="center"/>
    </xf>
    <xf numFmtId="0" fontId="77" fillId="0" borderId="0" xfId="46" applyFont="1" applyAlignment="1">
      <alignment horizontal="center"/>
    </xf>
    <xf numFmtId="0" fontId="77" fillId="0" borderId="41" xfId="46" applyFont="1" applyBorder="1" applyAlignment="1">
      <alignment horizontal="center"/>
    </xf>
    <xf numFmtId="0" fontId="77" fillId="0" borderId="311" xfId="46" applyFont="1" applyBorder="1" applyAlignment="1">
      <alignment horizontal="center"/>
    </xf>
    <xf numFmtId="0" fontId="39" fillId="0" borderId="62" xfId="46" applyFont="1" applyBorder="1" applyAlignment="1">
      <alignment horizontal="centerContinuous" vertical="center"/>
    </xf>
    <xf numFmtId="0" fontId="58" fillId="0" borderId="62" xfId="46" applyFont="1" applyBorder="1" applyAlignment="1">
      <alignment horizontal="centerContinuous" vertical="center"/>
    </xf>
    <xf numFmtId="0" fontId="39" fillId="0" borderId="72" xfId="46" applyFont="1" applyBorder="1" applyAlignment="1">
      <alignment horizontal="center" vertical="center"/>
    </xf>
    <xf numFmtId="0" fontId="61" fillId="0" borderId="0" xfId="46" applyFont="1" applyAlignment="1">
      <alignment horizontal="right"/>
    </xf>
    <xf numFmtId="38" fontId="61" fillId="0" borderId="64" xfId="46" applyNumberFormat="1" applyFont="1" applyBorder="1" applyAlignment="1">
      <alignment horizontal="center" vertical="center"/>
    </xf>
    <xf numFmtId="0" fontId="39" fillId="0" borderId="65" xfId="46" applyFont="1" applyBorder="1" applyAlignment="1">
      <alignment horizontal="center" vertical="center"/>
    </xf>
    <xf numFmtId="0" fontId="39" fillId="0" borderId="34" xfId="46" applyFont="1" applyBorder="1" applyAlignment="1">
      <alignment horizontal="center" vertical="center"/>
    </xf>
    <xf numFmtId="0" fontId="39" fillId="0" borderId="74" xfId="46" applyFont="1" applyBorder="1" applyAlignment="1">
      <alignment horizontal="center" vertical="center"/>
    </xf>
    <xf numFmtId="0" fontId="55" fillId="0" borderId="0" xfId="46" applyFont="1" applyAlignment="1">
      <alignment horizontal="right"/>
    </xf>
    <xf numFmtId="38" fontId="39" fillId="0" borderId="66" xfId="46" applyNumberFormat="1" applyFont="1" applyBorder="1" applyAlignment="1">
      <alignment horizontal="center" vertical="center"/>
    </xf>
    <xf numFmtId="0" fontId="55" fillId="0" borderId="0" xfId="46" applyFont="1" applyAlignment="1">
      <alignment horizontal="left"/>
    </xf>
    <xf numFmtId="38" fontId="39" fillId="0" borderId="76" xfId="46" applyNumberFormat="1" applyFont="1" applyBorder="1" applyAlignment="1">
      <alignment horizontal="center" vertical="center"/>
    </xf>
    <xf numFmtId="0" fontId="39" fillId="0" borderId="323" xfId="46" applyFont="1" applyBorder="1" applyAlignment="1">
      <alignment horizontal="left"/>
    </xf>
    <xf numFmtId="0" fontId="63" fillId="0" borderId="13" xfId="46" applyFont="1" applyBorder="1" applyAlignment="1">
      <alignment horizontal="left"/>
    </xf>
    <xf numFmtId="0" fontId="58" fillId="0" borderId="13" xfId="46" applyFont="1" applyBorder="1" applyAlignment="1">
      <alignment horizontal="center"/>
    </xf>
    <xf numFmtId="38" fontId="46" fillId="0" borderId="13" xfId="46" applyNumberFormat="1" applyFont="1" applyBorder="1"/>
    <xf numFmtId="38" fontId="46" fillId="0" borderId="324" xfId="46" applyNumberFormat="1" applyFont="1" applyBorder="1"/>
    <xf numFmtId="0" fontId="61" fillId="0" borderId="0" xfId="46" applyFont="1" applyAlignment="1" applyProtection="1">
      <alignment horizontal="left"/>
      <protection locked="0"/>
    </xf>
    <xf numFmtId="0" fontId="40" fillId="0" borderId="0" xfId="0" applyFont="1" applyProtection="1">
      <protection locked="0"/>
    </xf>
    <xf numFmtId="0" fontId="58" fillId="0" borderId="207" xfId="0" applyFont="1" applyBorder="1" applyAlignment="1">
      <alignment horizontal="center"/>
    </xf>
    <xf numFmtId="0" fontId="45" fillId="0" borderId="0" xfId="46" applyFont="1" applyAlignment="1">
      <alignment horizontal="left"/>
    </xf>
    <xf numFmtId="0" fontId="78" fillId="0" borderId="45" xfId="46" applyFont="1" applyBorder="1" applyAlignment="1" applyProtection="1">
      <alignment horizontal="center"/>
      <protection locked="0"/>
    </xf>
    <xf numFmtId="0" fontId="45" fillId="0" borderId="32" xfId="46" applyFont="1" applyBorder="1" applyAlignment="1" applyProtection="1">
      <alignment horizontal="center"/>
      <protection locked="0"/>
    </xf>
    <xf numFmtId="165" fontId="45" fillId="47" borderId="32" xfId="28" applyNumberFormat="1" applyFont="1" applyFill="1" applyBorder="1" applyProtection="1">
      <protection locked="0"/>
    </xf>
    <xf numFmtId="165" fontId="45" fillId="24" borderId="32" xfId="28" applyNumberFormat="1" applyFont="1" applyFill="1" applyBorder="1" applyProtection="1"/>
    <xf numFmtId="165" fontId="45" fillId="24" borderId="310" xfId="28" applyNumberFormat="1" applyFont="1" applyFill="1" applyBorder="1" applyProtection="1"/>
    <xf numFmtId="164" fontId="61" fillId="0" borderId="0" xfId="46" applyNumberFormat="1" applyFont="1" applyAlignment="1">
      <alignment horizontal="right"/>
    </xf>
    <xf numFmtId="0" fontId="42" fillId="0" borderId="0" xfId="46" applyFont="1"/>
    <xf numFmtId="165" fontId="45" fillId="47" borderId="32" xfId="28" applyNumberFormat="1" applyFont="1" applyFill="1" applyBorder="1" applyProtection="1"/>
    <xf numFmtId="165" fontId="45" fillId="39" borderId="32" xfId="28" applyNumberFormat="1" applyFont="1" applyFill="1" applyBorder="1" applyProtection="1">
      <protection locked="0"/>
    </xf>
    <xf numFmtId="165" fontId="42" fillId="0" borderId="0" xfId="46" applyNumberFormat="1" applyFont="1"/>
    <xf numFmtId="0" fontId="79" fillId="0" borderId="207" xfId="46" applyFont="1" applyBorder="1"/>
    <xf numFmtId="0" fontId="45" fillId="0" borderId="0" xfId="46" applyFont="1"/>
    <xf numFmtId="0" fontId="80" fillId="27" borderId="109" xfId="46" applyFont="1" applyFill="1" applyBorder="1" applyAlignment="1" applyProtection="1">
      <alignment horizontal="center"/>
      <protection locked="0"/>
    </xf>
    <xf numFmtId="0" fontId="81" fillId="27" borderId="101" xfId="46" applyFont="1" applyFill="1" applyBorder="1" applyAlignment="1" applyProtection="1">
      <alignment horizontal="center"/>
      <protection locked="0"/>
    </xf>
    <xf numFmtId="0" fontId="81" fillId="27" borderId="110" xfId="46" applyFont="1" applyFill="1" applyBorder="1" applyAlignment="1" applyProtection="1">
      <alignment horizontal="center"/>
      <protection locked="0"/>
    </xf>
    <xf numFmtId="170" fontId="82" fillId="27" borderId="32" xfId="30" applyNumberFormat="1" applyFont="1" applyFill="1" applyBorder="1" applyProtection="1">
      <protection locked="0"/>
    </xf>
    <xf numFmtId="42" fontId="82" fillId="27" borderId="32" xfId="30" applyNumberFormat="1" applyFont="1" applyFill="1" applyBorder="1" applyProtection="1"/>
    <xf numFmtId="42" fontId="82" fillId="27" borderId="310" xfId="30" applyNumberFormat="1" applyFont="1" applyFill="1" applyBorder="1" applyProtection="1"/>
    <xf numFmtId="164" fontId="83" fillId="0" borderId="0" xfId="46" applyNumberFormat="1" applyFont="1" applyAlignment="1" applyProtection="1">
      <alignment horizontal="left"/>
      <protection locked="0"/>
    </xf>
    <xf numFmtId="0" fontId="42" fillId="0" borderId="0" xfId="46" applyFont="1" applyProtection="1">
      <protection locked="0"/>
    </xf>
    <xf numFmtId="0" fontId="84" fillId="0" borderId="207" xfId="46" applyFont="1" applyBorder="1"/>
    <xf numFmtId="0" fontId="78" fillId="0" borderId="0" xfId="46" applyFont="1" applyAlignment="1" applyProtection="1">
      <alignment horizontal="center"/>
      <protection locked="0"/>
    </xf>
    <xf numFmtId="0" fontId="45" fillId="0" borderId="0" xfId="46" applyFont="1" applyAlignment="1" applyProtection="1">
      <alignment horizontal="center"/>
      <protection locked="0"/>
    </xf>
    <xf numFmtId="38" fontId="45" fillId="0" borderId="0" xfId="46" applyNumberFormat="1" applyFont="1" applyProtection="1">
      <protection locked="0"/>
    </xf>
    <xf numFmtId="38" fontId="45" fillId="0" borderId="0" xfId="46" applyNumberFormat="1" applyFont="1" applyAlignment="1">
      <alignment horizontal="right"/>
    </xf>
    <xf numFmtId="38" fontId="45" fillId="0" borderId="0" xfId="46" applyNumberFormat="1" applyFont="1"/>
    <xf numFmtId="38" fontId="45" fillId="0" borderId="311" xfId="46" applyNumberFormat="1" applyFont="1" applyBorder="1"/>
    <xf numFmtId="164" fontId="61" fillId="0" borderId="0" xfId="46" applyNumberFormat="1" applyFont="1" applyAlignment="1" applyProtection="1">
      <alignment horizontal="left"/>
      <protection locked="0"/>
    </xf>
    <xf numFmtId="0" fontId="39" fillId="0" borderId="207" xfId="46" applyFont="1" applyBorder="1" applyAlignment="1">
      <alignment horizontal="left"/>
    </xf>
    <xf numFmtId="0" fontId="82" fillId="0" borderId="0" xfId="46" applyFont="1" applyAlignment="1">
      <alignment horizontal="left"/>
    </xf>
    <xf numFmtId="0" fontId="58" fillId="0" borderId="207" xfId="46" applyFont="1" applyBorder="1" applyAlignment="1">
      <alignment horizontal="center"/>
    </xf>
    <xf numFmtId="0" fontId="45" fillId="0" borderId="0" xfId="46" applyFont="1" applyAlignment="1" applyProtection="1">
      <alignment horizontal="left"/>
      <protection locked="0"/>
    </xf>
    <xf numFmtId="164" fontId="46" fillId="0" borderId="0" xfId="0" applyNumberFormat="1" applyFont="1" applyProtection="1">
      <protection locked="0"/>
    </xf>
    <xf numFmtId="164" fontId="46" fillId="0" borderId="0" xfId="0" applyNumberFormat="1" applyFont="1"/>
    <xf numFmtId="164" fontId="46" fillId="0" borderId="0" xfId="0" applyNumberFormat="1" applyFont="1" applyAlignment="1" applyProtection="1">
      <alignment horizontal="left"/>
      <protection locked="0"/>
    </xf>
    <xf numFmtId="164" fontId="58" fillId="0" borderId="0" xfId="0" applyNumberFormat="1" applyFont="1" applyProtection="1">
      <protection locked="0"/>
    </xf>
    <xf numFmtId="0" fontId="81" fillId="27" borderId="109" xfId="46" applyFont="1" applyFill="1" applyBorder="1" applyAlignment="1" applyProtection="1">
      <alignment horizontal="center"/>
      <protection locked="0"/>
    </xf>
    <xf numFmtId="170" fontId="82" fillId="27" borderId="32" xfId="30" applyNumberFormat="1" applyFont="1" applyFill="1" applyBorder="1" applyProtection="1"/>
    <xf numFmtId="44" fontId="82" fillId="27" borderId="32" xfId="30" applyFont="1" applyFill="1" applyBorder="1" applyProtection="1"/>
    <xf numFmtId="44" fontId="82" fillId="27" borderId="310" xfId="30" applyFont="1" applyFill="1" applyBorder="1" applyProtection="1"/>
    <xf numFmtId="0" fontId="81" fillId="27" borderId="0" xfId="46" applyFont="1" applyFill="1" applyAlignment="1" applyProtection="1">
      <alignment horizontal="center"/>
      <protection locked="0"/>
    </xf>
    <xf numFmtId="170" fontId="82" fillId="27" borderId="0" xfId="30" applyNumberFormat="1" applyFont="1" applyFill="1" applyBorder="1" applyProtection="1">
      <protection locked="0"/>
    </xf>
    <xf numFmtId="170" fontId="82" fillId="27" borderId="0" xfId="30" applyNumberFormat="1" applyFont="1" applyFill="1" applyBorder="1" applyProtection="1"/>
    <xf numFmtId="44" fontId="82" fillId="27" borderId="0" xfId="30" applyFont="1" applyFill="1" applyBorder="1" applyProtection="1"/>
    <xf numFmtId="44" fontId="82" fillId="27" borderId="311" xfId="30" applyFont="1" applyFill="1" applyBorder="1" applyProtection="1"/>
    <xf numFmtId="38" fontId="45" fillId="0" borderId="0" xfId="0" applyNumberFormat="1" applyFont="1" applyProtection="1">
      <protection locked="0"/>
    </xf>
    <xf numFmtId="0" fontId="78" fillId="0" borderId="299" xfId="46" applyFont="1" applyBorder="1" applyAlignment="1" applyProtection="1">
      <alignment horizontal="center"/>
      <protection locked="0"/>
    </xf>
    <xf numFmtId="0" fontId="45" fillId="0" borderId="301" xfId="46" applyFont="1" applyBorder="1" applyAlignment="1" applyProtection="1">
      <alignment horizontal="center"/>
      <protection locked="0"/>
    </xf>
    <xf numFmtId="38" fontId="45" fillId="47" borderId="32" xfId="28" applyNumberFormat="1" applyFont="1" applyFill="1" applyBorder="1" applyProtection="1">
      <protection locked="0"/>
    </xf>
    <xf numFmtId="0" fontId="80" fillId="27" borderId="300" xfId="46" applyFont="1" applyFill="1" applyBorder="1" applyAlignment="1" applyProtection="1">
      <alignment horizontal="center"/>
      <protection locked="0"/>
    </xf>
    <xf numFmtId="0" fontId="81" fillId="27" borderId="108" xfId="46" applyFont="1" applyFill="1" applyBorder="1" applyAlignment="1" applyProtection="1">
      <alignment horizontal="center"/>
      <protection locked="0"/>
    </xf>
    <xf numFmtId="0" fontId="45" fillId="0" borderId="0" xfId="46" applyFont="1" applyProtection="1">
      <protection locked="0"/>
    </xf>
    <xf numFmtId="0" fontId="79" fillId="0" borderId="207" xfId="46" applyFont="1" applyBorder="1" applyAlignment="1">
      <alignment horizontal="left"/>
    </xf>
    <xf numFmtId="0" fontId="80" fillId="0" borderId="0" xfId="46" applyFont="1" applyAlignment="1" applyProtection="1">
      <alignment horizontal="center"/>
      <protection locked="0"/>
    </xf>
    <xf numFmtId="0" fontId="81" fillId="0" borderId="0" xfId="46" applyFont="1" applyAlignment="1" applyProtection="1">
      <alignment horizontal="center"/>
      <protection locked="0"/>
    </xf>
    <xf numFmtId="170" fontId="82" fillId="0" borderId="0" xfId="30" applyNumberFormat="1" applyFont="1" applyFill="1" applyBorder="1" applyProtection="1">
      <protection locked="0"/>
    </xf>
    <xf numFmtId="42" fontId="82" fillId="0" borderId="0" xfId="30" applyNumberFormat="1" applyFont="1" applyFill="1" applyBorder="1" applyProtection="1"/>
    <xf numFmtId="42" fontId="82" fillId="0" borderId="311" xfId="30" applyNumberFormat="1" applyFont="1" applyFill="1" applyBorder="1" applyProtection="1"/>
    <xf numFmtId="0" fontId="85" fillId="0" borderId="207" xfId="46" applyFont="1" applyBorder="1" applyAlignment="1">
      <alignment horizontal="left"/>
    </xf>
    <xf numFmtId="38" fontId="45" fillId="0" borderId="0" xfId="28" applyNumberFormat="1" applyFont="1" applyFill="1" applyBorder="1" applyProtection="1">
      <protection locked="0"/>
    </xf>
    <xf numFmtId="38" fontId="45" fillId="0" borderId="0" xfId="28" applyNumberFormat="1" applyFont="1" applyFill="1" applyBorder="1" applyProtection="1"/>
    <xf numFmtId="38" fontId="45" fillId="0" borderId="311" xfId="28" applyNumberFormat="1" applyFont="1" applyFill="1" applyBorder="1" applyProtection="1"/>
    <xf numFmtId="38" fontId="45" fillId="0" borderId="0" xfId="46" applyNumberFormat="1" applyFont="1" applyAlignment="1" applyProtection="1">
      <alignment horizontal="right"/>
      <protection locked="0"/>
    </xf>
    <xf numFmtId="38" fontId="45" fillId="0" borderId="311" xfId="46" applyNumberFormat="1" applyFont="1" applyBorder="1" applyAlignment="1">
      <alignment horizontal="right"/>
    </xf>
    <xf numFmtId="165" fontId="45" fillId="24" borderId="32" xfId="28" applyNumberFormat="1" applyFont="1" applyFill="1" applyBorder="1" applyProtection="1">
      <protection locked="0"/>
    </xf>
    <xf numFmtId="0" fontId="63" fillId="0" borderId="207" xfId="46" applyFont="1" applyBorder="1"/>
    <xf numFmtId="0" fontId="58" fillId="0" borderId="0" xfId="46" applyFont="1" applyProtection="1">
      <protection locked="0"/>
    </xf>
    <xf numFmtId="0" fontId="86" fillId="0" borderId="0" xfId="46" applyFont="1" applyAlignment="1" applyProtection="1">
      <alignment horizontal="center"/>
      <protection locked="0"/>
    </xf>
    <xf numFmtId="0" fontId="58" fillId="0" borderId="0" xfId="46" applyFont="1" applyAlignment="1" applyProtection="1">
      <alignment horizontal="center"/>
      <protection locked="0"/>
    </xf>
    <xf numFmtId="38" fontId="45" fillId="0" borderId="0" xfId="28" applyNumberFormat="1" applyFont="1" applyBorder="1" applyProtection="1">
      <protection locked="0"/>
    </xf>
    <xf numFmtId="38" fontId="45" fillId="0" borderId="0" xfId="0" applyNumberFormat="1" applyFont="1" applyAlignment="1">
      <alignment horizontal="right"/>
    </xf>
    <xf numFmtId="38" fontId="45" fillId="0" borderId="311" xfId="0" applyNumberFormat="1" applyFont="1" applyBorder="1" applyAlignment="1">
      <alignment horizontal="right"/>
    </xf>
    <xf numFmtId="0" fontId="79" fillId="0" borderId="325" xfId="46" applyFont="1" applyBorder="1"/>
    <xf numFmtId="0" fontId="58" fillId="0" borderId="3" xfId="46" applyFont="1" applyBorder="1"/>
    <xf numFmtId="0" fontId="80" fillId="27" borderId="130" xfId="46" applyFont="1" applyFill="1" applyBorder="1" applyAlignment="1" applyProtection="1">
      <alignment horizontal="center"/>
      <protection locked="0"/>
    </xf>
    <xf numFmtId="0" fontId="81" fillId="27" borderId="131" xfId="46" applyFont="1" applyFill="1" applyBorder="1" applyAlignment="1" applyProtection="1">
      <alignment horizontal="center"/>
      <protection locked="0"/>
    </xf>
    <xf numFmtId="0" fontId="81" fillId="27" borderId="132" xfId="46" applyFont="1" applyFill="1" applyBorder="1" applyAlignment="1" applyProtection="1">
      <alignment horizontal="center"/>
      <protection locked="0"/>
    </xf>
    <xf numFmtId="170" fontId="82" fillId="27" borderId="310" xfId="30" applyNumberFormat="1" applyFont="1" applyFill="1" applyBorder="1" applyProtection="1">
      <protection locked="0"/>
    </xf>
    <xf numFmtId="0" fontId="58" fillId="0" borderId="0" xfId="46" applyFont="1"/>
    <xf numFmtId="0" fontId="80" fillId="27" borderId="112" xfId="46" applyFont="1" applyFill="1" applyBorder="1" applyAlignment="1" applyProtection="1">
      <alignment horizontal="center"/>
      <protection locked="0"/>
    </xf>
    <xf numFmtId="170" fontId="82" fillId="27" borderId="310" xfId="30" applyNumberFormat="1" applyFont="1" applyFill="1" applyBorder="1" applyProtection="1"/>
    <xf numFmtId="164" fontId="61" fillId="0" borderId="0" xfId="46" applyNumberFormat="1" applyFont="1" applyAlignment="1" applyProtection="1">
      <alignment horizontal="center"/>
      <protection locked="0"/>
    </xf>
    <xf numFmtId="0" fontId="87" fillId="0" borderId="207" xfId="46" applyFont="1" applyBorder="1"/>
    <xf numFmtId="0" fontId="63" fillId="0" borderId="207" xfId="46" applyFont="1" applyBorder="1" applyAlignment="1">
      <alignment horizontal="left"/>
    </xf>
    <xf numFmtId="0" fontId="58" fillId="0" borderId="0" xfId="46" applyFont="1" applyAlignment="1">
      <alignment horizontal="left"/>
    </xf>
    <xf numFmtId="0" fontId="78" fillId="0" borderId="32" xfId="46" applyFont="1" applyBorder="1" applyAlignment="1" applyProtection="1">
      <alignment horizontal="center"/>
      <protection locked="0"/>
    </xf>
    <xf numFmtId="49" fontId="45" fillId="0" borderId="32" xfId="46" applyNumberFormat="1" applyFont="1" applyBorder="1" applyAlignment="1" applyProtection="1">
      <alignment horizontal="center"/>
      <protection locked="0"/>
    </xf>
    <xf numFmtId="0" fontId="81" fillId="27" borderId="112" xfId="46" applyFont="1" applyFill="1" applyBorder="1" applyAlignment="1" applyProtection="1">
      <alignment horizontal="center"/>
      <protection locked="0"/>
    </xf>
    <xf numFmtId="164" fontId="88" fillId="0" borderId="0" xfId="46" applyNumberFormat="1" applyFont="1" applyAlignment="1">
      <alignment horizontal="right"/>
    </xf>
    <xf numFmtId="0" fontId="89" fillId="0" borderId="0" xfId="46" applyFont="1"/>
    <xf numFmtId="0" fontId="90" fillId="0" borderId="0" xfId="0" applyFont="1"/>
    <xf numFmtId="0" fontId="58" fillId="0" borderId="207" xfId="46" applyFont="1" applyBorder="1" applyAlignment="1">
      <alignment horizontal="left"/>
    </xf>
    <xf numFmtId="0" fontId="82" fillId="0" borderId="0" xfId="46" applyFont="1" applyAlignment="1" applyProtection="1">
      <alignment horizontal="left"/>
      <protection locked="0"/>
    </xf>
    <xf numFmtId="164" fontId="58" fillId="0" borderId="0" xfId="46" applyNumberFormat="1" applyFont="1" applyProtection="1">
      <protection locked="0"/>
    </xf>
    <xf numFmtId="0" fontId="87" fillId="0" borderId="325" xfId="46" applyFont="1" applyBorder="1"/>
    <xf numFmtId="0" fontId="58" fillId="0" borderId="3" xfId="46" applyFont="1" applyBorder="1" applyAlignment="1" applyProtection="1">
      <alignment horizontal="center"/>
      <protection locked="0"/>
    </xf>
    <xf numFmtId="164" fontId="58" fillId="0" borderId="3" xfId="46" applyNumberFormat="1" applyFont="1" applyBorder="1" applyProtection="1">
      <protection locked="0"/>
    </xf>
    <xf numFmtId="38" fontId="45" fillId="0" borderId="3" xfId="46" applyNumberFormat="1" applyFont="1" applyBorder="1" applyProtection="1">
      <protection locked="0"/>
    </xf>
    <xf numFmtId="38" fontId="45" fillId="0" borderId="3" xfId="46" applyNumberFormat="1" applyFont="1" applyBorder="1"/>
    <xf numFmtId="38" fontId="45" fillId="0" borderId="326" xfId="46" applyNumberFormat="1" applyFont="1" applyBorder="1" applyAlignment="1">
      <alignment horizontal="right"/>
    </xf>
    <xf numFmtId="0" fontId="39" fillId="0" borderId="207" xfId="46" applyFont="1" applyBorder="1"/>
    <xf numFmtId="0" fontId="82" fillId="0" borderId="207" xfId="46" applyFont="1" applyBorder="1"/>
    <xf numFmtId="0" fontId="39" fillId="0" borderId="207" xfId="46" applyFont="1" applyBorder="1" applyProtection="1">
      <protection locked="0"/>
    </xf>
    <xf numFmtId="0" fontId="82" fillId="0" borderId="0" xfId="46" applyFont="1" applyProtection="1">
      <protection locked="0"/>
    </xf>
    <xf numFmtId="165" fontId="45" fillId="36" borderId="32" xfId="28" applyNumberFormat="1" applyFont="1" applyFill="1" applyBorder="1" applyProtection="1">
      <protection locked="0"/>
    </xf>
    <xf numFmtId="165" fontId="45" fillId="36" borderId="32" xfId="28" applyNumberFormat="1" applyFont="1" applyFill="1" applyBorder="1" applyProtection="1"/>
    <xf numFmtId="165" fontId="45" fillId="36" borderId="238" xfId="28" applyNumberFormat="1" applyFont="1" applyFill="1" applyBorder="1" applyProtection="1"/>
    <xf numFmtId="165" fontId="45" fillId="36" borderId="327" xfId="28" applyNumberFormat="1" applyFont="1" applyFill="1" applyBorder="1" applyProtection="1"/>
    <xf numFmtId="165" fontId="45" fillId="0" borderId="0" xfId="28" applyNumberFormat="1" applyFont="1" applyFill="1" applyBorder="1" applyProtection="1"/>
    <xf numFmtId="165" fontId="45" fillId="0" borderId="311" xfId="28" applyNumberFormat="1" applyFont="1" applyFill="1" applyBorder="1" applyProtection="1"/>
    <xf numFmtId="0" fontId="39" fillId="0" borderId="207" xfId="0" applyFont="1" applyBorder="1" applyAlignment="1">
      <alignment horizontal="left"/>
    </xf>
    <xf numFmtId="0" fontId="91" fillId="0" borderId="0" xfId="0" applyFont="1"/>
    <xf numFmtId="3" fontId="45" fillId="0" borderId="0" xfId="46" applyNumberFormat="1" applyFont="1" applyAlignment="1" applyProtection="1">
      <alignment horizontal="center"/>
      <protection locked="0"/>
    </xf>
    <xf numFmtId="0" fontId="92" fillId="0" borderId="32" xfId="46" applyFont="1" applyBorder="1" applyAlignment="1" applyProtection="1">
      <alignment horizontal="center"/>
      <protection locked="0"/>
    </xf>
    <xf numFmtId="164" fontId="61" fillId="0" borderId="0" xfId="46" applyNumberFormat="1" applyFont="1" applyAlignment="1">
      <alignment horizontal="left"/>
    </xf>
    <xf numFmtId="0" fontId="81" fillId="0" borderId="0" xfId="0" applyFont="1" applyAlignment="1">
      <alignment horizontal="center"/>
    </xf>
    <xf numFmtId="38" fontId="82" fillId="0" borderId="0" xfId="46" applyNumberFormat="1" applyFont="1" applyProtection="1">
      <protection locked="0"/>
    </xf>
    <xf numFmtId="38" fontId="82" fillId="0" borderId="0" xfId="46" applyNumberFormat="1" applyFont="1"/>
    <xf numFmtId="38" fontId="82" fillId="0" borderId="311" xfId="46" applyNumberFormat="1" applyFont="1" applyBorder="1"/>
    <xf numFmtId="0" fontId="39" fillId="0" borderId="207" xfId="46" applyFont="1" applyBorder="1" applyAlignment="1" applyProtection="1">
      <alignment horizontal="left"/>
      <protection locked="0"/>
    </xf>
    <xf numFmtId="3" fontId="78" fillId="0" borderId="0" xfId="46" applyNumberFormat="1" applyFont="1" applyAlignment="1" applyProtection="1">
      <alignment horizontal="center"/>
      <protection locked="0"/>
    </xf>
    <xf numFmtId="38" fontId="45" fillId="0" borderId="0" xfId="28" applyNumberFormat="1" applyFont="1" applyFill="1" applyBorder="1" applyAlignment="1" applyProtection="1">
      <alignment horizontal="right"/>
      <protection locked="0"/>
    </xf>
    <xf numFmtId="38" fontId="45" fillId="0" borderId="0" xfId="28" applyNumberFormat="1" applyFont="1" applyFill="1" applyBorder="1" applyAlignment="1" applyProtection="1">
      <alignment horizontal="right"/>
    </xf>
    <xf numFmtId="38" fontId="45" fillId="0" borderId="311" xfId="28" applyNumberFormat="1" applyFont="1" applyFill="1" applyBorder="1" applyAlignment="1" applyProtection="1">
      <alignment horizontal="right"/>
    </xf>
    <xf numFmtId="0" fontId="45" fillId="0" borderId="0" xfId="0" applyFont="1"/>
    <xf numFmtId="0" fontId="93" fillId="0" borderId="0" xfId="0" applyFont="1"/>
    <xf numFmtId="43" fontId="45" fillId="47" borderId="32" xfId="28" applyFont="1" applyFill="1" applyBorder="1" applyProtection="1">
      <protection locked="0"/>
    </xf>
    <xf numFmtId="0" fontId="78" fillId="0" borderId="10" xfId="46" applyFont="1" applyBorder="1" applyAlignment="1" applyProtection="1">
      <alignment horizontal="center"/>
      <protection locked="0"/>
    </xf>
    <xf numFmtId="0" fontId="45" fillId="0" borderId="10" xfId="46" applyFont="1" applyBorder="1" applyAlignment="1" applyProtection="1">
      <alignment horizontal="center"/>
      <protection locked="0"/>
    </xf>
    <xf numFmtId="0" fontId="58" fillId="0" borderId="312" xfId="46" applyFont="1" applyBorder="1" applyAlignment="1">
      <alignment horizontal="center"/>
    </xf>
    <xf numFmtId="0" fontId="81" fillId="0" borderId="222" xfId="0" applyFont="1" applyBorder="1" applyAlignment="1">
      <alignment horizontal="center"/>
    </xf>
    <xf numFmtId="0" fontId="81" fillId="27" borderId="313" xfId="46" applyFont="1" applyFill="1" applyBorder="1" applyAlignment="1" applyProtection="1">
      <alignment horizontal="center"/>
      <protection locked="0"/>
    </xf>
    <xf numFmtId="0" fontId="81" fillId="27" borderId="314" xfId="46" applyFont="1" applyFill="1" applyBorder="1" applyAlignment="1" applyProtection="1">
      <alignment horizontal="center"/>
      <protection locked="0"/>
    </xf>
    <xf numFmtId="0" fontId="81" fillId="27" borderId="328" xfId="46" applyFont="1" applyFill="1" applyBorder="1" applyAlignment="1" applyProtection="1">
      <alignment horizontal="center"/>
      <protection locked="0"/>
    </xf>
    <xf numFmtId="170" fontId="82" fillId="27" borderId="329" xfId="30" applyNumberFormat="1" applyFont="1" applyFill="1" applyBorder="1" applyProtection="1">
      <protection locked="0"/>
    </xf>
    <xf numFmtId="170" fontId="82" fillId="27" borderId="329" xfId="30" applyNumberFormat="1" applyFont="1" applyFill="1" applyBorder="1" applyProtection="1"/>
    <xf numFmtId="170" fontId="82" fillId="27" borderId="316" xfId="30" applyNumberFormat="1" applyFont="1" applyFill="1" applyBorder="1" applyProtection="1"/>
    <xf numFmtId="0" fontId="58" fillId="0" borderId="14" xfId="46" applyFont="1" applyBorder="1" applyAlignment="1">
      <alignment horizontal="center"/>
    </xf>
    <xf numFmtId="38" fontId="82" fillId="0" borderId="15" xfId="46" applyNumberFormat="1" applyFont="1" applyBorder="1"/>
    <xf numFmtId="0" fontId="39" fillId="0" borderId="14" xfId="0" applyFont="1" applyBorder="1" applyAlignment="1">
      <alignment horizontal="left"/>
    </xf>
    <xf numFmtId="0" fontId="58" fillId="0" borderId="0" xfId="0" applyFont="1"/>
    <xf numFmtId="38" fontId="45" fillId="0" borderId="15" xfId="0" applyNumberFormat="1" applyFont="1" applyBorder="1" applyAlignment="1">
      <alignment horizontal="right"/>
    </xf>
    <xf numFmtId="165" fontId="45" fillId="24" borderId="244" xfId="28" applyNumberFormat="1" applyFont="1" applyFill="1" applyBorder="1" applyProtection="1"/>
    <xf numFmtId="0" fontId="94" fillId="0" borderId="0" xfId="0" applyFont="1" applyProtection="1">
      <protection locked="0"/>
    </xf>
    <xf numFmtId="0" fontId="63" fillId="0" borderId="14" xfId="46" applyFont="1" applyBorder="1"/>
    <xf numFmtId="170" fontId="82" fillId="27" borderId="244" xfId="30" applyNumberFormat="1" applyFont="1" applyFill="1" applyBorder="1" applyProtection="1"/>
    <xf numFmtId="0" fontId="63" fillId="0" borderId="0" xfId="46" applyFont="1" applyProtection="1">
      <protection locked="0"/>
    </xf>
    <xf numFmtId="3" fontId="58" fillId="0" borderId="0" xfId="46" applyNumberFormat="1" applyFont="1" applyAlignment="1" applyProtection="1">
      <alignment horizontal="center"/>
      <protection locked="0"/>
    </xf>
    <xf numFmtId="0" fontId="79" fillId="0" borderId="14" xfId="46" applyFont="1" applyBorder="1" applyAlignment="1">
      <alignment horizontal="left"/>
    </xf>
    <xf numFmtId="0" fontId="87" fillId="0" borderId="245" xfId="46" applyFont="1" applyBorder="1"/>
    <xf numFmtId="0" fontId="45" fillId="0" borderId="3" xfId="46" applyFont="1" applyBorder="1" applyProtection="1">
      <protection locked="0"/>
    </xf>
    <xf numFmtId="38" fontId="45" fillId="0" borderId="3" xfId="28" applyNumberFormat="1" applyFont="1" applyFill="1" applyBorder="1" applyAlignment="1" applyProtection="1">
      <alignment horizontal="right"/>
      <protection locked="0"/>
    </xf>
    <xf numFmtId="38" fontId="45" fillId="0" borderId="3" xfId="28" applyNumberFormat="1" applyFont="1" applyFill="1" applyBorder="1" applyAlignment="1" applyProtection="1">
      <alignment horizontal="right"/>
    </xf>
    <xf numFmtId="38" fontId="45" fillId="0" borderId="246" xfId="28" applyNumberFormat="1" applyFont="1" applyFill="1" applyBorder="1" applyAlignment="1" applyProtection="1">
      <alignment horizontal="right"/>
    </xf>
    <xf numFmtId="0" fontId="39" fillId="0" borderId="14" xfId="46" applyFont="1" applyBorder="1"/>
    <xf numFmtId="38" fontId="45" fillId="0" borderId="15" xfId="46" applyNumberFormat="1" applyFont="1" applyBorder="1"/>
    <xf numFmtId="0" fontId="82" fillId="0" borderId="0" xfId="0" applyFont="1" applyAlignment="1">
      <alignment horizontal="center"/>
    </xf>
    <xf numFmtId="0" fontId="45" fillId="0" borderId="0" xfId="0" applyFont="1" applyAlignment="1" applyProtection="1">
      <alignment horizontal="center"/>
      <protection locked="0"/>
    </xf>
    <xf numFmtId="38" fontId="45" fillId="0" borderId="108" xfId="28" applyNumberFormat="1" applyFont="1" applyFill="1" applyBorder="1" applyProtection="1">
      <protection locked="0"/>
    </xf>
    <xf numFmtId="165" fontId="45" fillId="39" borderId="32" xfId="28" applyNumberFormat="1" applyFont="1" applyFill="1" applyBorder="1" applyProtection="1"/>
    <xf numFmtId="165" fontId="45" fillId="39" borderId="244" xfId="28" applyNumberFormat="1" applyFont="1" applyFill="1" applyBorder="1" applyProtection="1"/>
    <xf numFmtId="0" fontId="58" fillId="0" borderId="0" xfId="0" applyFont="1" applyAlignment="1" applyProtection="1">
      <alignment horizontal="center"/>
      <protection locked="0"/>
    </xf>
    <xf numFmtId="170" fontId="45" fillId="0" borderId="0" xfId="28" applyNumberFormat="1" applyFont="1" applyFill="1" applyBorder="1" applyAlignment="1" applyProtection="1">
      <alignment horizontal="right"/>
      <protection locked="0"/>
    </xf>
    <xf numFmtId="170" fontId="45" fillId="0" borderId="0" xfId="0" applyNumberFormat="1" applyFont="1" applyAlignment="1">
      <alignment horizontal="right"/>
    </xf>
    <xf numFmtId="170" fontId="45" fillId="0" borderId="15" xfId="0" applyNumberFormat="1" applyFont="1" applyBorder="1" applyAlignment="1">
      <alignment horizontal="right"/>
    </xf>
    <xf numFmtId="164" fontId="61" fillId="0" borderId="0" xfId="46" applyNumberFormat="1" applyFont="1" applyAlignment="1" applyProtection="1">
      <alignment horizontal="right"/>
      <protection locked="0"/>
    </xf>
    <xf numFmtId="0" fontId="91" fillId="0" borderId="14" xfId="46" applyFont="1" applyBorder="1"/>
    <xf numFmtId="0" fontId="91" fillId="0" borderId="14" xfId="0" applyFont="1" applyBorder="1"/>
    <xf numFmtId="0" fontId="91" fillId="0" borderId="0" xfId="0" applyFont="1" applyProtection="1">
      <protection locked="0"/>
    </xf>
    <xf numFmtId="38" fontId="45" fillId="0" borderId="0" xfId="0" applyNumberFormat="1" applyFont="1"/>
    <xf numFmtId="38" fontId="45" fillId="0" borderId="15" xfId="0" applyNumberFormat="1" applyFont="1" applyBorder="1"/>
    <xf numFmtId="0" fontId="40" fillId="0" borderId="0" xfId="0" applyFont="1" applyAlignment="1">
      <alignment horizontal="right"/>
    </xf>
    <xf numFmtId="0" fontId="79" fillId="0" borderId="14" xfId="46" applyFont="1" applyBorder="1"/>
    <xf numFmtId="0" fontId="81" fillId="27" borderId="113" xfId="46" applyFont="1" applyFill="1" applyBorder="1" applyAlignment="1" applyProtection="1">
      <alignment horizontal="center"/>
      <protection locked="0"/>
    </xf>
    <xf numFmtId="0" fontId="81" fillId="27" borderId="114" xfId="46" applyFont="1" applyFill="1" applyBorder="1" applyAlignment="1" applyProtection="1">
      <alignment horizontal="center"/>
      <protection locked="0"/>
    </xf>
    <xf numFmtId="0" fontId="81" fillId="27" borderId="115" xfId="46" applyFont="1" applyFill="1" applyBorder="1" applyAlignment="1" applyProtection="1">
      <alignment horizontal="center"/>
      <protection locked="0"/>
    </xf>
    <xf numFmtId="170" fontId="82" fillId="27" borderId="116" xfId="46" applyNumberFormat="1" applyFont="1" applyFill="1" applyBorder="1" applyProtection="1">
      <protection locked="0"/>
    </xf>
    <xf numFmtId="170" fontId="82" fillId="27" borderId="116" xfId="46" applyNumberFormat="1" applyFont="1" applyFill="1" applyBorder="1"/>
    <xf numFmtId="170" fontId="82" fillId="27" borderId="123" xfId="46" applyNumberFormat="1" applyFont="1" applyFill="1" applyBorder="1"/>
    <xf numFmtId="164" fontId="46" fillId="0" borderId="0" xfId="46" applyNumberFormat="1" applyFont="1" applyAlignment="1" applyProtection="1">
      <alignment horizontal="right"/>
      <protection locked="0"/>
    </xf>
    <xf numFmtId="0" fontId="87" fillId="0" borderId="14" xfId="46" applyFont="1" applyBorder="1"/>
    <xf numFmtId="0" fontId="58" fillId="0" borderId="0" xfId="46" applyFont="1" applyAlignment="1">
      <alignment horizontal="center"/>
    </xf>
    <xf numFmtId="38" fontId="58" fillId="0" borderId="0" xfId="46" applyNumberFormat="1" applyFont="1" applyProtection="1">
      <protection locked="0"/>
    </xf>
    <xf numFmtId="38" fontId="46" fillId="0" borderId="0" xfId="46" applyNumberFormat="1" applyFont="1"/>
    <xf numFmtId="38" fontId="61" fillId="0" borderId="0" xfId="46" applyNumberFormat="1" applyFont="1" applyAlignment="1">
      <alignment horizontal="right"/>
    </xf>
    <xf numFmtId="38" fontId="40" fillId="0" borderId="15" xfId="0" applyNumberFormat="1" applyFont="1" applyBorder="1" applyAlignment="1">
      <alignment horizontal="right"/>
    </xf>
    <xf numFmtId="0" fontId="58" fillId="0" borderId="3" xfId="46" applyFont="1" applyBorder="1" applyAlignment="1">
      <alignment horizontal="center"/>
    </xf>
    <xf numFmtId="38" fontId="58" fillId="0" borderId="3" xfId="46" applyNumberFormat="1" applyFont="1" applyBorder="1" applyProtection="1">
      <protection locked="0"/>
    </xf>
    <xf numFmtId="38" fontId="46" fillId="0" borderId="3" xfId="46" applyNumberFormat="1" applyFont="1" applyBorder="1"/>
    <xf numFmtId="38" fontId="61" fillId="0" borderId="3" xfId="46" applyNumberFormat="1" applyFont="1" applyBorder="1" applyAlignment="1">
      <alignment horizontal="right"/>
    </xf>
    <xf numFmtId="38" fontId="40" fillId="0" borderId="246" xfId="0" applyNumberFormat="1" applyFont="1" applyBorder="1" applyAlignment="1">
      <alignment horizontal="right"/>
    </xf>
    <xf numFmtId="9" fontId="40" fillId="0" borderId="0" xfId="53" applyFont="1" applyProtection="1">
      <protection locked="0"/>
    </xf>
    <xf numFmtId="3" fontId="50" fillId="0" borderId="0" xfId="46" applyNumberFormat="1" applyFont="1" applyProtection="1">
      <protection locked="0"/>
    </xf>
    <xf numFmtId="164" fontId="61" fillId="0" borderId="0" xfId="0" applyNumberFormat="1" applyFont="1" applyAlignment="1" applyProtection="1">
      <alignment horizontal="right"/>
      <protection locked="0"/>
    </xf>
    <xf numFmtId="0" fontId="40" fillId="0" borderId="0" xfId="0" applyFont="1" applyAlignment="1" applyProtection="1">
      <alignment horizontal="right"/>
      <protection locked="0"/>
    </xf>
    <xf numFmtId="9" fontId="61" fillId="0" borderId="0" xfId="53" applyFont="1" applyFill="1" applyBorder="1" applyAlignment="1" applyProtection="1">
      <alignment horizontal="right"/>
      <protection locked="0"/>
    </xf>
    <xf numFmtId="10" fontId="61" fillId="0" borderId="0" xfId="53" applyNumberFormat="1" applyFont="1" applyFill="1" applyBorder="1" applyAlignment="1" applyProtection="1">
      <alignment horizontal="right"/>
      <protection locked="0"/>
    </xf>
    <xf numFmtId="164" fontId="61" fillId="0" borderId="0" xfId="0" applyNumberFormat="1" applyFont="1" applyAlignment="1">
      <alignment horizontal="right"/>
    </xf>
    <xf numFmtId="0" fontId="46" fillId="0" borderId="0" xfId="46" applyFont="1" applyProtection="1">
      <protection locked="0"/>
    </xf>
    <xf numFmtId="0" fontId="46" fillId="0" borderId="0" xfId="46" applyFont="1"/>
    <xf numFmtId="0" fontId="46" fillId="0" borderId="0" xfId="0" applyFont="1"/>
    <xf numFmtId="3" fontId="61" fillId="0" borderId="0" xfId="46" applyNumberFormat="1" applyFont="1" applyAlignment="1" applyProtection="1">
      <alignment horizontal="left"/>
      <protection locked="0"/>
    </xf>
    <xf numFmtId="3" fontId="61" fillId="0" borderId="0" xfId="46" applyNumberFormat="1" applyFont="1" applyAlignment="1">
      <alignment horizontal="right"/>
    </xf>
    <xf numFmtId="0" fontId="61" fillId="0" borderId="0" xfId="46" applyFont="1" applyAlignment="1" applyProtection="1">
      <alignment horizontal="center"/>
      <protection locked="0"/>
    </xf>
    <xf numFmtId="0" fontId="46" fillId="0" borderId="0" xfId="46" applyFont="1" applyAlignment="1" applyProtection="1">
      <alignment horizontal="left"/>
      <protection locked="0"/>
    </xf>
    <xf numFmtId="0" fontId="46" fillId="0" borderId="0" xfId="46" applyFont="1" applyAlignment="1">
      <alignment horizontal="right"/>
    </xf>
    <xf numFmtId="3" fontId="61" fillId="0" borderId="0" xfId="46" applyNumberFormat="1" applyFont="1" applyAlignment="1" applyProtection="1">
      <alignment horizontal="center"/>
      <protection locked="0"/>
    </xf>
    <xf numFmtId="0" fontId="42" fillId="0" borderId="0" xfId="46" applyFont="1" applyAlignment="1">
      <alignment horizontal="right"/>
    </xf>
    <xf numFmtId="0" fontId="42" fillId="0" borderId="0" xfId="46" applyFont="1" applyAlignment="1" applyProtection="1">
      <alignment horizontal="left"/>
      <protection locked="0"/>
    </xf>
    <xf numFmtId="0" fontId="49" fillId="0" borderId="0" xfId="46" applyFont="1" applyAlignment="1" applyProtection="1">
      <alignment horizontal="left"/>
      <protection locked="0"/>
    </xf>
    <xf numFmtId="0" fontId="46" fillId="0" borderId="0" xfId="0" applyFont="1" applyProtection="1">
      <protection locked="0"/>
    </xf>
    <xf numFmtId="0" fontId="46" fillId="0" borderId="0" xfId="0" applyFont="1" applyAlignment="1">
      <alignment horizontal="right"/>
    </xf>
    <xf numFmtId="0" fontId="46" fillId="0" borderId="0" xfId="0" applyFont="1" applyAlignment="1">
      <alignment horizontal="center"/>
    </xf>
    <xf numFmtId="38" fontId="46" fillId="0" borderId="0" xfId="0" applyNumberFormat="1" applyFont="1"/>
    <xf numFmtId="0" fontId="39" fillId="0" borderId="28" xfId="0" applyFont="1" applyBorder="1" applyAlignment="1">
      <alignment horizontal="center"/>
    </xf>
    <xf numFmtId="0" fontId="39" fillId="0" borderId="28" xfId="46" applyFont="1" applyBorder="1" applyAlignment="1">
      <alignment horizontal="center"/>
    </xf>
    <xf numFmtId="0" fontId="39" fillId="0" borderId="29" xfId="46" applyFont="1" applyBorder="1" applyAlignment="1">
      <alignment horizontal="center"/>
    </xf>
    <xf numFmtId="0" fontId="39" fillId="0" borderId="0" xfId="46" applyFont="1" applyAlignment="1">
      <alignment horizontal="centerContinuous"/>
    </xf>
    <xf numFmtId="38" fontId="95" fillId="0" borderId="0" xfId="46" applyNumberFormat="1" applyFont="1" applyAlignment="1">
      <alignment horizontal="centerContinuous"/>
    </xf>
    <xf numFmtId="38" fontId="39" fillId="0" borderId="0" xfId="46" applyNumberFormat="1" applyFont="1" applyAlignment="1">
      <alignment horizontal="centerContinuous"/>
    </xf>
    <xf numFmtId="38" fontId="39" fillId="0" borderId="29" xfId="46" applyNumberFormat="1" applyFont="1" applyBorder="1" applyAlignment="1">
      <alignment horizontal="centerContinuous"/>
    </xf>
    <xf numFmtId="0" fontId="43" fillId="0" borderId="28" xfId="38" applyFont="1" applyBorder="1" applyAlignment="1" applyProtection="1">
      <alignment horizontal="center"/>
    </xf>
    <xf numFmtId="0" fontId="73" fillId="0" borderId="0" xfId="46" applyFont="1" applyAlignment="1">
      <alignment horizontal="right"/>
    </xf>
    <xf numFmtId="0" fontId="39" fillId="27" borderId="240" xfId="46" applyFont="1" applyFill="1" applyBorder="1" applyAlignment="1">
      <alignment horizontal="center"/>
    </xf>
    <xf numFmtId="0" fontId="71" fillId="0" borderId="28" xfId="38" applyFont="1" applyBorder="1" applyAlignment="1" applyProtection="1">
      <alignment horizontal="center"/>
    </xf>
    <xf numFmtId="178" fontId="39" fillId="27" borderId="241" xfId="46" applyNumberFormat="1" applyFont="1" applyFill="1" applyBorder="1" applyAlignment="1">
      <alignment horizontal="center"/>
    </xf>
    <xf numFmtId="0" fontId="77" fillId="0" borderId="28" xfId="46" applyFont="1" applyBorder="1" applyAlignment="1">
      <alignment horizontal="centerContinuous"/>
    </xf>
    <xf numFmtId="178" fontId="39" fillId="27" borderId="242" xfId="46" applyNumberFormat="1" applyFont="1" applyFill="1" applyBorder="1" applyAlignment="1">
      <alignment horizontal="center"/>
    </xf>
    <xf numFmtId="14" fontId="39" fillId="0" borderId="0" xfId="46" applyNumberFormat="1" applyFont="1" applyAlignment="1">
      <alignment horizontal="center"/>
    </xf>
    <xf numFmtId="0" fontId="75" fillId="0" borderId="0" xfId="46" applyFont="1" applyAlignment="1">
      <alignment horizontal="left"/>
    </xf>
    <xf numFmtId="0" fontId="39" fillId="0" borderId="28" xfId="46" applyFont="1" applyBorder="1"/>
    <xf numFmtId="38" fontId="58" fillId="0" borderId="0" xfId="46" applyNumberFormat="1" applyFont="1"/>
    <xf numFmtId="38" fontId="58" fillId="0" borderId="29" xfId="46" applyNumberFormat="1" applyFont="1" applyBorder="1"/>
    <xf numFmtId="0" fontId="45" fillId="0" borderId="28" xfId="46" applyFont="1" applyBorder="1"/>
    <xf numFmtId="165" fontId="45" fillId="47" borderId="32" xfId="28" applyNumberFormat="1" applyFont="1" applyFill="1" applyBorder="1"/>
    <xf numFmtId="165" fontId="45" fillId="0" borderId="32" xfId="28" applyNumberFormat="1" applyFont="1" applyFill="1" applyBorder="1"/>
    <xf numFmtId="165" fontId="45" fillId="0" borderId="33" xfId="28" applyNumberFormat="1" applyFont="1" applyFill="1" applyBorder="1"/>
    <xf numFmtId="165" fontId="45" fillId="38" borderId="32" xfId="28" applyNumberFormat="1" applyFont="1" applyFill="1" applyBorder="1"/>
    <xf numFmtId="0" fontId="79" fillId="0" borderId="28" xfId="46" applyFont="1" applyBorder="1"/>
    <xf numFmtId="170" fontId="82" fillId="27" borderId="32" xfId="30" applyNumberFormat="1" applyFont="1" applyFill="1" applyBorder="1"/>
    <xf numFmtId="170" fontId="82" fillId="27" borderId="33" xfId="30" applyNumberFormat="1" applyFont="1" applyFill="1" applyBorder="1"/>
    <xf numFmtId="44" fontId="40" fillId="0" borderId="0" xfId="0" applyNumberFormat="1" applyFont="1"/>
    <xf numFmtId="0" fontId="85" fillId="0" borderId="28" xfId="46" applyFont="1" applyBorder="1"/>
    <xf numFmtId="38" fontId="45" fillId="0" borderId="29" xfId="46" applyNumberFormat="1" applyFont="1" applyBorder="1"/>
    <xf numFmtId="170" fontId="40" fillId="0" borderId="0" xfId="0" applyNumberFormat="1" applyFont="1"/>
    <xf numFmtId="0" fontId="91" fillId="0" borderId="28" xfId="0" applyFont="1" applyBorder="1"/>
    <xf numFmtId="0" fontId="45" fillId="0" borderId="29" xfId="0" applyFont="1" applyBorder="1"/>
    <xf numFmtId="0" fontId="91" fillId="0" borderId="30" xfId="0" applyFont="1" applyBorder="1"/>
    <xf numFmtId="0" fontId="91" fillId="0" borderId="3" xfId="0" applyFont="1" applyBorder="1"/>
    <xf numFmtId="0" fontId="91" fillId="0" borderId="31" xfId="0" applyFont="1" applyBorder="1"/>
    <xf numFmtId="0" fontId="45" fillId="38" borderId="0" xfId="46" applyFont="1" applyFill="1"/>
    <xf numFmtId="0" fontId="40" fillId="38" borderId="0" xfId="0" applyFont="1" applyFill="1"/>
    <xf numFmtId="44" fontId="62" fillId="38" borderId="0" xfId="0" applyNumberFormat="1" applyFont="1" applyFill="1" applyProtection="1">
      <protection locked="0"/>
    </xf>
    <xf numFmtId="44" fontId="62" fillId="38" borderId="0" xfId="0" applyNumberFormat="1" applyFont="1" applyFill="1"/>
    <xf numFmtId="0" fontId="39" fillId="0" borderId="55" xfId="0" applyFont="1" applyBorder="1"/>
    <xf numFmtId="0" fontId="39" fillId="0" borderId="51" xfId="0" applyFont="1" applyBorder="1"/>
    <xf numFmtId="0" fontId="58" fillId="45" borderId="28" xfId="46" applyFont="1" applyFill="1" applyBorder="1" applyAlignment="1">
      <alignment horizontal="center"/>
    </xf>
    <xf numFmtId="0" fontId="58" fillId="0" borderId="28" xfId="46" applyFont="1" applyBorder="1" applyAlignment="1">
      <alignment horizontal="center"/>
    </xf>
    <xf numFmtId="10" fontId="61" fillId="0" borderId="0" xfId="53" applyNumberFormat="1" applyFont="1" applyFill="1" applyBorder="1" applyAlignment="1" applyProtection="1">
      <alignment horizontal="right"/>
    </xf>
    <xf numFmtId="0" fontId="39" fillId="0" borderId="0" xfId="0" applyFont="1" applyAlignment="1">
      <alignment horizontal="centerContinuous"/>
    </xf>
    <xf numFmtId="0" fontId="91" fillId="0" borderId="0" xfId="0" applyFont="1" applyAlignment="1">
      <alignment horizontal="centerContinuous"/>
    </xf>
    <xf numFmtId="0" fontId="91" fillId="0" borderId="29" xfId="0" applyFont="1" applyBorder="1" applyAlignment="1">
      <alignment horizontal="centerContinuous"/>
    </xf>
    <xf numFmtId="0" fontId="79" fillId="26" borderId="28" xfId="38" applyFont="1" applyFill="1" applyBorder="1" applyAlignment="1" applyProtection="1">
      <alignment horizontal="center"/>
    </xf>
    <xf numFmtId="0" fontId="77" fillId="0" borderId="28" xfId="46" applyFont="1" applyBorder="1" applyAlignment="1">
      <alignment horizontal="center"/>
    </xf>
    <xf numFmtId="0" fontId="77" fillId="0" borderId="29" xfId="46" applyFont="1" applyBorder="1" applyAlignment="1">
      <alignment horizontal="center"/>
    </xf>
    <xf numFmtId="0" fontId="47" fillId="26" borderId="243" xfId="38" applyFont="1" applyFill="1" applyBorder="1" applyAlignment="1" applyProtection="1"/>
    <xf numFmtId="0" fontId="40" fillId="0" borderId="222" xfId="0" applyFont="1" applyBorder="1" applyAlignment="1">
      <alignment horizontal="centerContinuous"/>
    </xf>
    <xf numFmtId="0" fontId="40" fillId="0" borderId="223" xfId="0" applyFont="1" applyBorder="1" applyAlignment="1">
      <alignment horizontal="centerContinuous"/>
    </xf>
    <xf numFmtId="0" fontId="47" fillId="26" borderId="28" xfId="38" applyFont="1" applyFill="1" applyBorder="1" applyAlignment="1" applyProtection="1"/>
    <xf numFmtId="0" fontId="96" fillId="0" borderId="0" xfId="0" applyFont="1"/>
    <xf numFmtId="0" fontId="97" fillId="0" borderId="0" xfId="46" applyFont="1" applyAlignment="1">
      <alignment horizontal="right"/>
    </xf>
    <xf numFmtId="0" fontId="99" fillId="0" borderId="0" xfId="46" applyFont="1"/>
    <xf numFmtId="0" fontId="77" fillId="0" borderId="0" xfId="46" applyFont="1"/>
    <xf numFmtId="0" fontId="77" fillId="0" borderId="29" xfId="46" applyFont="1" applyBorder="1"/>
    <xf numFmtId="0" fontId="96" fillId="0" borderId="28" xfId="0" applyFont="1" applyBorder="1"/>
    <xf numFmtId="0" fontId="94" fillId="0" borderId="28" xfId="46" applyFont="1" applyBorder="1" applyAlignment="1">
      <alignment horizontal="right"/>
    </xf>
    <xf numFmtId="168" fontId="100" fillId="0" borderId="0" xfId="46" applyNumberFormat="1" applyFont="1"/>
    <xf numFmtId="0" fontId="99" fillId="0" borderId="28" xfId="46" applyFont="1" applyBorder="1" applyAlignment="1">
      <alignment horizontal="centerContinuous"/>
    </xf>
    <xf numFmtId="0" fontId="94" fillId="0" borderId="0" xfId="0" applyFont="1" applyAlignment="1">
      <alignment horizontal="right"/>
    </xf>
    <xf numFmtId="168" fontId="100" fillId="0" borderId="0" xfId="53" applyNumberFormat="1" applyFont="1" applyBorder="1" applyAlignment="1"/>
    <xf numFmtId="0" fontId="40" fillId="0" borderId="29" xfId="0" applyFont="1" applyBorder="1"/>
    <xf numFmtId="0" fontId="96" fillId="0" borderId="0" xfId="0" applyFont="1" applyAlignment="1">
      <alignment horizontal="centerContinuous"/>
    </xf>
    <xf numFmtId="168" fontId="101" fillId="0" borderId="0" xfId="0" applyNumberFormat="1" applyFont="1" applyAlignment="1">
      <alignment horizontal="right"/>
    </xf>
    <xf numFmtId="0" fontId="40" fillId="0" borderId="0" xfId="0" applyFont="1" applyAlignment="1">
      <alignment horizontal="centerContinuous"/>
    </xf>
    <xf numFmtId="0" fontId="40" fillId="0" borderId="29" xfId="0" applyFont="1" applyBorder="1" applyAlignment="1">
      <alignment horizontal="centerContinuous"/>
    </xf>
    <xf numFmtId="168" fontId="102" fillId="28" borderId="93" xfId="30" applyNumberFormat="1" applyFont="1" applyFill="1" applyBorder="1" applyAlignment="1">
      <alignment horizontal="right"/>
    </xf>
    <xf numFmtId="44" fontId="40" fillId="0" borderId="0" xfId="30" applyFont="1" applyBorder="1" applyAlignment="1">
      <alignment horizontal="right"/>
    </xf>
    <xf numFmtId="44" fontId="40" fillId="0" borderId="29" xfId="30" applyFont="1" applyBorder="1" applyAlignment="1">
      <alignment horizontal="right"/>
    </xf>
    <xf numFmtId="0" fontId="95" fillId="0" borderId="28" xfId="46" applyFont="1" applyBorder="1" applyAlignment="1">
      <alignment horizontal="centerContinuous"/>
    </xf>
    <xf numFmtId="0" fontId="91" fillId="0" borderId="29" xfId="0" applyFont="1" applyBorder="1"/>
    <xf numFmtId="0" fontId="39" fillId="25" borderId="79" xfId="0" applyFont="1" applyFill="1" applyBorder="1" applyAlignment="1">
      <alignment horizontal="centerContinuous" vertical="center"/>
    </xf>
    <xf numFmtId="0" fontId="39" fillId="25" borderId="46" xfId="0" applyFont="1" applyFill="1" applyBorder="1" applyAlignment="1">
      <alignment horizontal="centerContinuous"/>
    </xf>
    <xf numFmtId="0" fontId="95" fillId="25" borderId="46" xfId="46" applyFont="1" applyFill="1" applyBorder="1" applyAlignment="1">
      <alignment horizontal="centerContinuous"/>
    </xf>
    <xf numFmtId="0" fontId="91" fillId="25" borderId="46" xfId="46" applyFont="1" applyFill="1" applyBorder="1" applyAlignment="1">
      <alignment horizontal="centerContinuous"/>
    </xf>
    <xf numFmtId="0" fontId="91" fillId="25" borderId="47" xfId="46" applyFont="1" applyFill="1" applyBorder="1" applyAlignment="1">
      <alignment horizontal="centerContinuous"/>
    </xf>
    <xf numFmtId="38" fontId="103" fillId="0" borderId="29" xfId="46" applyNumberFormat="1" applyFont="1" applyBorder="1"/>
    <xf numFmtId="38" fontId="42" fillId="0" borderId="0" xfId="46" applyNumberFormat="1" applyFont="1" applyAlignment="1">
      <alignment horizontal="centerContinuous"/>
    </xf>
    <xf numFmtId="38" fontId="45" fillId="0" borderId="0" xfId="46" applyNumberFormat="1" applyFont="1" applyAlignment="1">
      <alignment horizontal="centerContinuous"/>
    </xf>
    <xf numFmtId="0" fontId="39" fillId="0" borderId="28" xfId="0" applyFont="1" applyBorder="1"/>
    <xf numFmtId="0" fontId="39" fillId="0" borderId="0" xfId="0" applyFont="1"/>
    <xf numFmtId="0" fontId="95" fillId="0" borderId="0" xfId="46" applyFont="1" applyAlignment="1">
      <alignment horizontal="centerContinuous"/>
    </xf>
    <xf numFmtId="0" fontId="91" fillId="0" borderId="0" xfId="46" applyFont="1" applyAlignment="1">
      <alignment horizontal="centerContinuous"/>
    </xf>
    <xf numFmtId="0" fontId="58" fillId="0" borderId="0" xfId="46" applyFont="1" applyAlignment="1">
      <alignment horizontal="centerContinuous"/>
    </xf>
    <xf numFmtId="0" fontId="45" fillId="0" borderId="0" xfId="46" applyFont="1" applyAlignment="1">
      <alignment horizontal="centerContinuous"/>
    </xf>
    <xf numFmtId="38" fontId="103" fillId="0" borderId="29" xfId="46" applyNumberFormat="1" applyFont="1" applyBorder="1" applyAlignment="1">
      <alignment horizontal="centerContinuous"/>
    </xf>
    <xf numFmtId="0" fontId="104" fillId="0" borderId="28" xfId="0" applyFont="1" applyBorder="1"/>
    <xf numFmtId="0" fontId="39" fillId="0" borderId="50" xfId="0" applyFont="1" applyBorder="1"/>
    <xf numFmtId="0" fontId="39" fillId="0" borderId="48" xfId="0" applyFont="1" applyBorder="1" applyAlignment="1">
      <alignment horizontal="center"/>
    </xf>
    <xf numFmtId="0" fontId="39" fillId="0" borderId="48" xfId="46" applyFont="1" applyBorder="1" applyAlignment="1">
      <alignment horizontal="center"/>
    </xf>
    <xf numFmtId="0" fontId="45" fillId="0" borderId="0" xfId="50" applyFont="1" applyAlignment="1">
      <alignment horizontal="center"/>
    </xf>
    <xf numFmtId="0" fontId="39" fillId="0" borderId="52" xfId="0" applyFont="1" applyBorder="1"/>
    <xf numFmtId="0" fontId="39" fillId="0" borderId="56" xfId="0" applyFont="1" applyBorder="1" applyAlignment="1">
      <alignment horizontal="center"/>
    </xf>
    <xf numFmtId="0" fontId="39" fillId="0" borderId="56" xfId="50" applyFont="1" applyBorder="1" applyAlignment="1">
      <alignment horizontal="center"/>
    </xf>
    <xf numFmtId="0" fontId="39" fillId="0" borderId="58" xfId="50" applyFont="1" applyBorder="1" applyAlignment="1">
      <alignment horizontal="center"/>
    </xf>
    <xf numFmtId="0" fontId="45" fillId="0" borderId="0" xfId="50" quotePrefix="1" applyFont="1" applyAlignment="1">
      <alignment horizontal="center"/>
    </xf>
    <xf numFmtId="0" fontId="45" fillId="0" borderId="55" xfId="0" applyFont="1" applyBorder="1"/>
    <xf numFmtId="169" fontId="45" fillId="24" borderId="32" xfId="30" applyNumberFormat="1" applyFont="1" applyFill="1" applyBorder="1" applyAlignment="1">
      <alignment horizontal="center"/>
    </xf>
    <xf numFmtId="166" fontId="45" fillId="24" borderId="86" xfId="53" applyNumberFormat="1" applyFont="1" applyFill="1" applyBorder="1" applyAlignment="1">
      <alignment horizontal="center"/>
    </xf>
    <xf numFmtId="10" fontId="45" fillId="24" borderId="86" xfId="53" applyNumberFormat="1" applyFont="1" applyFill="1" applyBorder="1" applyAlignment="1">
      <alignment horizontal="center"/>
    </xf>
    <xf numFmtId="168" fontId="45" fillId="24" borderId="87" xfId="53" applyNumberFormat="1" applyFont="1" applyFill="1" applyBorder="1" applyAlignment="1">
      <alignment horizontal="center"/>
    </xf>
    <xf numFmtId="168" fontId="45" fillId="0" borderId="0" xfId="0" applyNumberFormat="1" applyFont="1"/>
    <xf numFmtId="0" fontId="45" fillId="0" borderId="51" xfId="0" applyFont="1" applyBorder="1"/>
    <xf numFmtId="166" fontId="45" fillId="24" borderId="32" xfId="53" applyNumberFormat="1" applyFont="1" applyFill="1" applyBorder="1" applyAlignment="1">
      <alignment horizontal="center"/>
    </xf>
    <xf numFmtId="10" fontId="45" fillId="24" borderId="32" xfId="53" applyNumberFormat="1" applyFont="1" applyFill="1" applyBorder="1" applyAlignment="1">
      <alignment horizontal="center"/>
    </xf>
    <xf numFmtId="168" fontId="45" fillId="24" borderId="88" xfId="53" applyNumberFormat="1" applyFont="1" applyFill="1" applyBorder="1" applyAlignment="1">
      <alignment horizontal="center"/>
    </xf>
    <xf numFmtId="168" fontId="45" fillId="0" borderId="0" xfId="53" quotePrefix="1" applyNumberFormat="1" applyFont="1" applyBorder="1" applyAlignment="1">
      <alignment horizontal="center"/>
    </xf>
    <xf numFmtId="0" fontId="39" fillId="0" borderId="52" xfId="0" applyFont="1" applyBorder="1" applyAlignment="1">
      <alignment horizontal="center"/>
    </xf>
    <xf numFmtId="169" fontId="82" fillId="27" borderId="56" xfId="30" applyNumberFormat="1" applyFont="1" applyFill="1" applyBorder="1" applyAlignment="1">
      <alignment horizontal="center"/>
    </xf>
    <xf numFmtId="168" fontId="82" fillId="27" borderId="56" xfId="53" applyNumberFormat="1" applyFont="1" applyFill="1" applyBorder="1" applyAlignment="1">
      <alignment horizontal="center"/>
    </xf>
    <xf numFmtId="0" fontId="82" fillId="27" borderId="56" xfId="0" applyFont="1" applyFill="1" applyBorder="1" applyAlignment="1">
      <alignment horizontal="center"/>
    </xf>
    <xf numFmtId="168" fontId="82" fillId="27" borderId="58" xfId="53" applyNumberFormat="1" applyFont="1" applyFill="1" applyBorder="1" applyAlignment="1">
      <alignment horizontal="center"/>
    </xf>
    <xf numFmtId="168" fontId="91" fillId="0" borderId="0" xfId="0" applyNumberFormat="1" applyFont="1"/>
    <xf numFmtId="0" fontId="45" fillId="0" borderId="0" xfId="50" applyFont="1"/>
    <xf numFmtId="172" fontId="91" fillId="0" borderId="0" xfId="0" applyNumberFormat="1" applyFont="1"/>
    <xf numFmtId="0" fontId="91" fillId="0" borderId="0" xfId="50" applyFont="1"/>
    <xf numFmtId="0" fontId="91" fillId="0" borderId="0" xfId="50" applyFont="1" applyAlignment="1">
      <alignment horizontal="center"/>
    </xf>
    <xf numFmtId="9" fontId="39" fillId="0" borderId="0" xfId="50" applyNumberFormat="1" applyFont="1" applyAlignment="1">
      <alignment horizontal="center"/>
    </xf>
    <xf numFmtId="168" fontId="91" fillId="0" borderId="0" xfId="53" applyNumberFormat="1" applyFont="1" applyBorder="1"/>
    <xf numFmtId="168" fontId="105" fillId="27" borderId="93" xfId="53" applyNumberFormat="1" applyFont="1" applyFill="1" applyBorder="1" applyAlignment="1">
      <alignment horizontal="center"/>
    </xf>
    <xf numFmtId="0" fontId="91" fillId="0" borderId="0" xfId="0" applyFont="1" applyAlignment="1">
      <alignment wrapText="1"/>
    </xf>
    <xf numFmtId="0" fontId="45" fillId="0" borderId="0" xfId="50" quotePrefix="1" applyFont="1" applyAlignment="1">
      <alignment horizontal="center" wrapText="1"/>
    </xf>
    <xf numFmtId="0" fontId="104" fillId="0" borderId="28" xfId="0" applyFont="1" applyBorder="1" applyAlignment="1">
      <alignment wrapText="1"/>
    </xf>
    <xf numFmtId="0" fontId="104" fillId="0" borderId="0" xfId="0" applyFont="1"/>
    <xf numFmtId="0" fontId="87" fillId="0" borderId="28" xfId="0" applyFont="1" applyBorder="1"/>
    <xf numFmtId="0" fontId="39" fillId="0" borderId="0" xfId="46" applyFont="1" applyAlignment="1">
      <alignment horizontal="left"/>
    </xf>
    <xf numFmtId="0" fontId="91" fillId="0" borderId="0" xfId="46" applyFont="1" applyProtection="1">
      <protection locked="0"/>
    </xf>
    <xf numFmtId="0" fontId="91" fillId="0" borderId="0" xfId="46" applyFont="1" applyAlignment="1">
      <alignment horizontal="center"/>
    </xf>
    <xf numFmtId="38" fontId="58" fillId="0" borderId="29" xfId="46" applyNumberFormat="1" applyFont="1" applyBorder="1" applyAlignment="1">
      <alignment horizontal="right"/>
    </xf>
    <xf numFmtId="38" fontId="58" fillId="0" borderId="0" xfId="46" applyNumberFormat="1" applyFont="1" applyAlignment="1">
      <alignment horizontal="right"/>
    </xf>
    <xf numFmtId="38" fontId="39" fillId="0" borderId="0" xfId="46" applyNumberFormat="1" applyFont="1" applyAlignment="1">
      <alignment horizontal="center"/>
    </xf>
    <xf numFmtId="38" fontId="39" fillId="0" borderId="29" xfId="46" applyNumberFormat="1" applyFont="1" applyBorder="1" applyAlignment="1">
      <alignment horizontal="center"/>
    </xf>
    <xf numFmtId="38" fontId="39" fillId="0" borderId="49" xfId="46" applyNumberFormat="1" applyFont="1" applyBorder="1" applyAlignment="1">
      <alignment horizontal="center"/>
    </xf>
    <xf numFmtId="38" fontId="39" fillId="0" borderId="48" xfId="46" applyNumberFormat="1" applyFont="1" applyBorder="1" applyAlignment="1">
      <alignment horizontal="center"/>
    </xf>
    <xf numFmtId="38" fontId="39" fillId="0" borderId="53" xfId="46" applyNumberFormat="1" applyFont="1" applyBorder="1" applyAlignment="1">
      <alignment horizontal="center"/>
    </xf>
    <xf numFmtId="170" fontId="45" fillId="24" borderId="89" xfId="30" applyNumberFormat="1" applyFont="1" applyFill="1" applyBorder="1"/>
    <xf numFmtId="170" fontId="45" fillId="24" borderId="90" xfId="30" applyNumberFormat="1" applyFont="1" applyFill="1" applyBorder="1"/>
    <xf numFmtId="170" fontId="45" fillId="24" borderId="91" xfId="30" applyNumberFormat="1" applyFont="1" applyFill="1" applyBorder="1"/>
    <xf numFmtId="168" fontId="45" fillId="24" borderId="92" xfId="0" applyNumberFormat="1" applyFont="1" applyFill="1" applyBorder="1"/>
    <xf numFmtId="168" fontId="45" fillId="24" borderId="32" xfId="0" applyNumberFormat="1" applyFont="1" applyFill="1" applyBorder="1"/>
    <xf numFmtId="168" fontId="45" fillId="24" borderId="33" xfId="0" applyNumberFormat="1" applyFont="1" applyFill="1" applyBorder="1"/>
    <xf numFmtId="172" fontId="82" fillId="27" borderId="94" xfId="0" applyNumberFormat="1" applyFont="1" applyFill="1" applyBorder="1"/>
    <xf numFmtId="172" fontId="82" fillId="27" borderId="56" xfId="0" applyNumberFormat="1" applyFont="1" applyFill="1" applyBorder="1"/>
    <xf numFmtId="172" fontId="82" fillId="27" borderId="95" xfId="0" applyNumberFormat="1" applyFont="1" applyFill="1" applyBorder="1"/>
    <xf numFmtId="0" fontId="91" fillId="0" borderId="30" xfId="0" applyFont="1" applyBorder="1" applyAlignment="1">
      <alignment horizontal="left"/>
    </xf>
    <xf numFmtId="0" fontId="106" fillId="0" borderId="0" xfId="0" applyFont="1" applyAlignment="1">
      <alignment horizontal="center"/>
    </xf>
    <xf numFmtId="0" fontId="75" fillId="0" borderId="0" xfId="50" applyFont="1" applyAlignment="1">
      <alignment horizontal="center"/>
    </xf>
    <xf numFmtId="38" fontId="95" fillId="0" borderId="29" xfId="46" applyNumberFormat="1" applyFont="1" applyBorder="1" applyAlignment="1">
      <alignment horizontal="centerContinuous"/>
    </xf>
    <xf numFmtId="0" fontId="75" fillId="0" borderId="43" xfId="50" applyFont="1" applyBorder="1" applyAlignment="1">
      <alignment horizontal="center"/>
    </xf>
    <xf numFmtId="0" fontId="75" fillId="0" borderId="82" xfId="50" applyFont="1" applyBorder="1" applyAlignment="1">
      <alignment horizontal="centerContinuous"/>
    </xf>
    <xf numFmtId="0" fontId="75" fillId="0" borderId="83" xfId="0" applyFont="1" applyBorder="1" applyAlignment="1">
      <alignment horizontal="centerContinuous"/>
    </xf>
    <xf numFmtId="0" fontId="75" fillId="0" borderId="44" xfId="50" applyFont="1" applyBorder="1" applyAlignment="1">
      <alignment horizontal="center"/>
    </xf>
    <xf numFmtId="0" fontId="75" fillId="0" borderId="41" xfId="0" applyFont="1" applyBorder="1" applyAlignment="1">
      <alignment horizontal="centerContinuous"/>
    </xf>
    <xf numFmtId="0" fontId="75" fillId="0" borderId="42" xfId="0" applyFont="1" applyBorder="1" applyAlignment="1">
      <alignment horizontal="centerContinuous"/>
    </xf>
    <xf numFmtId="0" fontId="91" fillId="0" borderId="96" xfId="0" applyFont="1" applyBorder="1"/>
    <xf numFmtId="169" fontId="45" fillId="24" borderId="48" xfId="30" applyNumberFormat="1" applyFont="1" applyFill="1" applyBorder="1" applyAlignment="1">
      <alignment horizontal="center"/>
    </xf>
    <xf numFmtId="166" fontId="45" fillId="24" borderId="48" xfId="53" applyNumberFormat="1" applyFont="1" applyFill="1" applyBorder="1" applyAlignment="1">
      <alignment horizontal="center"/>
    </xf>
    <xf numFmtId="10" fontId="45" fillId="39" borderId="48" xfId="53" applyNumberFormat="1" applyFont="1" applyFill="1" applyBorder="1" applyAlignment="1">
      <alignment horizontal="center"/>
    </xf>
    <xf numFmtId="168" fontId="45" fillId="24" borderId="99" xfId="53" applyNumberFormat="1" applyFont="1" applyFill="1" applyBorder="1" applyAlignment="1">
      <alignment horizontal="center"/>
    </xf>
    <xf numFmtId="10" fontId="45" fillId="24" borderId="62" xfId="53" applyNumberFormat="1" applyFont="1" applyFill="1" applyBorder="1" applyAlignment="1">
      <alignment horizontal="center"/>
    </xf>
    <xf numFmtId="10" fontId="45" fillId="24" borderId="49" xfId="53" applyNumberFormat="1" applyFont="1" applyFill="1" applyBorder="1" applyAlignment="1">
      <alignment horizontal="center"/>
    </xf>
    <xf numFmtId="168" fontId="45" fillId="24" borderId="53" xfId="53" applyNumberFormat="1" applyFont="1" applyFill="1" applyBorder="1" applyAlignment="1">
      <alignment horizontal="center"/>
    </xf>
    <xf numFmtId="0" fontId="91" fillId="0" borderId="97" xfId="0" applyFont="1" applyBorder="1"/>
    <xf numFmtId="170" fontId="45" fillId="24" borderId="32" xfId="30" applyNumberFormat="1" applyFont="1" applyFill="1" applyBorder="1" applyAlignment="1">
      <alignment horizontal="center"/>
    </xf>
    <xf numFmtId="10" fontId="45" fillId="39" borderId="32" xfId="53" applyNumberFormat="1" applyFont="1" applyFill="1" applyBorder="1" applyAlignment="1">
      <alignment horizontal="center"/>
    </xf>
    <xf numFmtId="10" fontId="105" fillId="0" borderId="0" xfId="0" applyNumberFormat="1" applyFont="1"/>
    <xf numFmtId="10" fontId="45" fillId="24" borderId="92" xfId="53" applyNumberFormat="1" applyFont="1" applyFill="1" applyBorder="1" applyAlignment="1">
      <alignment horizontal="center"/>
    </xf>
    <xf numFmtId="10" fontId="45" fillId="24" borderId="33" xfId="53" applyNumberFormat="1" applyFont="1" applyFill="1" applyBorder="1" applyAlignment="1">
      <alignment horizontal="center"/>
    </xf>
    <xf numFmtId="0" fontId="39" fillId="0" borderId="98" xfId="0" applyFont="1" applyBorder="1" applyAlignment="1">
      <alignment horizontal="center"/>
    </xf>
    <xf numFmtId="170" fontId="82" fillId="27" borderId="56" xfId="30" applyNumberFormat="1" applyFont="1" applyFill="1" applyBorder="1" applyAlignment="1">
      <alignment horizontal="right"/>
    </xf>
    <xf numFmtId="10" fontId="82" fillId="27" borderId="56" xfId="0" applyNumberFormat="1" applyFont="1" applyFill="1" applyBorder="1" applyAlignment="1">
      <alignment horizontal="center"/>
    </xf>
    <xf numFmtId="168" fontId="82" fillId="27" borderId="103" xfId="53" applyNumberFormat="1" applyFont="1" applyFill="1" applyBorder="1" applyAlignment="1">
      <alignment horizontal="center"/>
    </xf>
    <xf numFmtId="10" fontId="105" fillId="0" borderId="0" xfId="50" quotePrefix="1" applyNumberFormat="1" applyFont="1" applyAlignment="1">
      <alignment horizontal="center"/>
    </xf>
    <xf numFmtId="10" fontId="45" fillId="27" borderId="94" xfId="53" applyNumberFormat="1" applyFont="1" applyFill="1" applyBorder="1" applyAlignment="1">
      <alignment horizontal="center"/>
    </xf>
    <xf numFmtId="10" fontId="45" fillId="27" borderId="95" xfId="53" applyNumberFormat="1" applyFont="1" applyFill="1" applyBorder="1" applyAlignment="1">
      <alignment horizontal="center"/>
    </xf>
    <xf numFmtId="0" fontId="75" fillId="0" borderId="0" xfId="50" quotePrefix="1" applyFont="1" applyAlignment="1">
      <alignment horizontal="center"/>
    </xf>
    <xf numFmtId="10" fontId="75" fillId="0" borderId="0" xfId="0" applyNumberFormat="1" applyFont="1"/>
    <xf numFmtId="0" fontId="75" fillId="0" borderId="29" xfId="0" applyFont="1" applyBorder="1"/>
    <xf numFmtId="0" fontId="39" fillId="0" borderId="59" xfId="0" applyFont="1" applyBorder="1"/>
    <xf numFmtId="0" fontId="39" fillId="0" borderId="60" xfId="0" applyFont="1" applyBorder="1" applyAlignment="1">
      <alignment horizontal="center"/>
    </xf>
    <xf numFmtId="0" fontId="39" fillId="0" borderId="60" xfId="50" applyFont="1" applyBorder="1" applyAlignment="1">
      <alignment horizontal="center"/>
    </xf>
    <xf numFmtId="0" fontId="39" fillId="0" borderId="61" xfId="50" applyFont="1" applyBorder="1" applyAlignment="1">
      <alignment horizontal="center"/>
    </xf>
    <xf numFmtId="0" fontId="91" fillId="0" borderId="55" xfId="0" applyFont="1" applyBorder="1"/>
    <xf numFmtId="170" fontId="45" fillId="24" borderId="86" xfId="30" applyNumberFormat="1" applyFont="1" applyFill="1" applyBorder="1" applyAlignment="1">
      <alignment horizontal="right"/>
    </xf>
    <xf numFmtId="0" fontId="91" fillId="0" borderId="51" xfId="0" applyFont="1" applyBorder="1"/>
    <xf numFmtId="170" fontId="45" fillId="24" borderId="32" xfId="30" applyNumberFormat="1" applyFont="1" applyFill="1" applyBorder="1" applyAlignment="1">
      <alignment horizontal="right"/>
    </xf>
    <xf numFmtId="10" fontId="107" fillId="24" borderId="86" xfId="53" applyNumberFormat="1" applyFont="1" applyFill="1" applyBorder="1" applyAlignment="1">
      <alignment horizontal="center"/>
    </xf>
    <xf numFmtId="168" fontId="107" fillId="24" borderId="87" xfId="53" applyNumberFormat="1" applyFont="1" applyFill="1" applyBorder="1" applyAlignment="1">
      <alignment horizontal="center"/>
    </xf>
    <xf numFmtId="10" fontId="107" fillId="24" borderId="62" xfId="53" applyNumberFormat="1" applyFont="1" applyFill="1" applyBorder="1" applyAlignment="1">
      <alignment horizontal="center"/>
    </xf>
    <xf numFmtId="10" fontId="107" fillId="24" borderId="49" xfId="53" applyNumberFormat="1" applyFont="1" applyFill="1" applyBorder="1" applyAlignment="1">
      <alignment horizontal="center"/>
    </xf>
    <xf numFmtId="168" fontId="107" fillId="24" borderId="53" xfId="53" applyNumberFormat="1" applyFont="1" applyFill="1" applyBorder="1" applyAlignment="1">
      <alignment horizontal="center"/>
    </xf>
    <xf numFmtId="10" fontId="107" fillId="24" borderId="32" xfId="53" applyNumberFormat="1" applyFont="1" applyFill="1" applyBorder="1" applyAlignment="1">
      <alignment horizontal="center"/>
    </xf>
    <xf numFmtId="168" fontId="107" fillId="24" borderId="88" xfId="53" applyNumberFormat="1" applyFont="1" applyFill="1" applyBorder="1" applyAlignment="1">
      <alignment horizontal="center"/>
    </xf>
    <xf numFmtId="10" fontId="108" fillId="0" borderId="0" xfId="0" applyNumberFormat="1" applyFont="1"/>
    <xf numFmtId="10" fontId="107" fillId="24" borderId="92" xfId="53" applyNumberFormat="1" applyFont="1" applyFill="1" applyBorder="1" applyAlignment="1">
      <alignment horizontal="center"/>
    </xf>
    <xf numFmtId="168" fontId="107" fillId="24" borderId="33" xfId="53" applyNumberFormat="1" applyFont="1" applyFill="1" applyBorder="1" applyAlignment="1">
      <alignment horizontal="center"/>
    </xf>
    <xf numFmtId="0" fontId="81" fillId="27" borderId="56" xfId="0" applyFont="1" applyFill="1" applyBorder="1" applyAlignment="1">
      <alignment horizontal="center"/>
    </xf>
    <xf numFmtId="168" fontId="81" fillId="27" borderId="58" xfId="53" applyNumberFormat="1" applyFont="1" applyFill="1" applyBorder="1" applyAlignment="1">
      <alignment horizontal="center"/>
    </xf>
    <xf numFmtId="10" fontId="108" fillId="0" borderId="0" xfId="50" quotePrefix="1" applyNumberFormat="1" applyFont="1" applyAlignment="1">
      <alignment horizontal="center"/>
    </xf>
    <xf numFmtId="10" fontId="107" fillId="27" borderId="94" xfId="53" applyNumberFormat="1" applyFont="1" applyFill="1" applyBorder="1" applyAlignment="1">
      <alignment horizontal="center"/>
    </xf>
    <xf numFmtId="10" fontId="107" fillId="27" borderId="95" xfId="53" applyNumberFormat="1" applyFont="1" applyFill="1" applyBorder="1" applyAlignment="1">
      <alignment horizontal="center"/>
    </xf>
    <xf numFmtId="0" fontId="39" fillId="0" borderId="59" xfId="0" applyFont="1" applyBorder="1" applyAlignment="1">
      <alignment horizontal="center"/>
    </xf>
    <xf numFmtId="6" fontId="45" fillId="24" borderId="86" xfId="0" applyNumberFormat="1" applyFont="1" applyFill="1" applyBorder="1"/>
    <xf numFmtId="10" fontId="45" fillId="24" borderId="86" xfId="53" applyNumberFormat="1" applyFont="1" applyFill="1" applyBorder="1"/>
    <xf numFmtId="6" fontId="45" fillId="24" borderId="87" xfId="50" applyNumberFormat="1" applyFont="1" applyFill="1" applyBorder="1" applyAlignment="1">
      <alignment horizontal="right"/>
    </xf>
    <xf numFmtId="10" fontId="45" fillId="0" borderId="104" xfId="53" applyNumberFormat="1" applyFont="1" applyFill="1" applyBorder="1" applyAlignment="1">
      <alignment horizontal="center"/>
    </xf>
    <xf numFmtId="10" fontId="45" fillId="24" borderId="36" xfId="53" applyNumberFormat="1" applyFont="1" applyFill="1" applyBorder="1" applyAlignment="1">
      <alignment horizontal="center"/>
    </xf>
    <xf numFmtId="168" fontId="91" fillId="0" borderId="29" xfId="53" applyNumberFormat="1" applyFont="1" applyFill="1" applyBorder="1" applyAlignment="1">
      <alignment horizontal="center"/>
    </xf>
    <xf numFmtId="38" fontId="45" fillId="24" borderId="32" xfId="0" applyNumberFormat="1" applyFont="1" applyFill="1" applyBorder="1"/>
    <xf numFmtId="38" fontId="45" fillId="24" borderId="88" xfId="50" applyNumberFormat="1" applyFont="1" applyFill="1" applyBorder="1" applyAlignment="1">
      <alignment horizontal="right"/>
    </xf>
    <xf numFmtId="10" fontId="45" fillId="24" borderId="35" xfId="53" applyNumberFormat="1" applyFont="1" applyFill="1" applyBorder="1" applyAlignment="1">
      <alignment horizontal="center"/>
    </xf>
    <xf numFmtId="10" fontId="91" fillId="0" borderId="29" xfId="53" applyNumberFormat="1" applyFont="1" applyFill="1" applyBorder="1" applyAlignment="1">
      <alignment horizontal="center"/>
    </xf>
    <xf numFmtId="6" fontId="82" fillId="27" borderId="56" xfId="0" applyNumberFormat="1" applyFont="1" applyFill="1" applyBorder="1"/>
    <xf numFmtId="0" fontId="82" fillId="27" borderId="56" xfId="0" applyFont="1" applyFill="1" applyBorder="1"/>
    <xf numFmtId="10" fontId="82" fillId="27" borderId="56" xfId="50" applyNumberFormat="1" applyFont="1" applyFill="1" applyBorder="1"/>
    <xf numFmtId="6" fontId="82" fillId="27" borderId="58" xfId="50" applyNumberFormat="1" applyFont="1" applyFill="1" applyBorder="1" applyAlignment="1">
      <alignment horizontal="right"/>
    </xf>
    <xf numFmtId="10" fontId="82" fillId="27" borderId="62" xfId="50" quotePrefix="1" applyNumberFormat="1" applyFont="1" applyFill="1" applyBorder="1" applyAlignment="1">
      <alignment horizontal="center"/>
    </xf>
    <xf numFmtId="10" fontId="82" fillId="27" borderId="37" xfId="53" applyNumberFormat="1" applyFont="1" applyFill="1" applyBorder="1" applyAlignment="1">
      <alignment horizontal="center"/>
    </xf>
    <xf numFmtId="0" fontId="91" fillId="0" borderId="3" xfId="50" applyFont="1" applyBorder="1"/>
    <xf numFmtId="0" fontId="91" fillId="0" borderId="3" xfId="50" applyFont="1" applyBorder="1" applyAlignment="1">
      <alignment horizontal="center"/>
    </xf>
    <xf numFmtId="0" fontId="45" fillId="0" borderId="3" xfId="50" quotePrefix="1" applyFont="1" applyBorder="1" applyAlignment="1">
      <alignment horizontal="center"/>
    </xf>
    <xf numFmtId="172" fontId="91" fillId="0" borderId="3" xfId="0" applyNumberFormat="1" applyFont="1" applyBorder="1"/>
    <xf numFmtId="0" fontId="91" fillId="0" borderId="38" xfId="0" applyFont="1" applyBorder="1"/>
    <xf numFmtId="0" fontId="91" fillId="0" borderId="39" xfId="0" applyFont="1" applyBorder="1"/>
    <xf numFmtId="0" fontId="91" fillId="0" borderId="39" xfId="50" applyFont="1" applyBorder="1"/>
    <xf numFmtId="0" fontId="91" fillId="0" borderId="39" xfId="50" applyFont="1" applyBorder="1" applyAlignment="1">
      <alignment horizontal="center"/>
    </xf>
    <xf numFmtId="0" fontId="45" fillId="0" borderId="39" xfId="50" quotePrefix="1" applyFont="1" applyBorder="1" applyAlignment="1">
      <alignment horizontal="center"/>
    </xf>
    <xf numFmtId="172" fontId="91" fillId="0" borderId="39" xfId="0" applyNumberFormat="1" applyFont="1" applyBorder="1"/>
    <xf numFmtId="0" fontId="91" fillId="0" borderId="40" xfId="0" applyFont="1" applyBorder="1"/>
    <xf numFmtId="168" fontId="82" fillId="27" borderId="62" xfId="53" applyNumberFormat="1" applyFont="1" applyFill="1" applyBorder="1" applyAlignment="1">
      <alignment horizontal="center"/>
    </xf>
    <xf numFmtId="0" fontId="87" fillId="0" borderId="28" xfId="0" applyFont="1" applyBorder="1" applyAlignment="1">
      <alignment horizontal="left"/>
    </xf>
    <xf numFmtId="0" fontId="91" fillId="0" borderId="100" xfId="0" applyFont="1" applyBorder="1"/>
    <xf numFmtId="0" fontId="91" fillId="0" borderId="101" xfId="0" applyFont="1" applyBorder="1"/>
    <xf numFmtId="0" fontId="91" fillId="0" borderId="102" xfId="0" applyFont="1" applyBorder="1"/>
    <xf numFmtId="170" fontId="45" fillId="24" borderId="92" xfId="30" applyNumberFormat="1" applyFont="1" applyFill="1" applyBorder="1"/>
    <xf numFmtId="170" fontId="45" fillId="24" borderId="32" xfId="30" applyNumberFormat="1" applyFont="1" applyFill="1" applyBorder="1"/>
    <xf numFmtId="170" fontId="45" fillId="24" borderId="33" xfId="30" applyNumberFormat="1" applyFont="1" applyFill="1" applyBorder="1"/>
    <xf numFmtId="0" fontId="87" fillId="0" borderId="30" xfId="0" applyFont="1" applyBorder="1" applyAlignment="1">
      <alignment horizontal="left"/>
    </xf>
    <xf numFmtId="0" fontId="39" fillId="0" borderId="54" xfId="46" applyFont="1" applyBorder="1" applyAlignment="1">
      <alignment horizontal="center"/>
    </xf>
    <xf numFmtId="0" fontId="39" fillId="0" borderId="57" xfId="50" applyFont="1" applyBorder="1" applyAlignment="1">
      <alignment horizontal="center"/>
    </xf>
    <xf numFmtId="170" fontId="45" fillId="24" borderId="86" xfId="30" applyNumberFormat="1" applyFont="1" applyFill="1" applyBorder="1" applyAlignment="1">
      <alignment horizontal="center"/>
    </xf>
    <xf numFmtId="1" fontId="45" fillId="24" borderId="86" xfId="53" applyNumberFormat="1" applyFont="1" applyFill="1" applyBorder="1" applyAlignment="1">
      <alignment horizontal="center"/>
    </xf>
    <xf numFmtId="170" fontId="45" fillId="24" borderId="105" xfId="30" applyNumberFormat="1" applyFont="1" applyFill="1" applyBorder="1" applyAlignment="1">
      <alignment horizontal="center"/>
    </xf>
    <xf numFmtId="170" fontId="82" fillId="27" borderId="56" xfId="30" applyNumberFormat="1" applyFont="1" applyFill="1" applyBorder="1" applyAlignment="1">
      <alignment horizontal="center"/>
    </xf>
    <xf numFmtId="1" fontId="82" fillId="27" borderId="56" xfId="53" applyNumberFormat="1" applyFont="1" applyFill="1" applyBorder="1" applyAlignment="1">
      <alignment horizontal="center"/>
    </xf>
    <xf numFmtId="10" fontId="82" fillId="27" borderId="56" xfId="53" applyNumberFormat="1" applyFont="1" applyFill="1" applyBorder="1" applyAlignment="1">
      <alignment horizontal="center"/>
    </xf>
    <xf numFmtId="170" fontId="82" fillId="27" borderId="57" xfId="30" applyNumberFormat="1" applyFont="1" applyFill="1" applyBorder="1" applyAlignment="1">
      <alignment horizontal="center"/>
    </xf>
    <xf numFmtId="170" fontId="45" fillId="24" borderId="106" xfId="30" applyNumberFormat="1" applyFont="1" applyFill="1" applyBorder="1"/>
    <xf numFmtId="170" fontId="45" fillId="24" borderId="107" xfId="30" applyNumberFormat="1" applyFont="1" applyFill="1" applyBorder="1"/>
    <xf numFmtId="9" fontId="45" fillId="24" borderId="92" xfId="53" applyFont="1" applyFill="1" applyBorder="1"/>
    <xf numFmtId="9" fontId="45" fillId="24" borderId="32" xfId="53" applyFont="1" applyFill="1" applyBorder="1"/>
    <xf numFmtId="9" fontId="45" fillId="24" borderId="33" xfId="53" applyFont="1" applyFill="1" applyBorder="1"/>
    <xf numFmtId="0" fontId="39" fillId="0" borderId="28" xfId="46" applyFont="1" applyBorder="1" applyAlignment="1">
      <alignment horizontal="centerContinuous"/>
    </xf>
    <xf numFmtId="0" fontId="64" fillId="0" borderId="0" xfId="46" applyFont="1" applyAlignment="1">
      <alignment horizontal="centerContinuous"/>
    </xf>
    <xf numFmtId="38" fontId="109" fillId="0" borderId="0" xfId="46" applyNumberFormat="1" applyFont="1" applyAlignment="1">
      <alignment horizontal="centerContinuous"/>
    </xf>
    <xf numFmtId="38" fontId="64" fillId="0" borderId="0" xfId="46" applyNumberFormat="1" applyFont="1" applyAlignment="1">
      <alignment horizontal="centerContinuous"/>
    </xf>
    <xf numFmtId="0" fontId="39" fillId="27" borderId="225" xfId="46" applyFont="1" applyFill="1" applyBorder="1" applyAlignment="1">
      <alignment horizontal="center"/>
    </xf>
    <xf numFmtId="0" fontId="43" fillId="0" borderId="0" xfId="38" applyFont="1" applyBorder="1" applyAlignment="1" applyProtection="1">
      <alignment horizontal="center"/>
      <protection locked="0"/>
    </xf>
    <xf numFmtId="178" fontId="39" fillId="27" borderId="226" xfId="46" applyNumberFormat="1" applyFont="1" applyFill="1" applyBorder="1" applyAlignment="1">
      <alignment horizontal="center"/>
    </xf>
    <xf numFmtId="178" fontId="39" fillId="27" borderId="227" xfId="46" applyNumberFormat="1" applyFont="1" applyFill="1" applyBorder="1" applyAlignment="1">
      <alignment horizontal="center"/>
    </xf>
    <xf numFmtId="0" fontId="39" fillId="0" borderId="38" xfId="46" applyFont="1" applyBorder="1" applyAlignment="1">
      <alignment horizontal="center" vertical="center"/>
    </xf>
    <xf numFmtId="0" fontId="39" fillId="0" borderId="77" xfId="46" applyFont="1" applyBorder="1" applyAlignment="1">
      <alignment horizontal="centerContinuous" vertical="center"/>
    </xf>
    <xf numFmtId="0" fontId="39" fillId="0" borderId="28" xfId="46" applyFont="1" applyBorder="1" applyAlignment="1">
      <alignment horizontal="center" vertical="center"/>
    </xf>
    <xf numFmtId="0" fontId="39" fillId="0" borderId="43" xfId="46" applyFont="1" applyBorder="1" applyAlignment="1">
      <alignment horizontal="center" vertical="center"/>
    </xf>
    <xf numFmtId="0" fontId="39" fillId="0" borderId="68" xfId="46" applyFont="1" applyBorder="1" applyAlignment="1">
      <alignment horizontal="center" vertical="center"/>
    </xf>
    <xf numFmtId="0" fontId="39" fillId="0" borderId="67" xfId="46" applyFont="1" applyBorder="1" applyAlignment="1">
      <alignment horizontal="center" vertical="center"/>
    </xf>
    <xf numFmtId="0" fontId="39" fillId="0" borderId="69" xfId="46" applyFont="1" applyBorder="1" applyAlignment="1">
      <alignment horizontal="center" vertical="center"/>
    </xf>
    <xf numFmtId="38" fontId="110" fillId="0" borderId="0" xfId="46" applyNumberFormat="1" applyFont="1"/>
    <xf numFmtId="38" fontId="46" fillId="0" borderId="29" xfId="46" applyNumberFormat="1" applyFont="1" applyBorder="1"/>
    <xf numFmtId="0" fontId="45" fillId="0" borderId="28" xfId="46" applyFont="1" applyBorder="1" applyAlignment="1">
      <alignment horizontal="center"/>
    </xf>
    <xf numFmtId="0" fontId="81" fillId="0" borderId="0" xfId="46" applyFont="1" applyAlignment="1">
      <alignment horizontal="center"/>
    </xf>
    <xf numFmtId="0" fontId="78" fillId="0" borderId="0" xfId="46" applyFont="1" applyAlignment="1">
      <alignment horizontal="center"/>
    </xf>
    <xf numFmtId="0" fontId="45" fillId="0" borderId="0" xfId="46" applyFont="1" applyAlignment="1">
      <alignment horizontal="center"/>
    </xf>
    <xf numFmtId="0" fontId="78" fillId="0" borderId="32" xfId="46" applyFont="1" applyBorder="1" applyAlignment="1">
      <alignment horizontal="center"/>
    </xf>
    <xf numFmtId="0" fontId="45" fillId="0" borderId="32" xfId="46" applyFont="1" applyBorder="1" applyAlignment="1">
      <alignment horizontal="center"/>
    </xf>
    <xf numFmtId="165" fontId="45" fillId="24" borderId="32" xfId="28" applyNumberFormat="1" applyFont="1" applyFill="1" applyBorder="1"/>
    <xf numFmtId="165" fontId="45" fillId="24" borderId="33" xfId="28" applyNumberFormat="1" applyFont="1" applyFill="1" applyBorder="1"/>
    <xf numFmtId="165" fontId="40" fillId="0" borderId="0" xfId="28" applyNumberFormat="1" applyFont="1" applyFill="1" applyProtection="1">
      <protection locked="0"/>
    </xf>
    <xf numFmtId="43" fontId="40" fillId="0" borderId="0" xfId="28" applyFont="1" applyFill="1" applyProtection="1">
      <protection locked="0"/>
    </xf>
    <xf numFmtId="3" fontId="45" fillId="0" borderId="0" xfId="0" applyNumberFormat="1" applyFont="1" applyProtection="1">
      <protection locked="0"/>
    </xf>
    <xf numFmtId="3" fontId="45" fillId="0" borderId="0" xfId="0" applyNumberFormat="1" applyFont="1" applyAlignment="1">
      <alignment horizontal="right"/>
    </xf>
    <xf numFmtId="3" fontId="45" fillId="0" borderId="29" xfId="0" applyNumberFormat="1" applyFont="1" applyBorder="1" applyAlignment="1">
      <alignment horizontal="right"/>
    </xf>
    <xf numFmtId="165" fontId="45" fillId="0" borderId="0" xfId="28" applyNumberFormat="1" applyFont="1" applyFill="1" applyBorder="1"/>
    <xf numFmtId="165" fontId="45" fillId="0" borderId="29" xfId="28" applyNumberFormat="1" applyFont="1" applyFill="1" applyBorder="1"/>
    <xf numFmtId="165" fontId="45" fillId="31" borderId="32" xfId="28" applyNumberFormat="1" applyFont="1" applyFill="1" applyBorder="1"/>
    <xf numFmtId="165" fontId="45" fillId="31" borderId="33" xfId="28" applyNumberFormat="1" applyFont="1" applyFill="1" applyBorder="1"/>
    <xf numFmtId="0" fontId="45" fillId="0" borderId="112" xfId="46" applyFont="1" applyBorder="1" applyAlignment="1" applyProtection="1">
      <alignment horizontal="center"/>
      <protection locked="0"/>
    </xf>
    <xf numFmtId="38" fontId="45" fillId="24" borderId="32" xfId="28" applyNumberFormat="1" applyFont="1" applyFill="1" applyBorder="1" applyProtection="1">
      <protection locked="0"/>
    </xf>
    <xf numFmtId="0" fontId="80" fillId="27" borderId="32" xfId="46" applyFont="1" applyFill="1" applyBorder="1" applyAlignment="1">
      <alignment horizontal="center"/>
    </xf>
    <xf numFmtId="0" fontId="81" fillId="27" borderId="32" xfId="46" applyFont="1" applyFill="1" applyBorder="1" applyAlignment="1">
      <alignment horizontal="center"/>
    </xf>
    <xf numFmtId="0" fontId="81" fillId="27" borderId="32" xfId="46" applyFont="1" applyFill="1" applyBorder="1" applyAlignment="1" applyProtection="1">
      <alignment horizontal="center"/>
      <protection locked="0"/>
    </xf>
    <xf numFmtId="170" fontId="82" fillId="27" borderId="86" xfId="30" applyNumberFormat="1" applyFont="1" applyFill="1" applyBorder="1" applyProtection="1">
      <protection locked="0"/>
    </xf>
    <xf numFmtId="44" fontId="82" fillId="27" borderId="32" xfId="30" applyFont="1" applyFill="1" applyBorder="1"/>
    <xf numFmtId="0" fontId="39" fillId="0" borderId="0" xfId="0" applyFont="1" applyProtection="1">
      <protection locked="0"/>
    </xf>
    <xf numFmtId="0" fontId="58" fillId="0" borderId="30" xfId="46" applyFont="1" applyBorder="1"/>
    <xf numFmtId="0" fontId="78" fillId="0" borderId="3" xfId="46" applyFont="1" applyBorder="1" applyAlignment="1">
      <alignment horizontal="center"/>
    </xf>
    <xf numFmtId="0" fontId="45" fillId="0" borderId="3" xfId="46" applyFont="1" applyBorder="1" applyAlignment="1">
      <alignment horizontal="center"/>
    </xf>
    <xf numFmtId="38" fontId="45" fillId="0" borderId="31" xfId="46" applyNumberFormat="1" applyFont="1" applyBorder="1"/>
    <xf numFmtId="0" fontId="58" fillId="0" borderId="28" xfId="46" applyFont="1" applyBorder="1"/>
    <xf numFmtId="38" fontId="45" fillId="0" borderId="29" xfId="46" applyNumberFormat="1" applyFont="1" applyBorder="1" applyAlignment="1">
      <alignment horizontal="right"/>
    </xf>
    <xf numFmtId="0" fontId="75" fillId="0" borderId="32" xfId="46" applyFont="1" applyBorder="1" applyAlignment="1" applyProtection="1">
      <alignment horizontal="center"/>
      <protection locked="0"/>
    </xf>
    <xf numFmtId="165" fontId="52" fillId="24" borderId="32" xfId="28" applyNumberFormat="1" applyFont="1" applyFill="1" applyBorder="1" applyProtection="1">
      <protection locked="0"/>
    </xf>
    <xf numFmtId="165" fontId="40" fillId="0" borderId="0" xfId="0" applyNumberFormat="1" applyFont="1" applyProtection="1">
      <protection locked="0"/>
    </xf>
    <xf numFmtId="0" fontId="82" fillId="0" borderId="28" xfId="46" applyFont="1" applyBorder="1"/>
    <xf numFmtId="10" fontId="40" fillId="0" borderId="0" xfId="53" applyNumberFormat="1" applyFont="1" applyProtection="1">
      <protection locked="0"/>
    </xf>
    <xf numFmtId="165" fontId="40" fillId="0" borderId="0" xfId="28" applyNumberFormat="1" applyFont="1" applyProtection="1">
      <protection locked="0"/>
    </xf>
    <xf numFmtId="0" fontId="45" fillId="45" borderId="0" xfId="46" applyFont="1" applyFill="1" applyAlignment="1" applyProtection="1">
      <alignment horizontal="left"/>
      <protection locked="0"/>
    </xf>
    <xf numFmtId="0" fontId="78" fillId="45" borderId="32" xfId="46" applyFont="1" applyFill="1" applyBorder="1" applyAlignment="1">
      <alignment horizontal="center"/>
    </xf>
    <xf numFmtId="0" fontId="45" fillId="45" borderId="32" xfId="46" applyFont="1" applyFill="1" applyBorder="1" applyAlignment="1">
      <alignment horizontal="center"/>
    </xf>
    <xf numFmtId="0" fontId="45" fillId="45" borderId="32" xfId="46" applyFont="1" applyFill="1" applyBorder="1" applyAlignment="1" applyProtection="1">
      <alignment horizontal="center"/>
      <protection locked="0"/>
    </xf>
    <xf numFmtId="0" fontId="64" fillId="0" borderId="0" xfId="0" applyFont="1" applyProtection="1">
      <protection locked="0"/>
    </xf>
    <xf numFmtId="0" fontId="111" fillId="0" borderId="0" xfId="46" applyFont="1" applyAlignment="1" applyProtection="1">
      <alignment horizontal="left"/>
      <protection locked="0"/>
    </xf>
    <xf numFmtId="0" fontId="111" fillId="0" borderId="32" xfId="46" applyFont="1" applyBorder="1" applyAlignment="1">
      <alignment horizontal="center"/>
    </xf>
    <xf numFmtId="0" fontId="111" fillId="0" borderId="32" xfId="46" applyFont="1" applyBorder="1" applyAlignment="1" applyProtection="1">
      <alignment horizontal="center"/>
      <protection locked="0"/>
    </xf>
    <xf numFmtId="38" fontId="111" fillId="47" borderId="32" xfId="28" applyNumberFormat="1" applyFont="1" applyFill="1" applyBorder="1" applyProtection="1">
      <protection locked="0"/>
    </xf>
    <xf numFmtId="165" fontId="111" fillId="24" borderId="32" xfId="28" applyNumberFormat="1" applyFont="1" applyFill="1" applyBorder="1"/>
    <xf numFmtId="165" fontId="111" fillId="24" borderId="33" xfId="28" applyNumberFormat="1" applyFont="1" applyFill="1" applyBorder="1"/>
    <xf numFmtId="10" fontId="40" fillId="0" borderId="0" xfId="53" applyNumberFormat="1" applyFont="1"/>
    <xf numFmtId="0" fontId="112" fillId="0" borderId="0" xfId="46" applyFont="1" applyAlignment="1" applyProtection="1">
      <alignment horizontal="left"/>
      <protection locked="0"/>
    </xf>
    <xf numFmtId="0" fontId="112" fillId="0" borderId="32" xfId="46" applyFont="1" applyBorder="1" applyAlignment="1">
      <alignment horizontal="center"/>
    </xf>
    <xf numFmtId="0" fontId="112" fillId="0" borderId="32" xfId="46" applyFont="1" applyBorder="1" applyAlignment="1" applyProtection="1">
      <alignment horizontal="center"/>
      <protection locked="0"/>
    </xf>
    <xf numFmtId="165" fontId="112" fillId="47" borderId="32" xfId="28" applyNumberFormat="1" applyFont="1" applyFill="1" applyBorder="1" applyProtection="1">
      <protection locked="0"/>
    </xf>
    <xf numFmtId="165" fontId="112" fillId="24" borderId="32" xfId="28" applyNumberFormat="1" applyFont="1" applyFill="1" applyBorder="1"/>
    <xf numFmtId="165" fontId="112" fillId="24" borderId="33" xfId="28" applyNumberFormat="1" applyFont="1" applyFill="1" applyBorder="1"/>
    <xf numFmtId="38" fontId="112" fillId="47" borderId="32" xfId="28" applyNumberFormat="1" applyFont="1" applyFill="1" applyBorder="1" applyProtection="1">
      <protection locked="0"/>
    </xf>
    <xf numFmtId="170" fontId="82" fillId="30" borderId="32" xfId="30" applyNumberFormat="1" applyFont="1" applyFill="1" applyBorder="1" applyProtection="1">
      <protection locked="0"/>
    </xf>
    <xf numFmtId="0" fontId="58" fillId="0" borderId="3" xfId="46" applyFont="1" applyBorder="1" applyProtection="1">
      <protection locked="0"/>
    </xf>
    <xf numFmtId="0" fontId="86" fillId="0" borderId="3" xfId="46" applyFont="1" applyBorder="1" applyAlignment="1">
      <alignment horizontal="center"/>
    </xf>
    <xf numFmtId="3" fontId="45" fillId="0" borderId="3" xfId="46" applyNumberFormat="1" applyFont="1" applyBorder="1" applyAlignment="1" applyProtection="1">
      <alignment horizontal="right"/>
      <protection locked="0"/>
    </xf>
    <xf numFmtId="3" fontId="45" fillId="0" borderId="3" xfId="46" applyNumberFormat="1" applyFont="1" applyBorder="1" applyAlignment="1">
      <alignment horizontal="right"/>
    </xf>
    <xf numFmtId="3" fontId="45" fillId="0" borderId="31" xfId="46" applyNumberFormat="1" applyFont="1" applyBorder="1" applyAlignment="1">
      <alignment horizontal="right"/>
    </xf>
    <xf numFmtId="0" fontId="80" fillId="27" borderId="86" xfId="46" applyFont="1" applyFill="1" applyBorder="1" applyAlignment="1">
      <alignment horizontal="center"/>
    </xf>
    <xf numFmtId="0" fontId="81" fillId="27" borderId="86" xfId="46" applyFont="1" applyFill="1" applyBorder="1" applyAlignment="1">
      <alignment horizontal="center"/>
    </xf>
    <xf numFmtId="0" fontId="81" fillId="27" borderId="86" xfId="46" applyFont="1" applyFill="1" applyBorder="1" applyAlignment="1" applyProtection="1">
      <alignment horizontal="center"/>
      <protection locked="0"/>
    </xf>
    <xf numFmtId="170" fontId="82" fillId="27" borderId="86" xfId="30" applyNumberFormat="1" applyFont="1" applyFill="1" applyBorder="1"/>
    <xf numFmtId="170" fontId="82" fillId="27" borderId="111" xfId="30" applyNumberFormat="1" applyFont="1" applyFill="1" applyBorder="1"/>
    <xf numFmtId="0" fontId="87" fillId="0" borderId="28" xfId="46" applyFont="1" applyBorder="1" applyAlignment="1">
      <alignment horizontal="left" vertical="center"/>
    </xf>
    <xf numFmtId="0" fontId="87" fillId="0" borderId="0" xfId="46" applyFont="1" applyAlignment="1">
      <alignment horizontal="left" vertical="center"/>
    </xf>
    <xf numFmtId="0" fontId="68" fillId="0" borderId="0" xfId="0" applyFont="1" applyAlignment="1">
      <alignment horizontal="left" vertical="center"/>
    </xf>
    <xf numFmtId="0" fontId="58" fillId="0" borderId="0" xfId="46" applyFont="1" applyAlignment="1" applyProtection="1">
      <alignment horizontal="left"/>
      <protection locked="0"/>
    </xf>
    <xf numFmtId="3" fontId="45" fillId="0" borderId="0" xfId="46" applyNumberFormat="1" applyFont="1" applyAlignment="1" applyProtection="1">
      <alignment horizontal="left"/>
      <protection locked="0"/>
    </xf>
    <xf numFmtId="3" fontId="45" fillId="0" borderId="0" xfId="46" applyNumberFormat="1" applyFont="1" applyAlignment="1">
      <alignment horizontal="left"/>
    </xf>
    <xf numFmtId="3" fontId="45" fillId="0" borderId="29" xfId="46" applyNumberFormat="1" applyFont="1" applyBorder="1" applyAlignment="1">
      <alignment horizontal="left"/>
    </xf>
    <xf numFmtId="0" fontId="91" fillId="0" borderId="28" xfId="0" applyFont="1" applyBorder="1" applyAlignment="1">
      <alignment horizontal="left" vertical="center" wrapText="1"/>
    </xf>
    <xf numFmtId="0" fontId="91" fillId="0" borderId="0" xfId="0" applyFont="1" applyAlignment="1">
      <alignment horizontal="left" vertical="center" wrapText="1"/>
    </xf>
    <xf numFmtId="0" fontId="91" fillId="0" borderId="0" xfId="0" applyFont="1" applyAlignment="1">
      <alignment vertical="center" wrapText="1"/>
    </xf>
    <xf numFmtId="0" fontId="91" fillId="0" borderId="0" xfId="0" applyFont="1" applyAlignment="1" applyProtection="1">
      <alignment vertical="center" wrapText="1"/>
      <protection locked="0"/>
    </xf>
    <xf numFmtId="165" fontId="42" fillId="0" borderId="0" xfId="28" applyNumberFormat="1" applyFont="1" applyFill="1" applyBorder="1" applyProtection="1">
      <protection locked="0"/>
    </xf>
    <xf numFmtId="3" fontId="45" fillId="0" borderId="0" xfId="0" applyNumberFormat="1" applyFont="1" applyAlignment="1" applyProtection="1">
      <alignment vertical="center"/>
      <protection locked="0"/>
    </xf>
    <xf numFmtId="3" fontId="45" fillId="0" borderId="0" xfId="46" applyNumberFormat="1" applyFont="1"/>
    <xf numFmtId="3" fontId="45" fillId="0" borderId="29" xfId="46" applyNumberFormat="1" applyFont="1" applyBorder="1"/>
    <xf numFmtId="0" fontId="110" fillId="0" borderId="0" xfId="0" applyFont="1"/>
    <xf numFmtId="165" fontId="78" fillId="0" borderId="0" xfId="28" applyNumberFormat="1" applyFont="1" applyFill="1" applyBorder="1"/>
    <xf numFmtId="165" fontId="42" fillId="0" borderId="0" xfId="28" applyNumberFormat="1" applyFont="1" applyFill="1" applyBorder="1"/>
    <xf numFmtId="3" fontId="45" fillId="0" borderId="108" xfId="46" applyNumberFormat="1" applyFont="1" applyBorder="1" applyProtection="1">
      <protection locked="0"/>
    </xf>
    <xf numFmtId="165" fontId="45" fillId="39" borderId="32" xfId="28" applyNumberFormat="1" applyFont="1" applyFill="1" applyBorder="1"/>
    <xf numFmtId="165" fontId="45" fillId="39" borderId="33" xfId="28" applyNumberFormat="1" applyFont="1" applyFill="1" applyBorder="1"/>
    <xf numFmtId="1" fontId="45" fillId="0" borderId="32" xfId="46" applyNumberFormat="1" applyFont="1" applyBorder="1" applyAlignment="1">
      <alignment horizontal="center"/>
    </xf>
    <xf numFmtId="43" fontId="40" fillId="0" borderId="0" xfId="0" applyNumberFormat="1" applyFont="1" applyProtection="1">
      <protection locked="0"/>
    </xf>
    <xf numFmtId="171" fontId="45" fillId="0" borderId="32" xfId="46" applyNumberFormat="1" applyFont="1" applyBorder="1" applyAlignment="1">
      <alignment horizontal="center"/>
    </xf>
    <xf numFmtId="170" fontId="81" fillId="27" borderId="32" xfId="30" applyNumberFormat="1" applyFont="1" applyFill="1" applyBorder="1" applyAlignment="1" applyProtection="1">
      <alignment horizontal="center"/>
    </xf>
    <xf numFmtId="170" fontId="81" fillId="27" borderId="32" xfId="30" applyNumberFormat="1" applyFont="1" applyFill="1" applyBorder="1" applyAlignment="1" applyProtection="1">
      <alignment horizontal="center"/>
      <protection locked="0"/>
    </xf>
    <xf numFmtId="0" fontId="84" fillId="0" borderId="28" xfId="46" applyFont="1" applyBorder="1"/>
    <xf numFmtId="38" fontId="45" fillId="0" borderId="29" xfId="0" applyNumberFormat="1" applyFont="1" applyBorder="1"/>
    <xf numFmtId="0" fontId="45" fillId="0" borderId="0" xfId="0" applyFont="1" applyProtection="1">
      <protection locked="0"/>
    </xf>
    <xf numFmtId="0" fontId="87" fillId="0" borderId="30" xfId="46" applyFont="1" applyBorder="1"/>
    <xf numFmtId="38" fontId="110" fillId="0" borderId="3" xfId="46" applyNumberFormat="1" applyFont="1" applyBorder="1" applyAlignment="1" applyProtection="1">
      <alignment horizontal="right"/>
      <protection locked="0"/>
    </xf>
    <xf numFmtId="38" fontId="58" fillId="0" borderId="3" xfId="46" applyNumberFormat="1" applyFont="1" applyBorder="1" applyAlignment="1">
      <alignment horizontal="right"/>
    </xf>
    <xf numFmtId="38" fontId="58" fillId="0" borderId="31" xfId="46" applyNumberFormat="1" applyFont="1" applyBorder="1" applyAlignment="1">
      <alignment horizontal="right"/>
    </xf>
    <xf numFmtId="0" fontId="110" fillId="0" borderId="0" xfId="0" applyFont="1" applyProtection="1">
      <protection locked="0"/>
    </xf>
    <xf numFmtId="0" fontId="39" fillId="0" borderId="44" xfId="46" applyFont="1" applyBorder="1" applyAlignment="1">
      <alignment horizontal="centerContinuous" vertical="center"/>
    </xf>
    <xf numFmtId="0" fontId="39" fillId="0" borderId="44" xfId="46" applyFont="1" applyBorder="1" applyAlignment="1">
      <alignment horizontal="center" vertical="center"/>
    </xf>
    <xf numFmtId="0" fontId="45" fillId="0" borderId="28" xfId="0" applyFont="1" applyBorder="1"/>
    <xf numFmtId="0" fontId="39" fillId="0" borderId="28" xfId="46" applyFont="1" applyBorder="1" applyAlignment="1">
      <alignment horizontal="left"/>
    </xf>
    <xf numFmtId="0" fontId="91" fillId="0" borderId="0" xfId="50" quotePrefix="1" applyFont="1" applyAlignment="1">
      <alignment horizontal="center"/>
    </xf>
    <xf numFmtId="0" fontId="91" fillId="0" borderId="0" xfId="46" applyFont="1" applyAlignment="1" applyProtection="1">
      <alignment horizontal="center"/>
      <protection locked="0"/>
    </xf>
    <xf numFmtId="38" fontId="91" fillId="0" borderId="0" xfId="50" applyNumberFormat="1" applyFont="1"/>
    <xf numFmtId="38" fontId="91" fillId="0" borderId="0" xfId="0" applyNumberFormat="1" applyFont="1" applyAlignment="1">
      <alignment horizontal="right"/>
    </xf>
    <xf numFmtId="38" fontId="91" fillId="0" borderId="29" xfId="0" applyNumberFormat="1" applyFont="1" applyBorder="1" applyAlignment="1">
      <alignment horizontal="right"/>
    </xf>
    <xf numFmtId="0" fontId="78" fillId="0" borderId="32" xfId="50" applyFont="1" applyBorder="1" applyAlignment="1">
      <alignment horizontal="center"/>
    </xf>
    <xf numFmtId="0" fontId="45" fillId="0" borderId="32" xfId="50" quotePrefix="1" applyFont="1" applyBorder="1" applyAlignment="1">
      <alignment horizontal="center"/>
    </xf>
    <xf numFmtId="165" fontId="45" fillId="41" borderId="32" xfId="28" applyNumberFormat="1" applyFont="1" applyFill="1" applyBorder="1" applyProtection="1">
      <protection locked="0"/>
    </xf>
    <xf numFmtId="0" fontId="39" fillId="0" borderId="28" xfId="50" applyFont="1" applyBorder="1"/>
    <xf numFmtId="0" fontId="39" fillId="0" borderId="0" xfId="50" applyFont="1"/>
    <xf numFmtId="0" fontId="68" fillId="27" borderId="112" xfId="50" applyFont="1" applyFill="1" applyBorder="1" applyAlignment="1">
      <alignment horizontal="center"/>
    </xf>
    <xf numFmtId="0" fontId="91" fillId="27" borderId="101" xfId="50" quotePrefix="1" applyFont="1" applyFill="1" applyBorder="1" applyAlignment="1">
      <alignment horizontal="center"/>
    </xf>
    <xf numFmtId="0" fontId="91" fillId="27" borderId="110" xfId="46" applyFont="1" applyFill="1" applyBorder="1" applyAlignment="1" applyProtection="1">
      <alignment horizontal="center"/>
      <protection locked="0"/>
    </xf>
    <xf numFmtId="0" fontId="68" fillId="0" borderId="0" xfId="50" applyFont="1" applyAlignment="1">
      <alignment horizontal="center"/>
    </xf>
    <xf numFmtId="38" fontId="45" fillId="0" borderId="0" xfId="50" applyNumberFormat="1" applyFont="1" applyProtection="1">
      <protection locked="0"/>
    </xf>
    <xf numFmtId="38" fontId="45" fillId="0" borderId="0" xfId="50" applyNumberFormat="1" applyFont="1"/>
    <xf numFmtId="38" fontId="45" fillId="0" borderId="29" xfId="50" applyNumberFormat="1" applyFont="1" applyBorder="1"/>
    <xf numFmtId="170" fontId="40" fillId="0" borderId="0" xfId="30" applyNumberFormat="1" applyFont="1"/>
    <xf numFmtId="6" fontId="45" fillId="0" borderId="0" xfId="50" applyNumberFormat="1" applyFont="1" applyProtection="1">
      <protection locked="0"/>
    </xf>
    <xf numFmtId="6" fontId="45" fillId="0" borderId="0" xfId="50" applyNumberFormat="1" applyFont="1"/>
    <xf numFmtId="6" fontId="45" fillId="0" borderId="29" xfId="50" applyNumberFormat="1" applyFont="1" applyBorder="1"/>
    <xf numFmtId="0" fontId="91" fillId="27" borderId="112" xfId="50" applyFont="1" applyFill="1" applyBorder="1" applyAlignment="1">
      <alignment horizontal="center"/>
    </xf>
    <xf numFmtId="6" fontId="91" fillId="0" borderId="0" xfId="50" applyNumberFormat="1" applyFont="1"/>
    <xf numFmtId="6" fontId="91" fillId="0" borderId="29" xfId="50" applyNumberFormat="1" applyFont="1" applyBorder="1"/>
    <xf numFmtId="38" fontId="76" fillId="0" borderId="0" xfId="46" applyNumberFormat="1" applyFont="1" applyAlignment="1">
      <alignment horizontal="centerContinuous"/>
    </xf>
    <xf numFmtId="0" fontId="47" fillId="26" borderId="28" xfId="38" applyFont="1" applyFill="1" applyBorder="1" applyAlignment="1" applyProtection="1">
      <alignment horizontal="left"/>
    </xf>
    <xf numFmtId="38" fontId="39" fillId="41" borderId="29" xfId="46" applyNumberFormat="1" applyFont="1" applyFill="1" applyBorder="1" applyAlignment="1">
      <alignment horizontal="centerContinuous"/>
    </xf>
    <xf numFmtId="0" fontId="113" fillId="0" borderId="28" xfId="46" applyFont="1" applyBorder="1" applyAlignment="1">
      <alignment horizontal="centerContinuous"/>
    </xf>
    <xf numFmtId="0" fontId="39" fillId="0" borderId="71" xfId="46" applyFont="1" applyBorder="1" applyAlignment="1">
      <alignment horizontal="centerContinuous" vertical="center"/>
    </xf>
    <xf numFmtId="0" fontId="58" fillId="0" borderId="47" xfId="46" applyFont="1" applyBorder="1" applyAlignment="1">
      <alignment horizontal="centerContinuous" vertical="center"/>
    </xf>
    <xf numFmtId="0" fontId="46" fillId="0" borderId="0" xfId="46" applyFont="1" applyAlignment="1">
      <alignment horizontal="center"/>
    </xf>
    <xf numFmtId="0" fontId="46" fillId="0" borderId="0" xfId="46" applyFont="1" applyAlignment="1" applyProtection="1">
      <alignment horizontal="center"/>
      <protection locked="0"/>
    </xf>
    <xf numFmtId="38" fontId="58" fillId="0" borderId="29" xfId="46" applyNumberFormat="1" applyFont="1" applyBorder="1" applyAlignment="1">
      <alignment horizontal="center" vertical="center" wrapText="1"/>
    </xf>
    <xf numFmtId="0" fontId="82" fillId="0" borderId="28" xfId="46" applyFont="1" applyBorder="1" applyAlignment="1">
      <alignment horizontal="left"/>
    </xf>
    <xf numFmtId="0" fontId="93" fillId="0" borderId="0" xfId="46" applyFont="1" applyProtection="1">
      <protection locked="0"/>
    </xf>
    <xf numFmtId="0" fontId="93" fillId="0" borderId="0" xfId="46" applyFont="1" applyAlignment="1" applyProtection="1">
      <alignment horizontal="left"/>
      <protection locked="0"/>
    </xf>
    <xf numFmtId="165" fontId="45" fillId="24" borderId="20" xfId="28" applyNumberFormat="1" applyFont="1" applyFill="1" applyBorder="1"/>
    <xf numFmtId="165" fontId="45" fillId="24" borderId="230" xfId="28" applyNumberFormat="1" applyFont="1" applyFill="1" applyBorder="1"/>
    <xf numFmtId="0" fontId="42" fillId="0" borderId="0" xfId="0" applyFont="1" applyProtection="1">
      <protection locked="0"/>
    </xf>
    <xf numFmtId="0" fontId="79" fillId="0" borderId="28" xfId="46" applyFont="1" applyBorder="1" applyAlignment="1">
      <alignment horizontal="left"/>
    </xf>
    <xf numFmtId="0" fontId="91" fillId="0" borderId="0" xfId="46" applyFont="1" applyAlignment="1">
      <alignment horizontal="left"/>
    </xf>
    <xf numFmtId="0" fontId="68" fillId="27" borderId="117" xfId="46" applyFont="1" applyFill="1" applyBorder="1" applyAlignment="1">
      <alignment horizontal="center"/>
    </xf>
    <xf numFmtId="0" fontId="91" fillId="27" borderId="118" xfId="46" applyFont="1" applyFill="1" applyBorder="1" applyAlignment="1">
      <alignment horizontal="center"/>
    </xf>
    <xf numFmtId="170" fontId="82" fillId="27" borderId="20" xfId="30" applyNumberFormat="1" applyFont="1" applyFill="1" applyBorder="1" applyProtection="1">
      <protection locked="0"/>
    </xf>
    <xf numFmtId="170" fontId="82" fillId="27" borderId="20" xfId="30" applyNumberFormat="1" applyFont="1" applyFill="1" applyBorder="1"/>
    <xf numFmtId="170" fontId="82" fillId="27" borderId="230" xfId="30" applyNumberFormat="1" applyFont="1" applyFill="1" applyBorder="1"/>
    <xf numFmtId="0" fontId="45" fillId="0" borderId="28" xfId="46" applyFont="1" applyBorder="1" applyAlignment="1">
      <alignment horizontal="left"/>
    </xf>
    <xf numFmtId="0" fontId="68" fillId="0" borderId="0" xfId="46" applyFont="1" applyAlignment="1">
      <alignment horizontal="center"/>
    </xf>
    <xf numFmtId="38" fontId="91" fillId="0" borderId="0" xfId="46" applyNumberFormat="1" applyFont="1" applyAlignment="1" applyProtection="1">
      <alignment horizontal="right"/>
      <protection locked="0"/>
    </xf>
    <xf numFmtId="38" fontId="91" fillId="0" borderId="0" xfId="46" applyNumberFormat="1" applyFont="1" applyAlignment="1">
      <alignment horizontal="right"/>
    </xf>
    <xf numFmtId="38" fontId="91" fillId="0" borderId="29" xfId="46" applyNumberFormat="1" applyFont="1" applyBorder="1" applyAlignment="1">
      <alignment horizontal="right"/>
    </xf>
    <xf numFmtId="165" fontId="45" fillId="31" borderId="20" xfId="28" applyNumberFormat="1" applyFont="1" applyFill="1" applyBorder="1" applyProtection="1">
      <protection locked="0"/>
    </xf>
    <xf numFmtId="165" fontId="45" fillId="31" borderId="20" xfId="28" applyNumberFormat="1" applyFont="1" applyFill="1" applyBorder="1"/>
    <xf numFmtId="165" fontId="45" fillId="31" borderId="230" xfId="28" applyNumberFormat="1" applyFont="1" applyFill="1" applyBorder="1"/>
    <xf numFmtId="0" fontId="45" fillId="0" borderId="110" xfId="46" applyFont="1" applyBorder="1" applyAlignment="1" applyProtection="1">
      <alignment horizontal="center"/>
      <protection locked="0"/>
    </xf>
    <xf numFmtId="0" fontId="91" fillId="0" borderId="0" xfId="46" applyFont="1"/>
    <xf numFmtId="38" fontId="45" fillId="41" borderId="32" xfId="28" applyNumberFormat="1" applyFont="1" applyFill="1" applyBorder="1" applyProtection="1">
      <protection locked="0"/>
    </xf>
    <xf numFmtId="165" fontId="42" fillId="0" borderId="0" xfId="0" applyNumberFormat="1" applyFont="1"/>
    <xf numFmtId="0" fontId="91" fillId="27" borderId="112" xfId="46" applyFont="1" applyFill="1" applyBorder="1" applyAlignment="1">
      <alignment horizontal="center"/>
    </xf>
    <xf numFmtId="0" fontId="91" fillId="27" borderId="101" xfId="46" applyFont="1" applyFill="1" applyBorder="1" applyAlignment="1">
      <alignment horizontal="center"/>
    </xf>
    <xf numFmtId="0" fontId="91" fillId="27" borderId="101" xfId="46" applyFont="1" applyFill="1" applyBorder="1" applyAlignment="1" applyProtection="1">
      <alignment horizontal="center"/>
      <protection locked="0"/>
    </xf>
    <xf numFmtId="0" fontId="91" fillId="27" borderId="119" xfId="46" applyFont="1" applyFill="1" applyBorder="1" applyAlignment="1" applyProtection="1">
      <alignment horizontal="center"/>
      <protection locked="0"/>
    </xf>
    <xf numFmtId="170" fontId="82" fillId="27" borderId="120" xfId="30" applyNumberFormat="1" applyFont="1" applyFill="1" applyBorder="1" applyProtection="1">
      <protection locked="0"/>
    </xf>
    <xf numFmtId="0" fontId="87" fillId="0" borderId="28" xfId="46" applyFont="1" applyBorder="1"/>
    <xf numFmtId="0" fontId="40" fillId="0" borderId="28" xfId="0" applyFont="1" applyBorder="1"/>
    <xf numFmtId="0" fontId="40" fillId="0" borderId="30" xfId="0" applyFont="1" applyBorder="1"/>
    <xf numFmtId="0" fontId="40" fillId="0" borderId="3" xfId="0" applyFont="1" applyBorder="1"/>
    <xf numFmtId="0" fontId="40" fillId="0" borderId="31" xfId="0" applyFont="1" applyBorder="1"/>
    <xf numFmtId="0" fontId="77" fillId="0" borderId="81" xfId="0" applyFont="1" applyBorder="1" applyAlignment="1">
      <alignment horizontal="center"/>
    </xf>
    <xf numFmtId="0" fontId="77" fillId="0" borderId="41" xfId="0" applyFont="1" applyBorder="1" applyAlignment="1">
      <alignment horizontal="center"/>
    </xf>
    <xf numFmtId="0" fontId="77" fillId="0" borderId="42" xfId="0" applyFont="1" applyBorder="1" applyAlignment="1">
      <alignment horizontal="center"/>
    </xf>
    <xf numFmtId="0" fontId="114" fillId="0" borderId="28" xfId="0" applyFont="1" applyBorder="1" applyAlignment="1">
      <alignment horizontal="centerContinuous"/>
    </xf>
    <xf numFmtId="38" fontId="39" fillId="0" borderId="62" xfId="46" applyNumberFormat="1" applyFont="1" applyBorder="1" applyAlignment="1">
      <alignment horizontal="center" vertical="center"/>
    </xf>
    <xf numFmtId="38" fontId="39" fillId="0" borderId="63" xfId="46" applyNumberFormat="1" applyFont="1" applyBorder="1" applyAlignment="1">
      <alignment horizontal="center" vertical="center"/>
    </xf>
    <xf numFmtId="170" fontId="91" fillId="29" borderId="62" xfId="30" applyNumberFormat="1" applyFont="1" applyFill="1" applyBorder="1" applyAlignment="1" applyProtection="1">
      <alignment horizontal="right"/>
    </xf>
    <xf numFmtId="170" fontId="91" fillId="29" borderId="63" xfId="30" applyNumberFormat="1" applyFont="1" applyFill="1" applyBorder="1" applyAlignment="1" applyProtection="1">
      <alignment horizontal="right"/>
    </xf>
    <xf numFmtId="0" fontId="115" fillId="0" borderId="28" xfId="46" applyFont="1" applyBorder="1"/>
    <xf numFmtId="170" fontId="39" fillId="29" borderId="62" xfId="30" applyNumberFormat="1" applyFont="1" applyFill="1" applyBorder="1" applyAlignment="1" applyProtection="1">
      <alignment horizontal="right"/>
    </xf>
    <xf numFmtId="170" fontId="39" fillId="29" borderId="63" xfId="30" applyNumberFormat="1" applyFont="1" applyFill="1" applyBorder="1" applyAlignment="1" applyProtection="1">
      <alignment horizontal="right"/>
    </xf>
    <xf numFmtId="0" fontId="40" fillId="0" borderId="0" xfId="46" applyFont="1" applyAlignment="1">
      <alignment horizontal="center"/>
    </xf>
    <xf numFmtId="43" fontId="91" fillId="0" borderId="0" xfId="46" applyNumberFormat="1" applyFont="1" applyAlignment="1">
      <alignment horizontal="center"/>
    </xf>
    <xf numFmtId="43" fontId="40" fillId="0" borderId="0" xfId="0" applyNumberFormat="1" applyFont="1"/>
    <xf numFmtId="0" fontId="40" fillId="0" borderId="29" xfId="0" quotePrefix="1" applyFont="1" applyBorder="1"/>
    <xf numFmtId="0" fontId="40" fillId="0" borderId="40" xfId="0" applyFont="1" applyBorder="1"/>
    <xf numFmtId="173" fontId="40" fillId="0" borderId="0" xfId="0" applyNumberFormat="1" applyFont="1"/>
    <xf numFmtId="0" fontId="40" fillId="0" borderId="0" xfId="0" applyFont="1" applyAlignment="1">
      <alignment wrapText="1"/>
    </xf>
    <xf numFmtId="0" fontId="64" fillId="0" borderId="0" xfId="0" applyFont="1"/>
    <xf numFmtId="0" fontId="39" fillId="29" borderId="121" xfId="46" applyFont="1" applyFill="1" applyBorder="1"/>
    <xf numFmtId="0" fontId="64" fillId="0" borderId="0" xfId="0" applyFont="1" applyAlignment="1">
      <alignment horizontal="center" wrapText="1"/>
    </xf>
    <xf numFmtId="38" fontId="70" fillId="0" borderId="0" xfId="46" applyNumberFormat="1" applyFont="1" applyAlignment="1">
      <alignment horizontal="center"/>
    </xf>
    <xf numFmtId="0" fontId="91" fillId="0" borderId="28" xfId="46" applyFont="1" applyBorder="1"/>
    <xf numFmtId="170" fontId="91" fillId="24" borderId="36" xfId="30" applyNumberFormat="1" applyFont="1" applyFill="1" applyBorder="1" applyAlignment="1" applyProtection="1">
      <alignment horizontal="right"/>
    </xf>
    <xf numFmtId="38" fontId="61" fillId="0" borderId="0" xfId="46" applyNumberFormat="1" applyFont="1" applyAlignment="1">
      <alignment horizontal="center"/>
    </xf>
    <xf numFmtId="170" fontId="91" fillId="0" borderId="0" xfId="30" applyNumberFormat="1" applyFont="1" applyFill="1" applyBorder="1" applyAlignment="1" applyProtection="1">
      <alignment horizontal="right"/>
    </xf>
    <xf numFmtId="170" fontId="91" fillId="24" borderId="273" xfId="30" applyNumberFormat="1" applyFont="1" applyFill="1" applyBorder="1" applyAlignment="1" applyProtection="1">
      <alignment horizontal="right"/>
    </xf>
    <xf numFmtId="170" fontId="91" fillId="24" borderId="35" xfId="30" applyNumberFormat="1" applyFont="1" applyFill="1" applyBorder="1" applyAlignment="1" applyProtection="1">
      <alignment horizontal="right"/>
    </xf>
    <xf numFmtId="170" fontId="91" fillId="24" borderId="37" xfId="30" applyNumberFormat="1" applyFont="1" applyFill="1" applyBorder="1" applyAlignment="1" applyProtection="1">
      <alignment horizontal="center"/>
    </xf>
    <xf numFmtId="38" fontId="116" fillId="0" borderId="0" xfId="46" applyNumberFormat="1" applyFont="1" applyAlignment="1">
      <alignment horizontal="right"/>
    </xf>
    <xf numFmtId="44" fontId="91" fillId="24" borderId="63" xfId="30" applyFont="1" applyFill="1" applyBorder="1" applyAlignment="1" applyProtection="1">
      <alignment horizontal="right"/>
      <protection locked="0"/>
    </xf>
    <xf numFmtId="8" fontId="91" fillId="0" borderId="63" xfId="46" applyNumberFormat="1" applyFont="1" applyBorder="1" applyAlignment="1">
      <alignment horizontal="right"/>
    </xf>
    <xf numFmtId="38" fontId="45" fillId="0" borderId="0" xfId="46" applyNumberFormat="1" applyFont="1" applyAlignment="1">
      <alignment horizontal="center"/>
    </xf>
    <xf numFmtId="40" fontId="70" fillId="0" borderId="0" xfId="46" applyNumberFormat="1" applyFont="1" applyAlignment="1">
      <alignment horizontal="center"/>
    </xf>
    <xf numFmtId="38" fontId="40" fillId="0" borderId="29" xfId="0" applyNumberFormat="1" applyFont="1" applyBorder="1"/>
    <xf numFmtId="170" fontId="39" fillId="0" borderId="0" xfId="30" applyNumberFormat="1" applyFont="1" applyFill="1" applyBorder="1" applyAlignment="1" applyProtection="1">
      <alignment horizontal="right"/>
    </xf>
    <xf numFmtId="38" fontId="91" fillId="39" borderId="36" xfId="46" applyNumberFormat="1" applyFont="1" applyFill="1" applyBorder="1" applyAlignment="1" applyProtection="1">
      <alignment horizontal="right"/>
      <protection locked="0"/>
    </xf>
    <xf numFmtId="38" fontId="91" fillId="24" borderId="35" xfId="46" applyNumberFormat="1" applyFont="1" applyFill="1" applyBorder="1" applyAlignment="1">
      <alignment horizontal="right"/>
    </xf>
    <xf numFmtId="38" fontId="40" fillId="0" borderId="29" xfId="0" applyNumberFormat="1" applyFont="1" applyBorder="1" applyProtection="1">
      <protection locked="0"/>
    </xf>
    <xf numFmtId="38" fontId="91" fillId="24" borderId="36" xfId="46" applyNumberFormat="1" applyFont="1" applyFill="1" applyBorder="1" applyAlignment="1">
      <alignment horizontal="right"/>
    </xf>
    <xf numFmtId="38" fontId="91" fillId="24" borderId="273" xfId="46" applyNumberFormat="1" applyFont="1" applyFill="1" applyBorder="1" applyAlignment="1">
      <alignment horizontal="right"/>
    </xf>
    <xf numFmtId="0" fontId="45" fillId="0" borderId="64" xfId="46" applyFont="1" applyBorder="1" applyAlignment="1" applyProtection="1">
      <alignment horizontal="center" vertical="center"/>
      <protection locked="0"/>
    </xf>
    <xf numFmtId="38" fontId="39" fillId="29" borderId="62" xfId="46" applyNumberFormat="1" applyFont="1" applyFill="1" applyBorder="1" applyAlignment="1">
      <alignment horizontal="right"/>
    </xf>
    <xf numFmtId="10" fontId="91" fillId="24" borderId="63" xfId="46" applyNumberFormat="1" applyFont="1" applyFill="1" applyBorder="1" applyAlignment="1" applyProtection="1">
      <alignment horizontal="right"/>
      <protection locked="0"/>
    </xf>
    <xf numFmtId="38" fontId="70" fillId="0" borderId="0" xfId="46" applyNumberFormat="1" applyFont="1" applyAlignment="1">
      <alignment horizontal="right"/>
    </xf>
    <xf numFmtId="10" fontId="91" fillId="0" borderId="0" xfId="53" applyNumberFormat="1" applyFont="1" applyBorder="1" applyAlignment="1" applyProtection="1">
      <alignment horizontal="right"/>
      <protection locked="0"/>
    </xf>
    <xf numFmtId="0" fontId="69" fillId="29" borderId="121" xfId="46" applyFont="1" applyFill="1" applyBorder="1"/>
    <xf numFmtId="0" fontId="117" fillId="0" borderId="0" xfId="46" applyFont="1" applyAlignment="1">
      <alignment horizontal="center"/>
    </xf>
    <xf numFmtId="2" fontId="69" fillId="29" borderId="62" xfId="30" applyNumberFormat="1" applyFont="1" applyFill="1" applyBorder="1" applyAlignment="1" applyProtection="1">
      <alignment horizontal="right"/>
    </xf>
    <xf numFmtId="40" fontId="39" fillId="0" borderId="0" xfId="46" applyNumberFormat="1" applyFont="1" applyAlignment="1" applyProtection="1">
      <alignment horizontal="right"/>
      <protection locked="0"/>
    </xf>
    <xf numFmtId="38" fontId="39" fillId="0" borderId="0" xfId="46" applyNumberFormat="1" applyFont="1" applyAlignment="1">
      <alignment horizontal="right"/>
    </xf>
    <xf numFmtId="0" fontId="69" fillId="0" borderId="28" xfId="46" applyFont="1" applyBorder="1"/>
    <xf numFmtId="2" fontId="69" fillId="0" borderId="0" xfId="30" applyNumberFormat="1" applyFont="1" applyFill="1" applyBorder="1" applyAlignment="1" applyProtection="1">
      <alignment horizontal="right"/>
    </xf>
    <xf numFmtId="38" fontId="91" fillId="0" borderId="0" xfId="46" applyNumberFormat="1" applyFont="1" applyAlignment="1">
      <alignment horizontal="center"/>
    </xf>
    <xf numFmtId="177" fontId="69" fillId="0" borderId="0" xfId="46" applyNumberFormat="1" applyFont="1" applyAlignment="1">
      <alignment horizontal="right"/>
    </xf>
    <xf numFmtId="43" fontId="69" fillId="29" borderId="62" xfId="28" applyFont="1" applyFill="1" applyBorder="1" applyAlignment="1" applyProtection="1">
      <alignment horizontal="right"/>
    </xf>
    <xf numFmtId="43" fontId="69" fillId="0" borderId="0" xfId="28" applyFont="1" applyFill="1" applyBorder="1" applyAlignment="1" applyProtection="1">
      <alignment horizontal="right"/>
    </xf>
    <xf numFmtId="3" fontId="39" fillId="0" borderId="0" xfId="30" applyNumberFormat="1" applyFont="1" applyFill="1" applyBorder="1" applyAlignment="1" applyProtection="1">
      <alignment horizontal="right"/>
    </xf>
    <xf numFmtId="0" fontId="39" fillId="0" borderId="30" xfId="46" applyFont="1" applyBorder="1"/>
    <xf numFmtId="0" fontId="117" fillId="0" borderId="3" xfId="46" applyFont="1" applyBorder="1" applyAlignment="1">
      <alignment horizontal="center"/>
    </xf>
    <xf numFmtId="3" fontId="69" fillId="0" borderId="3" xfId="30" applyNumberFormat="1" applyFont="1" applyFill="1" applyBorder="1" applyAlignment="1" applyProtection="1">
      <alignment horizontal="right"/>
    </xf>
    <xf numFmtId="9" fontId="70" fillId="0" borderId="3" xfId="46" applyNumberFormat="1" applyFont="1" applyBorder="1" applyAlignment="1">
      <alignment horizontal="center"/>
    </xf>
    <xf numFmtId="0" fontId="39" fillId="0" borderId="0" xfId="46" applyFont="1"/>
    <xf numFmtId="38" fontId="69" fillId="0" borderId="0" xfId="30" applyNumberFormat="1" applyFont="1" applyFill="1" applyBorder="1" applyAlignment="1" applyProtection="1">
      <alignment horizontal="right"/>
    </xf>
    <xf numFmtId="0" fontId="69" fillId="0" borderId="0" xfId="46" applyFont="1"/>
    <xf numFmtId="4" fontId="69" fillId="0" borderId="0" xfId="30" applyNumberFormat="1" applyFont="1" applyFill="1" applyBorder="1" applyAlignment="1" applyProtection="1">
      <alignment horizontal="right"/>
    </xf>
    <xf numFmtId="4" fontId="70" fillId="0" borderId="0" xfId="46" applyNumberFormat="1" applyFont="1" applyAlignment="1">
      <alignment horizontal="center"/>
    </xf>
    <xf numFmtId="0" fontId="69" fillId="0" borderId="0" xfId="0" applyFont="1"/>
    <xf numFmtId="0" fontId="40" fillId="0" borderId="207" xfId="0" applyFont="1" applyBorder="1"/>
    <xf numFmtId="0" fontId="40" fillId="0" borderId="257" xfId="0" applyFont="1" applyBorder="1"/>
    <xf numFmtId="0" fontId="39" fillId="0" borderId="306" xfId="46" applyFont="1" applyBorder="1" applyAlignment="1">
      <alignment horizontal="centerContinuous" vertical="center"/>
    </xf>
    <xf numFmtId="0" fontId="39" fillId="0" borderId="307" xfId="46" applyFont="1" applyBorder="1" applyAlignment="1">
      <alignment horizontal="centerContinuous" vertical="center"/>
    </xf>
    <xf numFmtId="0" fontId="81" fillId="0" borderId="0" xfId="0" applyFont="1"/>
    <xf numFmtId="0" fontId="107" fillId="0" borderId="0" xfId="0" applyFont="1"/>
    <xf numFmtId="0" fontId="40" fillId="0" borderId="256" xfId="0" applyFont="1" applyBorder="1"/>
    <xf numFmtId="0" fontId="39" fillId="0" borderId="220" xfId="46" applyFont="1" applyBorder="1" applyAlignment="1">
      <alignment horizontal="center" vertical="center"/>
    </xf>
    <xf numFmtId="0" fontId="39" fillId="0" borderId="62" xfId="46" applyFont="1" applyBorder="1" applyAlignment="1">
      <alignment horizontal="center" vertical="center"/>
    </xf>
    <xf numFmtId="0" fontId="39" fillId="0" borderId="309" xfId="46" applyFont="1" applyBorder="1" applyAlignment="1">
      <alignment horizontal="center" vertical="center"/>
    </xf>
    <xf numFmtId="0" fontId="45" fillId="0" borderId="48" xfId="49" applyFont="1" applyBorder="1"/>
    <xf numFmtId="165" fontId="45" fillId="0" borderId="219" xfId="29" applyNumberFormat="1" applyFont="1" applyFill="1" applyBorder="1" applyAlignment="1"/>
    <xf numFmtId="170" fontId="45" fillId="24" borderId="221" xfId="30" applyNumberFormat="1" applyFont="1" applyFill="1" applyBorder="1"/>
    <xf numFmtId="38" fontId="45" fillId="24" borderId="99" xfId="30" applyNumberFormat="1" applyFont="1" applyFill="1" applyBorder="1"/>
    <xf numFmtId="0" fontId="40" fillId="0" borderId="65" xfId="0" applyFont="1" applyBorder="1"/>
    <xf numFmtId="0" fontId="118" fillId="0" borderId="65" xfId="0" applyFont="1" applyBorder="1"/>
    <xf numFmtId="170" fontId="45" fillId="24" borderId="49" xfId="30" applyNumberFormat="1" applyFont="1" applyFill="1" applyBorder="1"/>
    <xf numFmtId="38" fontId="45" fillId="24" borderId="319" xfId="30" applyNumberFormat="1" applyFont="1" applyFill="1" applyBorder="1"/>
    <xf numFmtId="0" fontId="62" fillId="0" borderId="0" xfId="48" applyFont="1"/>
    <xf numFmtId="0" fontId="45" fillId="0" borderId="32" xfId="49" applyFont="1" applyBorder="1"/>
    <xf numFmtId="165" fontId="45" fillId="0" borderId="112" xfId="29" applyNumberFormat="1" applyFont="1" applyFill="1" applyBorder="1" applyAlignment="1"/>
    <xf numFmtId="165" fontId="45" fillId="24" borderId="88" xfId="28" applyNumberFormat="1" applyFont="1" applyFill="1" applyBorder="1"/>
    <xf numFmtId="165" fontId="45" fillId="24" borderId="310" xfId="28" applyNumberFormat="1" applyFont="1" applyFill="1" applyBorder="1"/>
    <xf numFmtId="170" fontId="62" fillId="0" borderId="0" xfId="30" applyNumberFormat="1" applyFont="1" applyFill="1" applyBorder="1" applyAlignment="1">
      <alignment horizontal="right"/>
    </xf>
    <xf numFmtId="164" fontId="62" fillId="0" borderId="0" xfId="46" applyNumberFormat="1" applyFont="1" applyAlignment="1">
      <alignment horizontal="right"/>
    </xf>
    <xf numFmtId="170" fontId="82" fillId="27" borderId="92" xfId="30" applyNumberFormat="1" applyFont="1" applyFill="1" applyBorder="1" applyAlignment="1" applyProtection="1">
      <alignment horizontal="right"/>
    </xf>
    <xf numFmtId="38" fontId="82" fillId="27" borderId="88" xfId="28" applyNumberFormat="1" applyFont="1" applyFill="1" applyBorder="1"/>
    <xf numFmtId="38" fontId="82" fillId="27" borderId="310" xfId="28" applyNumberFormat="1" applyFont="1" applyFill="1" applyBorder="1"/>
    <xf numFmtId="0" fontId="91" fillId="0" borderId="207" xfId="0" applyFont="1" applyBorder="1"/>
    <xf numFmtId="0" fontId="91" fillId="0" borderId="65" xfId="0" applyFont="1" applyBorder="1"/>
    <xf numFmtId="0" fontId="91" fillId="0" borderId="104" xfId="0" applyFont="1" applyBorder="1"/>
    <xf numFmtId="0" fontId="91" fillId="0" borderId="311" xfId="0" applyFont="1" applyBorder="1"/>
    <xf numFmtId="0" fontId="40" fillId="0" borderId="255" xfId="0" applyFont="1" applyBorder="1"/>
    <xf numFmtId="165" fontId="45" fillId="24" borderId="319" xfId="28" applyNumberFormat="1" applyFont="1" applyFill="1" applyBorder="1"/>
    <xf numFmtId="38" fontId="45" fillId="24" borderId="88" xfId="30" applyNumberFormat="1" applyFont="1" applyFill="1" applyBorder="1"/>
    <xf numFmtId="0" fontId="118" fillId="0" borderId="0" xfId="0" applyFont="1"/>
    <xf numFmtId="164" fontId="119" fillId="0" borderId="0" xfId="46" applyNumberFormat="1" applyFont="1" applyAlignment="1">
      <alignment horizontal="right"/>
    </xf>
    <xf numFmtId="0" fontId="40" fillId="0" borderId="312" xfId="0" applyFont="1" applyBorder="1"/>
    <xf numFmtId="170" fontId="82" fillId="27" borderId="315" xfId="30" applyNumberFormat="1" applyFont="1" applyFill="1" applyBorder="1" applyAlignment="1" applyProtection="1">
      <alignment horizontal="right"/>
    </xf>
    <xf numFmtId="165" fontId="82" fillId="27" borderId="103" xfId="28" applyNumberFormat="1" applyFont="1" applyFill="1" applyBorder="1"/>
    <xf numFmtId="0" fontId="40" fillId="0" borderId="222" xfId="0" applyFont="1" applyBorder="1"/>
    <xf numFmtId="165" fontId="82" fillId="27" borderId="316" xfId="28" applyNumberFormat="1" applyFont="1" applyFill="1" applyBorder="1"/>
    <xf numFmtId="3" fontId="40" fillId="0" borderId="0" xfId="0" applyNumberFormat="1" applyFont="1"/>
    <xf numFmtId="6" fontId="40" fillId="0" borderId="0" xfId="0" applyNumberFormat="1" applyFont="1"/>
    <xf numFmtId="164" fontId="81" fillId="0" borderId="0" xfId="46" applyNumberFormat="1" applyFont="1" applyAlignment="1">
      <alignment horizontal="right"/>
    </xf>
    <xf numFmtId="164" fontId="81" fillId="0" borderId="0" xfId="46" quotePrefix="1" applyNumberFormat="1" applyFont="1" applyAlignment="1">
      <alignment horizontal="right"/>
    </xf>
    <xf numFmtId="44" fontId="62" fillId="0" borderId="0" xfId="30" applyFont="1" applyFill="1" applyBorder="1"/>
    <xf numFmtId="0" fontId="120" fillId="0" borderId="0" xfId="0" applyFont="1"/>
    <xf numFmtId="44" fontId="121" fillId="0" borderId="0" xfId="30" applyFont="1" applyFill="1" applyBorder="1" applyAlignment="1">
      <alignment horizontal="right"/>
    </xf>
    <xf numFmtId="44" fontId="121" fillId="0" borderId="0" xfId="30" applyFont="1" applyFill="1" applyBorder="1"/>
    <xf numFmtId="166" fontId="121" fillId="0" borderId="218" xfId="53" applyNumberFormat="1" applyFont="1" applyFill="1" applyBorder="1"/>
    <xf numFmtId="166" fontId="121" fillId="0" borderId="0" xfId="53" applyNumberFormat="1" applyFont="1" applyFill="1" applyBorder="1"/>
    <xf numFmtId="10" fontId="121" fillId="0" borderId="222" xfId="53" applyNumberFormat="1" applyFont="1" applyFill="1" applyBorder="1"/>
    <xf numFmtId="10" fontId="121" fillId="0" borderId="0" xfId="53" applyNumberFormat="1" applyFont="1" applyFill="1" applyBorder="1" applyAlignment="1">
      <alignment horizontal="right"/>
    </xf>
    <xf numFmtId="166" fontId="121" fillId="0" borderId="0" xfId="53" applyNumberFormat="1" applyFont="1" applyFill="1" applyBorder="1" applyAlignment="1">
      <alignment horizontal="right"/>
    </xf>
    <xf numFmtId="0" fontId="69" fillId="0" borderId="303" xfId="0" applyFont="1" applyBorder="1"/>
    <xf numFmtId="0" fontId="123" fillId="0" borderId="43" xfId="0" applyFont="1" applyBorder="1" applyAlignment="1">
      <alignment horizontal="center" wrapText="1"/>
    </xf>
    <xf numFmtId="0" fontId="39" fillId="0" borderId="191" xfId="0" applyFont="1" applyBorder="1" applyAlignment="1">
      <alignment horizontal="center"/>
    </xf>
    <xf numFmtId="0" fontId="75" fillId="0" borderId="293" xfId="0" applyFont="1" applyBorder="1" applyAlignment="1">
      <alignment horizontal="center" vertical="center" wrapText="1"/>
    </xf>
    <xf numFmtId="0" fontId="39" fillId="0" borderId="294" xfId="0" applyFont="1" applyBorder="1" applyAlignment="1">
      <alignment horizontal="center"/>
    </xf>
    <xf numFmtId="0" fontId="39" fillId="0" borderId="295" xfId="0" applyFont="1" applyBorder="1" applyAlignment="1">
      <alignment horizontal="center"/>
    </xf>
    <xf numFmtId="0" fontId="39" fillId="0" borderId="296" xfId="0" applyFont="1" applyBorder="1" applyAlignment="1">
      <alignment horizontal="center"/>
    </xf>
    <xf numFmtId="0" fontId="39" fillId="0" borderId="257" xfId="0" applyFont="1" applyBorder="1" applyAlignment="1">
      <alignment horizontal="left"/>
    </xf>
    <xf numFmtId="165" fontId="75" fillId="48" borderId="274" xfId="28" applyNumberFormat="1" applyFont="1" applyFill="1" applyBorder="1"/>
    <xf numFmtId="3" fontId="39" fillId="47" borderId="282" xfId="28" applyNumberFormat="1" applyFont="1" applyFill="1" applyBorder="1"/>
    <xf numFmtId="3" fontId="39" fillId="47" borderId="283" xfId="28" applyNumberFormat="1" applyFont="1" applyFill="1" applyBorder="1"/>
    <xf numFmtId="3" fontId="39" fillId="47" borderId="284" xfId="28" applyNumberFormat="1" applyFont="1" applyFill="1" applyBorder="1"/>
    <xf numFmtId="165" fontId="48" fillId="48" borderId="10" xfId="28" applyNumberFormat="1" applyFont="1" applyFill="1" applyBorder="1"/>
    <xf numFmtId="3" fontId="91" fillId="48" borderId="135" xfId="28" applyNumberFormat="1" applyFont="1" applyFill="1" applyBorder="1"/>
    <xf numFmtId="3" fontId="91" fillId="48" borderId="285" xfId="28" applyNumberFormat="1" applyFont="1" applyFill="1" applyBorder="1"/>
    <xf numFmtId="0" fontId="39" fillId="0" borderId="286" xfId="0" applyFont="1" applyBorder="1" applyAlignment="1">
      <alignment horizontal="left"/>
    </xf>
    <xf numFmtId="165" fontId="91" fillId="48" borderId="135" xfId="28" applyNumberFormat="1" applyFont="1" applyFill="1" applyBorder="1"/>
    <xf numFmtId="0" fontId="39" fillId="0" borderId="286" xfId="0" applyFont="1" applyBorder="1" applyAlignment="1">
      <alignment horizontal="right"/>
    </xf>
    <xf numFmtId="0" fontId="39" fillId="0" borderId="286" xfId="0" applyFont="1" applyBorder="1"/>
    <xf numFmtId="0" fontId="91" fillId="0" borderId="135" xfId="0" applyFont="1" applyBorder="1"/>
    <xf numFmtId="3" fontId="91" fillId="0" borderId="285" xfId="28" applyNumberFormat="1" applyFont="1" applyFill="1" applyBorder="1"/>
    <xf numFmtId="3" fontId="91" fillId="0" borderId="135" xfId="28" applyNumberFormat="1" applyFont="1" applyFill="1" applyBorder="1"/>
    <xf numFmtId="165" fontId="91" fillId="0" borderId="135" xfId="28" applyNumberFormat="1" applyFont="1" applyBorder="1"/>
    <xf numFmtId="3" fontId="91" fillId="0" borderId="135" xfId="28" applyNumberFormat="1" applyFont="1" applyBorder="1"/>
    <xf numFmtId="0" fontId="39" fillId="0" borderId="287" xfId="0" applyFont="1" applyBorder="1" applyAlignment="1">
      <alignment horizontal="left"/>
    </xf>
    <xf numFmtId="0" fontId="91" fillId="0" borderId="86" xfId="0" applyFont="1" applyBorder="1"/>
    <xf numFmtId="3" fontId="91" fillId="48" borderId="86" xfId="0" applyNumberFormat="1" applyFont="1" applyFill="1" applyBorder="1"/>
    <xf numFmtId="3" fontId="91" fillId="48" borderId="288" xfId="0" applyNumberFormat="1" applyFont="1" applyFill="1" applyBorder="1"/>
    <xf numFmtId="3" fontId="91" fillId="0" borderId="135" xfId="0" applyNumberFormat="1" applyFont="1" applyBorder="1"/>
    <xf numFmtId="3" fontId="91" fillId="0" borderId="267" xfId="0" applyNumberFormat="1" applyFont="1" applyBorder="1"/>
    <xf numFmtId="3" fontId="91" fillId="0" borderId="285" xfId="0" applyNumberFormat="1" applyFont="1" applyBorder="1"/>
    <xf numFmtId="10" fontId="91" fillId="48" borderId="135" xfId="0" applyNumberFormat="1" applyFont="1" applyFill="1" applyBorder="1"/>
    <xf numFmtId="0" fontId="91" fillId="0" borderId="267" xfId="0" applyFont="1" applyBorder="1"/>
    <xf numFmtId="0" fontId="91" fillId="0" borderId="285" xfId="0" applyFont="1" applyBorder="1"/>
    <xf numFmtId="0" fontId="39" fillId="0" borderId="289" xfId="0" applyFont="1" applyBorder="1"/>
    <xf numFmtId="0" fontId="91" fillId="0" borderId="290" xfId="0" applyFont="1" applyBorder="1"/>
    <xf numFmtId="0" fontId="91" fillId="0" borderId="291" xfId="0" applyFont="1" applyBorder="1"/>
    <xf numFmtId="0" fontId="91" fillId="0" borderId="292" xfId="0" applyFont="1" applyBorder="1"/>
    <xf numFmtId="0" fontId="71" fillId="0" borderId="0" xfId="38" applyFont="1" applyBorder="1" applyAlignment="1" applyProtection="1">
      <alignment horizontal="center"/>
    </xf>
    <xf numFmtId="0" fontId="124" fillId="0" borderId="28" xfId="38" applyFont="1" applyBorder="1" applyAlignment="1" applyProtection="1">
      <alignment horizontal="center"/>
    </xf>
    <xf numFmtId="0" fontId="40" fillId="0" borderId="0" xfId="0" applyFont="1" applyAlignment="1">
      <alignment horizontal="center"/>
    </xf>
    <xf numFmtId="0" fontId="73" fillId="0" borderId="0" xfId="46" applyFont="1" applyAlignment="1">
      <alignment horizontal="centerContinuous"/>
    </xf>
    <xf numFmtId="0" fontId="77" fillId="0" borderId="28" xfId="0" applyFont="1" applyBorder="1" applyAlignment="1">
      <alignment horizontal="centerContinuous"/>
    </xf>
    <xf numFmtId="0" fontId="77" fillId="0" borderId="0" xfId="0" applyFont="1" applyAlignment="1">
      <alignment horizontal="centerContinuous"/>
    </xf>
    <xf numFmtId="0" fontId="77" fillId="0" borderId="81" xfId="0" applyFont="1" applyBorder="1" applyAlignment="1">
      <alignment horizontal="centerContinuous"/>
    </xf>
    <xf numFmtId="0" fontId="77" fillId="0" borderId="41" xfId="0" applyFont="1" applyBorder="1" applyAlignment="1">
      <alignment horizontal="centerContinuous"/>
    </xf>
    <xf numFmtId="0" fontId="40" fillId="0" borderId="41" xfId="0" applyFont="1" applyBorder="1" applyAlignment="1">
      <alignment horizontal="centerContinuous"/>
    </xf>
    <xf numFmtId="0" fontId="40" fillId="0" borderId="42" xfId="0" applyFont="1" applyBorder="1" applyAlignment="1">
      <alignment horizontal="centerContinuous"/>
    </xf>
    <xf numFmtId="0" fontId="40" fillId="0" borderId="80" xfId="0" applyFont="1" applyBorder="1"/>
    <xf numFmtId="38" fontId="91" fillId="0" borderId="0" xfId="0" applyNumberFormat="1" applyFont="1"/>
    <xf numFmtId="10" fontId="91" fillId="0" borderId="0" xfId="0" applyNumberFormat="1" applyFont="1"/>
    <xf numFmtId="38" fontId="91" fillId="0" borderId="0" xfId="30" applyNumberFormat="1" applyFont="1" applyFill="1" applyBorder="1" applyAlignment="1" applyProtection="1">
      <alignment horizontal="right"/>
    </xf>
    <xf numFmtId="3" fontId="39" fillId="0" borderId="0" xfId="0" applyNumberFormat="1" applyFont="1" applyAlignment="1">
      <alignment horizontal="right"/>
    </xf>
    <xf numFmtId="10" fontId="39" fillId="0" borderId="0" xfId="0" applyNumberFormat="1" applyFont="1"/>
    <xf numFmtId="0" fontId="40" fillId="0" borderId="93" xfId="0" applyFont="1" applyBorder="1"/>
    <xf numFmtId="0" fontId="40" fillId="47" borderId="93" xfId="0" applyFont="1" applyFill="1" applyBorder="1"/>
    <xf numFmtId="0" fontId="47" fillId="26" borderId="28" xfId="38" applyFont="1" applyFill="1" applyBorder="1" applyAlignment="1" applyProtection="1">
      <alignment horizontal="center"/>
    </xf>
    <xf numFmtId="0" fontId="39" fillId="27" borderId="226" xfId="46" applyFont="1" applyFill="1" applyBorder="1" applyAlignment="1">
      <alignment horizontal="center"/>
    </xf>
    <xf numFmtId="14" fontId="39" fillId="27" borderId="227" xfId="46" applyNumberFormat="1" applyFont="1" applyFill="1" applyBorder="1" applyAlignment="1">
      <alignment horizontal="center"/>
    </xf>
    <xf numFmtId="14" fontId="39" fillId="0" borderId="0" xfId="46" applyNumberFormat="1" applyFont="1"/>
    <xf numFmtId="0" fontId="40" fillId="0" borderId="28" xfId="0" applyFont="1" applyBorder="1" applyAlignment="1">
      <alignment horizontal="left"/>
    </xf>
    <xf numFmtId="0" fontId="40" fillId="0" borderId="0" xfId="0" applyFont="1" applyAlignment="1">
      <alignment horizontal="left"/>
    </xf>
    <xf numFmtId="0" fontId="40" fillId="0" borderId="29" xfId="0" applyFont="1" applyBorder="1" applyAlignment="1">
      <alignment horizontal="left"/>
    </xf>
    <xf numFmtId="0" fontId="39" fillId="0" borderId="43" xfId="46" applyFont="1" applyBorder="1" applyAlignment="1">
      <alignment horizontal="centerContinuous"/>
    </xf>
    <xf numFmtId="0" fontId="39" fillId="0" borderId="34" xfId="46" applyFont="1" applyBorder="1" applyAlignment="1">
      <alignment horizontal="center"/>
    </xf>
    <xf numFmtId="0" fontId="39" fillId="0" borderId="44" xfId="46" applyFont="1" applyBorder="1" applyAlignment="1">
      <alignment horizontal="center"/>
    </xf>
    <xf numFmtId="0" fontId="39" fillId="0" borderId="28" xfId="49" applyFont="1" applyBorder="1"/>
    <xf numFmtId="0" fontId="39" fillId="0" borderId="0" xfId="49" applyFont="1"/>
    <xf numFmtId="43" fontId="42" fillId="0" borderId="0" xfId="28" applyFont="1" applyFill="1" applyBorder="1"/>
    <xf numFmtId="0" fontId="42" fillId="0" borderId="29" xfId="0" applyFont="1" applyBorder="1"/>
    <xf numFmtId="0" fontId="45" fillId="0" borderId="28" xfId="49" applyFont="1" applyBorder="1"/>
    <xf numFmtId="0" fontId="45" fillId="0" borderId="0" xfId="49" applyFont="1"/>
    <xf numFmtId="165" fontId="45" fillId="0" borderId="32" xfId="28" applyNumberFormat="1" applyFont="1" applyFill="1" applyBorder="1" applyAlignment="1">
      <alignment horizontal="center"/>
    </xf>
    <xf numFmtId="3" fontId="45" fillId="47" borderId="33" xfId="0" applyNumberFormat="1" applyFont="1" applyFill="1" applyBorder="1"/>
    <xf numFmtId="0" fontId="91" fillId="0" borderId="0" xfId="49" applyFont="1"/>
    <xf numFmtId="38" fontId="45" fillId="27" borderId="112" xfId="46" applyNumberFormat="1" applyFont="1" applyFill="1" applyBorder="1" applyAlignment="1">
      <alignment horizontal="right"/>
    </xf>
    <xf numFmtId="172" fontId="82" fillId="27" borderId="102" xfId="0" applyNumberFormat="1" applyFont="1" applyFill="1" applyBorder="1"/>
    <xf numFmtId="38" fontId="45" fillId="0" borderId="11" xfId="46" applyNumberFormat="1" applyFont="1" applyBorder="1" applyAlignment="1">
      <alignment horizontal="right"/>
    </xf>
    <xf numFmtId="43" fontId="45" fillId="0" borderId="11" xfId="28" applyFont="1" applyFill="1" applyBorder="1"/>
    <xf numFmtId="0" fontId="42" fillId="0" borderId="30" xfId="0" applyFont="1" applyBorder="1"/>
    <xf numFmtId="0" fontId="42" fillId="0" borderId="3" xfId="0" applyFont="1" applyBorder="1"/>
    <xf numFmtId="43" fontId="110" fillId="0" borderId="3" xfId="28" applyFont="1" applyFill="1" applyBorder="1"/>
    <xf numFmtId="0" fontId="42" fillId="0" borderId="31" xfId="0" applyFont="1" applyBorder="1"/>
    <xf numFmtId="43" fontId="42" fillId="0" borderId="0" xfId="28" applyFont="1"/>
    <xf numFmtId="0" fontId="69" fillId="0" borderId="12" xfId="0" applyFont="1" applyBorder="1" applyAlignment="1">
      <alignment horizontal="centerContinuous"/>
    </xf>
    <xf numFmtId="0" fontId="69" fillId="0" borderId="13" xfId="0" applyFont="1" applyBorder="1" applyAlignment="1">
      <alignment horizontal="centerContinuous"/>
    </xf>
    <xf numFmtId="0" fontId="42" fillId="0" borderId="13" xfId="0" applyFont="1" applyBorder="1" applyAlignment="1">
      <alignment horizontal="centerContinuous"/>
    </xf>
    <xf numFmtId="43" fontId="42" fillId="0" borderId="13" xfId="28" applyFont="1" applyBorder="1" applyAlignment="1">
      <alignment horizontal="centerContinuous"/>
    </xf>
    <xf numFmtId="170" fontId="42" fillId="0" borderId="13" xfId="30" applyNumberFormat="1" applyFont="1" applyBorder="1" applyAlignment="1">
      <alignment horizontal="centerContinuous"/>
    </xf>
    <xf numFmtId="170" fontId="42" fillId="0" borderId="19" xfId="30" applyNumberFormat="1" applyFont="1" applyBorder="1" applyAlignment="1">
      <alignment horizontal="centerContinuous"/>
    </xf>
    <xf numFmtId="0" fontId="42" fillId="0" borderId="0" xfId="45" applyFont="1"/>
    <xf numFmtId="0" fontId="40" fillId="0" borderId="0" xfId="45" applyFont="1"/>
    <xf numFmtId="0" fontId="39" fillId="0" borderId="14" xfId="0" applyFont="1" applyBorder="1" applyAlignment="1">
      <alignment horizontal="centerContinuous"/>
    </xf>
    <xf numFmtId="0" fontId="42" fillId="0" borderId="0" xfId="0" applyFont="1" applyAlignment="1">
      <alignment horizontal="centerContinuous"/>
    </xf>
    <xf numFmtId="43" fontId="42" fillId="0" borderId="0" xfId="28" applyFont="1" applyBorder="1" applyAlignment="1">
      <alignment horizontal="centerContinuous"/>
    </xf>
    <xf numFmtId="170" fontId="42" fillId="0" borderId="0" xfId="30" applyNumberFormat="1" applyFont="1" applyBorder="1" applyAlignment="1">
      <alignment horizontal="centerContinuous"/>
    </xf>
    <xf numFmtId="170" fontId="42" fillId="0" borderId="15" xfId="30" applyNumberFormat="1" applyFont="1" applyBorder="1" applyAlignment="1">
      <alignment horizontal="centerContinuous"/>
    </xf>
    <xf numFmtId="0" fontId="39" fillId="0" borderId="14" xfId="46" applyFont="1" applyBorder="1" applyAlignment="1">
      <alignment horizontal="center"/>
    </xf>
    <xf numFmtId="0" fontId="43" fillId="0" borderId="14" xfId="38" applyFont="1" applyBorder="1" applyAlignment="1" applyProtection="1">
      <alignment horizontal="center"/>
    </xf>
    <xf numFmtId="0" fontId="79" fillId="26" borderId="14" xfId="38" applyFont="1" applyFill="1" applyBorder="1" applyAlignment="1" applyProtection="1">
      <alignment horizontal="center"/>
    </xf>
    <xf numFmtId="170" fontId="42" fillId="0" borderId="0" xfId="30" applyNumberFormat="1" applyFont="1"/>
    <xf numFmtId="0" fontId="39" fillId="0" borderId="14" xfId="46" applyFont="1" applyBorder="1" applyAlignment="1">
      <alignment horizontal="centerContinuous"/>
    </xf>
    <xf numFmtId="0" fontId="77" fillId="0" borderId="14" xfId="0" applyFont="1" applyBorder="1" applyAlignment="1">
      <alignment horizontal="centerContinuous"/>
    </xf>
    <xf numFmtId="0" fontId="113" fillId="0" borderId="0" xfId="0" applyFont="1" applyAlignment="1">
      <alignment horizontal="centerContinuous"/>
    </xf>
    <xf numFmtId="0" fontId="113" fillId="0" borderId="23" xfId="0" applyFont="1" applyBorder="1" applyAlignment="1">
      <alignment horizontal="centerContinuous"/>
    </xf>
    <xf numFmtId="0" fontId="113" fillId="0" borderId="24" xfId="0" applyFont="1" applyBorder="1" applyAlignment="1">
      <alignment horizontal="centerContinuous"/>
    </xf>
    <xf numFmtId="0" fontId="42" fillId="0" borderId="24" xfId="0" applyFont="1" applyBorder="1" applyAlignment="1">
      <alignment horizontal="centerContinuous"/>
    </xf>
    <xf numFmtId="43" fontId="42" fillId="0" borderId="24" xfId="28" applyFont="1" applyBorder="1" applyAlignment="1">
      <alignment horizontal="centerContinuous"/>
    </xf>
    <xf numFmtId="170" fontId="42" fillId="0" borderId="24" xfId="30" applyNumberFormat="1" applyFont="1" applyBorder="1" applyAlignment="1">
      <alignment horizontal="centerContinuous"/>
    </xf>
    <xf numFmtId="170" fontId="42" fillId="0" borderId="25" xfId="30" applyNumberFormat="1" applyFont="1" applyBorder="1" applyAlignment="1">
      <alignment horizontal="centerContinuous"/>
    </xf>
    <xf numFmtId="0" fontId="39" fillId="0" borderId="14" xfId="45" applyFont="1" applyBorder="1"/>
    <xf numFmtId="0" fontId="91" fillId="0" borderId="0" xfId="45" applyFont="1"/>
    <xf numFmtId="165" fontId="91" fillId="0" borderId="0" xfId="28" applyNumberFormat="1" applyFont="1" applyFill="1" applyBorder="1"/>
    <xf numFmtId="165" fontId="91" fillId="0" borderId="15" xfId="28" applyNumberFormat="1" applyFont="1" applyFill="1" applyBorder="1"/>
    <xf numFmtId="0" fontId="126" fillId="0" borderId="14" xfId="45" applyFont="1" applyBorder="1"/>
    <xf numFmtId="0" fontId="68" fillId="0" borderId="22" xfId="45" applyFont="1" applyBorder="1"/>
    <xf numFmtId="0" fontId="39" fillId="0" borderId="20" xfId="45" applyFont="1" applyBorder="1" applyAlignment="1">
      <alignment horizontal="center" vertical="center"/>
    </xf>
    <xf numFmtId="170" fontId="39" fillId="0" borderId="20" xfId="30" applyNumberFormat="1" applyFont="1" applyBorder="1" applyAlignment="1">
      <alignment horizontal="center" vertical="center"/>
    </xf>
    <xf numFmtId="170" fontId="39" fillId="0" borderId="21" xfId="30" applyNumberFormat="1" applyFont="1" applyBorder="1" applyAlignment="1">
      <alignment horizontal="center" vertical="center"/>
    </xf>
    <xf numFmtId="170" fontId="39" fillId="26" borderId="20" xfId="30" applyNumberFormat="1" applyFont="1" applyFill="1" applyBorder="1" applyAlignment="1">
      <alignment horizontal="center" vertical="center"/>
    </xf>
    <xf numFmtId="170" fontId="39" fillId="0" borderId="20" xfId="30" applyNumberFormat="1" applyFont="1" applyFill="1" applyBorder="1" applyAlignment="1">
      <alignment horizontal="center" vertical="center"/>
    </xf>
    <xf numFmtId="0" fontId="127" fillId="0" borderId="14" xfId="45" applyFont="1" applyBorder="1"/>
    <xf numFmtId="0" fontId="128" fillId="0" borderId="0" xfId="45" applyFont="1"/>
    <xf numFmtId="0" fontId="91" fillId="0" borderId="20" xfId="45" applyFont="1" applyBorder="1"/>
    <xf numFmtId="170" fontId="91" fillId="24" borderId="20" xfId="30" applyNumberFormat="1" applyFont="1" applyFill="1" applyBorder="1"/>
    <xf numFmtId="170" fontId="91" fillId="24" borderId="21" xfId="30" applyNumberFormat="1" applyFont="1" applyFill="1" applyBorder="1"/>
    <xf numFmtId="170" fontId="91" fillId="0" borderId="20" xfId="30" applyNumberFormat="1" applyFont="1" applyFill="1" applyBorder="1"/>
    <xf numFmtId="165" fontId="91" fillId="24" borderId="20" xfId="28" applyNumberFormat="1" applyFont="1" applyFill="1" applyBorder="1"/>
    <xf numFmtId="165" fontId="91" fillId="24" borderId="21" xfId="28" applyNumberFormat="1" applyFont="1" applyFill="1" applyBorder="1"/>
    <xf numFmtId="1" fontId="91" fillId="24" borderId="20" xfId="28" applyNumberFormat="1" applyFont="1" applyFill="1" applyBorder="1"/>
    <xf numFmtId="165" fontId="91" fillId="24" borderId="20" xfId="28" applyNumberFormat="1" applyFont="1" applyFill="1" applyBorder="1" applyAlignment="1">
      <alignment horizontal="center"/>
    </xf>
    <xf numFmtId="0" fontId="128" fillId="0" borderId="0" xfId="45" applyFont="1" applyProtection="1">
      <protection locked="0"/>
    </xf>
    <xf numFmtId="0" fontId="128" fillId="0" borderId="32" xfId="46" applyFont="1" applyBorder="1" applyAlignment="1" applyProtection="1">
      <alignment horizontal="left"/>
      <protection locked="0"/>
    </xf>
    <xf numFmtId="165" fontId="128" fillId="24" borderId="20" xfId="28" applyNumberFormat="1" applyFont="1" applyFill="1" applyBorder="1" applyProtection="1">
      <protection locked="0"/>
    </xf>
    <xf numFmtId="165" fontId="112" fillId="24" borderId="32" xfId="28" applyNumberFormat="1" applyFont="1" applyFill="1" applyBorder="1" applyProtection="1">
      <protection locked="0"/>
    </xf>
    <xf numFmtId="165" fontId="128" fillId="24" borderId="21" xfId="28" applyNumberFormat="1" applyFont="1" applyFill="1" applyBorder="1" applyProtection="1">
      <protection locked="0"/>
    </xf>
    <xf numFmtId="0" fontId="42" fillId="0" borderId="0" xfId="45" applyFont="1" applyProtection="1">
      <protection locked="0"/>
    </xf>
    <xf numFmtId="165" fontId="91" fillId="24" borderId="20" xfId="28" applyNumberFormat="1" applyFont="1" applyFill="1" applyBorder="1" applyProtection="1">
      <protection locked="0"/>
    </xf>
    <xf numFmtId="0" fontId="68" fillId="0" borderId="0" xfId="45" applyFont="1"/>
    <xf numFmtId="170" fontId="91" fillId="0" borderId="0" xfId="30" applyNumberFormat="1" applyFont="1" applyBorder="1"/>
    <xf numFmtId="170" fontId="91" fillId="0" borderId="15" xfId="30" applyNumberFormat="1" applyFont="1" applyBorder="1"/>
    <xf numFmtId="170" fontId="91" fillId="0" borderId="0" xfId="30" applyNumberFormat="1" applyFont="1" applyFill="1" applyBorder="1"/>
    <xf numFmtId="0" fontId="91" fillId="27" borderId="122" xfId="45" applyFont="1" applyFill="1" applyBorder="1"/>
    <xf numFmtId="170" fontId="91" fillId="27" borderId="116" xfId="30" applyNumberFormat="1" applyFont="1" applyFill="1" applyBorder="1"/>
    <xf numFmtId="0" fontId="129" fillId="0" borderId="0" xfId="45" applyFont="1" applyAlignment="1">
      <alignment horizontal="center"/>
    </xf>
    <xf numFmtId="9" fontId="39" fillId="27" borderId="116" xfId="53" applyFont="1" applyFill="1" applyBorder="1"/>
    <xf numFmtId="10" fontId="39" fillId="27" borderId="116" xfId="53" applyNumberFormat="1" applyFont="1" applyFill="1" applyBorder="1"/>
    <xf numFmtId="10" fontId="39" fillId="27" borderId="123" xfId="53" applyNumberFormat="1" applyFont="1" applyFill="1" applyBorder="1"/>
    <xf numFmtId="0" fontId="39" fillId="0" borderId="0" xfId="45" applyFont="1" applyAlignment="1">
      <alignment horizontal="center"/>
    </xf>
    <xf numFmtId="10" fontId="39" fillId="0" borderId="116" xfId="53" applyNumberFormat="1" applyFont="1" applyFill="1" applyBorder="1"/>
    <xf numFmtId="0" fontId="129" fillId="0" borderId="14" xfId="45" applyFont="1" applyBorder="1"/>
    <xf numFmtId="0" fontId="129" fillId="0" borderId="22" xfId="45" applyFont="1" applyBorder="1"/>
    <xf numFmtId="170" fontId="91" fillId="38" borderId="20" xfId="30" applyNumberFormat="1" applyFont="1" applyFill="1" applyBorder="1"/>
    <xf numFmtId="170" fontId="91" fillId="38" borderId="21" xfId="30" applyNumberFormat="1" applyFont="1" applyFill="1" applyBorder="1"/>
    <xf numFmtId="165" fontId="91" fillId="38" borderId="20" xfId="28" applyNumberFormat="1" applyFont="1" applyFill="1" applyBorder="1"/>
    <xf numFmtId="165" fontId="91" fillId="38" borderId="21" xfId="28" applyNumberFormat="1" applyFont="1" applyFill="1" applyBorder="1"/>
    <xf numFmtId="0" fontId="91" fillId="27" borderId="20" xfId="45" applyFont="1" applyFill="1" applyBorder="1"/>
    <xf numFmtId="170" fontId="91" fillId="27" borderId="20" xfId="30" applyNumberFormat="1" applyFont="1" applyFill="1" applyBorder="1"/>
    <xf numFmtId="170" fontId="91" fillId="27" borderId="21" xfId="30" applyNumberFormat="1" applyFont="1" applyFill="1" applyBorder="1"/>
    <xf numFmtId="9" fontId="39" fillId="27" borderId="20" xfId="53" applyFont="1" applyFill="1" applyBorder="1"/>
    <xf numFmtId="10" fontId="39" fillId="27" borderId="20" xfId="53" applyNumberFormat="1" applyFont="1" applyFill="1" applyBorder="1"/>
    <xf numFmtId="10" fontId="39" fillId="27" borderId="21" xfId="53" applyNumberFormat="1" applyFont="1" applyFill="1" applyBorder="1"/>
    <xf numFmtId="0" fontId="129" fillId="0" borderId="16" xfId="45" applyFont="1" applyBorder="1"/>
    <xf numFmtId="0" fontId="128" fillId="0" borderId="17" xfId="45" applyFont="1" applyBorder="1"/>
    <xf numFmtId="0" fontId="91" fillId="0" borderId="26" xfId="45" applyFont="1" applyBorder="1"/>
    <xf numFmtId="170" fontId="91" fillId="0" borderId="26" xfId="30" applyNumberFormat="1" applyFont="1" applyBorder="1"/>
    <xf numFmtId="170" fontId="91" fillId="0" borderId="27" xfId="30" applyNumberFormat="1" applyFont="1" applyBorder="1"/>
    <xf numFmtId="0" fontId="129" fillId="0" borderId="0" xfId="45" applyFont="1"/>
    <xf numFmtId="170" fontId="128" fillId="0" borderId="0" xfId="30" applyNumberFormat="1" applyFont="1" applyBorder="1"/>
    <xf numFmtId="170" fontId="128" fillId="0" borderId="15" xfId="30" applyNumberFormat="1" applyFont="1" applyBorder="1"/>
    <xf numFmtId="0" fontId="129" fillId="0" borderId="20" xfId="45" applyFont="1" applyBorder="1" applyAlignment="1">
      <alignment horizontal="center" vertical="center"/>
    </xf>
    <xf numFmtId="170" fontId="129" fillId="0" borderId="20" xfId="30" applyNumberFormat="1" applyFont="1" applyBorder="1" applyAlignment="1">
      <alignment horizontal="center" vertical="center"/>
    </xf>
    <xf numFmtId="170" fontId="129" fillId="0" borderId="21" xfId="30" applyNumberFormat="1" applyFont="1" applyBorder="1" applyAlignment="1">
      <alignment horizontal="center" vertical="center"/>
    </xf>
    <xf numFmtId="0" fontId="128" fillId="0" borderId="20" xfId="45" applyFont="1" applyBorder="1"/>
    <xf numFmtId="170" fontId="128" fillId="24" borderId="20" xfId="30" applyNumberFormat="1" applyFont="1" applyFill="1" applyBorder="1"/>
    <xf numFmtId="170" fontId="128" fillId="24" borderId="21" xfId="30" applyNumberFormat="1" applyFont="1" applyFill="1" applyBorder="1"/>
    <xf numFmtId="1" fontId="91" fillId="24" borderId="20" xfId="30" applyNumberFormat="1" applyFont="1" applyFill="1" applyBorder="1"/>
    <xf numFmtId="0" fontId="91" fillId="27" borderId="133" xfId="45" applyFont="1" applyFill="1" applyBorder="1"/>
    <xf numFmtId="9" fontId="39" fillId="27" borderId="124" xfId="53" applyFont="1" applyFill="1" applyBorder="1"/>
    <xf numFmtId="10" fontId="39" fillId="27" borderId="124" xfId="53" applyNumberFormat="1" applyFont="1" applyFill="1" applyBorder="1"/>
    <xf numFmtId="10" fontId="39" fillId="27" borderId="134" xfId="53" applyNumberFormat="1" applyFont="1" applyFill="1" applyBorder="1"/>
    <xf numFmtId="0" fontId="127" fillId="0" borderId="16" xfId="45" applyFont="1" applyBorder="1"/>
    <xf numFmtId="0" fontId="68" fillId="0" borderId="17" xfId="45" applyFont="1" applyBorder="1"/>
    <xf numFmtId="0" fontId="91" fillId="0" borderId="17" xfId="45" applyFont="1" applyBorder="1"/>
    <xf numFmtId="170" fontId="91" fillId="0" borderId="17" xfId="30" applyNumberFormat="1" applyFont="1" applyBorder="1"/>
    <xf numFmtId="170" fontId="91" fillId="0" borderId="18" xfId="30" applyNumberFormat="1" applyFont="1" applyBorder="1"/>
    <xf numFmtId="0" fontId="127" fillId="0" borderId="0" xfId="45" applyFont="1" applyAlignment="1">
      <alignment horizontal="center"/>
    </xf>
    <xf numFmtId="9" fontId="39" fillId="0" borderId="0" xfId="53" applyFont="1" applyFill="1" applyBorder="1"/>
    <xf numFmtId="9" fontId="39" fillId="0" borderId="15" xfId="53" applyFont="1" applyFill="1" applyBorder="1"/>
    <xf numFmtId="170" fontId="91" fillId="0" borderId="15" xfId="30" applyNumberFormat="1" applyFont="1" applyFill="1" applyBorder="1"/>
    <xf numFmtId="10" fontId="39" fillId="0" borderId="24" xfId="53" applyNumberFormat="1" applyFont="1" applyFill="1" applyBorder="1"/>
    <xf numFmtId="10" fontId="39" fillId="0" borderId="25" xfId="53" applyNumberFormat="1" applyFont="1" applyFill="1" applyBorder="1"/>
    <xf numFmtId="10" fontId="39" fillId="27" borderId="125" xfId="53" applyNumberFormat="1" applyFont="1" applyFill="1" applyBorder="1"/>
    <xf numFmtId="10" fontId="39" fillId="27" borderId="189" xfId="53" applyNumberFormat="1" applyFont="1" applyFill="1" applyBorder="1" applyAlignment="1"/>
    <xf numFmtId="10" fontId="39" fillId="27" borderId="249" xfId="53" applyNumberFormat="1" applyFont="1" applyFill="1" applyBorder="1"/>
    <xf numFmtId="10" fontId="39" fillId="27" borderId="250" xfId="53" applyNumberFormat="1" applyFont="1" applyFill="1" applyBorder="1"/>
    <xf numFmtId="10" fontId="39" fillId="27" borderId="251" xfId="53" applyNumberFormat="1" applyFont="1" applyFill="1" applyBorder="1"/>
    <xf numFmtId="10" fontId="39" fillId="30" borderId="231" xfId="53" applyNumberFormat="1" applyFont="1" applyFill="1" applyBorder="1"/>
    <xf numFmtId="10" fontId="39" fillId="27" borderId="126" xfId="53" applyNumberFormat="1" applyFont="1" applyFill="1" applyBorder="1"/>
    <xf numFmtId="10" fontId="39" fillId="27" borderId="190" xfId="53" applyNumberFormat="1" applyFont="1" applyFill="1" applyBorder="1" applyAlignment="1"/>
    <xf numFmtId="10" fontId="39" fillId="30" borderId="232" xfId="53" applyNumberFormat="1" applyFont="1" applyFill="1" applyBorder="1"/>
    <xf numFmtId="10" fontId="39" fillId="27" borderId="127" xfId="53" applyNumberFormat="1" applyFont="1" applyFill="1" applyBorder="1"/>
    <xf numFmtId="10" fontId="39" fillId="27" borderId="128" xfId="53" applyNumberFormat="1" applyFont="1" applyFill="1" applyBorder="1"/>
    <xf numFmtId="10" fontId="39" fillId="27" borderId="129" xfId="53" applyNumberFormat="1" applyFont="1" applyFill="1" applyBorder="1"/>
    <xf numFmtId="10" fontId="39" fillId="30" borderId="233" xfId="53" applyNumberFormat="1" applyFont="1" applyFill="1" applyBorder="1"/>
    <xf numFmtId="0" fontId="39" fillId="0" borderId="16" xfId="45" applyFont="1" applyBorder="1"/>
    <xf numFmtId="0" fontId="44" fillId="0" borderId="0" xfId="45" applyFont="1"/>
    <xf numFmtId="0" fontId="40" fillId="27" borderId="0" xfId="0" applyFont="1" applyFill="1" applyAlignment="1">
      <alignment horizontal="center"/>
    </xf>
    <xf numFmtId="0" fontId="40" fillId="32" borderId="0" xfId="0" applyFont="1" applyFill="1"/>
    <xf numFmtId="38" fontId="39" fillId="0" borderId="0" xfId="28" applyNumberFormat="1" applyFont="1" applyFill="1" applyAlignment="1" applyProtection="1">
      <alignment horizontal="center"/>
    </xf>
    <xf numFmtId="38" fontId="40" fillId="27" borderId="0" xfId="28" applyNumberFormat="1" applyFont="1" applyFill="1" applyAlignment="1" applyProtection="1">
      <alignment horizontal="center"/>
    </xf>
    <xf numFmtId="0" fontId="40" fillId="32" borderId="0" xfId="0" applyFont="1" applyFill="1" applyAlignment="1">
      <alignment horizontal="center"/>
    </xf>
    <xf numFmtId="14" fontId="130" fillId="0" borderId="0" xfId="0" applyNumberFormat="1" applyFont="1" applyAlignment="1">
      <alignment horizontal="center"/>
    </xf>
    <xf numFmtId="0" fontId="64" fillId="0" borderId="0" xfId="0" applyFont="1" applyAlignment="1">
      <alignment horizontal="right"/>
    </xf>
    <xf numFmtId="0" fontId="39" fillId="30" borderId="192" xfId="46" applyFont="1" applyFill="1" applyBorder="1" applyAlignment="1">
      <alignment horizontal="centerContinuous" vertical="center"/>
    </xf>
    <xf numFmtId="0" fontId="39" fillId="30" borderId="193" xfId="46" applyFont="1" applyFill="1" applyBorder="1" applyAlignment="1">
      <alignment horizontal="centerContinuous" vertical="center"/>
    </xf>
    <xf numFmtId="0" fontId="39" fillId="30" borderId="194" xfId="46" applyFont="1" applyFill="1" applyBorder="1" applyAlignment="1">
      <alignment horizontal="centerContinuous" vertical="center"/>
    </xf>
    <xf numFmtId="14" fontId="64" fillId="0" borderId="0" xfId="0" applyNumberFormat="1" applyFont="1"/>
    <xf numFmtId="0" fontId="39" fillId="30" borderId="195" xfId="46" applyFont="1" applyFill="1" applyBorder="1" applyAlignment="1">
      <alignment horizontal="centerContinuous" vertical="center"/>
    </xf>
    <xf numFmtId="0" fontId="39" fillId="30" borderId="114" xfId="46" applyFont="1" applyFill="1" applyBorder="1" applyAlignment="1">
      <alignment horizontal="centerContinuous" vertical="center"/>
    </xf>
    <xf numFmtId="0" fontId="39" fillId="30" borderId="196" xfId="46" applyFont="1" applyFill="1" applyBorder="1" applyAlignment="1">
      <alignment horizontal="centerContinuous" vertical="center"/>
    </xf>
    <xf numFmtId="14" fontId="39" fillId="30" borderId="197" xfId="46" applyNumberFormat="1" applyFont="1" applyFill="1" applyBorder="1" applyAlignment="1">
      <alignment horizontal="centerContinuous" vertical="center"/>
    </xf>
    <xf numFmtId="0" fontId="39" fillId="30" borderId="198" xfId="46" applyFont="1" applyFill="1" applyBorder="1" applyAlignment="1">
      <alignment horizontal="centerContinuous" vertical="center"/>
    </xf>
    <xf numFmtId="0" fontId="39" fillId="30" borderId="199" xfId="46" applyFont="1" applyFill="1" applyBorder="1" applyAlignment="1">
      <alignment horizontal="centerContinuous" vertical="center"/>
    </xf>
    <xf numFmtId="0" fontId="77" fillId="0" borderId="0" xfId="46" applyFont="1" applyAlignment="1">
      <alignment horizontal="centerContinuous" vertical="center"/>
    </xf>
    <xf numFmtId="0" fontId="40" fillId="0" borderId="0" xfId="46" applyFont="1" applyAlignment="1">
      <alignment horizontal="centerContinuous" vertical="center"/>
    </xf>
    <xf numFmtId="0" fontId="91" fillId="0" borderId="0" xfId="46" applyFont="1" applyAlignment="1">
      <alignment horizontal="centerContinuous" vertical="center"/>
    </xf>
    <xf numFmtId="38" fontId="76" fillId="0" borderId="0" xfId="46" applyNumberFormat="1" applyFont="1" applyAlignment="1">
      <alignment horizontal="centerContinuous" vertical="center"/>
    </xf>
    <xf numFmtId="0" fontId="91" fillId="0" borderId="38" xfId="46" applyFont="1" applyBorder="1" applyAlignment="1">
      <alignment horizontal="center" vertical="center"/>
    </xf>
    <xf numFmtId="0" fontId="91" fillId="0" borderId="77" xfId="46" applyFont="1" applyBorder="1" applyAlignment="1">
      <alignment horizontal="centerContinuous" vertical="center"/>
    </xf>
    <xf numFmtId="38" fontId="39" fillId="0" borderId="78" xfId="46" applyNumberFormat="1" applyFont="1" applyBorder="1" applyAlignment="1">
      <alignment horizontal="center" vertical="center"/>
    </xf>
    <xf numFmtId="0" fontId="91" fillId="0" borderId="28" xfId="46" applyFont="1" applyBorder="1" applyAlignment="1">
      <alignment horizontal="center" vertical="center"/>
    </xf>
    <xf numFmtId="0" fontId="91" fillId="0" borderId="81" xfId="0" applyFont="1" applyBorder="1" applyAlignment="1">
      <alignment vertical="center"/>
    </xf>
    <xf numFmtId="38" fontId="39" fillId="0" borderId="70" xfId="46" applyNumberFormat="1" applyFont="1" applyBorder="1" applyAlignment="1">
      <alignment horizontal="center" vertical="center"/>
    </xf>
    <xf numFmtId="38" fontId="40" fillId="0" borderId="0" xfId="46" applyNumberFormat="1" applyFont="1"/>
    <xf numFmtId="38" fontId="40" fillId="0" borderId="29" xfId="46" applyNumberFormat="1" applyFont="1" applyBorder="1"/>
    <xf numFmtId="0" fontId="91" fillId="0" borderId="28" xfId="0" applyFont="1" applyBorder="1" applyAlignment="1">
      <alignment horizontal="center"/>
    </xf>
    <xf numFmtId="0" fontId="91" fillId="0" borderId="45" xfId="46" applyFont="1" applyBorder="1" applyAlignment="1">
      <alignment horizontal="center"/>
    </xf>
    <xf numFmtId="0" fontId="91" fillId="0" borderId="32" xfId="46" applyFont="1" applyBorder="1" applyAlignment="1">
      <alignment horizontal="center"/>
    </xf>
    <xf numFmtId="0" fontId="91" fillId="24" borderId="32" xfId="46" applyFont="1" applyFill="1" applyBorder="1" applyAlignment="1" applyProtection="1">
      <alignment horizontal="center"/>
      <protection locked="0"/>
    </xf>
    <xf numFmtId="0" fontId="91" fillId="0" borderId="32" xfId="46" applyFont="1" applyBorder="1" applyAlignment="1" applyProtection="1">
      <alignment horizontal="center"/>
      <protection locked="0"/>
    </xf>
    <xf numFmtId="170" fontId="91" fillId="24" borderId="32" xfId="30" applyNumberFormat="1" applyFont="1" applyFill="1" applyBorder="1"/>
    <xf numFmtId="170" fontId="91" fillId="24" borderId="33" xfId="30" applyNumberFormat="1" applyFont="1" applyFill="1" applyBorder="1"/>
    <xf numFmtId="38" fontId="40" fillId="0" borderId="0" xfId="28" applyNumberFormat="1" applyFont="1" applyProtection="1"/>
    <xf numFmtId="38" fontId="70" fillId="24" borderId="0" xfId="28" applyNumberFormat="1" applyFont="1" applyFill="1" applyProtection="1"/>
    <xf numFmtId="38" fontId="91" fillId="32" borderId="0" xfId="28" applyNumberFormat="1" applyFont="1" applyFill="1" applyProtection="1"/>
    <xf numFmtId="0" fontId="91" fillId="0" borderId="200" xfId="46" applyFont="1" applyBorder="1" applyAlignment="1">
      <alignment horizontal="center"/>
    </xf>
    <xf numFmtId="0" fontId="91" fillId="0" borderId="201" xfId="46" applyFont="1" applyBorder="1" applyAlignment="1">
      <alignment horizontal="center"/>
    </xf>
    <xf numFmtId="0" fontId="39" fillId="30" borderId="133" xfId="46" applyFont="1" applyFill="1" applyBorder="1" applyAlignment="1">
      <alignment horizontal="center"/>
    </xf>
    <xf numFmtId="0" fontId="39" fillId="30" borderId="124" xfId="46" applyFont="1" applyFill="1" applyBorder="1" applyAlignment="1">
      <alignment horizontal="center"/>
    </xf>
    <xf numFmtId="0" fontId="39" fillId="30" borderId="202" xfId="46" applyFont="1" applyFill="1" applyBorder="1" applyAlignment="1">
      <alignment horizontal="center"/>
    </xf>
    <xf numFmtId="170" fontId="40" fillId="30" borderId="120" xfId="28" applyNumberFormat="1" applyFont="1" applyFill="1" applyBorder="1"/>
    <xf numFmtId="170" fontId="40" fillId="30" borderId="248" xfId="28" applyNumberFormat="1" applyFont="1" applyFill="1" applyBorder="1"/>
    <xf numFmtId="180" fontId="70" fillId="0" borderId="0" xfId="46" applyNumberFormat="1" applyFont="1"/>
    <xf numFmtId="38" fontId="70" fillId="25" borderId="116" xfId="46" applyNumberFormat="1" applyFont="1" applyFill="1" applyBorder="1"/>
    <xf numFmtId="0" fontId="131" fillId="0" borderId="28" xfId="46" applyFont="1" applyBorder="1"/>
    <xf numFmtId="0" fontId="40" fillId="0" borderId="0" xfId="46" applyFont="1"/>
    <xf numFmtId="0" fontId="70" fillId="0" borderId="0" xfId="46" applyFont="1" applyAlignment="1">
      <alignment horizontal="center"/>
    </xf>
    <xf numFmtId="38" fontId="70" fillId="0" borderId="0" xfId="46" applyNumberFormat="1" applyFont="1"/>
    <xf numFmtId="38" fontId="70" fillId="0" borderId="29" xfId="46" applyNumberFormat="1" applyFont="1" applyBorder="1"/>
    <xf numFmtId="0" fontId="64" fillId="0" borderId="0" xfId="46" applyFont="1" applyAlignment="1">
      <alignment horizontal="left"/>
    </xf>
    <xf numFmtId="180" fontId="40" fillId="0" borderId="0" xfId="46" applyNumberFormat="1" applyFont="1"/>
    <xf numFmtId="0" fontId="70" fillId="34" borderId="28" xfId="46" applyFont="1" applyFill="1" applyBorder="1" applyAlignment="1">
      <alignment horizontal="center"/>
    </xf>
    <xf numFmtId="167" fontId="70" fillId="34" borderId="0" xfId="28" applyNumberFormat="1" applyFont="1" applyFill="1" applyBorder="1" applyAlignment="1" applyProtection="1">
      <alignment horizontal="right"/>
    </xf>
    <xf numFmtId="0" fontId="132" fillId="0" borderId="0" xfId="0" applyFont="1"/>
    <xf numFmtId="38" fontId="91" fillId="0" borderId="0" xfId="46" applyNumberFormat="1" applyFont="1"/>
    <xf numFmtId="38" fontId="91" fillId="0" borderId="29" xfId="46" applyNumberFormat="1" applyFont="1" applyBorder="1"/>
    <xf numFmtId="0" fontId="39" fillId="30" borderId="109" xfId="46" applyFont="1" applyFill="1" applyBorder="1" applyAlignment="1">
      <alignment horizontal="center"/>
    </xf>
    <xf numFmtId="0" fontId="39" fillId="30" borderId="101" xfId="46" applyFont="1" applyFill="1" applyBorder="1" applyAlignment="1">
      <alignment horizontal="center"/>
    </xf>
    <xf numFmtId="0" fontId="39" fillId="30" borderId="110" xfId="46" applyFont="1" applyFill="1" applyBorder="1" applyAlignment="1">
      <alignment horizontal="center"/>
    </xf>
    <xf numFmtId="38" fontId="91" fillId="0" borderId="0" xfId="46" applyNumberFormat="1" applyFont="1" applyProtection="1">
      <protection locked="0"/>
    </xf>
    <xf numFmtId="38" fontId="91" fillId="0" borderId="29" xfId="46" applyNumberFormat="1" applyFont="1" applyBorder="1" applyProtection="1">
      <protection locked="0"/>
    </xf>
    <xf numFmtId="0" fontId="91" fillId="0" borderId="28" xfId="46" applyFont="1" applyBorder="1" applyAlignment="1">
      <alignment horizontal="center"/>
    </xf>
    <xf numFmtId="0" fontId="91" fillId="0" borderId="0" xfId="46" applyFont="1" applyAlignment="1" applyProtection="1">
      <alignment horizontal="left"/>
      <protection locked="0"/>
    </xf>
    <xf numFmtId="170" fontId="40" fillId="0" borderId="0" xfId="28" applyNumberFormat="1" applyFont="1" applyFill="1" applyBorder="1"/>
    <xf numFmtId="170" fontId="40" fillId="0" borderId="29" xfId="28" applyNumberFormat="1" applyFont="1" applyFill="1" applyBorder="1"/>
    <xf numFmtId="170" fontId="40" fillId="30" borderId="0" xfId="28" applyNumberFormat="1" applyFont="1" applyFill="1" applyBorder="1"/>
    <xf numFmtId="42" fontId="82" fillId="0" borderId="15" xfId="30" applyNumberFormat="1" applyFont="1" applyFill="1" applyBorder="1" applyProtection="1"/>
    <xf numFmtId="42" fontId="82" fillId="27" borderId="244" xfId="30" applyNumberFormat="1" applyFont="1" applyFill="1" applyBorder="1" applyProtection="1"/>
    <xf numFmtId="0" fontId="79" fillId="0" borderId="0" xfId="46" applyFont="1" applyAlignment="1">
      <alignment horizontal="left"/>
    </xf>
    <xf numFmtId="181" fontId="40" fillId="24" borderId="0" xfId="28" applyNumberFormat="1" applyFont="1" applyFill="1" applyProtection="1"/>
    <xf numFmtId="174" fontId="40" fillId="28" borderId="0" xfId="28" applyNumberFormat="1" applyFont="1" applyFill="1" applyProtection="1"/>
    <xf numFmtId="38" fontId="91" fillId="0" borderId="0" xfId="28" applyNumberFormat="1" applyFont="1" applyBorder="1"/>
    <xf numFmtId="38" fontId="40" fillId="25" borderId="116" xfId="46" applyNumberFormat="1" applyFont="1" applyFill="1" applyBorder="1" applyAlignment="1">
      <alignment horizontal="right"/>
    </xf>
    <xf numFmtId="38" fontId="40" fillId="32" borderId="0" xfId="0" applyNumberFormat="1" applyFont="1" applyFill="1"/>
    <xf numFmtId="0" fontId="104" fillId="0" borderId="28" xfId="46" applyFont="1" applyBorder="1"/>
    <xf numFmtId="170" fontId="64" fillId="30" borderId="120" xfId="28" applyNumberFormat="1" applyFont="1" applyFill="1" applyBorder="1"/>
    <xf numFmtId="170" fontId="64" fillId="30" borderId="248" xfId="28" applyNumberFormat="1" applyFont="1" applyFill="1" applyBorder="1"/>
    <xf numFmtId="0" fontId="39" fillId="0" borderId="14" xfId="46" applyFont="1" applyBorder="1" applyAlignment="1">
      <alignment horizontal="left"/>
    </xf>
    <xf numFmtId="0" fontId="91" fillId="0" borderId="28" xfId="46" applyFont="1" applyBorder="1" applyAlignment="1">
      <alignment horizontal="left"/>
    </xf>
    <xf numFmtId="0" fontId="39" fillId="0" borderId="0" xfId="46" applyFont="1" applyAlignment="1" applyProtection="1">
      <alignment horizontal="left"/>
      <protection locked="0"/>
    </xf>
    <xf numFmtId="38" fontId="82" fillId="0" borderId="29" xfId="46" applyNumberFormat="1" applyFont="1" applyBorder="1" applyProtection="1">
      <protection locked="0"/>
    </xf>
    <xf numFmtId="38" fontId="40" fillId="25" borderId="116" xfId="46" applyNumberFormat="1" applyFont="1" applyFill="1" applyBorder="1"/>
    <xf numFmtId="164" fontId="91" fillId="0" borderId="0" xfId="46" applyNumberFormat="1" applyFont="1"/>
    <xf numFmtId="0" fontId="104" fillId="0" borderId="30" xfId="46" applyFont="1" applyBorder="1"/>
    <xf numFmtId="0" fontId="91" fillId="0" borderId="3" xfId="46" applyFont="1" applyBorder="1"/>
    <xf numFmtId="0" fontId="91" fillId="0" borderId="3" xfId="46" applyFont="1" applyBorder="1" applyAlignment="1">
      <alignment horizontal="center"/>
    </xf>
    <xf numFmtId="164" fontId="91" fillId="0" borderId="3" xfId="46" applyNumberFormat="1" applyFont="1" applyBorder="1"/>
    <xf numFmtId="38" fontId="91" fillId="0" borderId="3" xfId="46" applyNumberFormat="1" applyFont="1" applyBorder="1"/>
    <xf numFmtId="38" fontId="91" fillId="0" borderId="31" xfId="46" applyNumberFormat="1" applyFont="1" applyBorder="1" applyAlignment="1">
      <alignment horizontal="right"/>
    </xf>
    <xf numFmtId="0" fontId="39" fillId="0" borderId="28" xfId="46" applyFont="1" applyBorder="1" applyProtection="1">
      <protection locked="0"/>
    </xf>
    <xf numFmtId="0" fontId="39" fillId="0" borderId="0" xfId="46" applyFont="1" applyProtection="1">
      <protection locked="0"/>
    </xf>
    <xf numFmtId="38" fontId="91" fillId="25" borderId="116" xfId="28" applyNumberFormat="1" applyFont="1" applyFill="1" applyBorder="1" applyAlignment="1" applyProtection="1">
      <alignment horizontal="right"/>
    </xf>
    <xf numFmtId="0" fontId="91" fillId="38" borderId="0" xfId="46" applyFont="1" applyFill="1" applyAlignment="1" applyProtection="1">
      <alignment horizontal="center"/>
      <protection locked="0"/>
    </xf>
    <xf numFmtId="165" fontId="45" fillId="38" borderId="0" xfId="28" applyNumberFormat="1" applyFont="1" applyFill="1" applyBorder="1"/>
    <xf numFmtId="0" fontId="39" fillId="0" borderId="28" xfId="0" applyFont="1" applyBorder="1" applyAlignment="1">
      <alignment horizontal="left"/>
    </xf>
    <xf numFmtId="3" fontId="91" fillId="0" borderId="0" xfId="46" applyNumberFormat="1" applyFont="1" applyAlignment="1" applyProtection="1">
      <alignment horizontal="center"/>
      <protection locked="0"/>
    </xf>
    <xf numFmtId="38" fontId="58" fillId="0" borderId="0" xfId="28" applyNumberFormat="1" applyFont="1" applyBorder="1"/>
    <xf numFmtId="38" fontId="58" fillId="0" borderId="0" xfId="0" applyNumberFormat="1" applyFont="1" applyAlignment="1">
      <alignment horizontal="right"/>
    </xf>
    <xf numFmtId="38" fontId="58" fillId="0" borderId="29" xfId="0" applyNumberFormat="1" applyFont="1" applyBorder="1" applyAlignment="1">
      <alignment horizontal="right"/>
    </xf>
    <xf numFmtId="0" fontId="40" fillId="0" borderId="28" xfId="46" applyFont="1" applyBorder="1" applyAlignment="1">
      <alignment horizontal="center"/>
    </xf>
    <xf numFmtId="3" fontId="40" fillId="0" borderId="0" xfId="46" applyNumberFormat="1" applyFont="1" applyAlignment="1" applyProtection="1">
      <alignment horizontal="center"/>
      <protection locked="0"/>
    </xf>
    <xf numFmtId="0" fontId="40" fillId="0" borderId="0" xfId="46" applyFont="1" applyAlignment="1" applyProtection="1">
      <alignment horizontal="center"/>
      <protection locked="0"/>
    </xf>
    <xf numFmtId="0" fontId="39" fillId="0" borderId="28" xfId="46" applyFont="1" applyBorder="1" applyAlignment="1" applyProtection="1">
      <alignment horizontal="left"/>
      <protection locked="0"/>
    </xf>
    <xf numFmtId="38" fontId="91" fillId="0" borderId="0" xfId="28" applyNumberFormat="1" applyFont="1" applyFill="1" applyBorder="1" applyAlignment="1" applyProtection="1">
      <alignment horizontal="right"/>
      <protection locked="0"/>
    </xf>
    <xf numFmtId="38" fontId="91" fillId="0" borderId="29" xfId="28" applyNumberFormat="1" applyFont="1" applyFill="1" applyBorder="1" applyAlignment="1" applyProtection="1">
      <alignment horizontal="right"/>
      <protection locked="0"/>
    </xf>
    <xf numFmtId="38" fontId="91" fillId="25" borderId="116" xfId="28" applyNumberFormat="1" applyFont="1" applyFill="1" applyBorder="1" applyProtection="1"/>
    <xf numFmtId="38" fontId="91" fillId="0" borderId="0" xfId="28" applyNumberFormat="1" applyFont="1" applyFill="1" applyBorder="1"/>
    <xf numFmtId="38" fontId="91" fillId="0" borderId="29" xfId="28" applyNumberFormat="1" applyFont="1" applyFill="1" applyBorder="1"/>
    <xf numFmtId="0" fontId="70" fillId="34" borderId="0" xfId="46" applyFont="1" applyFill="1" applyAlignment="1">
      <alignment horizontal="right"/>
    </xf>
    <xf numFmtId="0" fontId="91" fillId="0" borderId="10" xfId="46" applyFont="1" applyBorder="1" applyAlignment="1">
      <alignment horizontal="center"/>
    </xf>
    <xf numFmtId="0" fontId="91" fillId="0" borderId="30" xfId="46" applyFont="1" applyBorder="1" applyAlignment="1">
      <alignment horizontal="center"/>
    </xf>
    <xf numFmtId="0" fontId="39" fillId="0" borderId="3" xfId="0" applyFont="1" applyBorder="1" applyAlignment="1">
      <alignment horizontal="center"/>
    </xf>
    <xf numFmtId="0" fontId="39" fillId="0" borderId="3" xfId="46" applyFont="1" applyBorder="1" applyAlignment="1">
      <alignment horizontal="center"/>
    </xf>
    <xf numFmtId="38" fontId="39" fillId="0" borderId="3" xfId="46" applyNumberFormat="1" applyFont="1" applyBorder="1"/>
    <xf numFmtId="38" fontId="39" fillId="0" borderId="31" xfId="46" applyNumberFormat="1" applyFont="1" applyBorder="1"/>
    <xf numFmtId="0" fontId="39" fillId="0" borderId="28" xfId="0" applyFont="1" applyBorder="1" applyAlignment="1">
      <alignment horizontal="left" indent="2"/>
    </xf>
    <xf numFmtId="38" fontId="91" fillId="25" borderId="116" xfId="46" applyNumberFormat="1" applyFont="1" applyFill="1" applyBorder="1"/>
    <xf numFmtId="0" fontId="64" fillId="0" borderId="28" xfId="46" applyFont="1" applyBorder="1"/>
    <xf numFmtId="38" fontId="82" fillId="0" borderId="29" xfId="46" applyNumberFormat="1" applyFont="1" applyBorder="1"/>
    <xf numFmtId="0" fontId="79" fillId="0" borderId="28" xfId="46" applyFont="1" applyBorder="1" applyAlignment="1">
      <alignment horizontal="left" indent="2"/>
    </xf>
    <xf numFmtId="38" fontId="40" fillId="25" borderId="116" xfId="28" applyNumberFormat="1" applyFont="1" applyFill="1" applyBorder="1" applyAlignment="1" applyProtection="1">
      <alignment horizontal="right"/>
    </xf>
    <xf numFmtId="0" fontId="104" fillId="0" borderId="30" xfId="46" applyFont="1" applyBorder="1" applyAlignment="1">
      <alignment horizontal="left" indent="2"/>
    </xf>
    <xf numFmtId="38" fontId="91" fillId="0" borderId="3" xfId="28" applyNumberFormat="1" applyFont="1" applyFill="1" applyBorder="1" applyAlignment="1" applyProtection="1">
      <alignment horizontal="right"/>
    </xf>
    <xf numFmtId="38" fontId="91" fillId="0" borderId="31" xfId="28" applyNumberFormat="1" applyFont="1" applyFill="1" applyBorder="1" applyAlignment="1" applyProtection="1">
      <alignment horizontal="right"/>
    </xf>
    <xf numFmtId="0" fontId="39" fillId="0" borderId="28" xfId="46" applyFont="1" applyBorder="1" applyAlignment="1">
      <alignment horizontal="left" indent="2"/>
    </xf>
    <xf numFmtId="0" fontId="91" fillId="0" borderId="0" xfId="0" applyFont="1" applyAlignment="1">
      <alignment horizontal="center"/>
    </xf>
    <xf numFmtId="0" fontId="114" fillId="0" borderId="0" xfId="0" applyFont="1"/>
    <xf numFmtId="38" fontId="91" fillId="25" borderId="116" xfId="0" applyNumberFormat="1" applyFont="1" applyFill="1" applyBorder="1" applyAlignment="1">
      <alignment horizontal="right"/>
    </xf>
    <xf numFmtId="38" fontId="82" fillId="0" borderId="0" xfId="28" applyNumberFormat="1" applyFont="1" applyFill="1" applyBorder="1" applyAlignment="1" applyProtection="1">
      <alignment horizontal="right"/>
      <protection locked="0"/>
    </xf>
    <xf numFmtId="38" fontId="82" fillId="0" borderId="0" xfId="0" applyNumberFormat="1" applyFont="1" applyAlignment="1">
      <alignment horizontal="right"/>
    </xf>
    <xf numFmtId="38" fontId="82" fillId="0" borderId="29" xfId="0" applyNumberFormat="1" applyFont="1" applyBorder="1" applyAlignment="1">
      <alignment horizontal="right"/>
    </xf>
    <xf numFmtId="38" fontId="91" fillId="25" borderId="116" xfId="46" applyNumberFormat="1" applyFont="1" applyFill="1" applyBorder="1" applyAlignment="1">
      <alignment horizontal="right"/>
    </xf>
    <xf numFmtId="38" fontId="82" fillId="0" borderId="0" xfId="0" applyNumberFormat="1" applyFont="1"/>
    <xf numFmtId="38" fontId="82" fillId="0" borderId="29" xfId="0" applyNumberFormat="1" applyFont="1" applyBorder="1"/>
    <xf numFmtId="38" fontId="40" fillId="0" borderId="29" xfId="0" applyNumberFormat="1" applyFont="1" applyBorder="1" applyAlignment="1">
      <alignment horizontal="right"/>
    </xf>
    <xf numFmtId="38" fontId="40" fillId="0" borderId="3" xfId="46" applyNumberFormat="1" applyFont="1" applyBorder="1"/>
    <xf numFmtId="38" fontId="70" fillId="0" borderId="3" xfId="46" applyNumberFormat="1" applyFont="1" applyBorder="1" applyAlignment="1">
      <alignment horizontal="right"/>
    </xf>
    <xf numFmtId="38" fontId="40" fillId="0" borderId="31" xfId="0" applyNumberFormat="1" applyFont="1" applyBorder="1" applyAlignment="1">
      <alignment horizontal="right"/>
    </xf>
    <xf numFmtId="179" fontId="45" fillId="24" borderId="32" xfId="53" applyNumberFormat="1" applyFont="1" applyFill="1" applyBorder="1"/>
    <xf numFmtId="168" fontId="45" fillId="25" borderId="113" xfId="53" applyNumberFormat="1" applyFont="1" applyFill="1" applyBorder="1" applyProtection="1"/>
    <xf numFmtId="168" fontId="45" fillId="25" borderId="203" xfId="53" applyNumberFormat="1" applyFont="1" applyFill="1" applyBorder="1" applyProtection="1"/>
    <xf numFmtId="10" fontId="40" fillId="0" borderId="0" xfId="0" applyNumberFormat="1" applyFont="1"/>
    <xf numFmtId="0" fontId="64" fillId="0" borderId="28" xfId="0" applyFont="1" applyBorder="1"/>
    <xf numFmtId="170" fontId="91" fillId="25" borderId="113" xfId="46" applyNumberFormat="1" applyFont="1" applyFill="1" applyBorder="1"/>
    <xf numFmtId="170" fontId="91" fillId="25" borderId="203" xfId="46" applyNumberFormat="1" applyFont="1" applyFill="1" applyBorder="1"/>
    <xf numFmtId="0" fontId="77" fillId="0" borderId="38" xfId="46" applyFont="1" applyBorder="1" applyAlignment="1">
      <alignment horizontal="centerContinuous" vertical="center"/>
    </xf>
    <xf numFmtId="0" fontId="64" fillId="0" borderId="39" xfId="46" applyFont="1" applyBorder="1" applyAlignment="1">
      <alignment horizontal="centerContinuous" vertical="center"/>
    </xf>
    <xf numFmtId="0" fontId="39" fillId="0" borderId="39" xfId="46" applyFont="1" applyBorder="1" applyAlignment="1">
      <alignment horizontal="centerContinuous" vertical="center"/>
    </xf>
    <xf numFmtId="38" fontId="133" fillId="0" borderId="39" xfId="46" applyNumberFormat="1" applyFont="1" applyBorder="1" applyAlignment="1">
      <alignment horizontal="centerContinuous" vertical="center"/>
    </xf>
    <xf numFmtId="38" fontId="64" fillId="0" borderId="39" xfId="46" applyNumberFormat="1" applyFont="1" applyBorder="1" applyAlignment="1">
      <alignment horizontal="centerContinuous" vertical="center"/>
    </xf>
    <xf numFmtId="38" fontId="39" fillId="0" borderId="40" xfId="46" applyNumberFormat="1" applyFont="1" applyBorder="1" applyAlignment="1">
      <alignment horizontal="centerContinuous" vertical="center"/>
    </xf>
    <xf numFmtId="0" fontId="39" fillId="0" borderId="30" xfId="0" applyFont="1" applyBorder="1" applyAlignment="1">
      <alignment vertical="center"/>
    </xf>
    <xf numFmtId="38" fontId="134" fillId="0" borderId="0" xfId="46" applyNumberFormat="1" applyFont="1"/>
    <xf numFmtId="0" fontId="68" fillId="34" borderId="28" xfId="46" applyFont="1" applyFill="1" applyBorder="1" applyAlignment="1">
      <alignment horizontal="center"/>
    </xf>
    <xf numFmtId="165" fontId="70" fillId="34" borderId="0" xfId="28" applyNumberFormat="1" applyFont="1" applyFill="1" applyBorder="1" applyAlignment="1" applyProtection="1">
      <alignment horizontal="right"/>
    </xf>
    <xf numFmtId="0" fontId="68" fillId="0" borderId="28" xfId="46" applyFont="1" applyBorder="1" applyAlignment="1">
      <alignment horizontal="center"/>
    </xf>
    <xf numFmtId="0" fontId="110" fillId="0" borderId="29" xfId="0" applyFont="1" applyBorder="1"/>
    <xf numFmtId="170" fontId="45" fillId="24" borderId="0" xfId="30" applyNumberFormat="1" applyFont="1" applyFill="1" applyBorder="1"/>
    <xf numFmtId="170" fontId="45" fillId="24" borderId="29" xfId="30" applyNumberFormat="1" applyFont="1" applyFill="1" applyBorder="1"/>
    <xf numFmtId="38" fontId="40" fillId="31" borderId="0" xfId="28" applyNumberFormat="1" applyFont="1" applyFill="1" applyProtection="1"/>
    <xf numFmtId="165" fontId="118" fillId="34" borderId="0" xfId="28" applyNumberFormat="1" applyFont="1" applyFill="1" applyBorder="1" applyAlignment="1" applyProtection="1">
      <alignment horizontal="right"/>
    </xf>
    <xf numFmtId="0" fontId="135" fillId="0" borderId="28" xfId="46" applyFont="1" applyBorder="1"/>
    <xf numFmtId="38" fontId="134" fillId="25" borderId="116" xfId="46" applyNumberFormat="1" applyFont="1" applyFill="1" applyBorder="1"/>
    <xf numFmtId="0" fontId="68" fillId="0" borderId="28" xfId="46" applyFont="1" applyBorder="1"/>
    <xf numFmtId="0" fontId="127" fillId="0" borderId="28" xfId="46" applyFont="1" applyBorder="1"/>
    <xf numFmtId="0" fontId="68" fillId="0" borderId="30" xfId="46" applyFont="1" applyBorder="1"/>
    <xf numFmtId="0" fontId="91" fillId="0" borderId="3" xfId="46" applyFont="1" applyBorder="1" applyProtection="1">
      <protection locked="0"/>
    </xf>
    <xf numFmtId="38" fontId="134" fillId="0" borderId="3" xfId="46" applyNumberFormat="1" applyFont="1" applyBorder="1"/>
    <xf numFmtId="38" fontId="40" fillId="0" borderId="31" xfId="46" applyNumberFormat="1" applyFont="1" applyBorder="1"/>
    <xf numFmtId="38" fontId="134" fillId="0" borderId="0" xfId="46" applyNumberFormat="1" applyFont="1" applyAlignment="1">
      <alignment horizontal="right"/>
    </xf>
    <xf numFmtId="38" fontId="70" fillId="0" borderId="29" xfId="46" applyNumberFormat="1" applyFont="1" applyBorder="1" applyAlignment="1">
      <alignment horizontal="right"/>
    </xf>
    <xf numFmtId="38" fontId="134" fillId="25" borderId="116" xfId="46" applyNumberFormat="1" applyFont="1" applyFill="1" applyBorder="1" applyAlignment="1">
      <alignment horizontal="right"/>
    </xf>
    <xf numFmtId="0" fontId="68" fillId="0" borderId="30" xfId="0" applyFont="1" applyBorder="1"/>
    <xf numFmtId="0" fontId="91" fillId="0" borderId="3" xfId="46" applyFont="1" applyBorder="1" applyAlignment="1" applyProtection="1">
      <alignment horizontal="center"/>
      <protection locked="0"/>
    </xf>
    <xf numFmtId="38" fontId="134" fillId="0" borderId="3" xfId="46" applyNumberFormat="1" applyFont="1" applyBorder="1" applyAlignment="1">
      <alignment horizontal="right"/>
    </xf>
    <xf numFmtId="38" fontId="91" fillId="0" borderId="3" xfId="46" applyNumberFormat="1" applyFont="1" applyBorder="1" applyAlignment="1">
      <alignment horizontal="right"/>
    </xf>
    <xf numFmtId="0" fontId="136" fillId="0" borderId="28" xfId="46" applyFont="1" applyBorder="1" applyAlignment="1">
      <alignment horizontal="left" vertical="center"/>
    </xf>
    <xf numFmtId="0" fontId="104" fillId="0" borderId="0" xfId="46" applyFont="1" applyAlignment="1">
      <alignment horizontal="left" vertical="center"/>
    </xf>
    <xf numFmtId="0" fontId="91" fillId="0" borderId="0" xfId="0" applyFont="1" applyAlignment="1">
      <alignment horizontal="left" vertical="center"/>
    </xf>
    <xf numFmtId="38" fontId="40" fillId="0" borderId="0" xfId="46" applyNumberFormat="1" applyFont="1" applyAlignment="1">
      <alignment horizontal="left"/>
    </xf>
    <xf numFmtId="38" fontId="40" fillId="0" borderId="29" xfId="46" applyNumberFormat="1" applyFont="1" applyBorder="1" applyAlignment="1">
      <alignment horizontal="left"/>
    </xf>
    <xf numFmtId="0" fontId="68" fillId="0" borderId="28" xfId="0" applyFont="1" applyBorder="1"/>
    <xf numFmtId="0" fontId="40" fillId="0" borderId="0" xfId="0" applyFont="1" applyAlignment="1">
      <alignment vertical="center" wrapText="1"/>
    </xf>
    <xf numFmtId="0" fontId="132" fillId="0" borderId="0" xfId="46" applyFont="1" applyAlignment="1">
      <alignment vertical="center" wrapText="1"/>
    </xf>
    <xf numFmtId="38" fontId="39" fillId="0" borderId="0" xfId="0" applyNumberFormat="1" applyFont="1" applyAlignment="1">
      <alignment vertical="center"/>
    </xf>
    <xf numFmtId="38" fontId="134" fillId="0" borderId="0" xfId="0" applyNumberFormat="1" applyFont="1" applyAlignment="1">
      <alignment vertical="center"/>
    </xf>
    <xf numFmtId="38" fontId="134" fillId="0" borderId="29" xfId="0" applyNumberFormat="1" applyFont="1" applyBorder="1" applyAlignment="1">
      <alignment vertical="center"/>
    </xf>
    <xf numFmtId="0" fontId="134" fillId="0" borderId="0" xfId="0" applyFont="1"/>
    <xf numFmtId="165" fontId="40" fillId="0" borderId="0" xfId="28" applyNumberFormat="1" applyFont="1" applyFill="1" applyBorder="1"/>
    <xf numFmtId="38" fontId="39" fillId="0" borderId="0" xfId="46" applyNumberFormat="1" applyFont="1"/>
    <xf numFmtId="38" fontId="134" fillId="0" borderId="29" xfId="46" applyNumberFormat="1" applyFont="1" applyBorder="1"/>
    <xf numFmtId="1" fontId="91" fillId="0" borderId="32" xfId="46" applyNumberFormat="1" applyFont="1" applyBorder="1" applyAlignment="1">
      <alignment horizontal="center"/>
    </xf>
    <xf numFmtId="171" fontId="91" fillId="0" borderId="32" xfId="46" applyNumberFormat="1" applyFont="1" applyBorder="1" applyAlignment="1">
      <alignment horizontal="center"/>
    </xf>
    <xf numFmtId="38" fontId="134" fillId="0" borderId="0" xfId="0" applyNumberFormat="1" applyFont="1"/>
    <xf numFmtId="38" fontId="91" fillId="0" borderId="29" xfId="0" applyNumberFormat="1" applyFont="1" applyBorder="1"/>
    <xf numFmtId="0" fontId="136" fillId="0" borderId="30" xfId="46" applyFont="1" applyBorder="1"/>
    <xf numFmtId="0" fontId="134" fillId="0" borderId="29" xfId="0" applyFont="1" applyBorder="1"/>
    <xf numFmtId="0" fontId="137" fillId="0" borderId="28" xfId="46" applyFont="1" applyBorder="1" applyAlignment="1">
      <alignment horizontal="centerContinuous"/>
    </xf>
    <xf numFmtId="0" fontId="40" fillId="0" borderId="0" xfId="46" applyFont="1" applyAlignment="1">
      <alignment horizontal="centerContinuous"/>
    </xf>
    <xf numFmtId="38" fontId="40" fillId="0" borderId="0" xfId="46" applyNumberFormat="1" applyFont="1" applyAlignment="1">
      <alignment horizontal="centerContinuous"/>
    </xf>
    <xf numFmtId="38" fontId="91" fillId="0" borderId="0" xfId="46" applyNumberFormat="1" applyFont="1" applyAlignment="1">
      <alignment horizontal="centerContinuous"/>
    </xf>
    <xf numFmtId="38" fontId="70" fillId="0" borderId="29" xfId="46" applyNumberFormat="1" applyFont="1" applyBorder="1" applyAlignment="1">
      <alignment horizontal="center"/>
    </xf>
    <xf numFmtId="0" fontId="127" fillId="0" borderId="38" xfId="46" applyFont="1" applyBorder="1" applyAlignment="1">
      <alignment horizontal="center" vertical="center"/>
    </xf>
    <xf numFmtId="0" fontId="127" fillId="0" borderId="28" xfId="46" applyFont="1" applyBorder="1" applyAlignment="1">
      <alignment horizontal="center" vertical="center"/>
    </xf>
    <xf numFmtId="0" fontId="127" fillId="0" borderId="30" xfId="0" applyFont="1" applyBorder="1" applyAlignment="1">
      <alignment vertical="center"/>
    </xf>
    <xf numFmtId="0" fontId="127" fillId="0" borderId="28" xfId="46" applyFont="1" applyBorder="1" applyAlignment="1">
      <alignment horizontal="left"/>
    </xf>
    <xf numFmtId="0" fontId="91" fillId="0" borderId="32" xfId="50" applyFont="1" applyBorder="1" applyAlignment="1">
      <alignment horizontal="center"/>
    </xf>
    <xf numFmtId="0" fontId="91" fillId="0" borderId="32" xfId="50" quotePrefix="1" applyFont="1" applyBorder="1" applyAlignment="1">
      <alignment horizontal="center"/>
    </xf>
    <xf numFmtId="0" fontId="127" fillId="0" borderId="28" xfId="50" applyFont="1" applyBorder="1"/>
    <xf numFmtId="38" fontId="91" fillId="25" borderId="217" xfId="50" applyNumberFormat="1" applyFont="1" applyFill="1" applyBorder="1"/>
    <xf numFmtId="38" fontId="70" fillId="25" borderId="217" xfId="50" applyNumberFormat="1" applyFont="1" applyFill="1" applyBorder="1"/>
    <xf numFmtId="0" fontId="40" fillId="0" borderId="0" xfId="50" applyFont="1" applyAlignment="1">
      <alignment horizontal="center"/>
    </xf>
    <xf numFmtId="0" fontId="40" fillId="0" borderId="0" xfId="50" quotePrefix="1" applyFont="1" applyAlignment="1">
      <alignment horizontal="center"/>
    </xf>
    <xf numFmtId="38" fontId="91" fillId="0" borderId="29" xfId="50" applyNumberFormat="1" applyFont="1" applyBorder="1"/>
    <xf numFmtId="0" fontId="127" fillId="0" borderId="28" xfId="0" applyFont="1" applyBorder="1"/>
    <xf numFmtId="38" fontId="82" fillId="0" borderId="0" xfId="50" applyNumberFormat="1" applyFont="1"/>
    <xf numFmtId="38" fontId="82" fillId="0" borderId="29" xfId="50" applyNumberFormat="1" applyFont="1" applyBorder="1"/>
    <xf numFmtId="38" fontId="91" fillId="0" borderId="31" xfId="50" applyNumberFormat="1" applyFont="1" applyBorder="1"/>
    <xf numFmtId="0" fontId="135" fillId="0" borderId="28" xfId="46" applyFont="1" applyBorder="1" applyAlignment="1">
      <alignment horizontal="left"/>
    </xf>
    <xf numFmtId="38" fontId="70" fillId="25" borderId="116" xfId="46" applyNumberFormat="1" applyFont="1" applyFill="1" applyBorder="1" applyAlignment="1">
      <alignment horizontal="right"/>
    </xf>
    <xf numFmtId="0" fontId="68" fillId="0" borderId="28" xfId="46" applyFont="1" applyBorder="1" applyAlignment="1">
      <alignment horizontal="left"/>
    </xf>
    <xf numFmtId="0" fontId="91" fillId="46" borderId="0" xfId="46" applyFont="1" applyFill="1" applyAlignment="1" applyProtection="1">
      <alignment horizontal="left"/>
      <protection locked="0"/>
    </xf>
    <xf numFmtId="170" fontId="45" fillId="24" borderId="101" xfId="30" applyNumberFormat="1" applyFont="1" applyFill="1" applyBorder="1"/>
    <xf numFmtId="0" fontId="91" fillId="0" borderId="110" xfId="46" applyFont="1" applyBorder="1" applyAlignment="1" applyProtection="1">
      <alignment horizontal="center"/>
      <protection locked="0"/>
    </xf>
    <xf numFmtId="38" fontId="82" fillId="0" borderId="0" xfId="46" applyNumberFormat="1" applyFont="1" applyAlignment="1">
      <alignment horizontal="right"/>
    </xf>
    <xf numFmtId="38" fontId="82" fillId="0" borderId="29" xfId="46" applyNumberFormat="1" applyFont="1" applyBorder="1" applyAlignment="1">
      <alignment horizontal="right"/>
    </xf>
    <xf numFmtId="0" fontId="91" fillId="0" borderId="204" xfId="0" applyFont="1" applyBorder="1"/>
    <xf numFmtId="0" fontId="77" fillId="0" borderId="205" xfId="0" applyFont="1" applyBorder="1" applyAlignment="1">
      <alignment horizontal="centerContinuous"/>
    </xf>
    <xf numFmtId="0" fontId="40" fillId="0" borderId="205" xfId="0" applyFont="1" applyBorder="1" applyAlignment="1">
      <alignment horizontal="centerContinuous"/>
    </xf>
    <xf numFmtId="0" fontId="40" fillId="0" borderId="206" xfId="0" applyFont="1" applyBorder="1" applyAlignment="1">
      <alignment horizontal="centerContinuous"/>
    </xf>
    <xf numFmtId="0" fontId="77" fillId="0" borderId="72" xfId="46" applyFont="1" applyBorder="1" applyAlignment="1">
      <alignment horizontal="centerContinuous"/>
    </xf>
    <xf numFmtId="0" fontId="40" fillId="0" borderId="82" xfId="46" applyFont="1" applyBorder="1" applyAlignment="1">
      <alignment horizontal="centerContinuous"/>
    </xf>
    <xf numFmtId="0" fontId="40" fillId="0" borderId="82" xfId="0" applyFont="1" applyBorder="1"/>
    <xf numFmtId="0" fontId="40" fillId="0" borderId="73" xfId="46" applyFont="1" applyBorder="1" applyAlignment="1">
      <alignment horizontal="centerContinuous"/>
    </xf>
    <xf numFmtId="0" fontId="77" fillId="0" borderId="104" xfId="46" applyFont="1" applyBorder="1" applyAlignment="1">
      <alignment horizontal="centerContinuous"/>
    </xf>
    <xf numFmtId="38" fontId="116" fillId="0" borderId="0" xfId="46" applyNumberFormat="1" applyFont="1" applyAlignment="1">
      <alignment horizontal="center"/>
    </xf>
    <xf numFmtId="38" fontId="116" fillId="0" borderId="65" xfId="46" applyNumberFormat="1" applyFont="1" applyBorder="1" applyAlignment="1">
      <alignment horizontal="center"/>
    </xf>
    <xf numFmtId="0" fontId="40" fillId="0" borderId="104" xfId="0" applyFont="1" applyBorder="1"/>
    <xf numFmtId="0" fontId="79" fillId="0" borderId="104" xfId="46" applyFont="1" applyBorder="1"/>
    <xf numFmtId="0" fontId="104" fillId="0" borderId="104" xfId="46" applyFont="1" applyBorder="1"/>
    <xf numFmtId="38" fontId="91" fillId="0" borderId="65" xfId="46" applyNumberFormat="1" applyFont="1" applyBorder="1" applyAlignment="1">
      <alignment horizontal="right"/>
    </xf>
    <xf numFmtId="38" fontId="40" fillId="0" borderId="0" xfId="46" applyNumberFormat="1" applyFont="1" applyAlignment="1">
      <alignment horizontal="center"/>
    </xf>
    <xf numFmtId="0" fontId="40" fillId="0" borderId="65" xfId="46" applyFont="1" applyBorder="1" applyAlignment="1">
      <alignment horizontal="center"/>
    </xf>
    <xf numFmtId="0" fontId="40" fillId="0" borderId="74" xfId="0" applyFont="1" applyBorder="1"/>
    <xf numFmtId="0" fontId="40" fillId="0" borderId="41" xfId="0" applyFont="1" applyBorder="1"/>
    <xf numFmtId="0" fontId="40" fillId="0" borderId="75" xfId="0" applyFont="1" applyBorder="1"/>
    <xf numFmtId="0" fontId="39" fillId="30" borderId="30" xfId="46" applyFont="1" applyFill="1" applyBorder="1"/>
    <xf numFmtId="0" fontId="40" fillId="30" borderId="31" xfId="46" applyFont="1" applyFill="1" applyBorder="1" applyAlignment="1">
      <alignment horizontal="center"/>
    </xf>
    <xf numFmtId="6" fontId="40" fillId="0" borderId="32" xfId="46" applyNumberFormat="1" applyFont="1" applyBorder="1" applyAlignment="1">
      <alignment horizontal="right"/>
    </xf>
    <xf numFmtId="170" fontId="40" fillId="0" borderId="32" xfId="46" applyNumberFormat="1" applyFont="1" applyBorder="1" applyAlignment="1">
      <alignment horizontal="right"/>
    </xf>
    <xf numFmtId="38" fontId="40" fillId="0" borderId="32" xfId="46" applyNumberFormat="1" applyFont="1" applyBorder="1" applyAlignment="1">
      <alignment horizontal="right"/>
    </xf>
    <xf numFmtId="170" fontId="64" fillId="30" borderId="32" xfId="28" applyNumberFormat="1" applyFont="1" applyFill="1" applyBorder="1"/>
    <xf numFmtId="0" fontId="70" fillId="0" borderId="207" xfId="46" applyFont="1" applyBorder="1"/>
    <xf numFmtId="0" fontId="39" fillId="30" borderId="208" xfId="46" applyFont="1" applyFill="1" applyBorder="1"/>
    <xf numFmtId="0" fontId="40" fillId="30" borderId="209" xfId="46" applyFont="1" applyFill="1" applyBorder="1" applyAlignment="1">
      <alignment horizontal="center"/>
    </xf>
    <xf numFmtId="3" fontId="45" fillId="24" borderId="32" xfId="30" applyNumberFormat="1" applyFont="1" applyFill="1" applyBorder="1"/>
    <xf numFmtId="0" fontId="64" fillId="0" borderId="0" xfId="46" applyFont="1" applyAlignment="1">
      <alignment horizontal="right"/>
    </xf>
    <xf numFmtId="3" fontId="42" fillId="0" borderId="32" xfId="30" applyNumberFormat="1" applyFont="1" applyFill="1" applyBorder="1"/>
    <xf numFmtId="3" fontId="45" fillId="24" borderId="201" xfId="30" applyNumberFormat="1" applyFont="1" applyFill="1" applyBorder="1"/>
    <xf numFmtId="3" fontId="64" fillId="30" borderId="32" xfId="46" applyNumberFormat="1" applyFont="1" applyFill="1" applyBorder="1" applyAlignment="1">
      <alignment horizontal="right"/>
    </xf>
    <xf numFmtId="44" fontId="64" fillId="30" borderId="32" xfId="30" applyFont="1" applyFill="1" applyBorder="1" applyAlignment="1" applyProtection="1">
      <alignment horizontal="right"/>
    </xf>
    <xf numFmtId="0" fontId="39" fillId="35" borderId="229" xfId="46" applyFont="1" applyFill="1" applyBorder="1"/>
    <xf numFmtId="44" fontId="64" fillId="30" borderId="62" xfId="30" applyFont="1" applyFill="1" applyBorder="1" applyAlignment="1" applyProtection="1">
      <alignment horizontal="right"/>
    </xf>
    <xf numFmtId="10" fontId="64" fillId="0" borderId="0" xfId="53" applyNumberFormat="1" applyFont="1"/>
    <xf numFmtId="0" fontId="40" fillId="42" borderId="0" xfId="0" applyFont="1" applyFill="1"/>
    <xf numFmtId="0" fontId="64" fillId="42" borderId="0" xfId="0" applyFont="1" applyFill="1"/>
    <xf numFmtId="0" fontId="69" fillId="0" borderId="0" xfId="45" applyFont="1"/>
    <xf numFmtId="0" fontId="69" fillId="0" borderId="0" xfId="45" applyFont="1" applyAlignment="1">
      <alignment horizontal="right"/>
    </xf>
    <xf numFmtId="0" fontId="39" fillId="0" borderId="0" xfId="45" applyFont="1"/>
    <xf numFmtId="0" fontId="118" fillId="0" borderId="0" xfId="45" applyFont="1"/>
    <xf numFmtId="9" fontId="64" fillId="24" borderId="236" xfId="53" applyFont="1" applyFill="1" applyBorder="1" applyProtection="1"/>
    <xf numFmtId="0" fontId="40" fillId="24" borderId="235" xfId="0" applyFont="1" applyFill="1" applyBorder="1"/>
    <xf numFmtId="10" fontId="64" fillId="33" borderId="211" xfId="53" applyNumberFormat="1" applyFont="1" applyFill="1" applyBorder="1" applyProtection="1"/>
    <xf numFmtId="9" fontId="64" fillId="24" borderId="210" xfId="53" applyFont="1" applyFill="1" applyBorder="1" applyProtection="1"/>
    <xf numFmtId="9" fontId="64" fillId="33" borderId="211" xfId="53" applyFont="1" applyFill="1" applyBorder="1" applyProtection="1"/>
    <xf numFmtId="170" fontId="40" fillId="0" borderId="0" xfId="30" applyNumberFormat="1" applyFont="1" applyFill="1" applyBorder="1" applyProtection="1"/>
    <xf numFmtId="38" fontId="40" fillId="0" borderId="0" xfId="30" applyNumberFormat="1" applyFont="1" applyFill="1" applyBorder="1" applyProtection="1"/>
    <xf numFmtId="9" fontId="64" fillId="24" borderId="211" xfId="53" applyFont="1" applyFill="1" applyBorder="1" applyProtection="1"/>
    <xf numFmtId="9" fontId="64" fillId="0" borderId="0" xfId="53" applyFont="1" applyFill="1" applyBorder="1" applyProtection="1"/>
    <xf numFmtId="9" fontId="64" fillId="32" borderId="0" xfId="53" applyFont="1" applyFill="1" applyProtection="1"/>
    <xf numFmtId="9" fontId="40" fillId="0" borderId="0" xfId="53" applyFont="1" applyProtection="1"/>
    <xf numFmtId="9" fontId="40" fillId="32" borderId="0" xfId="53" applyFont="1" applyFill="1" applyProtection="1"/>
    <xf numFmtId="9" fontId="40" fillId="0" borderId="0" xfId="53" applyFont="1" applyFill="1" applyBorder="1" applyProtection="1"/>
    <xf numFmtId="0" fontId="91" fillId="30" borderId="20" xfId="45" applyFont="1" applyFill="1" applyBorder="1"/>
    <xf numFmtId="0" fontId="39" fillId="0" borderId="12" xfId="45" applyFont="1" applyBorder="1" applyAlignment="1">
      <alignment horizontal="left" indent="1"/>
    </xf>
    <xf numFmtId="170" fontId="91" fillId="0" borderId="13" xfId="30" applyNumberFormat="1" applyFont="1" applyBorder="1"/>
    <xf numFmtId="170" fontId="91" fillId="0" borderId="19" xfId="30" applyNumberFormat="1" applyFont="1" applyBorder="1"/>
    <xf numFmtId="10" fontId="40" fillId="0" borderId="0" xfId="53" applyNumberFormat="1" applyFont="1" applyFill="1" applyBorder="1" applyProtection="1"/>
    <xf numFmtId="38" fontId="40" fillId="0" borderId="0" xfId="53" applyNumberFormat="1" applyFont="1" applyFill="1" applyBorder="1" applyProtection="1"/>
    <xf numFmtId="10" fontId="39" fillId="0" borderId="14" xfId="45" applyNumberFormat="1" applyFont="1" applyBorder="1"/>
    <xf numFmtId="10" fontId="39" fillId="30" borderId="212" xfId="53" applyNumberFormat="1" applyFont="1" applyFill="1" applyBorder="1"/>
    <xf numFmtId="10" fontId="39" fillId="30" borderId="213" xfId="53" applyNumberFormat="1" applyFont="1" applyFill="1" applyBorder="1"/>
    <xf numFmtId="10" fontId="39" fillId="30" borderId="20" xfId="53" applyNumberFormat="1" applyFont="1" applyFill="1" applyBorder="1"/>
    <xf numFmtId="10" fontId="39" fillId="30" borderId="21" xfId="53" applyNumberFormat="1" applyFont="1" applyFill="1" applyBorder="1"/>
    <xf numFmtId="10" fontId="39" fillId="0" borderId="214" xfId="45" applyNumberFormat="1" applyFont="1" applyBorder="1"/>
    <xf numFmtId="10" fontId="39" fillId="30" borderId="215" xfId="53" applyNumberFormat="1" applyFont="1" applyFill="1" applyBorder="1"/>
    <xf numFmtId="10" fontId="39" fillId="30" borderId="216" xfId="53" applyNumberFormat="1" applyFont="1" applyFill="1" applyBorder="1"/>
    <xf numFmtId="165" fontId="44" fillId="0" borderId="0" xfId="44" applyNumberFormat="1" applyFont="1" applyAlignment="1">
      <alignment horizontal="right" indent="1"/>
    </xf>
    <xf numFmtId="0" fontId="44" fillId="0" borderId="0" xfId="43" applyFont="1"/>
    <xf numFmtId="0" fontId="44" fillId="0" borderId="0" xfId="46" applyFont="1"/>
    <xf numFmtId="0" fontId="42" fillId="0" borderId="0" xfId="44" applyFont="1"/>
    <xf numFmtId="0" fontId="44" fillId="0" borderId="0" xfId="44" applyFont="1" applyAlignment="1">
      <alignment horizontal="right"/>
    </xf>
    <xf numFmtId="0" fontId="42" fillId="0" borderId="0" xfId="44" applyFont="1" applyAlignment="1">
      <alignment horizontal="right" indent="1"/>
    </xf>
    <xf numFmtId="0" fontId="70" fillId="34" borderId="0" xfId="46" applyFont="1" applyFill="1" applyAlignment="1">
      <alignment horizontal="center"/>
    </xf>
    <xf numFmtId="0" fontId="44" fillId="0" borderId="0" xfId="46" applyFont="1" applyAlignment="1">
      <alignment horizontal="left"/>
    </xf>
    <xf numFmtId="3" fontId="91" fillId="24" borderId="32" xfId="30" applyNumberFormat="1" applyFont="1" applyFill="1" applyBorder="1"/>
    <xf numFmtId="38" fontId="70" fillId="34" borderId="0" xfId="28" applyNumberFormat="1" applyFont="1" applyFill="1" applyBorder="1" applyAlignment="1" applyProtection="1">
      <alignment horizontal="right"/>
    </xf>
    <xf numFmtId="38" fontId="44" fillId="25" borderId="0" xfId="28" applyNumberFormat="1" applyFont="1" applyFill="1" applyProtection="1"/>
    <xf numFmtId="38" fontId="42" fillId="0" borderId="0" xfId="28" applyNumberFormat="1" applyFont="1" applyFill="1" applyProtection="1"/>
    <xf numFmtId="38" fontId="62" fillId="0" borderId="0" xfId="28" applyNumberFormat="1" applyFont="1" applyFill="1" applyProtection="1"/>
    <xf numFmtId="0" fontId="44" fillId="0" borderId="0" xfId="44" applyFont="1" applyAlignment="1">
      <alignment horizontal="right" indent="1"/>
    </xf>
    <xf numFmtId="38" fontId="44" fillId="0" borderId="0" xfId="28" applyNumberFormat="1" applyFont="1" applyFill="1" applyProtection="1"/>
    <xf numFmtId="0" fontId="42" fillId="0" borderId="0" xfId="46" applyFont="1" applyAlignment="1">
      <alignment horizontal="right" indent="1"/>
    </xf>
    <xf numFmtId="0" fontId="138" fillId="0" borderId="0" xfId="46" applyFont="1" applyAlignment="1">
      <alignment horizontal="right" indent="1"/>
    </xf>
    <xf numFmtId="0" fontId="44" fillId="0" borderId="0" xfId="46" applyFont="1" applyAlignment="1">
      <alignment horizontal="right" indent="1"/>
    </xf>
    <xf numFmtId="2" fontId="64" fillId="0" borderId="0" xfId="0" applyNumberFormat="1" applyFont="1"/>
    <xf numFmtId="44" fontId="42" fillId="0" borderId="0" xfId="30" applyFont="1" applyFill="1" applyProtection="1"/>
    <xf numFmtId="165" fontId="44" fillId="25" borderId="0" xfId="28" applyNumberFormat="1" applyFont="1" applyFill="1" applyBorder="1" applyAlignment="1" applyProtection="1">
      <alignment horizontal="right" indent="1"/>
    </xf>
    <xf numFmtId="170" fontId="91" fillId="25" borderId="32" xfId="30" applyNumberFormat="1" applyFont="1" applyFill="1" applyBorder="1"/>
    <xf numFmtId="0" fontId="44" fillId="0" borderId="0" xfId="0" applyFont="1"/>
    <xf numFmtId="0" fontId="139" fillId="0" borderId="154" xfId="47" applyFont="1" applyBorder="1" applyAlignment="1">
      <alignment horizontal="center" vertical="top"/>
    </xf>
    <xf numFmtId="0" fontId="94" fillId="0" borderId="34" xfId="47" applyFont="1" applyBorder="1" applyAlignment="1">
      <alignment horizontal="center" vertical="top"/>
    </xf>
    <xf numFmtId="0" fontId="94" fillId="0" borderId="104" xfId="47" applyFont="1" applyBorder="1" applyAlignment="1">
      <alignment horizontal="center" vertical="top"/>
    </xf>
    <xf numFmtId="38" fontId="140" fillId="0" borderId="104" xfId="47" applyNumberFormat="1" applyFont="1" applyBorder="1"/>
    <xf numFmtId="38" fontId="140" fillId="0" borderId="0" xfId="47" applyNumberFormat="1" applyFont="1"/>
    <xf numFmtId="0" fontId="141" fillId="0" borderId="0" xfId="47" applyFont="1"/>
    <xf numFmtId="38" fontId="141" fillId="0" borderId="0" xfId="47" applyNumberFormat="1" applyFont="1"/>
    <xf numFmtId="0" fontId="141" fillId="0" borderId="0" xfId="0" applyFont="1"/>
    <xf numFmtId="0" fontId="142" fillId="0" borderId="15" xfId="47" applyFont="1" applyBorder="1"/>
    <xf numFmtId="0" fontId="94" fillId="0" borderId="154" xfId="47" applyFont="1" applyBorder="1" applyAlignment="1">
      <alignment horizontal="center" vertical="top"/>
    </xf>
    <xf numFmtId="0" fontId="130" fillId="0" borderId="155" xfId="47" applyFont="1" applyBorder="1" applyAlignment="1">
      <alignment horizontal="center" vertical="top"/>
    </xf>
    <xf numFmtId="0" fontId="130" fillId="0" borderId="104" xfId="47" applyFont="1" applyBorder="1" applyAlignment="1">
      <alignment horizontal="center" vertical="top"/>
    </xf>
    <xf numFmtId="0" fontId="94" fillId="0" borderId="14" xfId="47" applyFont="1" applyBorder="1"/>
    <xf numFmtId="6" fontId="143" fillId="0" borderId="34" xfId="47" applyNumberFormat="1" applyFont="1" applyBorder="1"/>
    <xf numFmtId="6" fontId="143" fillId="0" borderId="104" xfId="47" applyNumberFormat="1" applyFont="1" applyBorder="1"/>
    <xf numFmtId="0" fontId="94" fillId="0" borderId="275" xfId="47" applyFont="1" applyBorder="1" applyAlignment="1">
      <alignment horizontal="center" vertical="top"/>
    </xf>
    <xf numFmtId="0" fontId="97" fillId="0" borderId="276" xfId="0" applyFont="1" applyBorder="1" applyAlignment="1">
      <alignment horizontal="center"/>
    </xf>
    <xf numFmtId="0" fontId="94" fillId="0" borderId="277" xfId="0" applyFont="1" applyBorder="1" applyAlignment="1">
      <alignment horizontal="center"/>
    </xf>
    <xf numFmtId="0" fontId="94" fillId="0" borderId="278" xfId="47" applyFont="1" applyBorder="1" applyAlignment="1">
      <alignment horizontal="center" vertical="top"/>
    </xf>
    <xf numFmtId="0" fontId="97" fillId="0" borderId="279" xfId="0" applyFont="1" applyBorder="1" applyAlignment="1">
      <alignment horizontal="center"/>
    </xf>
    <xf numFmtId="0" fontId="94" fillId="0" borderId="280" xfId="0" applyFont="1" applyBorder="1" applyAlignment="1">
      <alignment horizontal="center"/>
    </xf>
    <xf numFmtId="0" fontId="94" fillId="0" borderId="165" xfId="47" applyFont="1" applyBorder="1" applyAlignment="1">
      <alignment horizontal="center" vertical="top"/>
    </xf>
    <xf numFmtId="1" fontId="94" fillId="0" borderId="166" xfId="0" applyNumberFormat="1" applyFont="1" applyBorder="1" applyAlignment="1">
      <alignment horizontal="center"/>
    </xf>
    <xf numFmtId="49" fontId="94" fillId="0" borderId="166" xfId="0" applyNumberFormat="1" applyFont="1" applyBorder="1" applyAlignment="1">
      <alignment horizontal="center"/>
    </xf>
    <xf numFmtId="175" fontId="94" fillId="0" borderId="166" xfId="0" applyNumberFormat="1" applyFont="1" applyBorder="1" applyAlignment="1">
      <alignment horizontal="center"/>
    </xf>
    <xf numFmtId="0" fontId="94" fillId="0" borderId="168" xfId="0" applyFont="1" applyBorder="1" applyAlignment="1">
      <alignment horizontal="center"/>
    </xf>
    <xf numFmtId="182" fontId="96" fillId="0" borderId="166" xfId="0" applyNumberFormat="1" applyFont="1" applyBorder="1" applyAlignment="1">
      <alignment horizontal="center"/>
    </xf>
    <xf numFmtId="38" fontId="96" fillId="0" borderId="166" xfId="0" applyNumberFormat="1" applyFont="1" applyBorder="1"/>
    <xf numFmtId="38" fontId="96" fillId="0" borderId="168" xfId="47" applyNumberFormat="1" applyFont="1" applyBorder="1"/>
    <xf numFmtId="1" fontId="96" fillId="0" borderId="166" xfId="0" applyNumberFormat="1" applyFont="1" applyBorder="1" applyAlignment="1">
      <alignment horizontal="center"/>
    </xf>
    <xf numFmtId="6" fontId="96" fillId="0" borderId="166" xfId="0" applyNumberFormat="1" applyFont="1" applyBorder="1"/>
    <xf numFmtId="38" fontId="144" fillId="0" borderId="166" xfId="0" applyNumberFormat="1" applyFont="1" applyBorder="1" applyAlignment="1">
      <alignment horizontal="center"/>
    </xf>
    <xf numFmtId="6" fontId="118" fillId="0" borderId="166" xfId="0" applyNumberFormat="1" applyFont="1" applyBorder="1"/>
    <xf numFmtId="165" fontId="40" fillId="0" borderId="168" xfId="28" applyNumberFormat="1" applyFont="1" applyFill="1" applyBorder="1"/>
    <xf numFmtId="10" fontId="94" fillId="0" borderId="166" xfId="0" applyNumberFormat="1" applyFont="1" applyBorder="1" applyAlignment="1">
      <alignment horizontal="center"/>
    </xf>
    <xf numFmtId="10" fontId="94" fillId="0" borderId="166" xfId="0" applyNumberFormat="1" applyFont="1" applyBorder="1"/>
    <xf numFmtId="10" fontId="75" fillId="0" borderId="166" xfId="0" applyNumberFormat="1" applyFont="1" applyBorder="1"/>
    <xf numFmtId="6" fontId="40" fillId="0" borderId="168" xfId="47" applyNumberFormat="1" applyFont="1" applyBorder="1"/>
    <xf numFmtId="38" fontId="96" fillId="0" borderId="166" xfId="0" applyNumberFormat="1" applyFont="1" applyBorder="1" applyAlignment="1">
      <alignment horizontal="center"/>
    </xf>
    <xf numFmtId="6" fontId="94" fillId="0" borderId="166" xfId="0" applyNumberFormat="1" applyFont="1" applyBorder="1"/>
    <xf numFmtId="38" fontId="94" fillId="0" borderId="168" xfId="47" applyNumberFormat="1" applyFont="1" applyBorder="1"/>
    <xf numFmtId="43" fontId="96" fillId="0" borderId="166" xfId="28" applyFont="1" applyFill="1" applyBorder="1" applyAlignment="1">
      <alignment horizontal="center"/>
    </xf>
    <xf numFmtId="43" fontId="96" fillId="0" borderId="166" xfId="28" applyFont="1" applyFill="1" applyBorder="1"/>
    <xf numFmtId="10" fontId="94" fillId="0" borderId="165" xfId="47" applyNumberFormat="1" applyFont="1" applyBorder="1" applyAlignment="1">
      <alignment horizontal="center" vertical="top"/>
    </xf>
    <xf numFmtId="6" fontId="145" fillId="0" borderId="0" xfId="28" applyNumberFormat="1" applyFont="1"/>
    <xf numFmtId="10" fontId="94" fillId="0" borderId="166" xfId="53" applyNumberFormat="1" applyFont="1" applyFill="1" applyBorder="1"/>
    <xf numFmtId="6" fontId="145" fillId="0" borderId="0" xfId="60" applyNumberFormat="1" applyFont="1"/>
    <xf numFmtId="8" fontId="96" fillId="0" borderId="166" xfId="0" applyNumberFormat="1" applyFont="1" applyBorder="1"/>
    <xf numFmtId="0" fontId="96" fillId="0" borderId="168" xfId="47" applyFont="1" applyBorder="1"/>
    <xf numFmtId="6" fontId="96" fillId="0" borderId="169" xfId="0" applyNumberFormat="1" applyFont="1" applyBorder="1"/>
    <xf numFmtId="38" fontId="96" fillId="0" borderId="15" xfId="47" applyNumberFormat="1" applyFont="1" applyBorder="1"/>
    <xf numFmtId="6" fontId="96" fillId="0" borderId="167" xfId="0" applyNumberFormat="1" applyFont="1" applyBorder="1"/>
    <xf numFmtId="0" fontId="94" fillId="0" borderId="281" xfId="47" applyFont="1" applyBorder="1" applyAlignment="1">
      <alignment horizontal="center" vertical="top"/>
    </xf>
    <xf numFmtId="8" fontId="96" fillId="0" borderId="215" xfId="0" applyNumberFormat="1" applyFont="1" applyBorder="1"/>
    <xf numFmtId="6" fontId="96" fillId="0" borderId="215" xfId="0" applyNumberFormat="1" applyFont="1" applyBorder="1"/>
    <xf numFmtId="38" fontId="96" fillId="0" borderId="216" xfId="47" applyNumberFormat="1" applyFont="1" applyBorder="1"/>
    <xf numFmtId="0" fontId="66" fillId="0" borderId="224" xfId="46" applyFont="1" applyBorder="1" applyAlignment="1">
      <alignment horizontal="center"/>
    </xf>
    <xf numFmtId="0" fontId="146" fillId="0" borderId="228" xfId="38" applyFont="1" applyBorder="1" applyAlignment="1" applyProtection="1">
      <alignment horizontal="center"/>
    </xf>
    <xf numFmtId="0" fontId="147" fillId="26" borderId="228" xfId="38" applyFont="1" applyFill="1" applyBorder="1" applyAlignment="1" applyProtection="1">
      <alignment horizontal="center"/>
    </xf>
    <xf numFmtId="0" fontId="66" fillId="0" borderId="154" xfId="47" applyFont="1" applyBorder="1" applyAlignment="1">
      <alignment horizontal="center" vertical="top"/>
    </xf>
    <xf numFmtId="0" fontId="66" fillId="0" borderId="34" xfId="47" applyFont="1" applyBorder="1" applyAlignment="1">
      <alignment horizontal="center" vertical="top"/>
    </xf>
    <xf numFmtId="38" fontId="59" fillId="43" borderId="104" xfId="47" applyNumberFormat="1" applyFont="1" applyFill="1" applyBorder="1"/>
    <xf numFmtId="0" fontId="59" fillId="43" borderId="0" xfId="47" applyFont="1" applyFill="1"/>
    <xf numFmtId="38" fontId="59" fillId="43" borderId="0" xfId="47" applyNumberFormat="1" applyFont="1" applyFill="1"/>
    <xf numFmtId="0" fontId="59" fillId="0" borderId="0" xfId="0" applyFont="1"/>
    <xf numFmtId="38" fontId="59" fillId="0" borderId="0" xfId="0" applyNumberFormat="1" applyFont="1"/>
    <xf numFmtId="0" fontId="59" fillId="0" borderId="0" xfId="47" applyFont="1"/>
    <xf numFmtId="0" fontId="59" fillId="0" borderId="15" xfId="47" applyFont="1" applyBorder="1"/>
    <xf numFmtId="14" fontId="66" fillId="0" borderId="23" xfId="47" applyNumberFormat="1" applyFont="1" applyBorder="1" applyAlignment="1">
      <alignment horizontal="center" vertical="top"/>
    </xf>
    <xf numFmtId="0" fontId="66" fillId="0" borderId="155" xfId="47" applyFont="1" applyBorder="1" applyAlignment="1">
      <alignment horizontal="center" vertical="top"/>
    </xf>
    <xf numFmtId="38" fontId="59" fillId="39" borderId="104" xfId="47" applyNumberFormat="1" applyFont="1" applyFill="1" applyBorder="1"/>
    <xf numFmtId="0" fontId="59" fillId="39" borderId="0" xfId="47" applyFont="1" applyFill="1"/>
    <xf numFmtId="38" fontId="59" fillId="39" borderId="0" xfId="47" applyNumberFormat="1" applyFont="1" applyFill="1"/>
    <xf numFmtId="0" fontId="66" fillId="0" borderId="14" xfId="47" applyFont="1" applyBorder="1"/>
    <xf numFmtId="6" fontId="66" fillId="0" borderId="34" xfId="47" applyNumberFormat="1" applyFont="1" applyBorder="1"/>
    <xf numFmtId="0" fontId="59" fillId="42" borderId="0" xfId="47" applyFont="1" applyFill="1"/>
    <xf numFmtId="10" fontId="66" fillId="0" borderId="156" xfId="53" applyNumberFormat="1" applyFont="1" applyFill="1" applyBorder="1"/>
    <xf numFmtId="0" fontId="59" fillId="44" borderId="0" xfId="47" applyFont="1" applyFill="1"/>
    <xf numFmtId="0" fontId="66" fillId="0" borderId="157" xfId="47" applyFont="1" applyBorder="1"/>
    <xf numFmtId="0" fontId="66" fillId="28" borderId="158" xfId="0" applyFont="1" applyFill="1" applyBorder="1" applyAlignment="1">
      <alignment horizontal="center"/>
    </xf>
    <xf numFmtId="3" fontId="66" fillId="28" borderId="158" xfId="0" applyNumberFormat="1" applyFont="1" applyFill="1" applyBorder="1" applyAlignment="1">
      <alignment horizontal="center"/>
    </xf>
    <xf numFmtId="0" fontId="66" fillId="28" borderId="171" xfId="0" applyFont="1" applyFill="1" applyBorder="1" applyAlignment="1">
      <alignment horizontal="center"/>
    </xf>
    <xf numFmtId="0" fontId="148" fillId="0" borderId="159" xfId="47" applyFont="1" applyBorder="1"/>
    <xf numFmtId="0" fontId="66" fillId="0" borderId="165" xfId="47" applyFont="1" applyBorder="1" applyAlignment="1">
      <alignment horizontal="center" vertical="top"/>
    </xf>
    <xf numFmtId="0" fontId="148" fillId="0" borderId="156" xfId="0" applyFont="1" applyBorder="1" applyAlignment="1">
      <alignment horizontal="center"/>
    </xf>
    <xf numFmtId="0" fontId="148" fillId="0" borderId="24" xfId="0" applyFont="1" applyBorder="1" applyAlignment="1">
      <alignment horizontal="center"/>
    </xf>
    <xf numFmtId="0" fontId="148" fillId="0" borderId="160" xfId="0" applyFont="1" applyBorder="1" applyAlignment="1">
      <alignment horizontal="center"/>
    </xf>
    <xf numFmtId="0" fontId="66" fillId="0" borderId="161" xfId="47" applyFont="1" applyBorder="1" applyAlignment="1">
      <alignment horizontal="center" vertical="top"/>
    </xf>
    <xf numFmtId="0" fontId="148" fillId="0" borderId="156" xfId="0" applyFont="1" applyBorder="1" applyAlignment="1">
      <alignment horizontal="center" wrapText="1"/>
    </xf>
    <xf numFmtId="0" fontId="148" fillId="0" borderId="0" xfId="0" applyFont="1" applyAlignment="1">
      <alignment horizontal="center"/>
    </xf>
    <xf numFmtId="0" fontId="66" fillId="0" borderId="162" xfId="0" applyFont="1" applyBorder="1" applyAlignment="1">
      <alignment horizontal="center"/>
    </xf>
    <xf numFmtId="0" fontId="66" fillId="43" borderId="23" xfId="47" applyFont="1" applyFill="1" applyBorder="1" applyAlignment="1">
      <alignment horizontal="center" vertical="top"/>
    </xf>
    <xf numFmtId="175" fontId="66" fillId="43" borderId="163" xfId="0" applyNumberFormat="1" applyFont="1" applyFill="1" applyBorder="1" applyAlignment="1">
      <alignment horizontal="center"/>
    </xf>
    <xf numFmtId="175" fontId="66" fillId="43" borderId="24" xfId="0" applyNumberFormat="1" applyFont="1" applyFill="1" applyBorder="1" applyAlignment="1">
      <alignment horizontal="center"/>
    </xf>
    <xf numFmtId="175" fontId="66" fillId="0" borderId="164" xfId="47" applyNumberFormat="1" applyFont="1" applyBorder="1"/>
    <xf numFmtId="0" fontId="66" fillId="43" borderId="165" xfId="47" applyFont="1" applyFill="1" applyBorder="1" applyAlignment="1">
      <alignment horizontal="center" vertical="top"/>
    </xf>
    <xf numFmtId="38" fontId="66" fillId="43" borderId="166" xfId="0" applyNumberFormat="1" applyFont="1" applyFill="1" applyBorder="1"/>
    <xf numFmtId="38" fontId="66" fillId="43" borderId="167" xfId="0" applyNumberFormat="1" applyFont="1" applyFill="1" applyBorder="1"/>
    <xf numFmtId="38" fontId="66" fillId="43" borderId="168" xfId="47" applyNumberFormat="1" applyFont="1" applyFill="1" applyBorder="1"/>
    <xf numFmtId="38" fontId="66" fillId="0" borderId="166" xfId="0" applyNumberFormat="1" applyFont="1" applyBorder="1"/>
    <xf numFmtId="38" fontId="66" fillId="0" borderId="167" xfId="0" applyNumberFormat="1" applyFont="1" applyBorder="1"/>
    <xf numFmtId="38" fontId="66" fillId="0" borderId="168" xfId="47" applyNumberFormat="1" applyFont="1" applyBorder="1"/>
    <xf numFmtId="6" fontId="66" fillId="43" borderId="166" xfId="0" applyNumberFormat="1" applyFont="1" applyFill="1" applyBorder="1"/>
    <xf numFmtId="6" fontId="66" fillId="43" borderId="167" xfId="0" applyNumberFormat="1" applyFont="1" applyFill="1" applyBorder="1"/>
    <xf numFmtId="170" fontId="66" fillId="43" borderId="166" xfId="30" applyNumberFormat="1" applyFont="1" applyFill="1" applyBorder="1"/>
    <xf numFmtId="170" fontId="66" fillId="43" borderId="167" xfId="30" applyNumberFormat="1" applyFont="1" applyFill="1" applyBorder="1"/>
    <xf numFmtId="170" fontId="66" fillId="43" borderId="168" xfId="30" applyNumberFormat="1" applyFont="1" applyFill="1" applyBorder="1"/>
    <xf numFmtId="10" fontId="66" fillId="0" borderId="166" xfId="0" applyNumberFormat="1" applyFont="1" applyBorder="1"/>
    <xf numFmtId="10" fontId="66" fillId="0" borderId="167" xfId="0" applyNumberFormat="1" applyFont="1" applyBorder="1"/>
    <xf numFmtId="6" fontId="66" fillId="0" borderId="168" xfId="47" applyNumberFormat="1" applyFont="1" applyBorder="1"/>
    <xf numFmtId="6" fontId="66" fillId="0" borderId="166" xfId="0" applyNumberFormat="1" applyFont="1" applyBorder="1"/>
    <xf numFmtId="6" fontId="66" fillId="0" borderId="167" xfId="0" applyNumberFormat="1" applyFont="1" applyBorder="1"/>
    <xf numFmtId="0" fontId="66" fillId="24" borderId="165" xfId="47" applyFont="1" applyFill="1" applyBorder="1" applyAlignment="1">
      <alignment horizontal="center" vertical="top"/>
    </xf>
    <xf numFmtId="6" fontId="66" fillId="24" borderId="166" xfId="0" applyNumberFormat="1" applyFont="1" applyFill="1" applyBorder="1" applyAlignment="1">
      <alignment horizontal="left"/>
    </xf>
    <xf numFmtId="6" fontId="66" fillId="24" borderId="166" xfId="0" applyNumberFormat="1" applyFont="1" applyFill="1" applyBorder="1"/>
    <xf numFmtId="170" fontId="66" fillId="24" borderId="166" xfId="30" applyNumberFormat="1" applyFont="1" applyFill="1" applyBorder="1"/>
    <xf numFmtId="170" fontId="66" fillId="24" borderId="167" xfId="30" applyNumberFormat="1" applyFont="1" applyFill="1" applyBorder="1"/>
    <xf numFmtId="38" fontId="66" fillId="24" borderId="168" xfId="47" applyNumberFormat="1" applyFont="1" applyFill="1" applyBorder="1"/>
    <xf numFmtId="0" fontId="66" fillId="44" borderId="165" xfId="47" applyFont="1" applyFill="1" applyBorder="1" applyAlignment="1">
      <alignment horizontal="center" vertical="top" wrapText="1"/>
    </xf>
    <xf numFmtId="6" fontId="66" fillId="44" borderId="166" xfId="0" applyNumberFormat="1" applyFont="1" applyFill="1" applyBorder="1" applyAlignment="1">
      <alignment horizontal="left"/>
    </xf>
    <xf numFmtId="6" fontId="66" fillId="44" borderId="166" xfId="0" applyNumberFormat="1" applyFont="1" applyFill="1" applyBorder="1"/>
    <xf numFmtId="170" fontId="66" fillId="44" borderId="166" xfId="30" applyNumberFormat="1" applyFont="1" applyFill="1" applyBorder="1"/>
    <xf numFmtId="170" fontId="66" fillId="44" borderId="167" xfId="30" applyNumberFormat="1" applyFont="1" applyFill="1" applyBorder="1"/>
    <xf numFmtId="0" fontId="66" fillId="0" borderId="165" xfId="47" applyFont="1" applyBorder="1" applyAlignment="1">
      <alignment horizontal="center" vertical="top" wrapText="1"/>
    </xf>
    <xf numFmtId="6" fontId="66" fillId="0" borderId="166" xfId="0" applyNumberFormat="1" applyFont="1" applyBorder="1" applyAlignment="1">
      <alignment horizontal="left"/>
    </xf>
    <xf numFmtId="170" fontId="66" fillId="0" borderId="166" xfId="30" applyNumberFormat="1" applyFont="1" applyFill="1" applyBorder="1"/>
    <xf numFmtId="170" fontId="66" fillId="0" borderId="167" xfId="30" applyNumberFormat="1" applyFont="1" applyFill="1" applyBorder="1"/>
    <xf numFmtId="0" fontId="66" fillId="42" borderId="165" xfId="47" applyFont="1" applyFill="1" applyBorder="1" applyAlignment="1">
      <alignment horizontal="center" vertical="top"/>
    </xf>
    <xf numFmtId="6" fontId="66" fillId="42" borderId="166" xfId="0" applyNumberFormat="1" applyFont="1" applyFill="1" applyBorder="1"/>
    <xf numFmtId="6" fontId="66" fillId="42" borderId="167" xfId="0" applyNumberFormat="1" applyFont="1" applyFill="1" applyBorder="1"/>
    <xf numFmtId="38" fontId="66" fillId="42" borderId="168" xfId="47" applyNumberFormat="1" applyFont="1" applyFill="1" applyBorder="1"/>
    <xf numFmtId="10" fontId="66" fillId="42" borderId="165" xfId="47" applyNumberFormat="1" applyFont="1" applyFill="1" applyBorder="1" applyAlignment="1">
      <alignment horizontal="center" vertical="top"/>
    </xf>
    <xf numFmtId="10" fontId="66" fillId="42" borderId="166" xfId="53" applyNumberFormat="1" applyFont="1" applyFill="1" applyBorder="1"/>
    <xf numFmtId="10" fontId="66" fillId="42" borderId="167" xfId="53" applyNumberFormat="1" applyFont="1" applyFill="1" applyBorder="1"/>
    <xf numFmtId="10" fontId="66" fillId="42" borderId="168" xfId="53" applyNumberFormat="1" applyFont="1" applyFill="1" applyBorder="1"/>
    <xf numFmtId="165" fontId="66" fillId="42" borderId="166" xfId="28" applyNumberFormat="1" applyFont="1" applyFill="1" applyBorder="1"/>
    <xf numFmtId="10" fontId="66" fillId="0" borderId="165" xfId="47" applyNumberFormat="1" applyFont="1" applyBorder="1" applyAlignment="1">
      <alignment horizontal="center" vertical="top"/>
    </xf>
    <xf numFmtId="10" fontId="66" fillId="44" borderId="165" xfId="47" applyNumberFormat="1" applyFont="1" applyFill="1" applyBorder="1" applyAlignment="1">
      <alignment horizontal="center" vertical="top" wrapText="1"/>
    </xf>
    <xf numFmtId="6" fontId="66" fillId="44" borderId="167" xfId="0" applyNumberFormat="1" applyFont="1" applyFill="1" applyBorder="1"/>
    <xf numFmtId="10" fontId="66" fillId="43" borderId="165" xfId="47" applyNumberFormat="1" applyFont="1" applyFill="1" applyBorder="1" applyAlignment="1">
      <alignment horizontal="center" vertical="top" wrapText="1"/>
    </xf>
    <xf numFmtId="0" fontId="66" fillId="39" borderId="165" xfId="47" applyFont="1" applyFill="1" applyBorder="1" applyAlignment="1">
      <alignment horizontal="center" vertical="top"/>
    </xf>
    <xf numFmtId="6" fontId="66" fillId="39" borderId="166" xfId="0" applyNumberFormat="1" applyFont="1" applyFill="1" applyBorder="1" applyAlignment="1">
      <alignment horizontal="left"/>
    </xf>
    <xf numFmtId="6" fontId="66" fillId="39" borderId="166" xfId="0" applyNumberFormat="1" applyFont="1" applyFill="1" applyBorder="1"/>
    <xf numFmtId="6" fontId="66" fillId="39" borderId="167" xfId="0" applyNumberFormat="1" applyFont="1" applyFill="1" applyBorder="1"/>
    <xf numFmtId="10" fontId="66" fillId="45" borderId="165" xfId="47" applyNumberFormat="1" applyFont="1" applyFill="1" applyBorder="1" applyAlignment="1">
      <alignment horizontal="center" vertical="top"/>
    </xf>
    <xf numFmtId="6" fontId="66" fillId="45" borderId="166" xfId="0" applyNumberFormat="1" applyFont="1" applyFill="1" applyBorder="1"/>
    <xf numFmtId="6" fontId="66" fillId="45" borderId="167" xfId="0" applyNumberFormat="1" applyFont="1" applyFill="1" applyBorder="1"/>
    <xf numFmtId="38" fontId="66" fillId="45" borderId="168" xfId="47" applyNumberFormat="1" applyFont="1" applyFill="1" applyBorder="1"/>
    <xf numFmtId="10" fontId="66" fillId="44" borderId="165" xfId="47" applyNumberFormat="1" applyFont="1" applyFill="1" applyBorder="1" applyAlignment="1">
      <alignment horizontal="center" vertical="top"/>
    </xf>
    <xf numFmtId="10" fontId="66" fillId="43" borderId="165" xfId="47" applyNumberFormat="1" applyFont="1" applyFill="1" applyBorder="1" applyAlignment="1">
      <alignment horizontal="center" vertical="top"/>
    </xf>
    <xf numFmtId="6" fontId="66" fillId="43" borderId="302" xfId="0" applyNumberFormat="1" applyFont="1" applyFill="1" applyBorder="1"/>
    <xf numFmtId="6" fontId="66" fillId="24" borderId="167" xfId="0" applyNumberFormat="1" applyFont="1" applyFill="1" applyBorder="1"/>
    <xf numFmtId="0" fontId="66" fillId="44" borderId="165" xfId="47" applyFont="1" applyFill="1" applyBorder="1" applyAlignment="1">
      <alignment horizontal="center" vertical="top"/>
    </xf>
    <xf numFmtId="0" fontId="59" fillId="0" borderId="165" xfId="47" applyFont="1" applyBorder="1"/>
    <xf numFmtId="0" fontId="59" fillId="0" borderId="166" xfId="0" applyFont="1" applyBorder="1"/>
    <xf numFmtId="0" fontId="66" fillId="0" borderId="166" xfId="0" applyFont="1" applyBorder="1"/>
    <xf numFmtId="0" fontId="66" fillId="0" borderId="167" xfId="0" applyFont="1" applyBorder="1"/>
    <xf numFmtId="0" fontId="66" fillId="0" borderId="168" xfId="47" applyFont="1" applyBorder="1"/>
    <xf numFmtId="0" fontId="66" fillId="0" borderId="305" xfId="47" applyFont="1" applyBorder="1" applyAlignment="1">
      <alignment horizontal="center" vertical="top"/>
    </xf>
    <xf numFmtId="8" fontId="66" fillId="0" borderId="163" xfId="0" applyNumberFormat="1" applyFont="1" applyBorder="1"/>
    <xf numFmtId="8" fontId="66" fillId="0" borderId="318" xfId="0" applyNumberFormat="1" applyFont="1" applyBorder="1"/>
    <xf numFmtId="8" fontId="66" fillId="0" borderId="170" xfId="47" applyNumberFormat="1" applyFont="1" applyBorder="1"/>
    <xf numFmtId="0" fontId="66" fillId="0" borderId="14" xfId="47" applyFont="1" applyBorder="1" applyAlignment="1">
      <alignment horizontal="center" vertical="top"/>
    </xf>
    <xf numFmtId="0" fontId="66" fillId="0" borderId="0" xfId="47" applyFont="1"/>
    <xf numFmtId="0" fontId="59" fillId="0" borderId="171" xfId="47" applyFont="1" applyBorder="1"/>
    <xf numFmtId="0" fontId="66" fillId="0" borderId="15" xfId="47" applyFont="1" applyBorder="1"/>
    <xf numFmtId="0" fontId="66" fillId="0" borderId="14" xfId="47" applyFont="1" applyBorder="1" applyAlignment="1">
      <alignment horizontal="left" vertical="top"/>
    </xf>
    <xf numFmtId="8" fontId="66" fillId="0" borderId="0" xfId="47" applyNumberFormat="1" applyFont="1"/>
    <xf numFmtId="8" fontId="66" fillId="0" borderId="15" xfId="47" applyNumberFormat="1" applyFont="1" applyBorder="1"/>
    <xf numFmtId="0" fontId="149" fillId="28" borderId="14" xfId="47" applyFont="1" applyFill="1" applyBorder="1" applyAlignment="1">
      <alignment horizontal="left" vertical="center"/>
    </xf>
    <xf numFmtId="0" fontId="149" fillId="28" borderId="0" xfId="47" applyFont="1" applyFill="1" applyAlignment="1">
      <alignment vertical="center"/>
    </xf>
    <xf numFmtId="8" fontId="150" fillId="28" borderId="0" xfId="47" applyNumberFormat="1" applyFont="1" applyFill="1" applyAlignment="1">
      <alignment vertical="center"/>
    </xf>
    <xf numFmtId="0" fontId="59" fillId="28" borderId="0" xfId="47" applyFont="1" applyFill="1"/>
    <xf numFmtId="8" fontId="150" fillId="28" borderId="15" xfId="47" applyNumberFormat="1" applyFont="1" applyFill="1" applyBorder="1" applyAlignment="1">
      <alignment vertical="center"/>
    </xf>
    <xf numFmtId="0" fontId="148" fillId="0" borderId="14" xfId="47" applyFont="1" applyBorder="1" applyAlignment="1">
      <alignment horizontal="left" vertical="top"/>
    </xf>
    <xf numFmtId="8" fontId="148" fillId="0" borderId="0" xfId="47" applyNumberFormat="1" applyFont="1"/>
    <xf numFmtId="8" fontId="148" fillId="0" borderId="15" xfId="47" applyNumberFormat="1" applyFont="1" applyBorder="1"/>
    <xf numFmtId="0" fontId="59" fillId="0" borderId="16" xfId="47" applyFont="1" applyBorder="1"/>
    <xf numFmtId="0" fontId="59" fillId="0" borderId="17" xfId="47" applyFont="1" applyBorder="1"/>
    <xf numFmtId="8" fontId="148" fillId="0" borderId="18" xfId="47" applyNumberFormat="1" applyFont="1" applyBorder="1"/>
    <xf numFmtId="38" fontId="91" fillId="47" borderId="35" xfId="46" applyNumberFormat="1" applyFont="1" applyFill="1" applyBorder="1" applyAlignment="1">
      <alignment horizontal="right"/>
    </xf>
    <xf numFmtId="0" fontId="91" fillId="24" borderId="35" xfId="30" applyNumberFormat="1" applyFont="1" applyFill="1" applyBorder="1" applyAlignment="1" applyProtection="1">
      <alignment horizontal="right"/>
    </xf>
    <xf numFmtId="165" fontId="91" fillId="47" borderId="63" xfId="28" applyNumberFormat="1" applyFont="1" applyFill="1" applyBorder="1" applyAlignment="1" applyProtection="1">
      <alignment horizontal="right"/>
      <protection locked="0"/>
    </xf>
    <xf numFmtId="38" fontId="40" fillId="24" borderId="168" xfId="47" applyNumberFormat="1" applyFont="1" applyFill="1" applyBorder="1"/>
    <xf numFmtId="38" fontId="40" fillId="39" borderId="168" xfId="47" applyNumberFormat="1" applyFont="1" applyFill="1" applyBorder="1"/>
    <xf numFmtId="43" fontId="40" fillId="39" borderId="168" xfId="28" applyFont="1" applyFill="1" applyBorder="1"/>
    <xf numFmtId="38" fontId="39" fillId="0" borderId="43" xfId="46" applyNumberFormat="1" applyFont="1" applyBorder="1" applyAlignment="1" applyProtection="1">
      <alignment horizontal="center" vertical="center"/>
      <protection locked="0"/>
    </xf>
    <xf numFmtId="38" fontId="39" fillId="0" borderId="34" xfId="46" applyNumberFormat="1" applyFont="1" applyBorder="1" applyAlignment="1" applyProtection="1">
      <alignment horizontal="center" vertical="center"/>
      <protection locked="0"/>
    </xf>
    <xf numFmtId="38" fontId="39" fillId="0" borderId="44" xfId="46" applyNumberFormat="1" applyFont="1" applyBorder="1" applyAlignment="1" applyProtection="1">
      <alignment horizontal="center" vertical="center"/>
      <protection locked="0"/>
    </xf>
    <xf numFmtId="38" fontId="39" fillId="0" borderId="64" xfId="46" applyNumberFormat="1" applyFont="1" applyBorder="1" applyAlignment="1" applyProtection="1">
      <alignment horizontal="center" vertical="center" wrapText="1"/>
      <protection locked="0"/>
    </xf>
    <xf numFmtId="38" fontId="39" fillId="0" borderId="66" xfId="46" applyNumberFormat="1" applyFont="1" applyBorder="1" applyAlignment="1" applyProtection="1">
      <alignment horizontal="center" vertical="center" wrapText="1"/>
      <protection locked="0"/>
    </xf>
    <xf numFmtId="38" fontId="39" fillId="0" borderId="76" xfId="46" applyNumberFormat="1" applyFont="1" applyBorder="1" applyAlignment="1" applyProtection="1">
      <alignment horizontal="center" vertical="center" wrapText="1"/>
      <protection locked="0"/>
    </xf>
    <xf numFmtId="0" fontId="39" fillId="0" borderId="28" xfId="0" applyFont="1" applyBorder="1" applyAlignment="1">
      <alignment horizontal="center"/>
    </xf>
    <xf numFmtId="0" fontId="39" fillId="0" borderId="0" xfId="0" applyFont="1" applyAlignment="1">
      <alignment horizontal="center"/>
    </xf>
    <xf numFmtId="0" fontId="39" fillId="0" borderId="29" xfId="0" applyFont="1" applyBorder="1" applyAlignment="1">
      <alignment horizontal="center"/>
    </xf>
    <xf numFmtId="0" fontId="69" fillId="0" borderId="38" xfId="0" applyFont="1" applyBorder="1" applyAlignment="1">
      <alignment horizontal="center"/>
    </xf>
    <xf numFmtId="0" fontId="69" fillId="0" borderId="39" xfId="0" applyFont="1" applyBorder="1" applyAlignment="1">
      <alignment horizontal="center"/>
    </xf>
    <xf numFmtId="0" fontId="69" fillId="0" borderId="40" xfId="0" applyFont="1" applyBorder="1" applyAlignment="1">
      <alignment horizontal="center"/>
    </xf>
    <xf numFmtId="38" fontId="39" fillId="0" borderId="252" xfId="46" applyNumberFormat="1" applyFont="1" applyBorder="1" applyAlignment="1">
      <alignment horizontal="center" vertical="center"/>
    </xf>
    <xf numFmtId="38" fontId="39" fillId="0" borderId="34" xfId="46" applyNumberFormat="1" applyFont="1" applyBorder="1" applyAlignment="1">
      <alignment horizontal="center" vertical="center"/>
    </xf>
    <xf numFmtId="38" fontId="39" fillId="0" borderId="67" xfId="46" applyNumberFormat="1" applyFont="1" applyBorder="1" applyAlignment="1">
      <alignment horizontal="center" vertical="center"/>
    </xf>
    <xf numFmtId="0" fontId="39" fillId="0" borderId="28" xfId="46" applyFont="1" applyBorder="1" applyAlignment="1">
      <alignment horizontal="center"/>
    </xf>
    <xf numFmtId="0" fontId="39" fillId="0" borderId="0" xfId="46" applyFont="1" applyAlignment="1">
      <alignment horizontal="center"/>
    </xf>
    <xf numFmtId="0" fontId="39" fillId="0" borderId="29" xfId="46" applyFont="1" applyBorder="1" applyAlignment="1">
      <alignment horizontal="center"/>
    </xf>
    <xf numFmtId="0" fontId="39" fillId="27" borderId="192" xfId="46" applyFont="1" applyFill="1" applyBorder="1" applyAlignment="1">
      <alignment horizontal="center"/>
    </xf>
    <xf numFmtId="0" fontId="39" fillId="27" borderId="193" xfId="46" applyFont="1" applyFill="1" applyBorder="1" applyAlignment="1">
      <alignment horizontal="center"/>
    </xf>
    <xf numFmtId="0" fontId="39" fillId="27" borderId="194" xfId="46" applyFont="1" applyFill="1" applyBorder="1" applyAlignment="1">
      <alignment horizontal="center"/>
    </xf>
    <xf numFmtId="0" fontId="39" fillId="27" borderId="195" xfId="46" applyFont="1" applyFill="1" applyBorder="1" applyAlignment="1">
      <alignment horizontal="center"/>
    </xf>
    <xf numFmtId="0" fontId="39" fillId="27" borderId="114" xfId="46" applyFont="1" applyFill="1" applyBorder="1" applyAlignment="1">
      <alignment horizontal="center"/>
    </xf>
    <xf numFmtId="0" fontId="39" fillId="27" borderId="196" xfId="46" applyFont="1" applyFill="1" applyBorder="1" applyAlignment="1">
      <alignment horizontal="center"/>
    </xf>
    <xf numFmtId="14" fontId="39" fillId="27" borderId="197" xfId="46" applyNumberFormat="1" applyFont="1" applyFill="1" applyBorder="1" applyAlignment="1">
      <alignment horizontal="center"/>
    </xf>
    <xf numFmtId="0" fontId="39" fillId="27" borderId="198" xfId="46" applyFont="1" applyFill="1" applyBorder="1" applyAlignment="1">
      <alignment horizontal="center"/>
    </xf>
    <xf numFmtId="0" fontId="39" fillId="27" borderId="199" xfId="46" applyFont="1" applyFill="1" applyBorder="1" applyAlignment="1">
      <alignment horizontal="center"/>
    </xf>
    <xf numFmtId="0" fontId="39" fillId="0" borderId="38" xfId="46" applyFont="1" applyBorder="1" applyAlignment="1">
      <alignment horizontal="center" vertical="center"/>
    </xf>
    <xf numFmtId="0" fontId="39" fillId="0" borderId="85" xfId="46" applyFont="1" applyBorder="1" applyAlignment="1">
      <alignment horizontal="center" vertical="center"/>
    </xf>
    <xf numFmtId="0" fontId="39" fillId="0" borderId="28" xfId="46" applyFont="1" applyBorder="1" applyAlignment="1">
      <alignment horizontal="center" vertical="center"/>
    </xf>
    <xf numFmtId="0" fontId="39" fillId="0" borderId="65" xfId="46" applyFont="1" applyBorder="1" applyAlignment="1">
      <alignment horizontal="center" vertical="center"/>
    </xf>
    <xf numFmtId="0" fontId="39" fillId="0" borderId="30" xfId="46" applyFont="1" applyBorder="1" applyAlignment="1">
      <alignment horizontal="center" vertical="center"/>
    </xf>
    <xf numFmtId="0" fontId="39" fillId="0" borderId="68" xfId="46" applyFont="1" applyBorder="1" applyAlignment="1">
      <alignment horizontal="center" vertical="center"/>
    </xf>
    <xf numFmtId="38" fontId="82" fillId="0" borderId="252" xfId="46" applyNumberFormat="1" applyFont="1" applyBorder="1" applyAlignment="1">
      <alignment horizontal="center" vertical="center"/>
    </xf>
    <xf numFmtId="38" fontId="82" fillId="0" borderId="34" xfId="46" applyNumberFormat="1" applyFont="1" applyBorder="1" applyAlignment="1">
      <alignment horizontal="center" vertical="center"/>
    </xf>
    <xf numFmtId="38" fontId="82" fillId="0" borderId="67" xfId="46" applyNumberFormat="1" applyFont="1" applyBorder="1" applyAlignment="1">
      <alignment horizontal="center" vertical="center"/>
    </xf>
    <xf numFmtId="38" fontId="39" fillId="0" borderId="78" xfId="46" applyNumberFormat="1" applyFont="1" applyBorder="1" applyAlignment="1">
      <alignment horizontal="center" vertical="center" wrapText="1"/>
    </xf>
    <xf numFmtId="38" fontId="39" fillId="0" borderId="66" xfId="46" applyNumberFormat="1" applyFont="1" applyBorder="1" applyAlignment="1">
      <alignment horizontal="center" vertical="center" wrapText="1"/>
    </xf>
    <xf numFmtId="38" fontId="39" fillId="0" borderId="70" xfId="46" applyNumberFormat="1" applyFont="1" applyBorder="1" applyAlignment="1">
      <alignment horizontal="center" vertical="center" wrapText="1"/>
    </xf>
    <xf numFmtId="0" fontId="39" fillId="0" borderId="84" xfId="46" applyFont="1" applyBorder="1" applyAlignment="1">
      <alignment horizontal="center" vertical="center"/>
    </xf>
    <xf numFmtId="0" fontId="39" fillId="0" borderId="74" xfId="46" applyFont="1" applyBorder="1" applyAlignment="1">
      <alignment horizontal="center" vertical="center"/>
    </xf>
    <xf numFmtId="0" fontId="39" fillId="0" borderId="75" xfId="46" applyFont="1" applyBorder="1" applyAlignment="1">
      <alignment horizontal="center" vertical="center"/>
    </xf>
    <xf numFmtId="0" fontId="64" fillId="0" borderId="0" xfId="0" applyFont="1" applyAlignment="1">
      <alignment horizontal="center"/>
    </xf>
    <xf numFmtId="0" fontId="69" fillId="0" borderId="257" xfId="0" applyFont="1" applyBorder="1" applyAlignment="1">
      <alignment horizontal="center"/>
    </xf>
    <xf numFmtId="0" fontId="69" fillId="0" borderId="298" xfId="0" applyFont="1" applyBorder="1" applyAlignment="1">
      <alignment horizontal="center"/>
    </xf>
    <xf numFmtId="0" fontId="69" fillId="0" borderId="297" xfId="0" applyFont="1" applyBorder="1" applyAlignment="1">
      <alignment horizontal="center"/>
    </xf>
    <xf numFmtId="0" fontId="39" fillId="0" borderId="255" xfId="46" applyFont="1" applyBorder="1" applyAlignment="1">
      <alignment horizontal="center" vertical="center"/>
    </xf>
    <xf numFmtId="0" fontId="39" fillId="0" borderId="73" xfId="46" applyFont="1" applyBorder="1" applyAlignment="1">
      <alignment horizontal="center" vertical="center"/>
    </xf>
    <xf numFmtId="0" fontId="39" fillId="0" borderId="207" xfId="46" applyFont="1" applyBorder="1" applyAlignment="1">
      <alignment horizontal="center" vertical="center"/>
    </xf>
    <xf numFmtId="38" fontId="39" fillId="0" borderId="43" xfId="46" applyNumberFormat="1" applyFont="1" applyBorder="1" applyAlignment="1">
      <alignment horizontal="center" vertical="center"/>
    </xf>
    <xf numFmtId="0" fontId="39" fillId="0" borderId="207" xfId="46" applyFont="1" applyBorder="1" applyAlignment="1">
      <alignment horizontal="center"/>
    </xf>
    <xf numFmtId="0" fontId="39" fillId="0" borderId="311" xfId="46" applyFont="1" applyBorder="1" applyAlignment="1">
      <alignment horizontal="center"/>
    </xf>
    <xf numFmtId="0" fontId="39" fillId="0" borderId="207" xfId="0" applyFont="1" applyBorder="1" applyAlignment="1">
      <alignment horizontal="center"/>
    </xf>
    <xf numFmtId="0" fontId="39" fillId="0" borderId="311" xfId="0" applyFont="1" applyBorder="1" applyAlignment="1">
      <alignment horizontal="center"/>
    </xf>
    <xf numFmtId="0" fontId="39" fillId="27" borderId="192" xfId="46" applyFont="1" applyFill="1" applyBorder="1" applyAlignment="1" applyProtection="1">
      <alignment horizontal="center"/>
      <protection locked="0"/>
    </xf>
    <xf numFmtId="0" fontId="39" fillId="27" borderId="193" xfId="46" applyFont="1" applyFill="1" applyBorder="1" applyAlignment="1" applyProtection="1">
      <alignment horizontal="center"/>
      <protection locked="0"/>
    </xf>
    <xf numFmtId="0" fontId="39" fillId="27" borderId="194" xfId="46" applyFont="1" applyFill="1" applyBorder="1" applyAlignment="1" applyProtection="1">
      <alignment horizontal="center"/>
      <protection locked="0"/>
    </xf>
    <xf numFmtId="0" fontId="39" fillId="37" borderId="195" xfId="46" applyFont="1" applyFill="1" applyBorder="1" applyAlignment="1" applyProtection="1">
      <alignment horizontal="center"/>
      <protection locked="0"/>
    </xf>
    <xf numFmtId="0" fontId="39" fillId="37" borderId="114" xfId="46" applyFont="1" applyFill="1" applyBorder="1" applyAlignment="1" applyProtection="1">
      <alignment horizontal="center"/>
      <protection locked="0"/>
    </xf>
    <xf numFmtId="0" fontId="39" fillId="37" borderId="196" xfId="46" applyFont="1" applyFill="1" applyBorder="1" applyAlignment="1" applyProtection="1">
      <alignment horizontal="center"/>
      <protection locked="0"/>
    </xf>
    <xf numFmtId="14" fontId="39" fillId="37" borderId="197" xfId="46" applyNumberFormat="1" applyFont="1" applyFill="1" applyBorder="1" applyAlignment="1" applyProtection="1">
      <alignment horizontal="center"/>
      <protection locked="0"/>
    </xf>
    <xf numFmtId="0" fontId="39" fillId="37" borderId="198" xfId="46" applyFont="1" applyFill="1" applyBorder="1" applyAlignment="1" applyProtection="1">
      <alignment horizontal="center"/>
      <protection locked="0"/>
    </xf>
    <xf numFmtId="0" fontId="39" fillId="37" borderId="199" xfId="46" applyFont="1" applyFill="1" applyBorder="1" applyAlignment="1" applyProtection="1">
      <alignment horizontal="center"/>
      <protection locked="0"/>
    </xf>
    <xf numFmtId="0" fontId="52" fillId="0" borderId="112" xfId="46" applyFont="1" applyBorder="1" applyAlignment="1" applyProtection="1">
      <alignment horizontal="center"/>
      <protection locked="0"/>
    </xf>
    <xf numFmtId="0" fontId="52" fillId="0" borderId="101" xfId="46" applyFont="1" applyBorder="1" applyAlignment="1" applyProtection="1">
      <alignment horizontal="center"/>
      <protection locked="0"/>
    </xf>
    <xf numFmtId="0" fontId="52" fillId="0" borderId="110" xfId="46" applyFont="1" applyBorder="1" applyAlignment="1" applyProtection="1">
      <alignment horizontal="center"/>
      <protection locked="0"/>
    </xf>
    <xf numFmtId="0" fontId="77" fillId="0" borderId="207" xfId="46" applyFont="1" applyBorder="1" applyAlignment="1" applyProtection="1">
      <alignment horizontal="center"/>
      <protection locked="0"/>
    </xf>
    <xf numFmtId="0" fontId="77" fillId="0" borderId="0" xfId="46" applyFont="1" applyAlignment="1" applyProtection="1">
      <alignment horizontal="center"/>
      <protection locked="0"/>
    </xf>
    <xf numFmtId="0" fontId="77" fillId="0" borderId="311" xfId="46" applyFont="1" applyBorder="1" applyAlignment="1" applyProtection="1">
      <alignment horizontal="center"/>
      <protection locked="0"/>
    </xf>
    <xf numFmtId="38" fontId="39" fillId="0" borderId="44" xfId="46" applyNumberFormat="1" applyFont="1" applyBorder="1" applyAlignment="1">
      <alignment horizontal="center" vertical="center"/>
    </xf>
    <xf numFmtId="38" fontId="39" fillId="0" borderId="320" xfId="46" applyNumberFormat="1" applyFont="1" applyBorder="1" applyAlignment="1">
      <alignment horizontal="center" vertical="center" wrapText="1"/>
    </xf>
    <xf numFmtId="38" fontId="39" fillId="0" borderId="321" xfId="46" applyNumberFormat="1" applyFont="1" applyBorder="1" applyAlignment="1">
      <alignment horizontal="center" vertical="center" wrapText="1"/>
    </xf>
    <xf numFmtId="38" fontId="39" fillId="0" borderId="322" xfId="46" applyNumberFormat="1" applyFont="1" applyBorder="1" applyAlignment="1">
      <alignment horizontal="center" vertical="center" wrapText="1"/>
    </xf>
    <xf numFmtId="0" fontId="39" fillId="0" borderId="72" xfId="46" applyFont="1" applyBorder="1" applyAlignment="1">
      <alignment horizontal="center" vertical="center"/>
    </xf>
    <xf numFmtId="38" fontId="39" fillId="0" borderId="64" xfId="46" applyNumberFormat="1" applyFont="1" applyBorder="1" applyAlignment="1">
      <alignment horizontal="center" vertical="center" wrapText="1"/>
    </xf>
    <xf numFmtId="38" fontId="39" fillId="0" borderId="76" xfId="46" applyNumberFormat="1" applyFont="1" applyBorder="1" applyAlignment="1">
      <alignment horizontal="center" vertical="center" wrapText="1"/>
    </xf>
    <xf numFmtId="0" fontId="39" fillId="0" borderId="80" xfId="46" applyFont="1" applyBorder="1" applyAlignment="1">
      <alignment horizontal="center" vertical="center"/>
    </xf>
    <xf numFmtId="0" fontId="39" fillId="0" borderId="81" xfId="46" applyFont="1" applyBorder="1" applyAlignment="1">
      <alignment horizontal="center" vertical="center"/>
    </xf>
    <xf numFmtId="0" fontId="75" fillId="0" borderId="81" xfId="46" applyFont="1" applyBorder="1" applyAlignment="1">
      <alignment horizontal="center"/>
    </xf>
    <xf numFmtId="0" fontId="75" fillId="0" borderId="41" xfId="46" applyFont="1" applyBorder="1" applyAlignment="1">
      <alignment horizontal="center"/>
    </xf>
    <xf numFmtId="0" fontId="75" fillId="0" borderId="42" xfId="46" applyFont="1" applyBorder="1" applyAlignment="1">
      <alignment horizontal="center"/>
    </xf>
    <xf numFmtId="14" fontId="39" fillId="27" borderId="198" xfId="46" applyNumberFormat="1" applyFont="1" applyFill="1" applyBorder="1" applyAlignment="1">
      <alignment horizontal="center"/>
    </xf>
    <xf numFmtId="0" fontId="39" fillId="27" borderId="192" xfId="28" applyNumberFormat="1" applyFont="1" applyFill="1" applyBorder="1" applyAlignment="1">
      <alignment horizontal="center"/>
    </xf>
    <xf numFmtId="0" fontId="39" fillId="27" borderId="193" xfId="28" applyNumberFormat="1" applyFont="1" applyFill="1" applyBorder="1" applyAlignment="1">
      <alignment horizontal="center"/>
    </xf>
    <xf numFmtId="0" fontId="39" fillId="27" borderId="194" xfId="28" applyNumberFormat="1" applyFont="1" applyFill="1" applyBorder="1" applyAlignment="1">
      <alignment horizontal="center"/>
    </xf>
    <xf numFmtId="0" fontId="77" fillId="0" borderId="28" xfId="46" applyFont="1" applyBorder="1" applyAlignment="1">
      <alignment horizontal="center"/>
    </xf>
    <xf numFmtId="0" fontId="77" fillId="0" borderId="0" xfId="46" applyFont="1" applyAlignment="1">
      <alignment horizontal="center"/>
    </xf>
    <xf numFmtId="0" fontId="77" fillId="0" borderId="29" xfId="46" applyFont="1" applyBorder="1" applyAlignment="1">
      <alignment horizontal="center"/>
    </xf>
    <xf numFmtId="0" fontId="87" fillId="0" borderId="28" xfId="0" applyFont="1" applyBorder="1" applyAlignment="1">
      <alignment horizontal="left" wrapText="1"/>
    </xf>
    <xf numFmtId="0" fontId="87" fillId="0" borderId="0" xfId="0" applyFont="1" applyAlignment="1">
      <alignment horizontal="left" wrapText="1"/>
    </xf>
    <xf numFmtId="0" fontId="39" fillId="0" borderId="48" xfId="46" applyFont="1" applyBorder="1" applyAlignment="1">
      <alignment horizontal="center"/>
    </xf>
    <xf numFmtId="0" fontId="39" fillId="0" borderId="99" xfId="46" applyFont="1" applyBorder="1" applyAlignment="1">
      <alignment horizontal="center"/>
    </xf>
    <xf numFmtId="0" fontId="39" fillId="0" borderId="48" xfId="0" applyFont="1" applyBorder="1" applyAlignment="1">
      <alignment horizontal="center"/>
    </xf>
    <xf numFmtId="0" fontId="39" fillId="0" borderId="43" xfId="46" applyFont="1" applyBorder="1" applyAlignment="1">
      <alignment horizontal="center" vertical="center" wrapText="1"/>
    </xf>
    <xf numFmtId="0" fontId="39" fillId="0" borderId="34" xfId="46" applyFont="1" applyBorder="1" applyAlignment="1">
      <alignment horizontal="center" vertical="center" wrapText="1"/>
    </xf>
    <xf numFmtId="0" fontId="39" fillId="0" borderId="44" xfId="46" applyFont="1" applyBorder="1" applyAlignment="1">
      <alignment horizontal="center" vertical="center" wrapText="1"/>
    </xf>
    <xf numFmtId="0" fontId="45" fillId="0" borderId="64" xfId="46" applyFont="1" applyBorder="1" applyAlignment="1">
      <alignment horizontal="center" vertical="center" wrapText="1"/>
    </xf>
    <xf numFmtId="0" fontId="45" fillId="0" borderId="76" xfId="46" applyFont="1" applyBorder="1" applyAlignment="1">
      <alignment horizontal="center" vertical="center" wrapText="1"/>
    </xf>
    <xf numFmtId="0" fontId="77" fillId="0" borderId="28" xfId="0" applyFont="1" applyBorder="1" applyAlignment="1">
      <alignment horizontal="center"/>
    </xf>
    <xf numFmtId="0" fontId="77" fillId="0" borderId="0" xfId="0" applyFont="1" applyAlignment="1">
      <alignment horizontal="center"/>
    </xf>
    <xf numFmtId="0" fontId="77" fillId="0" borderId="29" xfId="0" applyFont="1" applyBorder="1" applyAlignment="1">
      <alignment horizontal="center"/>
    </xf>
    <xf numFmtId="0" fontId="45" fillId="0" borderId="112" xfId="49" applyFont="1" applyBorder="1" applyAlignment="1">
      <alignment horizontal="center"/>
    </xf>
    <xf numFmtId="0" fontId="45" fillId="0" borderId="101" xfId="49" applyFont="1" applyBorder="1" applyAlignment="1">
      <alignment horizontal="center"/>
    </xf>
    <xf numFmtId="0" fontId="39" fillId="31" borderId="72" xfId="0" applyFont="1" applyFill="1" applyBorder="1" applyAlignment="1">
      <alignment horizontal="center" vertical="center" wrapText="1"/>
    </xf>
    <xf numFmtId="0" fontId="39" fillId="31" borderId="304" xfId="0" applyFont="1" applyFill="1" applyBorder="1" applyAlignment="1">
      <alignment horizontal="center" vertical="center" wrapText="1"/>
    </xf>
    <xf numFmtId="0" fontId="39" fillId="31" borderId="74" xfId="0" applyFont="1" applyFill="1" applyBorder="1" applyAlignment="1">
      <alignment horizontal="center" vertical="center" wrapText="1"/>
    </xf>
    <xf numFmtId="0" fontId="39" fillId="31" borderId="308" xfId="0" applyFont="1" applyFill="1" applyBorder="1" applyAlignment="1">
      <alignment horizontal="center" vertical="center" wrapText="1"/>
    </xf>
    <xf numFmtId="0" fontId="39" fillId="31" borderId="73" xfId="0" applyFont="1" applyFill="1" applyBorder="1" applyAlignment="1">
      <alignment horizontal="center" vertical="center" wrapText="1"/>
    </xf>
    <xf numFmtId="0" fontId="39" fillId="31" borderId="75" xfId="0" applyFont="1" applyFill="1" applyBorder="1" applyAlignment="1">
      <alignment horizontal="center" vertical="center" wrapText="1"/>
    </xf>
    <xf numFmtId="0" fontId="40" fillId="0" borderId="65" xfId="0" applyFont="1" applyBorder="1" applyAlignment="1">
      <alignment horizontal="center" vertical="center" wrapText="1"/>
    </xf>
    <xf numFmtId="0" fontId="45" fillId="0" borderId="313" xfId="49" applyFont="1" applyBorder="1" applyAlignment="1">
      <alignment horizontal="center"/>
    </xf>
    <xf numFmtId="0" fontId="45" fillId="0" borderId="314" xfId="49" applyFont="1" applyBorder="1" applyAlignment="1">
      <alignment horizontal="center"/>
    </xf>
    <xf numFmtId="0" fontId="39" fillId="31" borderId="255" xfId="0" applyFont="1" applyFill="1" applyBorder="1" applyAlignment="1">
      <alignment horizontal="center" vertical="center"/>
    </xf>
    <xf numFmtId="0" fontId="39" fillId="31" borderId="73" xfId="0" applyFont="1" applyFill="1" applyBorder="1" applyAlignment="1">
      <alignment horizontal="center" vertical="center"/>
    </xf>
    <xf numFmtId="0" fontId="39" fillId="31" borderId="256" xfId="0" applyFont="1" applyFill="1" applyBorder="1" applyAlignment="1">
      <alignment horizontal="center" vertical="center"/>
    </xf>
    <xf numFmtId="0" fontId="39" fillId="31" borderId="75" xfId="0" applyFont="1" applyFill="1" applyBorder="1" applyAlignment="1">
      <alignment horizontal="center" vertical="center"/>
    </xf>
    <xf numFmtId="0" fontId="39" fillId="31" borderId="257" xfId="0" applyFont="1" applyFill="1" applyBorder="1" applyAlignment="1">
      <alignment horizontal="center" vertical="center" wrapText="1"/>
    </xf>
    <xf numFmtId="0" fontId="39" fillId="31" borderId="253" xfId="0" applyFont="1" applyFill="1" applyBorder="1" applyAlignment="1">
      <alignment horizontal="center" vertical="center" wrapText="1"/>
    </xf>
    <xf numFmtId="0" fontId="39" fillId="31" borderId="256" xfId="0" applyFont="1" applyFill="1" applyBorder="1" applyAlignment="1">
      <alignment horizontal="center" vertical="center" wrapText="1"/>
    </xf>
    <xf numFmtId="0" fontId="39" fillId="31" borderId="257" xfId="0" applyFont="1" applyFill="1" applyBorder="1" applyAlignment="1">
      <alignment horizontal="center" vertical="center"/>
    </xf>
    <xf numFmtId="0" fontId="39" fillId="31" borderId="253" xfId="0" applyFont="1" applyFill="1" applyBorder="1" applyAlignment="1">
      <alignment horizontal="center" vertical="center"/>
    </xf>
    <xf numFmtId="0" fontId="77" fillId="0" borderId="312" xfId="0" applyFont="1" applyBorder="1" applyAlignment="1">
      <alignment horizontal="center"/>
    </xf>
    <xf numFmtId="0" fontId="77" fillId="0" borderId="222" xfId="0" applyFont="1" applyBorder="1" applyAlignment="1">
      <alignment horizontal="center"/>
    </xf>
    <xf numFmtId="0" fontId="77" fillId="0" borderId="317" xfId="0" applyFont="1" applyBorder="1" applyAlignment="1">
      <alignment horizontal="center"/>
    </xf>
    <xf numFmtId="0" fontId="40" fillId="0" borderId="253" xfId="0" applyFont="1" applyBorder="1" applyAlignment="1">
      <alignment horizontal="center" vertical="center" wrapText="1"/>
    </xf>
    <xf numFmtId="0" fontId="39" fillId="31" borderId="254" xfId="0" applyFont="1" applyFill="1" applyBorder="1" applyAlignment="1">
      <alignment horizontal="center" vertical="center" wrapText="1"/>
    </xf>
    <xf numFmtId="0" fontId="39" fillId="31" borderId="254" xfId="0" applyFont="1" applyFill="1" applyBorder="1" applyAlignment="1">
      <alignment horizontal="center" vertical="center"/>
    </xf>
    <xf numFmtId="0" fontId="39" fillId="31" borderId="297" xfId="0" applyFont="1" applyFill="1" applyBorder="1" applyAlignment="1">
      <alignment horizontal="center" vertical="center"/>
    </xf>
    <xf numFmtId="0" fontId="39" fillId="31" borderId="74" xfId="0" applyFont="1" applyFill="1" applyBorder="1" applyAlignment="1">
      <alignment horizontal="center" vertical="center"/>
    </xf>
    <xf numFmtId="0" fontId="39" fillId="31" borderId="308" xfId="0" applyFont="1" applyFill="1" applyBorder="1" applyAlignment="1">
      <alignment horizontal="center" vertical="center"/>
    </xf>
    <xf numFmtId="0" fontId="122" fillId="0" borderId="257" xfId="0" applyFont="1" applyBorder="1" applyAlignment="1">
      <alignment horizontal="center"/>
    </xf>
    <xf numFmtId="0" fontId="122" fillId="0" borderId="298" xfId="0" applyFont="1" applyBorder="1" applyAlignment="1">
      <alignment horizontal="center"/>
    </xf>
    <xf numFmtId="0" fontId="122" fillId="0" borderId="297" xfId="0" applyFont="1" applyBorder="1" applyAlignment="1">
      <alignment horizontal="center"/>
    </xf>
    <xf numFmtId="0" fontId="69" fillId="0" borderId="0" xfId="0" applyFont="1" applyAlignment="1">
      <alignment horizontal="center"/>
    </xf>
    <xf numFmtId="14" fontId="39" fillId="27" borderId="199" xfId="46" applyNumberFormat="1" applyFont="1" applyFill="1" applyBorder="1" applyAlignment="1">
      <alignment horizontal="center"/>
    </xf>
    <xf numFmtId="0" fontId="69" fillId="0" borderId="72" xfId="0" applyFont="1" applyBorder="1" applyAlignment="1">
      <alignment horizontal="center"/>
    </xf>
    <xf numFmtId="0" fontId="69" fillId="0" borderId="82" xfId="0" applyFont="1" applyBorder="1" applyAlignment="1">
      <alignment horizontal="center"/>
    </xf>
    <xf numFmtId="0" fontId="69" fillId="0" borderId="304" xfId="0" applyFont="1" applyBorder="1" applyAlignment="1">
      <alignment horizontal="center"/>
    </xf>
    <xf numFmtId="0" fontId="39" fillId="0" borderId="64" xfId="46" applyFont="1" applyBorder="1" applyAlignment="1">
      <alignment horizontal="center" vertical="center"/>
    </xf>
    <xf numFmtId="0" fontId="39" fillId="0" borderId="66" xfId="46" applyFont="1" applyBorder="1" applyAlignment="1">
      <alignment horizontal="center" vertical="center"/>
    </xf>
    <xf numFmtId="0" fontId="39" fillId="0" borderId="76" xfId="46" applyFont="1" applyBorder="1" applyAlignment="1">
      <alignment horizontal="center" vertical="center"/>
    </xf>
    <xf numFmtId="0" fontId="39" fillId="0" borderId="80" xfId="0" applyFont="1" applyBorder="1" applyAlignment="1">
      <alignment horizontal="center" vertical="center"/>
    </xf>
    <xf numFmtId="0" fontId="39" fillId="0" borderId="73" xfId="0" applyFont="1" applyBorder="1" applyAlignment="1">
      <alignment horizontal="center" vertical="center"/>
    </xf>
    <xf numFmtId="0" fontId="39" fillId="0" borderId="28" xfId="0" applyFont="1" applyBorder="1" applyAlignment="1">
      <alignment horizontal="center" vertical="center"/>
    </xf>
    <xf numFmtId="0" fontId="39" fillId="0" borderId="65" xfId="0" applyFont="1" applyBorder="1" applyAlignment="1">
      <alignment horizontal="center" vertical="center"/>
    </xf>
    <xf numFmtId="0" fontId="39" fillId="0" borderId="81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38" fontId="39" fillId="0" borderId="260" xfId="46" applyNumberFormat="1" applyFont="1" applyBorder="1" applyAlignment="1">
      <alignment horizontal="center" vertical="center"/>
    </xf>
    <xf numFmtId="0" fontId="40" fillId="0" borderId="261" xfId="0" applyFont="1" applyBorder="1" applyAlignment="1">
      <alignment horizontal="center" vertical="center"/>
    </xf>
    <xf numFmtId="0" fontId="40" fillId="0" borderId="268" xfId="0" applyFont="1" applyBorder="1" applyAlignment="1">
      <alignment horizontal="center" vertical="center"/>
    </xf>
    <xf numFmtId="0" fontId="40" fillId="0" borderId="65" xfId="0" applyFont="1" applyBorder="1" applyAlignment="1">
      <alignment horizontal="center" vertical="center"/>
    </xf>
    <xf numFmtId="0" fontId="40" fillId="0" borderId="68" xfId="0" applyFont="1" applyBorder="1" applyAlignment="1">
      <alignment horizontal="center" vertical="center"/>
    </xf>
    <xf numFmtId="0" fontId="40" fillId="0" borderId="73" xfId="0" applyFont="1" applyBorder="1" applyAlignment="1">
      <alignment horizontal="center" vertical="center"/>
    </xf>
    <xf numFmtId="0" fontId="40" fillId="0" borderId="74" xfId="0" applyFont="1" applyBorder="1" applyAlignment="1">
      <alignment horizontal="center" vertical="center"/>
    </xf>
    <xf numFmtId="0" fontId="40" fillId="0" borderId="75" xfId="0" applyFont="1" applyBorder="1" applyAlignment="1">
      <alignment horizontal="center" vertical="center"/>
    </xf>
    <xf numFmtId="38" fontId="39" fillId="0" borderId="269" xfId="46" applyNumberFormat="1" applyFont="1" applyBorder="1" applyAlignment="1">
      <alignment horizontal="center" vertical="center"/>
    </xf>
    <xf numFmtId="0" fontId="40" fillId="0" borderId="264" xfId="0" applyFont="1" applyBorder="1" applyAlignment="1">
      <alignment horizontal="center" vertical="center"/>
    </xf>
    <xf numFmtId="0" fontId="40" fillId="0" borderId="265" xfId="0" applyFont="1" applyBorder="1" applyAlignment="1">
      <alignment horizontal="center" vertical="center"/>
    </xf>
    <xf numFmtId="38" fontId="39" fillId="0" borderId="239" xfId="46" applyNumberFormat="1" applyFont="1" applyBorder="1" applyAlignment="1">
      <alignment horizontal="center" vertical="center"/>
    </xf>
    <xf numFmtId="0" fontId="40" fillId="0" borderId="135" xfId="0" applyFont="1" applyBorder="1" applyAlignment="1">
      <alignment horizontal="center" vertical="center"/>
    </xf>
    <xf numFmtId="0" fontId="40" fillId="0" borderId="172" xfId="0" applyFont="1" applyBorder="1" applyAlignment="1">
      <alignment horizontal="center" vertical="center"/>
    </xf>
    <xf numFmtId="38" fontId="39" fillId="0" borderId="270" xfId="46" applyNumberFormat="1" applyFont="1" applyBorder="1" applyAlignment="1">
      <alignment horizontal="center" vertical="center"/>
    </xf>
    <xf numFmtId="0" fontId="40" fillId="0" borderId="262" xfId="0" applyFont="1" applyBorder="1" applyAlignment="1">
      <alignment horizontal="center" vertical="center"/>
    </xf>
    <xf numFmtId="0" fontId="39" fillId="0" borderId="85" xfId="46" quotePrefix="1" applyFont="1" applyBorder="1" applyAlignment="1">
      <alignment horizontal="center" vertical="center"/>
    </xf>
    <xf numFmtId="0" fontId="64" fillId="0" borderId="65" xfId="0" applyFont="1" applyBorder="1" applyAlignment="1">
      <alignment vertical="center"/>
    </xf>
    <xf numFmtId="0" fontId="64" fillId="0" borderId="75" xfId="0" applyFont="1" applyBorder="1" applyAlignment="1">
      <alignment vertical="center"/>
    </xf>
    <xf numFmtId="0" fontId="39" fillId="0" borderId="84" xfId="46" applyFont="1" applyBorder="1" applyAlignment="1">
      <alignment horizontal="center" vertical="center" wrapText="1"/>
    </xf>
    <xf numFmtId="0" fontId="40" fillId="0" borderId="85" xfId="0" applyFont="1" applyBorder="1" applyAlignment="1">
      <alignment horizontal="center" vertical="center"/>
    </xf>
    <xf numFmtId="38" fontId="39" fillId="0" borderId="263" xfId="46" applyNumberFormat="1" applyFont="1" applyBorder="1" applyAlignment="1">
      <alignment horizontal="center" vertical="center"/>
    </xf>
    <xf numFmtId="0" fontId="40" fillId="0" borderId="271" xfId="0" applyFont="1" applyBorder="1" applyAlignment="1">
      <alignment horizontal="center" vertical="center"/>
    </xf>
    <xf numFmtId="38" fontId="39" fillId="0" borderId="266" xfId="46" applyNumberFormat="1" applyFont="1" applyBorder="1" applyAlignment="1">
      <alignment horizontal="center" vertical="center"/>
    </xf>
    <xf numFmtId="0" fontId="40" fillId="0" borderId="272" xfId="0" applyFont="1" applyBorder="1" applyAlignment="1">
      <alignment horizontal="center" vertical="center"/>
    </xf>
    <xf numFmtId="0" fontId="44" fillId="0" borderId="267" xfId="43" applyFont="1" applyBorder="1" applyAlignment="1">
      <alignment horizontal="center"/>
    </xf>
    <xf numFmtId="0" fontId="44" fillId="0" borderId="0" xfId="43" applyFont="1" applyAlignment="1">
      <alignment horizontal="center"/>
    </xf>
    <xf numFmtId="0" fontId="44" fillId="0" borderId="267" xfId="46" applyFont="1" applyBorder="1" applyAlignment="1">
      <alignment horizontal="center"/>
    </xf>
    <xf numFmtId="0" fontId="44" fillId="0" borderId="0" xfId="46" applyFont="1" applyAlignment="1">
      <alignment horizontal="center"/>
    </xf>
    <xf numFmtId="0" fontId="69" fillId="0" borderId="12" xfId="0" applyFont="1" applyBorder="1" applyAlignment="1">
      <alignment horizontal="center"/>
    </xf>
    <xf numFmtId="0" fontId="69" fillId="0" borderId="13" xfId="0" applyFont="1" applyBorder="1" applyAlignment="1">
      <alignment horizontal="center"/>
    </xf>
    <xf numFmtId="0" fontId="69" fillId="0" borderId="19" xfId="0" applyFont="1" applyBorder="1" applyAlignment="1">
      <alignment horizontal="center"/>
    </xf>
    <xf numFmtId="0" fontId="39" fillId="0" borderId="14" xfId="0" applyFont="1" applyBorder="1" applyAlignment="1">
      <alignment horizontal="center"/>
    </xf>
    <xf numFmtId="0" fontId="39" fillId="0" borderId="15" xfId="0" applyFont="1" applyBorder="1" applyAlignment="1">
      <alignment horizontal="center"/>
    </xf>
    <xf numFmtId="0" fontId="39" fillId="0" borderId="14" xfId="46" applyFont="1" applyBorder="1" applyAlignment="1">
      <alignment horizontal="center"/>
    </xf>
    <xf numFmtId="0" fontId="39" fillId="0" borderId="15" xfId="46" applyFont="1" applyBorder="1" applyAlignment="1">
      <alignment horizontal="center"/>
    </xf>
    <xf numFmtId="0" fontId="39" fillId="0" borderId="23" xfId="46" applyFont="1" applyBorder="1" applyAlignment="1">
      <alignment horizontal="center"/>
    </xf>
    <xf numFmtId="0" fontId="39" fillId="0" borderId="24" xfId="46" applyFont="1" applyBorder="1" applyAlignment="1">
      <alignment horizontal="center"/>
    </xf>
    <xf numFmtId="0" fontId="39" fillId="0" borderId="25" xfId="46" applyFont="1" applyBorder="1" applyAlignment="1">
      <alignment horizontal="center"/>
    </xf>
    <xf numFmtId="165" fontId="39" fillId="0" borderId="258" xfId="28" applyNumberFormat="1" applyFont="1" applyFill="1" applyBorder="1" applyAlignment="1">
      <alignment horizontal="center"/>
    </xf>
    <xf numFmtId="10" fontId="39" fillId="27" borderId="133" xfId="53" applyNumberFormat="1" applyFont="1" applyFill="1" applyBorder="1" applyAlignment="1">
      <alignment horizontal="center"/>
    </xf>
    <xf numFmtId="10" fontId="39" fillId="27" borderId="190" xfId="53" applyNumberFormat="1" applyFont="1" applyFill="1" applyBorder="1" applyAlignment="1">
      <alignment horizontal="center"/>
    </xf>
    <xf numFmtId="10" fontId="39" fillId="27" borderId="259" xfId="53" applyNumberFormat="1" applyFont="1" applyFill="1" applyBorder="1" applyAlignment="1">
      <alignment horizontal="center"/>
    </xf>
    <xf numFmtId="10" fontId="39" fillId="27" borderId="189" xfId="53" applyNumberFormat="1" applyFont="1" applyFill="1" applyBorder="1" applyAlignment="1">
      <alignment horizontal="center"/>
    </xf>
    <xf numFmtId="0" fontId="66" fillId="0" borderId="14" xfId="0" applyFont="1" applyBorder="1" applyAlignment="1">
      <alignment horizontal="center" wrapText="1"/>
    </xf>
    <xf numFmtId="0" fontId="148" fillId="0" borderId="12" xfId="0" applyFont="1" applyBorder="1" applyAlignment="1">
      <alignment horizontal="center"/>
    </xf>
    <xf numFmtId="0" fontId="148" fillId="0" borderId="13" xfId="0" applyFont="1" applyBorder="1" applyAlignment="1">
      <alignment horizontal="center"/>
    </xf>
    <xf numFmtId="0" fontId="148" fillId="0" borderId="19" xfId="0" applyFont="1" applyBorder="1" applyAlignment="1">
      <alignment horizontal="center"/>
    </xf>
    <xf numFmtId="0" fontId="66" fillId="0" borderId="14" xfId="0" applyFont="1" applyBorder="1" applyAlignment="1">
      <alignment horizontal="center"/>
    </xf>
    <xf numFmtId="0" fontId="66" fillId="0" borderId="0" xfId="0" applyFont="1" applyAlignment="1">
      <alignment horizontal="center"/>
    </xf>
    <xf numFmtId="0" fontId="66" fillId="0" borderId="15" xfId="0" applyFont="1" applyBorder="1" applyAlignment="1">
      <alignment horizontal="center"/>
    </xf>
    <xf numFmtId="0" fontId="66" fillId="0" borderId="23" xfId="46" applyFont="1" applyBorder="1" applyAlignment="1">
      <alignment horizontal="center"/>
    </xf>
    <xf numFmtId="0" fontId="66" fillId="0" borderId="24" xfId="46" applyFont="1" applyBorder="1" applyAlignment="1">
      <alignment horizontal="center"/>
    </xf>
    <xf numFmtId="0" fontId="66" fillId="0" borderId="25" xfId="46" applyFont="1" applyBorder="1" applyAlignment="1">
      <alignment horizontal="center"/>
    </xf>
  </cellXfs>
  <cellStyles count="8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omma 2" xfId="29" xr:uid="{00000000-0005-0000-0000-00001C000000}"/>
    <cellStyle name="Comma 2 2" xfId="72" xr:uid="{08B434A2-C56E-4C5A-9FFD-38239869A8C8}"/>
    <cellStyle name="Comma 3" xfId="59" xr:uid="{00000000-0005-0000-0000-00001D000000}"/>
    <cellStyle name="Comma 3 2" xfId="63" xr:uid="{00000000-0005-0000-0000-00001E000000}"/>
    <cellStyle name="Comma 6" xfId="60" xr:uid="{00000000-0005-0000-0000-00001F000000}"/>
    <cellStyle name="Comma 7" xfId="69" xr:uid="{11F1644E-2327-41BC-8FE2-1C98EF5A8103}"/>
    <cellStyle name="Currency" xfId="30" builtinId="4"/>
    <cellStyle name="Currency 2" xfId="31" xr:uid="{00000000-0005-0000-0000-000021000000}"/>
    <cellStyle name="Currency 3" xfId="73" xr:uid="{831B4AC7-1E27-4A14-B5D3-FEA1B4A70ECD}"/>
    <cellStyle name="Explanatory Text" xfId="32" builtinId="53" customBuiltin="1"/>
    <cellStyle name="Followed Hyperlink" xfId="64" builtinId="9" customBuiltin="1"/>
    <cellStyle name="Good" xfId="33" builtinId="26" customBuiltin="1"/>
    <cellStyle name="Heading 1" xfId="34" builtinId="16" customBuiltin="1"/>
    <cellStyle name="Heading 2" xfId="35" builtinId="17" customBuiltin="1"/>
    <cellStyle name="Heading 3" xfId="36" builtinId="18" customBuiltin="1"/>
    <cellStyle name="Heading 4" xfId="37" builtinId="19" customBuiltin="1"/>
    <cellStyle name="Hyperlink" xfId="38" builtinId="8" customBuiltin="1"/>
    <cellStyle name="Input" xfId="39" builtinId="20" customBuiltin="1"/>
    <cellStyle name="Linked Cell" xfId="40" builtinId="24" customBuiltin="1"/>
    <cellStyle name="Neutral" xfId="41" builtinId="28" customBuiltin="1"/>
    <cellStyle name="Normal" xfId="0" builtinId="0"/>
    <cellStyle name="Normal 10" xfId="67" xr:uid="{D7E5396A-E88C-4C1F-858B-DFE530F4C553}"/>
    <cellStyle name="Normal 2" xfId="42" xr:uid="{00000000-0005-0000-0000-00002E000000}"/>
    <cellStyle name="Normal 2 2" xfId="61" xr:uid="{00000000-0005-0000-0000-00002F000000}"/>
    <cellStyle name="Normal 2 3" xfId="70" xr:uid="{6F95A125-2C58-4549-8038-D591743676D6}"/>
    <cellStyle name="Normal 2 3_New Resources - Individual" xfId="76" xr:uid="{7D3BE694-216E-4DEB-85A8-895A4497CAD8}"/>
    <cellStyle name="Normal 2 4" xfId="71" xr:uid="{66C5FBC6-1EF2-4A4C-AD6F-FE1B557BCDF6}"/>
    <cellStyle name="Normal 2_New Resources - Individual" xfId="75" xr:uid="{9917BDA3-2D23-4CD8-9A0D-A27649785BA1}"/>
    <cellStyle name="Normal 3" xfId="66" xr:uid="{F62287DA-1147-4B82-BFCF-76C61C360945}"/>
    <cellStyle name="Normal 30" xfId="77" xr:uid="{203D1105-CCED-411B-BEC1-2B71911F0EF7}"/>
    <cellStyle name="Normal 4 2" xfId="78" xr:uid="{D53C1E81-AD9A-4EC5-A948-661459CBFCB4}"/>
    <cellStyle name="Normal 42" xfId="79" xr:uid="{D8AC0D29-3FBC-4CFB-8C0D-55E871D76E3D}"/>
    <cellStyle name="Normal 8" xfId="68" xr:uid="{E973F663-1E69-411F-B402-110170B0BE79}"/>
    <cellStyle name="Normal 9" xfId="65" xr:uid="{00000000-0005-0000-0000-000030000000}"/>
    <cellStyle name="Normal_09 Forecast - Draft 8 2_PGE_ASC_Fcst_Mdl_FY2010-11_New_Res_Add_Logic_rbr_2_ALW007" xfId="43" xr:uid="{00000000-0005-0000-0000-000031000000}"/>
    <cellStyle name="Normal_09 Forecast - Draft 8 2_PGE_ASC_Forecast_Model_FY2010-11_Final" xfId="44" xr:uid="{00000000-0005-0000-0000-000032000000}"/>
    <cellStyle name="Normal_ASC 5_9_08 Avista_New Resources_New Resources - Individual" xfId="80" xr:uid="{8587935D-9C02-4FF9-974B-3766D3A02320}"/>
    <cellStyle name="Normal_Book1" xfId="45" xr:uid="{00000000-0005-0000-0000-000034000000}"/>
    <cellStyle name="Normal_Copy of Snohomish PUD ASC_Forecast_Model_FY2010-11_Rev02_report_New Resources - Individual" xfId="81" xr:uid="{4754A58C-B8D7-4165-8274-047A059E0166}"/>
    <cellStyle name="Normal_Last Approved" xfId="46" xr:uid="{00000000-0005-0000-0000-000036000000}"/>
    <cellStyle name="Normal_New Resources - Individual" xfId="74" xr:uid="{8FD7DDA5-11E6-4A5D-937A-DD0448F54FA2}"/>
    <cellStyle name="Normal_NLSL_Essc_Test" xfId="47" xr:uid="{00000000-0005-0000-0000-000037000000}"/>
    <cellStyle name="Normal_Sheet1" xfId="48" xr:uid="{00000000-0005-0000-0000-000038000000}"/>
    <cellStyle name="Normal_Sheet2" xfId="49" xr:uid="{00000000-0005-0000-0000-000039000000}"/>
    <cellStyle name="Normal_Sheet7" xfId="50" xr:uid="{00000000-0005-0000-0000-00003A000000}"/>
    <cellStyle name="Note" xfId="51" builtinId="10" customBuiltin="1"/>
    <cellStyle name="Output" xfId="52" builtinId="21" customBuiltin="1"/>
    <cellStyle name="Percent" xfId="53" builtinId="5"/>
    <cellStyle name="Percent 2" xfId="54" xr:uid="{00000000-0005-0000-0000-00003E000000}"/>
    <cellStyle name="Percent 3" xfId="58" xr:uid="{00000000-0005-0000-0000-00003F000000}"/>
    <cellStyle name="Percent 3 2" xfId="62" xr:uid="{00000000-0005-0000-0000-000040000000}"/>
    <cellStyle name="Percent 4" xfId="82" xr:uid="{9A457E3A-D193-4AA1-B570-E6EAA8F14234}"/>
    <cellStyle name="Title" xfId="55" builtinId="15" customBuiltin="1"/>
    <cellStyle name="Total" xfId="56" builtinId="25" customBuiltin="1"/>
    <cellStyle name="Warning Text" xfId="57" builtinId="11" customBuiltin="1"/>
  </cellStyles>
  <dxfs count="11">
    <dxf>
      <fill>
        <patternFill patternType="none">
          <fgColor indexed="64"/>
          <bgColor indexed="65"/>
        </patternFill>
      </fill>
    </dxf>
    <dxf>
      <fill>
        <patternFill patternType="darkGray">
          <fgColor indexed="9"/>
          <bgColor indexed="50"/>
        </patternFill>
      </fill>
    </dxf>
    <dxf>
      <fill>
        <patternFill patternType="mediumGray">
          <fgColor indexed="22"/>
          <bgColor indexed="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1DC4FF"/>
      <color rgb="FFE2D810"/>
      <color rgb="FFFFFF99"/>
      <color rgb="FFCCFFFF"/>
      <color rgb="FFEEE4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Relationship Id="rId27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Y:\ASC%20Forecast%20Modeling\RC%20Forecast%20model\2026%20ASCM%20Forecast%20Model%20&amp;%20Appendix%201\2026.02.04%20Cyberdyne%20Systems_Appendix_1_no%20links%20-%202026%20ASCM%20Template%20-%20NLSL%20Update%20and%20Ratios.xlsx" TargetMode="External"/><Relationship Id="rId2" Type="http://schemas.microsoft.com/office/2019/04/relationships/externalLinkLongPath" Target="https://pwrportal.bud.bpa.gov/orgs/PS-ReqMarketing/psi/REP%20Post2028/_Phase%202%20-%20Traditional%20Path/2026%20ASCM/Working%20Documents%20of%20ASCM%20Drafts/ASCM%20Draft/2026.02.04%20Cyberdyne%20Systems_Appendix_1_no%20links%20-%202026%20ASCM%20Template%20-%20NLSL%20Update%20and%20Ratios.xlsx?4306E215" TargetMode="External"/><Relationship Id="rId1" Type="http://schemas.openxmlformats.org/officeDocument/2006/relationships/externalLinkPath" Target="file:///\\4306E215\2026.02.04%20Cyberdyne%20Systems_Appendix_1_no%20links%20-%202026%20ASCM%20Template%20-%20NLSL%20Update%20and%20Rati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Revisions_2026-28"/>
      <sheetName val="Temp-Updates"/>
      <sheetName val="TOC"/>
      <sheetName val="Sch 1- Rate Base "/>
      <sheetName val="Ratios"/>
      <sheetName val="1.1 Intangible Assets Summary"/>
      <sheetName val="1.1a Intangible Detail"/>
      <sheetName val="1.1b Intangible Soft. 303100"/>
      <sheetName val="Intangible Reserve 1.1c"/>
      <sheetName val="1.3 Common Plt Summary"/>
      <sheetName val="1.3a Common Plant"/>
      <sheetName val="1.3b Common Plt Acc. Depr"/>
      <sheetName val="1.3c Common Amort Exp"/>
      <sheetName val="1.4 Reg Assets"/>
      <sheetName val="1.5 Misc. Def. Debits"/>
      <sheetName val="1.6 Misc. Def. Credits"/>
      <sheetName val="1.7 Reg Liabilities"/>
      <sheetName val="Sch 1A - Cash Working Capital"/>
      <sheetName val="Sch 2 -Rate of Return"/>
      <sheetName val="2.1 Authorized ROR"/>
      <sheetName val="Sch 3 - Expenses"/>
      <sheetName val="3.1 908 Detail"/>
      <sheetName val="3.2 557 Detail"/>
      <sheetName val="Sch 3A - Taxes"/>
      <sheetName val="Sch 3B - Other Items"/>
      <sheetName val="3B.2 Revenue"/>
      <sheetName val="3b.1 Other Exp. Support"/>
      <sheetName val="Sch 4 - Average System Cost"/>
      <sheetName val="Load Forecast"/>
      <sheetName val="NLSL_Base_New-Calc"/>
      <sheetName val="4.1 NLSL SUMMARY - Lg WA 1"/>
      <sheetName val="SUMMARY - Lg ID 1"/>
      <sheetName val="4.2 Dist Losses"/>
      <sheetName val="3-YEAR PP &amp; OSS Worksheet"/>
      <sheetName val="Distribution Loss Calc"/>
      <sheetName val="Salaries"/>
      <sheetName val="New Resources - Individual"/>
      <sheetName val="Materiality - Individual"/>
      <sheetName val="Wind_Resources_Costs"/>
      <sheetName val="110-111"/>
      <sheetName val="112-113"/>
      <sheetName val="FERC 114-117"/>
      <sheetName val="200-201"/>
      <sheetName val="202-203"/>
      <sheetName val="204-207"/>
      <sheetName val="219"/>
      <sheetName val="219-1"/>
      <sheetName val="232"/>
      <sheetName val="233"/>
      <sheetName val="233-1"/>
      <sheetName val="256-257"/>
      <sheetName val="262-263"/>
      <sheetName val="269"/>
      <sheetName val="278"/>
      <sheetName val="FERC 300b Op Revenues"/>
      <sheetName val="300b-1"/>
      <sheetName val="310-311"/>
      <sheetName val="310-311 Pivot"/>
      <sheetName val="320-323"/>
      <sheetName val="326-327"/>
      <sheetName val="326-327 Pivot"/>
      <sheetName val="326-327-1"/>
      <sheetName val="336"/>
      <sheetName val="354"/>
      <sheetName val="FERC 401a Elec Energy Acct"/>
      <sheetName val="401a-1"/>
      <sheetName val="402"/>
      <sheetName val="ForecastImport"/>
      <sheetName val="DataImport"/>
    </sheetNames>
    <sheetDataSet>
      <sheetData sheetId="0"/>
      <sheetData sheetId="1"/>
      <sheetData sheetId="2"/>
      <sheetData sheetId="3">
        <row r="17">
          <cell r="H17">
            <v>42107007.580000006</v>
          </cell>
        </row>
      </sheetData>
      <sheetData sheetId="4">
        <row r="3">
          <cell r="R3">
            <v>0.5056394626040952</v>
          </cell>
        </row>
        <row r="8">
          <cell r="R8">
            <v>0.41597021755290486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41">
          <cell r="H41">
            <v>19063436</v>
          </cell>
        </row>
      </sheetData>
      <sheetData sheetId="21"/>
      <sheetData sheetId="22"/>
      <sheetData sheetId="23">
        <row r="17">
          <cell r="F17">
            <v>17254667</v>
          </cell>
        </row>
      </sheetData>
      <sheetData sheetId="24">
        <row r="22">
          <cell r="H22">
            <v>931228.85316795018</v>
          </cell>
        </row>
        <row r="25">
          <cell r="H25">
            <v>253658001</v>
          </cell>
        </row>
        <row r="26">
          <cell r="H26">
            <v>0</v>
          </cell>
        </row>
        <row r="35">
          <cell r="H35">
            <v>-52738265.199999996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Cornejo,Paulina (BPA) - PSRF-6" id="{B2C9A2EF-533A-461D-8FDE-D80977FB134A}" userId="S-1-5-21-2009805145-1601463483-1839490880-93011" providerId="AD"/>
  <person displayName="Edwards,Michael D (BPA) - PSRF-6" id="{DFA225C4-C04B-40EA-9BC2-CFDDF382E3C4}" userId="S-1-5-21-2009805145-1601463483-1839490880-180439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5" dT="2024-07-19T20:58:51.76" personId="{B2C9A2EF-533A-461D-8FDE-D80977FB134A}" id="{AB326E8B-015A-4EF5-8A70-6BCD27646445}">
    <text>FF1 shows $43,048,247. $1 less than APP1. Ok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73" dT="2026-01-10T00:25:47.98" personId="{DFA225C4-C04B-40EA-9BC2-CFDDF382E3C4}" id="{B07065DC-183B-4F9E-94E1-E27479E4CAA3}">
    <text>Limited scope of available categories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3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4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1.bin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3.bin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6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customProperty" Target="../customProperty15.bin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7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customProperty" Target="../customProperty16.bin"/><Relationship Id="rId1" Type="http://schemas.openxmlformats.org/officeDocument/2006/relationships/printerSettings" Target="../printerSettings/printerSettings16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8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customProperty" Target="../customProperty17.bin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1">
    <tabColor indexed="20"/>
  </sheetPr>
  <dimension ref="A1:B40"/>
  <sheetViews>
    <sheetView tabSelected="1" workbookViewId="0">
      <selection sqref="A1:B1"/>
    </sheetView>
  </sheetViews>
  <sheetFormatPr defaultColWidth="8.75" defaultRowHeight="15.75"/>
  <cols>
    <col min="1" max="1" width="5.5" style="9" customWidth="1"/>
    <col min="2" max="2" width="32.5" style="9" customWidth="1"/>
    <col min="3" max="4" width="9" style="9" customWidth="1"/>
    <col min="5" max="16384" width="8.75" style="9"/>
  </cols>
  <sheetData>
    <row r="1" spans="1:2" ht="16.5">
      <c r="A1" s="1718" t="s">
        <v>661</v>
      </c>
      <c r="B1" s="1718"/>
    </row>
    <row r="2" spans="1:2" ht="16.5">
      <c r="A2" s="1718" t="s">
        <v>604</v>
      </c>
      <c r="B2" s="1718"/>
    </row>
    <row r="4" spans="1:2">
      <c r="A4" s="9">
        <v>1</v>
      </c>
      <c r="B4" s="121" t="s">
        <v>584</v>
      </c>
    </row>
    <row r="5" spans="1:2">
      <c r="A5" s="122">
        <v>2</v>
      </c>
      <c r="B5" s="121" t="s">
        <v>587</v>
      </c>
    </row>
    <row r="6" spans="1:2">
      <c r="A6" s="122">
        <v>3</v>
      </c>
      <c r="B6" s="121" t="s">
        <v>588</v>
      </c>
    </row>
    <row r="7" spans="1:2">
      <c r="A7" s="122">
        <v>5</v>
      </c>
      <c r="B7" s="121" t="s">
        <v>589</v>
      </c>
    </row>
    <row r="8" spans="1:2">
      <c r="A8" s="122">
        <v>6</v>
      </c>
      <c r="B8" s="121" t="s">
        <v>590</v>
      </c>
    </row>
    <row r="9" spans="1:2">
      <c r="A9" s="122">
        <v>7</v>
      </c>
      <c r="B9" s="121" t="s">
        <v>591</v>
      </c>
    </row>
    <row r="10" spans="1:2">
      <c r="A10" s="122">
        <v>8</v>
      </c>
      <c r="B10" s="121" t="s">
        <v>592</v>
      </c>
    </row>
    <row r="11" spans="1:2">
      <c r="A11" s="122">
        <v>9</v>
      </c>
      <c r="B11" s="121" t="s">
        <v>776</v>
      </c>
    </row>
    <row r="12" spans="1:2">
      <c r="A12" s="122">
        <v>10</v>
      </c>
      <c r="B12" s="121" t="s">
        <v>593</v>
      </c>
    </row>
    <row r="13" spans="1:2">
      <c r="A13" s="122">
        <v>11</v>
      </c>
      <c r="B13" s="121" t="s">
        <v>594</v>
      </c>
    </row>
    <row r="14" spans="1:2">
      <c r="A14" s="122">
        <v>12</v>
      </c>
      <c r="B14" s="121" t="s">
        <v>595</v>
      </c>
    </row>
    <row r="15" spans="1:2">
      <c r="A15" s="122">
        <v>13</v>
      </c>
      <c r="B15" s="121" t="s">
        <v>596</v>
      </c>
    </row>
    <row r="16" spans="1:2">
      <c r="A16" s="122">
        <v>15</v>
      </c>
      <c r="B16" s="121" t="s">
        <v>597</v>
      </c>
    </row>
    <row r="17" spans="1:2">
      <c r="A17" s="122">
        <v>17</v>
      </c>
      <c r="B17" s="121" t="s">
        <v>598</v>
      </c>
    </row>
    <row r="18" spans="1:2">
      <c r="A18" s="122">
        <v>19</v>
      </c>
      <c r="B18" s="121" t="s">
        <v>648</v>
      </c>
    </row>
    <row r="19" spans="1:2">
      <c r="A19" s="122">
        <v>20</v>
      </c>
      <c r="B19" s="121" t="s">
        <v>599</v>
      </c>
    </row>
    <row r="20" spans="1:2">
      <c r="A20" s="123"/>
      <c r="B20" s="121"/>
    </row>
    <row r="21" spans="1:2">
      <c r="A21" s="123"/>
      <c r="B21" s="121"/>
    </row>
    <row r="34" spans="1:1">
      <c r="A34" s="124"/>
    </row>
    <row r="40" spans="1:1">
      <c r="A40" s="124"/>
    </row>
  </sheetData>
  <mergeCells count="2">
    <mergeCell ref="A2:B2"/>
    <mergeCell ref="A1:B1"/>
  </mergeCells>
  <phoneticPr fontId="29" type="noConversion"/>
  <hyperlinks>
    <hyperlink ref="B4" location="'Sch 1- Rate Base '!A1" display="Schedule 1 - Rate Base" xr:uid="{00000000-0004-0000-0100-000000000000}"/>
    <hyperlink ref="B5" location="'Sch 1A - Cash Working Capital'!A1" display="Schedule 1A - Cash Working Capital" xr:uid="{00000000-0004-0000-0100-000001000000}"/>
    <hyperlink ref="B6" location="'Sch 2 -Rate of Return'!A1" display="Schedule 2 -Rate of Return" xr:uid="{00000000-0004-0000-0100-000002000000}"/>
    <hyperlink ref="B7" location="'Sch 3 - Expenses'!A1" display="Schedule 3 - Expenses" xr:uid="{00000000-0004-0000-0100-000003000000}"/>
    <hyperlink ref="B8" location="'Sch 3A - Taxes'!A1" display="Schedule 3A - Taxes" xr:uid="{00000000-0004-0000-0100-000004000000}"/>
    <hyperlink ref="B9" location="'Sch 3B - Other Items'!A1" display="Schedule 3B - Other Items" xr:uid="{00000000-0004-0000-0100-000005000000}"/>
    <hyperlink ref="B10" location="'Sch 4 - Average System Cost'!A1" display="Schedule 4 - Average System Cost" xr:uid="{00000000-0004-0000-0100-000006000000}"/>
    <hyperlink ref="B11" location="'5-YEAR PP &amp; OSS Worksheet'!A1" display="5-YEAR PP &amp; OSS Worksheet" xr:uid="{00000000-0004-0000-0100-000007000000}"/>
    <hyperlink ref="B12" location="'Load Forecast'!A1" display="Load Forecast" xr:uid="{00000000-0004-0000-0100-000008000000}"/>
    <hyperlink ref="B13" location="'Distribution Loss Calc'!A1" display="Distribution Loss Calc" xr:uid="{00000000-0004-0000-0100-000009000000}"/>
    <hyperlink ref="B14" location="Salaries!A1" display="Salaries" xr:uid="{00000000-0004-0000-0100-00000A000000}"/>
    <hyperlink ref="B15" location="Ratios!A1" display="Ratios" xr:uid="{00000000-0004-0000-0100-00000B000000}"/>
    <hyperlink ref="B16" location="'New Resources - Individual'!A1" display="New Resources- Individual" xr:uid="{00000000-0004-0000-0100-00000C000000}"/>
    <hyperlink ref="B17" location="'Materiality - Individual'!A1" display="Materiality - Individual" xr:uid="{00000000-0004-0000-0100-00000E000000}"/>
    <hyperlink ref="B19" location="'NLSL_Base_New-Calc'!A1" display="NLSL Base New Calculation" xr:uid="{00000000-0004-0000-0100-000010000000}"/>
    <hyperlink ref="B18" location="Wind_Resources_Costs!A1" display="Wind_Resources_Costs" xr:uid="{00000000-0004-0000-0100-000014000000}"/>
  </hyperlinks>
  <pageMargins left="0.75" right="0.75" top="1" bottom="1" header="0.5" footer="0.5"/>
  <pageSetup orientation="portrait" r:id="rId1"/>
  <headerFooter alignWithMargins="0">
    <oddFooter>&amp;LFY 2026-2028 ASC Filing
&amp;CPages &amp;P of &amp;N&amp;R&amp;A
&amp;D</oddFooter>
  </headerFooter>
  <customProperties>
    <customPr name="xxe4aP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00B0F0"/>
  </sheetPr>
  <dimension ref="A1:T570"/>
  <sheetViews>
    <sheetView topLeftCell="A58" workbookViewId="0">
      <selection activeCell="G75" sqref="G75"/>
    </sheetView>
  </sheetViews>
  <sheetFormatPr defaultColWidth="9" defaultRowHeight="15.75"/>
  <cols>
    <col min="1" max="1" width="6.125" style="375" customWidth="1"/>
    <col min="2" max="2" width="44.5" style="375" customWidth="1"/>
    <col min="3" max="3" width="9.25" style="387" customWidth="1"/>
    <col min="4" max="4" width="10.5" style="387" customWidth="1"/>
    <col min="5" max="5" width="10" style="9" customWidth="1"/>
    <col min="6" max="6" width="8.5" style="9" customWidth="1"/>
    <col min="7" max="7" width="16" style="388" customWidth="1"/>
    <col min="8" max="10" width="16" style="132" customWidth="1"/>
    <col min="11" max="11" width="2.25" style="346" customWidth="1"/>
    <col min="12" max="18" width="17.625" style="9" customWidth="1"/>
    <col min="19" max="16384" width="9" style="9"/>
  </cols>
  <sheetData>
    <row r="1" spans="1:20" ht="19.5">
      <c r="A1" s="1719" t="s">
        <v>51</v>
      </c>
      <c r="B1" s="1720"/>
      <c r="C1" s="1720"/>
      <c r="D1" s="1720"/>
      <c r="E1" s="1720"/>
      <c r="F1" s="1720"/>
      <c r="G1" s="1720"/>
      <c r="H1" s="1720"/>
      <c r="I1" s="1720"/>
      <c r="J1" s="1721"/>
      <c r="K1" s="125"/>
      <c r="L1" s="126"/>
    </row>
    <row r="2" spans="1:20" ht="16.5">
      <c r="A2" s="1728" t="s">
        <v>210</v>
      </c>
      <c r="B2" s="1683"/>
      <c r="C2" s="1683"/>
      <c r="D2" s="1683"/>
      <c r="E2" s="1683"/>
      <c r="F2" s="1683"/>
      <c r="G2" s="1683"/>
      <c r="H2" s="1683"/>
      <c r="I2" s="1683"/>
      <c r="J2" s="1729"/>
      <c r="K2" s="128"/>
      <c r="L2" s="129"/>
    </row>
    <row r="3" spans="1:20" ht="16.5">
      <c r="A3" s="1726" t="s">
        <v>689</v>
      </c>
      <c r="B3" s="1692"/>
      <c r="C3" s="1692"/>
      <c r="D3" s="1692"/>
      <c r="E3" s="1692"/>
      <c r="F3" s="1692"/>
      <c r="G3" s="1692"/>
      <c r="H3" s="1692"/>
      <c r="I3" s="1692"/>
      <c r="J3" s="1727"/>
      <c r="K3" s="128"/>
      <c r="L3" s="129"/>
    </row>
    <row r="4" spans="1:20" ht="17.25" thickBot="1">
      <c r="A4" s="130"/>
      <c r="B4" s="1"/>
      <c r="C4" s="1"/>
      <c r="D4" s="1"/>
      <c r="E4" s="1"/>
      <c r="F4" s="1"/>
      <c r="G4" s="1"/>
      <c r="H4" s="1"/>
      <c r="J4" s="131"/>
      <c r="K4" s="125"/>
      <c r="L4" s="126"/>
    </row>
    <row r="5" spans="1:20" ht="19.5">
      <c r="A5" s="133" t="s">
        <v>585</v>
      </c>
      <c r="B5" s="134"/>
      <c r="C5" s="135"/>
      <c r="D5" s="136" t="s">
        <v>495</v>
      </c>
      <c r="E5" s="1730"/>
      <c r="F5" s="1731"/>
      <c r="G5" s="1732"/>
      <c r="H5" s="135"/>
      <c r="I5" s="137" t="s">
        <v>603</v>
      </c>
      <c r="J5" s="138"/>
      <c r="K5" s="125"/>
      <c r="L5" s="126"/>
    </row>
    <row r="6" spans="1:20" ht="16.5">
      <c r="A6" s="139" t="s">
        <v>586</v>
      </c>
      <c r="B6" s="140"/>
      <c r="C6" s="135"/>
      <c r="D6" s="136" t="s">
        <v>496</v>
      </c>
      <c r="E6" s="1733">
        <v>2026</v>
      </c>
      <c r="F6" s="1734"/>
      <c r="G6" s="1735"/>
      <c r="H6" s="141"/>
      <c r="I6" s="142" t="s">
        <v>606</v>
      </c>
      <c r="J6" s="138"/>
      <c r="K6" s="125"/>
      <c r="L6" s="126"/>
    </row>
    <row r="7" spans="1:20" ht="17.25" thickBot="1">
      <c r="A7" s="143"/>
      <c r="B7" s="135"/>
      <c r="C7" s="135"/>
      <c r="D7" s="136" t="s">
        <v>497</v>
      </c>
      <c r="E7" s="1736"/>
      <c r="F7" s="1737"/>
      <c r="G7" s="1738"/>
      <c r="H7" s="141"/>
      <c r="I7" s="144" t="s">
        <v>606</v>
      </c>
      <c r="J7" s="138"/>
      <c r="K7" s="125"/>
      <c r="L7" s="126"/>
    </row>
    <row r="8" spans="1:20" ht="16.5">
      <c r="A8" s="143"/>
      <c r="B8" s="145"/>
      <c r="C8" s="146"/>
      <c r="D8" s="146"/>
      <c r="E8" s="145"/>
      <c r="F8" s="145"/>
      <c r="G8" s="147"/>
      <c r="H8" s="148"/>
      <c r="I8" s="148"/>
      <c r="J8" s="149"/>
      <c r="K8" s="125"/>
      <c r="L8" s="126"/>
    </row>
    <row r="9" spans="1:20" ht="16.5">
      <c r="A9" s="143"/>
      <c r="B9" s="145"/>
      <c r="C9" s="146"/>
      <c r="D9" s="146"/>
      <c r="E9" s="145"/>
      <c r="F9" s="145"/>
      <c r="G9" s="147"/>
      <c r="H9" s="148"/>
      <c r="I9" s="148"/>
      <c r="J9" s="149"/>
      <c r="K9" s="125"/>
      <c r="L9" s="126"/>
    </row>
    <row r="10" spans="1:20" ht="16.5">
      <c r="A10" s="1742" t="s">
        <v>286</v>
      </c>
      <c r="B10" s="1743"/>
      <c r="C10" s="1743"/>
      <c r="D10" s="1743"/>
      <c r="E10" s="1743"/>
      <c r="F10" s="1743"/>
      <c r="G10" s="1743"/>
      <c r="H10" s="1743"/>
      <c r="I10" s="1743"/>
      <c r="J10" s="1744"/>
      <c r="K10" s="125"/>
      <c r="L10" s="126"/>
    </row>
    <row r="11" spans="1:20" ht="17.25" thickBot="1">
      <c r="A11" s="150"/>
      <c r="B11" s="151"/>
      <c r="C11" s="152"/>
      <c r="D11" s="152"/>
      <c r="E11" s="151"/>
      <c r="F11" s="151"/>
      <c r="G11" s="151"/>
      <c r="H11" s="151"/>
      <c r="I11" s="151"/>
      <c r="J11" s="153"/>
      <c r="K11" s="125"/>
      <c r="L11" s="126"/>
    </row>
    <row r="12" spans="1:20" ht="17.25" thickBot="1">
      <c r="A12" s="1722" t="s">
        <v>92</v>
      </c>
      <c r="B12" s="1723"/>
      <c r="C12" s="154" t="s">
        <v>248</v>
      </c>
      <c r="D12" s="155"/>
      <c r="E12" s="1749" t="s">
        <v>312</v>
      </c>
      <c r="F12" s="1723"/>
      <c r="G12" s="1725" t="s">
        <v>96</v>
      </c>
      <c r="H12" s="1725" t="s">
        <v>97</v>
      </c>
      <c r="I12" s="1725" t="s">
        <v>98</v>
      </c>
      <c r="J12" s="1746" t="s">
        <v>609</v>
      </c>
      <c r="K12" s="157"/>
      <c r="L12" s="1725" t="s">
        <v>97</v>
      </c>
      <c r="M12" s="1725" t="s">
        <v>98</v>
      </c>
      <c r="N12" s="158"/>
    </row>
    <row r="13" spans="1:20" ht="17.25" thickBot="1">
      <c r="A13" s="1724"/>
      <c r="B13" s="1706"/>
      <c r="C13" s="160" t="s">
        <v>244</v>
      </c>
      <c r="D13" s="160" t="s">
        <v>88</v>
      </c>
      <c r="E13" s="1716"/>
      <c r="F13" s="1717"/>
      <c r="G13" s="1689"/>
      <c r="H13" s="1689"/>
      <c r="I13" s="1689"/>
      <c r="J13" s="1747"/>
      <c r="K13" s="162"/>
      <c r="L13" s="1689"/>
      <c r="M13" s="1689"/>
      <c r="N13" s="163" t="s">
        <v>90</v>
      </c>
    </row>
    <row r="14" spans="1:20" ht="17.25" thickBot="1">
      <c r="A14" s="1724"/>
      <c r="B14" s="1706"/>
      <c r="C14" s="160" t="s">
        <v>245</v>
      </c>
      <c r="D14" s="160" t="s">
        <v>229</v>
      </c>
      <c r="E14" s="160" t="s">
        <v>310</v>
      </c>
      <c r="F14" s="160" t="s">
        <v>311</v>
      </c>
      <c r="G14" s="1689"/>
      <c r="H14" s="1689"/>
      <c r="I14" s="1689"/>
      <c r="J14" s="1748"/>
      <c r="K14" s="164"/>
      <c r="L14" s="1745"/>
      <c r="M14" s="1745"/>
      <c r="N14" s="165" t="s">
        <v>99</v>
      </c>
    </row>
    <row r="15" spans="1:20" ht="17.25" thickTop="1">
      <c r="A15" s="166" t="s">
        <v>404</v>
      </c>
      <c r="B15" s="167"/>
      <c r="C15" s="168"/>
      <c r="D15" s="168"/>
      <c r="E15" s="168"/>
      <c r="F15" s="168"/>
      <c r="G15" s="169"/>
      <c r="H15" s="169"/>
      <c r="I15" s="169"/>
      <c r="J15" s="170"/>
      <c r="K15" s="157"/>
      <c r="L15" s="171"/>
      <c r="M15" s="172"/>
      <c r="N15" s="172"/>
    </row>
    <row r="16" spans="1:20">
      <c r="A16" s="173"/>
      <c r="B16" s="174" t="s">
        <v>133</v>
      </c>
      <c r="C16" s="175"/>
      <c r="D16" s="176">
        <v>301</v>
      </c>
      <c r="E16" s="176" t="s">
        <v>349</v>
      </c>
      <c r="F16" s="176" t="s">
        <v>89</v>
      </c>
      <c r="G16" s="177"/>
      <c r="H16" s="178">
        <f>VLOOKUP($E16,Ratio,2,FALSE)*$G16</f>
        <v>0</v>
      </c>
      <c r="I16" s="178">
        <f>VLOOKUP($E16,Ratio,3,FALSE)*$G16</f>
        <v>0</v>
      </c>
      <c r="J16" s="179">
        <f>VLOOKUP($E16,Ratio,4,FALSE)*$G16</f>
        <v>0</v>
      </c>
      <c r="K16" s="180"/>
      <c r="L16" s="172"/>
      <c r="M16" s="172"/>
      <c r="N16" s="172"/>
      <c r="O16" s="181"/>
      <c r="P16" s="181"/>
      <c r="Q16" s="181"/>
      <c r="R16" s="181"/>
      <c r="S16" s="181"/>
      <c r="T16" s="181"/>
    </row>
    <row r="17" spans="1:20">
      <c r="A17" s="173"/>
      <c r="B17" s="174" t="s">
        <v>134</v>
      </c>
      <c r="C17" s="175"/>
      <c r="D17" s="176">
        <v>302</v>
      </c>
      <c r="E17" s="176" t="s">
        <v>82</v>
      </c>
      <c r="F17" s="176" t="s">
        <v>91</v>
      </c>
      <c r="G17" s="182"/>
      <c r="H17" s="178">
        <f>IF($E17="DIRECT",$L17,VLOOKUP($E17,Ratio,2,FALSE)*$G17)</f>
        <v>0</v>
      </c>
      <c r="I17" s="178">
        <f>IF($E17="DIRECT",$M17,VLOOKUP($E17,Ratio,3,FALSE)*$G17)</f>
        <v>0</v>
      </c>
      <c r="J17" s="179">
        <f>IF($E17="DIRECT",$N17,VLOOKUP($E17,Ratio,4,FALSE)*$G17)</f>
        <v>0</v>
      </c>
      <c r="K17" s="180"/>
      <c r="L17" s="183"/>
      <c r="M17" s="183"/>
      <c r="N17" s="183"/>
      <c r="O17" s="181"/>
      <c r="P17" s="181"/>
      <c r="Q17" s="181"/>
      <c r="R17" s="181"/>
      <c r="S17" s="181"/>
      <c r="T17" s="181"/>
    </row>
    <row r="18" spans="1:20">
      <c r="A18" s="173"/>
      <c r="B18" s="174" t="s">
        <v>135</v>
      </c>
      <c r="C18" s="175"/>
      <c r="D18" s="176">
        <v>303</v>
      </c>
      <c r="E18" s="176" t="s">
        <v>82</v>
      </c>
      <c r="F18" s="176" t="s">
        <v>349</v>
      </c>
      <c r="G18" s="182"/>
      <c r="H18" s="178">
        <f>IF($E18="DIRECT",$L18,VLOOKUP($E18,Ratio,2,FALSE)*$G18)</f>
        <v>0</v>
      </c>
      <c r="I18" s="178">
        <f>IF($E18="DIRECT",$M18,VLOOKUP($E18,Ratio,3,FALSE)*$G18)</f>
        <v>0</v>
      </c>
      <c r="J18" s="179">
        <f>IF($E18="DIRECT",$N18,VLOOKUP($E18,Ratio,4,FALSE)*$G18)</f>
        <v>0</v>
      </c>
      <c r="K18" s="180"/>
      <c r="L18" s="183"/>
      <c r="M18" s="183"/>
      <c r="N18" s="183"/>
      <c r="O18" s="184"/>
      <c r="P18" s="181"/>
      <c r="Q18" s="181"/>
      <c r="R18" s="181"/>
      <c r="S18" s="181"/>
      <c r="T18" s="181"/>
    </row>
    <row r="19" spans="1:20" ht="16.5">
      <c r="A19" s="185" t="s">
        <v>372</v>
      </c>
      <c r="B19" s="186"/>
      <c r="C19" s="187"/>
      <c r="D19" s="188"/>
      <c r="E19" s="188"/>
      <c r="F19" s="189"/>
      <c r="G19" s="190">
        <f>SUM(G16:G18)</f>
        <v>0</v>
      </c>
      <c r="H19" s="191">
        <f>SUM(H16:H18)</f>
        <v>0</v>
      </c>
      <c r="I19" s="191">
        <f>SUM(I16:I18)</f>
        <v>0</v>
      </c>
      <c r="J19" s="192">
        <f>SUM(J16:J18)</f>
        <v>0</v>
      </c>
      <c r="K19" s="180"/>
      <c r="L19" s="193"/>
      <c r="M19" s="194"/>
      <c r="N19" s="194"/>
      <c r="O19" s="181"/>
      <c r="P19" s="181"/>
      <c r="Q19" s="181"/>
      <c r="R19" s="181"/>
      <c r="S19" s="181"/>
      <c r="T19" s="181"/>
    </row>
    <row r="20" spans="1:20">
      <c r="A20" s="195"/>
      <c r="B20" s="186"/>
      <c r="C20" s="196"/>
      <c r="D20" s="197"/>
      <c r="E20" s="197"/>
      <c r="F20" s="197"/>
      <c r="G20" s="198"/>
      <c r="H20" s="199"/>
      <c r="I20" s="200"/>
      <c r="J20" s="201"/>
      <c r="K20" s="180"/>
      <c r="L20" s="202"/>
      <c r="M20" s="194"/>
      <c r="N20" s="194"/>
      <c r="O20" s="181"/>
      <c r="P20" s="181"/>
      <c r="Q20" s="181"/>
      <c r="R20" s="181"/>
      <c r="S20" s="181"/>
      <c r="T20" s="181"/>
    </row>
    <row r="21" spans="1:20" ht="16.5">
      <c r="A21" s="203" t="s">
        <v>102</v>
      </c>
      <c r="B21" s="204"/>
      <c r="C21" s="196"/>
      <c r="D21" s="197"/>
      <c r="E21" s="197"/>
      <c r="F21" s="197"/>
      <c r="G21" s="198"/>
      <c r="H21" s="200"/>
      <c r="I21" s="200"/>
      <c r="J21" s="201"/>
      <c r="K21" s="157"/>
      <c r="L21" s="171"/>
      <c r="M21" s="172"/>
      <c r="N21" s="172"/>
    </row>
    <row r="22" spans="1:20">
      <c r="A22" s="205"/>
      <c r="B22" s="206" t="s">
        <v>103</v>
      </c>
      <c r="C22" s="175"/>
      <c r="D22" s="176" t="s">
        <v>656</v>
      </c>
      <c r="E22" s="176" t="s">
        <v>351</v>
      </c>
      <c r="F22" s="176"/>
      <c r="G22" s="177"/>
      <c r="H22" s="178">
        <f>VLOOKUP($E22,Ratio,2,FALSE)*$G22</f>
        <v>0</v>
      </c>
      <c r="I22" s="178">
        <f t="shared" ref="I22:I28" si="0">VLOOKUP($E22,Ratio,3,FALSE)*$G22</f>
        <v>0</v>
      </c>
      <c r="J22" s="179">
        <f t="shared" ref="J22:J28" si="1">VLOOKUP($E22,Ratio,4,FALSE)*$G22</f>
        <v>0</v>
      </c>
      <c r="K22" s="180"/>
      <c r="L22" s="202"/>
      <c r="M22" s="207"/>
      <c r="N22" s="207"/>
      <c r="O22" s="208"/>
    </row>
    <row r="23" spans="1:20">
      <c r="A23" s="205"/>
      <c r="B23" s="206" t="s">
        <v>104</v>
      </c>
      <c r="C23" s="175"/>
      <c r="D23" s="176" t="s">
        <v>657</v>
      </c>
      <c r="E23" s="176" t="s">
        <v>351</v>
      </c>
      <c r="F23" s="176"/>
      <c r="G23" s="177"/>
      <c r="H23" s="178">
        <f t="shared" ref="H23:H28" si="2">VLOOKUP($E23,Ratio,2,FALSE)*$G23</f>
        <v>0</v>
      </c>
      <c r="I23" s="178">
        <f t="shared" si="0"/>
        <v>0</v>
      </c>
      <c r="J23" s="179">
        <f t="shared" si="1"/>
        <v>0</v>
      </c>
      <c r="K23" s="180"/>
      <c r="L23" s="202"/>
      <c r="M23" s="209"/>
      <c r="N23" s="210"/>
      <c r="O23" s="208"/>
      <c r="P23" s="181"/>
      <c r="Q23" s="181"/>
      <c r="R23" s="181"/>
      <c r="S23" s="181"/>
      <c r="T23" s="181"/>
    </row>
    <row r="24" spans="1:20" ht="16.149999999999999" customHeight="1">
      <c r="A24" s="205"/>
      <c r="B24" s="206" t="s">
        <v>106</v>
      </c>
      <c r="C24" s="175"/>
      <c r="D24" s="176" t="s">
        <v>658</v>
      </c>
      <c r="E24" s="176" t="s">
        <v>351</v>
      </c>
      <c r="F24" s="176"/>
      <c r="G24" s="177"/>
      <c r="H24" s="178">
        <f t="shared" si="2"/>
        <v>0</v>
      </c>
      <c r="I24" s="178">
        <f t="shared" si="0"/>
        <v>0</v>
      </c>
      <c r="J24" s="179">
        <f t="shared" si="1"/>
        <v>0</v>
      </c>
      <c r="K24" s="180"/>
      <c r="L24" s="202"/>
      <c r="M24" s="194"/>
      <c r="N24" s="194"/>
      <c r="O24" s="181"/>
      <c r="P24" s="181"/>
      <c r="Q24" s="181"/>
      <c r="R24" s="181"/>
      <c r="S24" s="181"/>
      <c r="T24" s="181"/>
    </row>
    <row r="25" spans="1:20" ht="16.149999999999999" customHeight="1">
      <c r="A25" s="205"/>
      <c r="B25" s="206" t="s">
        <v>683</v>
      </c>
      <c r="C25" s="175"/>
      <c r="D25" s="176" t="s">
        <v>686</v>
      </c>
      <c r="E25" s="176" t="s">
        <v>351</v>
      </c>
      <c r="F25" s="176"/>
      <c r="G25" s="177"/>
      <c r="H25" s="178">
        <f t="shared" si="2"/>
        <v>0</v>
      </c>
      <c r="I25" s="178">
        <f t="shared" si="0"/>
        <v>0</v>
      </c>
      <c r="J25" s="179">
        <f t="shared" si="1"/>
        <v>0</v>
      </c>
      <c r="K25" s="180"/>
      <c r="L25" s="202"/>
      <c r="M25" s="194"/>
      <c r="N25" s="194"/>
      <c r="O25" s="181"/>
      <c r="P25" s="181"/>
      <c r="Q25" s="181"/>
      <c r="R25" s="181"/>
      <c r="S25" s="181"/>
      <c r="T25" s="181"/>
    </row>
    <row r="26" spans="1:20" ht="16.149999999999999" customHeight="1">
      <c r="A26" s="205"/>
      <c r="B26" s="206" t="s">
        <v>684</v>
      </c>
      <c r="C26" s="175"/>
      <c r="D26" s="176" t="s">
        <v>687</v>
      </c>
      <c r="E26" s="176" t="s">
        <v>351</v>
      </c>
      <c r="F26" s="176"/>
      <c r="G26" s="177"/>
      <c r="H26" s="178">
        <f t="shared" si="2"/>
        <v>0</v>
      </c>
      <c r="I26" s="178">
        <f t="shared" si="0"/>
        <v>0</v>
      </c>
      <c r="J26" s="179">
        <f t="shared" si="1"/>
        <v>0</v>
      </c>
      <c r="K26" s="180"/>
      <c r="L26" s="202"/>
      <c r="M26" s="194"/>
      <c r="N26" s="194"/>
      <c r="O26" s="181"/>
      <c r="P26" s="181"/>
      <c r="Q26" s="181"/>
      <c r="R26" s="181"/>
      <c r="S26" s="181"/>
      <c r="T26" s="181"/>
    </row>
    <row r="27" spans="1:20" ht="16.149999999999999" customHeight="1">
      <c r="A27" s="205"/>
      <c r="B27" s="206" t="s">
        <v>685</v>
      </c>
      <c r="C27" s="175"/>
      <c r="D27" s="176" t="s">
        <v>688</v>
      </c>
      <c r="E27" s="176" t="s">
        <v>351</v>
      </c>
      <c r="F27" s="176"/>
      <c r="G27" s="177"/>
      <c r="H27" s="178">
        <f t="shared" si="2"/>
        <v>0</v>
      </c>
      <c r="I27" s="178">
        <f t="shared" si="0"/>
        <v>0</v>
      </c>
      <c r="J27" s="179">
        <f t="shared" si="1"/>
        <v>0</v>
      </c>
      <c r="K27" s="180"/>
      <c r="L27" s="202"/>
      <c r="M27" s="194"/>
      <c r="N27" s="194"/>
      <c r="O27" s="181"/>
      <c r="P27" s="181"/>
      <c r="Q27" s="181"/>
      <c r="R27" s="181"/>
      <c r="S27" s="181"/>
      <c r="T27" s="181"/>
    </row>
    <row r="28" spans="1:20">
      <c r="A28" s="205"/>
      <c r="B28" s="206" t="s">
        <v>108</v>
      </c>
      <c r="C28" s="175"/>
      <c r="D28" s="176" t="s">
        <v>736</v>
      </c>
      <c r="E28" s="176" t="s">
        <v>351</v>
      </c>
      <c r="F28" s="176"/>
      <c r="G28" s="177"/>
      <c r="H28" s="178">
        <f t="shared" si="2"/>
        <v>0</v>
      </c>
      <c r="I28" s="178">
        <f t="shared" si="0"/>
        <v>0</v>
      </c>
      <c r="J28" s="179">
        <f t="shared" si="1"/>
        <v>0</v>
      </c>
      <c r="K28" s="180"/>
      <c r="L28" s="202"/>
      <c r="M28" s="194"/>
      <c r="N28" s="194"/>
      <c r="O28" s="181"/>
      <c r="P28" s="181"/>
      <c r="Q28" s="181"/>
      <c r="R28" s="181"/>
      <c r="S28" s="181"/>
      <c r="T28" s="181"/>
    </row>
    <row r="29" spans="1:20" ht="16.5">
      <c r="A29" s="185" t="s">
        <v>110</v>
      </c>
      <c r="B29" s="186"/>
      <c r="C29" s="211"/>
      <c r="D29" s="188"/>
      <c r="E29" s="188"/>
      <c r="F29" s="189"/>
      <c r="G29" s="190">
        <f>SUM(G22:G28)</f>
        <v>0</v>
      </c>
      <c r="H29" s="212">
        <f>SUM(H22:H28)</f>
        <v>0</v>
      </c>
      <c r="I29" s="213">
        <f>SUM(I22:I28)</f>
        <v>0</v>
      </c>
      <c r="J29" s="214">
        <f>SUM(J22:J28)</f>
        <v>0</v>
      </c>
      <c r="K29" s="180"/>
      <c r="L29" s="202"/>
      <c r="M29" s="194"/>
      <c r="N29" s="194"/>
      <c r="O29" s="181"/>
      <c r="P29" s="181"/>
      <c r="Q29" s="181"/>
      <c r="R29" s="181"/>
      <c r="S29" s="181"/>
      <c r="T29" s="181"/>
    </row>
    <row r="30" spans="1:20" ht="16.5">
      <c r="A30" s="185"/>
      <c r="B30" s="186"/>
      <c r="C30" s="215"/>
      <c r="D30" s="215"/>
      <c r="E30" s="215"/>
      <c r="F30" s="215"/>
      <c r="G30" s="216"/>
      <c r="H30" s="217"/>
      <c r="I30" s="218"/>
      <c r="J30" s="219"/>
      <c r="K30" s="180"/>
      <c r="L30" s="202"/>
      <c r="M30" s="194"/>
      <c r="N30" s="194"/>
      <c r="O30" s="181"/>
      <c r="P30" s="181"/>
      <c r="Q30" s="181"/>
      <c r="R30" s="181"/>
      <c r="S30" s="181"/>
      <c r="T30" s="181"/>
    </row>
    <row r="31" spans="1:20" ht="16.5">
      <c r="A31" s="203" t="s">
        <v>729</v>
      </c>
      <c r="B31" s="9"/>
      <c r="C31" s="197"/>
      <c r="D31" s="197"/>
      <c r="E31" s="197"/>
      <c r="F31" s="197"/>
      <c r="G31" s="220"/>
      <c r="H31" s="200"/>
      <c r="I31" s="200"/>
      <c r="J31" s="201"/>
      <c r="K31" s="180"/>
      <c r="L31" s="202"/>
      <c r="M31" s="194"/>
      <c r="N31" s="194"/>
      <c r="O31" s="181"/>
    </row>
    <row r="32" spans="1:20">
      <c r="A32" s="205"/>
      <c r="B32" s="206" t="s">
        <v>428</v>
      </c>
      <c r="C32" s="221"/>
      <c r="D32" s="222" t="s">
        <v>659</v>
      </c>
      <c r="E32" s="176" t="s">
        <v>350</v>
      </c>
      <c r="F32" s="176"/>
      <c r="G32" s="223"/>
      <c r="H32" s="178">
        <f>VLOOKUP($E32,Ratio,2,FALSE)*$G32</f>
        <v>0</v>
      </c>
      <c r="I32" s="178">
        <f>VLOOKUP($E32,Ratio,3,FALSE)*$G32</f>
        <v>0</v>
      </c>
      <c r="J32" s="179">
        <f>VLOOKUP($E32,Ratio,4,FALSE)*$G32</f>
        <v>0</v>
      </c>
      <c r="K32" s="180"/>
      <c r="L32" s="202"/>
      <c r="M32" s="194"/>
      <c r="N32" s="194"/>
      <c r="O32" s="181"/>
      <c r="P32" s="181"/>
      <c r="Q32" s="181"/>
      <c r="R32" s="181"/>
      <c r="S32" s="181"/>
      <c r="T32" s="181"/>
    </row>
    <row r="33" spans="1:20" ht="16.5">
      <c r="A33" s="185" t="s">
        <v>112</v>
      </c>
      <c r="B33" s="186"/>
      <c r="C33" s="224"/>
      <c r="D33" s="225"/>
      <c r="E33" s="188"/>
      <c r="F33" s="189"/>
      <c r="G33" s="190">
        <f>SUM(G32)</f>
        <v>0</v>
      </c>
      <c r="H33" s="213">
        <f>SUM(H32)</f>
        <v>0</v>
      </c>
      <c r="I33" s="191">
        <f>SUM(I32)</f>
        <v>0</v>
      </c>
      <c r="J33" s="214">
        <f>SUM(J32)</f>
        <v>0</v>
      </c>
      <c r="K33" s="180"/>
      <c r="L33" s="202"/>
      <c r="M33" s="194"/>
      <c r="N33" s="194"/>
      <c r="O33" s="181"/>
      <c r="P33" s="181"/>
      <c r="Q33" s="181"/>
      <c r="R33" s="181"/>
      <c r="S33" s="181"/>
      <c r="T33" s="181"/>
    </row>
    <row r="34" spans="1:20">
      <c r="A34" s="195"/>
      <c r="B34" s="186"/>
      <c r="C34" s="196"/>
      <c r="D34" s="197"/>
      <c r="E34" s="197"/>
      <c r="F34" s="197"/>
      <c r="G34" s="198"/>
      <c r="H34" s="200"/>
      <c r="I34" s="200"/>
      <c r="J34" s="201"/>
      <c r="K34" s="180"/>
      <c r="L34" s="202"/>
      <c r="M34" s="194"/>
      <c r="N34" s="194"/>
      <c r="O34" s="181"/>
      <c r="P34" s="181"/>
      <c r="Q34" s="181"/>
      <c r="R34" s="181"/>
      <c r="S34" s="181"/>
      <c r="T34" s="181"/>
    </row>
    <row r="35" spans="1:20" ht="16.5">
      <c r="A35" s="203" t="s">
        <v>403</v>
      </c>
      <c r="B35" s="174"/>
      <c r="C35" s="196"/>
      <c r="D35" s="197"/>
      <c r="E35" s="226"/>
      <c r="F35" s="226"/>
      <c r="G35" s="198"/>
      <c r="H35" s="200"/>
      <c r="I35" s="200"/>
      <c r="J35" s="201"/>
      <c r="K35" s="180"/>
      <c r="L35" s="202"/>
      <c r="M35" s="194"/>
      <c r="N35" s="194"/>
      <c r="O35" s="181"/>
    </row>
    <row r="36" spans="1:20">
      <c r="A36" s="205"/>
      <c r="B36" s="206" t="s">
        <v>128</v>
      </c>
      <c r="C36" s="175"/>
      <c r="D36" s="176" t="s">
        <v>660</v>
      </c>
      <c r="E36" s="176" t="s">
        <v>349</v>
      </c>
      <c r="F36" s="176"/>
      <c r="G36" s="223"/>
      <c r="H36" s="178">
        <f>VLOOKUP($E36,Ratio,2,FALSE)*$G36</f>
        <v>0</v>
      </c>
      <c r="I36" s="178">
        <f>VLOOKUP($E36,Ratio,3,FALSE)*$G36</f>
        <v>0</v>
      </c>
      <c r="J36" s="179">
        <f>VLOOKUP($E36,Ratio,4,FALSE)*$G36</f>
        <v>0</v>
      </c>
      <c r="K36" s="180"/>
      <c r="L36" s="202"/>
      <c r="M36" s="194"/>
      <c r="N36" s="194"/>
      <c r="O36" s="181"/>
      <c r="P36" s="181"/>
      <c r="Q36" s="181"/>
      <c r="R36" s="181"/>
      <c r="S36" s="181"/>
      <c r="T36" s="181"/>
    </row>
    <row r="37" spans="1:20" ht="16.5">
      <c r="A37" s="227" t="s">
        <v>113</v>
      </c>
      <c r="B37" s="174"/>
      <c r="C37" s="187"/>
      <c r="D37" s="188"/>
      <c r="E37" s="188"/>
      <c r="F37" s="189"/>
      <c r="G37" s="190">
        <f>SUM(G36)</f>
        <v>0</v>
      </c>
      <c r="H37" s="191">
        <f>SUM(H36)</f>
        <v>0</v>
      </c>
      <c r="I37" s="191">
        <f>SUM(I36)</f>
        <v>0</v>
      </c>
      <c r="J37" s="192">
        <f>SUM(J36)</f>
        <v>0</v>
      </c>
      <c r="K37" s="180"/>
      <c r="L37" s="202"/>
      <c r="M37" s="194"/>
      <c r="N37" s="194"/>
      <c r="O37" s="181"/>
      <c r="P37" s="181"/>
      <c r="Q37" s="181"/>
      <c r="R37" s="181"/>
      <c r="S37" s="181"/>
      <c r="T37" s="181"/>
    </row>
    <row r="38" spans="1:20" ht="16.5">
      <c r="A38" s="227"/>
      <c r="B38" s="174"/>
      <c r="C38" s="228"/>
      <c r="D38" s="229"/>
      <c r="E38" s="229"/>
      <c r="F38" s="229"/>
      <c r="G38" s="230"/>
      <c r="H38" s="231"/>
      <c r="I38" s="231"/>
      <c r="J38" s="232"/>
      <c r="K38" s="180"/>
      <c r="L38" s="202"/>
      <c r="M38" s="194"/>
      <c r="N38" s="194"/>
      <c r="O38" s="181"/>
      <c r="P38" s="181"/>
      <c r="Q38" s="181"/>
      <c r="R38" s="181"/>
      <c r="S38" s="181"/>
      <c r="T38" s="181"/>
    </row>
    <row r="39" spans="1:20" ht="16.5">
      <c r="A39" s="185" t="s">
        <v>681</v>
      </c>
      <c r="B39" s="186"/>
      <c r="C39" s="228"/>
      <c r="D39" s="229"/>
      <c r="E39" s="229"/>
      <c r="F39" s="229"/>
      <c r="G39" s="230"/>
      <c r="H39" s="231"/>
      <c r="I39" s="231"/>
      <c r="J39" s="232"/>
      <c r="K39" s="180"/>
      <c r="L39" s="202"/>
      <c r="M39" s="194"/>
      <c r="N39" s="194"/>
      <c r="O39" s="181"/>
      <c r="P39" s="181"/>
      <c r="Q39" s="181"/>
      <c r="R39" s="181"/>
      <c r="S39" s="181"/>
      <c r="T39" s="181"/>
    </row>
    <row r="40" spans="1:20" ht="16.5">
      <c r="A40" s="227"/>
      <c r="B40" s="174" t="s">
        <v>731</v>
      </c>
      <c r="C40" s="175"/>
      <c r="D40" s="176" t="s">
        <v>734</v>
      </c>
      <c r="E40" s="176" t="s">
        <v>82</v>
      </c>
      <c r="F40" s="176" t="s">
        <v>91</v>
      </c>
      <c r="G40" s="223"/>
      <c r="H40" s="178">
        <f>VLOOKUP($E40,Ratio,2,FALSE)*$G40</f>
        <v>0</v>
      </c>
      <c r="I40" s="178">
        <f>VLOOKUP($E40,Ratio,3,FALSE)*$G40</f>
        <v>0</v>
      </c>
      <c r="J40" s="179">
        <f>VLOOKUP($E40,Ratio,4,FALSE)*$G40</f>
        <v>0</v>
      </c>
      <c r="K40" s="180"/>
      <c r="L40" s="183"/>
      <c r="M40" s="183"/>
      <c r="N40" s="183"/>
      <c r="O40" s="181"/>
      <c r="P40" s="181"/>
      <c r="Q40" s="181"/>
      <c r="R40" s="181"/>
      <c r="S40" s="181"/>
      <c r="T40" s="181"/>
    </row>
    <row r="41" spans="1:20" ht="16.5">
      <c r="A41" s="227" t="s">
        <v>682</v>
      </c>
      <c r="B41" s="174"/>
      <c r="C41" s="187"/>
      <c r="D41" s="188"/>
      <c r="E41" s="188"/>
      <c r="F41" s="189"/>
      <c r="G41" s="190">
        <f>SUM(G40)</f>
        <v>0</v>
      </c>
      <c r="H41" s="191">
        <f>SUM(H40)</f>
        <v>0</v>
      </c>
      <c r="I41" s="191">
        <f>SUM(I40)</f>
        <v>0</v>
      </c>
      <c r="J41" s="192">
        <f>SUM(J40)</f>
        <v>0</v>
      </c>
      <c r="K41" s="180"/>
      <c r="L41" s="202"/>
      <c r="M41" s="194"/>
      <c r="N41" s="194"/>
      <c r="O41" s="181"/>
      <c r="P41" s="181"/>
      <c r="Q41" s="181"/>
      <c r="R41" s="181"/>
      <c r="S41" s="181"/>
      <c r="T41" s="181"/>
    </row>
    <row r="42" spans="1:20">
      <c r="A42" s="233"/>
      <c r="B42" s="174"/>
      <c r="C42" s="196"/>
      <c r="D42" s="197"/>
      <c r="E42" s="197"/>
      <c r="F42" s="197"/>
      <c r="G42" s="234"/>
      <c r="H42" s="235"/>
      <c r="I42" s="235"/>
      <c r="J42" s="236"/>
      <c r="K42" s="180"/>
      <c r="L42" s="202"/>
      <c r="M42" s="194"/>
      <c r="N42" s="194"/>
      <c r="O42" s="181"/>
      <c r="P42" s="181"/>
      <c r="Q42" s="181"/>
      <c r="R42" s="181"/>
      <c r="S42" s="181"/>
      <c r="T42" s="181"/>
    </row>
    <row r="43" spans="1:20" ht="16.5">
      <c r="A43" s="203" t="s">
        <v>114</v>
      </c>
      <c r="B43" s="186"/>
      <c r="C43" s="196"/>
      <c r="D43" s="197"/>
      <c r="E43" s="197"/>
      <c r="F43" s="197"/>
      <c r="G43" s="237"/>
      <c r="H43" s="199"/>
      <c r="I43" s="199"/>
      <c r="J43" s="238"/>
      <c r="K43" s="180"/>
      <c r="L43" s="202"/>
      <c r="M43" s="194"/>
      <c r="N43" s="194"/>
      <c r="O43" s="181"/>
    </row>
    <row r="44" spans="1:20">
      <c r="A44" s="205"/>
      <c r="B44" s="226" t="s">
        <v>115</v>
      </c>
      <c r="C44" s="175"/>
      <c r="D44" s="176">
        <v>389</v>
      </c>
      <c r="E44" s="176" t="s">
        <v>91</v>
      </c>
      <c r="F44" s="176"/>
      <c r="G44" s="223"/>
      <c r="H44" s="178">
        <f t="shared" ref="H44:H55" si="3">VLOOKUP($E44,Ratio,2,FALSE)*$G44</f>
        <v>0</v>
      </c>
      <c r="I44" s="178">
        <f t="shared" ref="I44:I55" si="4">VLOOKUP($E44,Ratio,3,FALSE)*$G44</f>
        <v>0</v>
      </c>
      <c r="J44" s="179">
        <f t="shared" ref="J44:J55" si="5">VLOOKUP($E44,Ratio,4,FALSE)*$G44</f>
        <v>0</v>
      </c>
      <c r="K44" s="180"/>
      <c r="L44" s="202"/>
      <c r="M44" s="194"/>
      <c r="N44" s="194"/>
      <c r="O44" s="181"/>
    </row>
    <row r="45" spans="1:20">
      <c r="A45" s="205"/>
      <c r="B45" s="226" t="s">
        <v>116</v>
      </c>
      <c r="C45" s="175"/>
      <c r="D45" s="176">
        <v>390</v>
      </c>
      <c r="E45" s="176" t="s">
        <v>91</v>
      </c>
      <c r="F45" s="176"/>
      <c r="G45" s="223"/>
      <c r="H45" s="178">
        <f t="shared" si="3"/>
        <v>0</v>
      </c>
      <c r="I45" s="178">
        <f t="shared" si="4"/>
        <v>0</v>
      </c>
      <c r="J45" s="179">
        <f t="shared" si="5"/>
        <v>0</v>
      </c>
      <c r="K45" s="180"/>
      <c r="L45" s="202"/>
      <c r="M45" s="194"/>
      <c r="N45" s="194"/>
      <c r="O45" s="181"/>
    </row>
    <row r="46" spans="1:20">
      <c r="A46" s="205"/>
      <c r="B46" s="226" t="s">
        <v>117</v>
      </c>
      <c r="C46" s="175"/>
      <c r="D46" s="176">
        <v>391</v>
      </c>
      <c r="E46" s="176" t="s">
        <v>87</v>
      </c>
      <c r="F46" s="176"/>
      <c r="G46" s="223"/>
      <c r="H46" s="178">
        <f t="shared" si="3"/>
        <v>0</v>
      </c>
      <c r="I46" s="178">
        <f t="shared" si="4"/>
        <v>0</v>
      </c>
      <c r="J46" s="179">
        <f t="shared" si="5"/>
        <v>0</v>
      </c>
      <c r="K46" s="180"/>
      <c r="L46" s="202"/>
      <c r="M46" s="194"/>
      <c r="N46" s="194"/>
      <c r="O46" s="181"/>
    </row>
    <row r="47" spans="1:20">
      <c r="A47" s="205"/>
      <c r="B47" s="226" t="s">
        <v>118</v>
      </c>
      <c r="C47" s="175"/>
      <c r="D47" s="176">
        <v>392</v>
      </c>
      <c r="E47" s="176" t="s">
        <v>101</v>
      </c>
      <c r="F47" s="176"/>
      <c r="G47" s="223"/>
      <c r="H47" s="178">
        <f t="shared" si="3"/>
        <v>0</v>
      </c>
      <c r="I47" s="178">
        <f t="shared" si="4"/>
        <v>0</v>
      </c>
      <c r="J47" s="179">
        <f t="shared" si="5"/>
        <v>0</v>
      </c>
      <c r="K47" s="180"/>
      <c r="L47" s="202"/>
      <c r="M47" s="194"/>
      <c r="N47" s="194"/>
      <c r="O47" s="181"/>
    </row>
    <row r="48" spans="1:20">
      <c r="A48" s="205"/>
      <c r="B48" s="226" t="s">
        <v>119</v>
      </c>
      <c r="C48" s="175"/>
      <c r="D48" s="176">
        <v>393</v>
      </c>
      <c r="E48" s="176" t="s">
        <v>91</v>
      </c>
      <c r="F48" s="176"/>
      <c r="G48" s="223"/>
      <c r="H48" s="178">
        <f t="shared" si="3"/>
        <v>0</v>
      </c>
      <c r="I48" s="178">
        <f t="shared" si="4"/>
        <v>0</v>
      </c>
      <c r="J48" s="179">
        <f t="shared" si="5"/>
        <v>0</v>
      </c>
      <c r="K48" s="180"/>
      <c r="L48" s="202"/>
      <c r="M48" s="194"/>
      <c r="N48" s="194"/>
      <c r="O48" s="181"/>
    </row>
    <row r="49" spans="1:15">
      <c r="A49" s="205"/>
      <c r="B49" s="226" t="s">
        <v>120</v>
      </c>
      <c r="C49" s="175"/>
      <c r="D49" s="176">
        <v>394</v>
      </c>
      <c r="E49" s="176" t="s">
        <v>91</v>
      </c>
      <c r="F49" s="176"/>
      <c r="G49" s="223"/>
      <c r="H49" s="178">
        <f t="shared" si="3"/>
        <v>0</v>
      </c>
      <c r="I49" s="178">
        <f t="shared" si="4"/>
        <v>0</v>
      </c>
      <c r="J49" s="179">
        <f t="shared" si="5"/>
        <v>0</v>
      </c>
      <c r="K49" s="180"/>
      <c r="L49" s="202"/>
      <c r="M49" s="194"/>
      <c r="N49" s="194"/>
      <c r="O49" s="181"/>
    </row>
    <row r="50" spans="1:15">
      <c r="A50" s="205"/>
      <c r="B50" s="226" t="s">
        <v>121</v>
      </c>
      <c r="C50" s="175"/>
      <c r="D50" s="176">
        <v>395</v>
      </c>
      <c r="E50" s="176" t="s">
        <v>91</v>
      </c>
      <c r="F50" s="176"/>
      <c r="G50" s="223"/>
      <c r="H50" s="178">
        <f t="shared" si="3"/>
        <v>0</v>
      </c>
      <c r="I50" s="178">
        <f t="shared" si="4"/>
        <v>0</v>
      </c>
      <c r="J50" s="179">
        <f t="shared" si="5"/>
        <v>0</v>
      </c>
      <c r="K50" s="180"/>
      <c r="L50" s="202"/>
      <c r="M50" s="194"/>
      <c r="N50" s="194"/>
      <c r="O50" s="181"/>
    </row>
    <row r="51" spans="1:15">
      <c r="A51" s="205"/>
      <c r="B51" s="226" t="s">
        <v>122</v>
      </c>
      <c r="C51" s="175"/>
      <c r="D51" s="176">
        <v>396</v>
      </c>
      <c r="E51" s="176" t="s">
        <v>101</v>
      </c>
      <c r="F51" s="176"/>
      <c r="G51" s="223"/>
      <c r="H51" s="178">
        <f t="shared" si="3"/>
        <v>0</v>
      </c>
      <c r="I51" s="178">
        <f t="shared" si="4"/>
        <v>0</v>
      </c>
      <c r="J51" s="179">
        <f t="shared" si="5"/>
        <v>0</v>
      </c>
      <c r="K51" s="180"/>
      <c r="L51" s="202"/>
      <c r="M51" s="194"/>
      <c r="N51" s="194"/>
      <c r="O51" s="181"/>
    </row>
    <row r="52" spans="1:15">
      <c r="A52" s="205"/>
      <c r="B52" s="226" t="s">
        <v>725</v>
      </c>
      <c r="C52" s="175"/>
      <c r="D52" s="176">
        <v>397.1</v>
      </c>
      <c r="E52" s="176" t="s">
        <v>91</v>
      </c>
      <c r="F52" s="176"/>
      <c r="G52" s="223"/>
      <c r="H52" s="178">
        <f t="shared" si="3"/>
        <v>0</v>
      </c>
      <c r="I52" s="178">
        <f t="shared" si="4"/>
        <v>0</v>
      </c>
      <c r="J52" s="179">
        <f t="shared" si="5"/>
        <v>0</v>
      </c>
      <c r="K52" s="180"/>
      <c r="L52" s="202"/>
      <c r="M52" s="194"/>
      <c r="N52" s="194"/>
      <c r="O52" s="181"/>
    </row>
    <row r="53" spans="1:15">
      <c r="A53" s="205"/>
      <c r="B53" s="226" t="s">
        <v>724</v>
      </c>
      <c r="C53" s="175"/>
      <c r="D53" s="176">
        <v>397.2</v>
      </c>
      <c r="E53" s="176" t="s">
        <v>91</v>
      </c>
      <c r="F53" s="176"/>
      <c r="G53" s="223"/>
      <c r="H53" s="178">
        <f t="shared" si="3"/>
        <v>0</v>
      </c>
      <c r="I53" s="178">
        <f t="shared" si="4"/>
        <v>0</v>
      </c>
      <c r="J53" s="179">
        <f t="shared" si="5"/>
        <v>0</v>
      </c>
      <c r="K53" s="180"/>
      <c r="L53" s="202"/>
      <c r="M53" s="194"/>
      <c r="N53" s="194"/>
      <c r="O53" s="181"/>
    </row>
    <row r="54" spans="1:15">
      <c r="A54" s="205"/>
      <c r="B54" s="226" t="s">
        <v>123</v>
      </c>
      <c r="C54" s="175"/>
      <c r="D54" s="176">
        <v>397.3</v>
      </c>
      <c r="E54" s="176" t="s">
        <v>91</v>
      </c>
      <c r="F54" s="176"/>
      <c r="G54" s="223"/>
      <c r="H54" s="178">
        <f t="shared" si="3"/>
        <v>0</v>
      </c>
      <c r="I54" s="178">
        <f t="shared" si="4"/>
        <v>0</v>
      </c>
      <c r="J54" s="179">
        <f t="shared" si="5"/>
        <v>0</v>
      </c>
      <c r="K54" s="180"/>
      <c r="L54" s="202"/>
      <c r="M54" s="194"/>
      <c r="N54" s="194"/>
      <c r="O54" s="181"/>
    </row>
    <row r="55" spans="1:15">
      <c r="A55" s="205"/>
      <c r="B55" s="226" t="s">
        <v>124</v>
      </c>
      <c r="C55" s="175"/>
      <c r="D55" s="176">
        <v>398</v>
      </c>
      <c r="E55" s="176" t="s">
        <v>91</v>
      </c>
      <c r="F55" s="176"/>
      <c r="G55" s="223"/>
      <c r="H55" s="178">
        <f t="shared" si="3"/>
        <v>0</v>
      </c>
      <c r="I55" s="178">
        <f t="shared" si="4"/>
        <v>0</v>
      </c>
      <c r="J55" s="179">
        <f t="shared" si="5"/>
        <v>0</v>
      </c>
      <c r="K55" s="180"/>
      <c r="L55" s="202"/>
      <c r="M55" s="194"/>
      <c r="N55" s="194"/>
      <c r="O55" s="181"/>
    </row>
    <row r="56" spans="1:15">
      <c r="A56" s="205"/>
      <c r="B56" s="226" t="s">
        <v>231</v>
      </c>
      <c r="C56" s="175"/>
      <c r="D56" s="176">
        <v>399</v>
      </c>
      <c r="E56" s="176" t="s">
        <v>82</v>
      </c>
      <c r="F56" s="176" t="s">
        <v>91</v>
      </c>
      <c r="G56" s="223"/>
      <c r="H56" s="178">
        <f>IF($E56="DIRECT",$L56,VLOOKUP($E56,Ratio,2,FALSE)*$G56)</f>
        <v>0</v>
      </c>
      <c r="I56" s="178">
        <f>IF($E56="DIRECT",$M56,VLOOKUP($E56,Ratio,3,FALSE)*$G56)</f>
        <v>0</v>
      </c>
      <c r="J56" s="179">
        <f>IF($E56="DIRECT",$N56,VLOOKUP($E56,Ratio,4,FALSE)*$G56)</f>
        <v>0</v>
      </c>
      <c r="K56" s="180"/>
      <c r="L56" s="239"/>
      <c r="M56" s="239"/>
      <c r="N56" s="239"/>
      <c r="O56" s="181"/>
    </row>
    <row r="57" spans="1:15">
      <c r="A57" s="205"/>
      <c r="B57" s="226" t="s">
        <v>375</v>
      </c>
      <c r="C57" s="175"/>
      <c r="D57" s="176">
        <v>399.1</v>
      </c>
      <c r="E57" s="176" t="s">
        <v>91</v>
      </c>
      <c r="F57" s="176"/>
      <c r="G57" s="223"/>
      <c r="H57" s="178">
        <f>VLOOKUP($E57,Ratio,2,FALSE)*$G57</f>
        <v>0</v>
      </c>
      <c r="I57" s="178">
        <f>VLOOKUP($E57,Ratio,3,FALSE)*$G57</f>
        <v>0</v>
      </c>
      <c r="J57" s="179">
        <f>VLOOKUP($E57,Ratio,4,FALSE)*$G57</f>
        <v>0</v>
      </c>
      <c r="K57" s="180"/>
      <c r="L57" s="172"/>
      <c r="M57" s="172"/>
      <c r="N57" s="172"/>
      <c r="O57" s="181"/>
    </row>
    <row r="58" spans="1:15">
      <c r="A58" s="240"/>
      <c r="B58" s="241"/>
      <c r="C58" s="242"/>
      <c r="D58" s="243"/>
      <c r="E58" s="243"/>
      <c r="F58" s="243"/>
      <c r="G58" s="244"/>
      <c r="H58" s="245"/>
      <c r="I58" s="245"/>
      <c r="J58" s="246"/>
      <c r="K58" s="180"/>
      <c r="L58" s="202"/>
      <c r="M58" s="194"/>
      <c r="N58" s="194"/>
      <c r="O58" s="181"/>
    </row>
    <row r="59" spans="1:15" ht="17.25" thickBot="1">
      <c r="A59" s="247" t="s">
        <v>125</v>
      </c>
      <c r="B59" s="248"/>
      <c r="C59" s="249"/>
      <c r="D59" s="250"/>
      <c r="E59" s="250"/>
      <c r="F59" s="251"/>
      <c r="G59" s="190">
        <f>SUM(G44:G57)</f>
        <v>0</v>
      </c>
      <c r="H59" s="190">
        <f t="shared" ref="H59:J59" si="6">SUM(H44:H57)</f>
        <v>0</v>
      </c>
      <c r="I59" s="190">
        <f t="shared" si="6"/>
        <v>0</v>
      </c>
      <c r="J59" s="252">
        <f t="shared" si="6"/>
        <v>0</v>
      </c>
      <c r="K59" s="180"/>
      <c r="L59" s="202"/>
      <c r="M59" s="194"/>
      <c r="N59" s="194"/>
      <c r="O59" s="181"/>
    </row>
    <row r="60" spans="1:15" ht="16.5" thickTop="1">
      <c r="A60" s="195"/>
      <c r="B60" s="253"/>
      <c r="C60" s="242"/>
      <c r="D60" s="243"/>
      <c r="E60" s="243"/>
      <c r="F60" s="243"/>
      <c r="G60" s="237"/>
      <c r="H60" s="199"/>
      <c r="I60" s="199"/>
      <c r="J60" s="238"/>
      <c r="K60" s="180"/>
      <c r="L60" s="202"/>
      <c r="M60" s="194"/>
      <c r="N60" s="194"/>
      <c r="O60" s="181"/>
    </row>
    <row r="61" spans="1:15" ht="16.5">
      <c r="A61" s="227" t="s">
        <v>126</v>
      </c>
      <c r="B61" s="253"/>
      <c r="C61" s="254"/>
      <c r="D61" s="188"/>
      <c r="E61" s="188"/>
      <c r="F61" s="189"/>
      <c r="G61" s="212">
        <f>G19+G29+G33+G37+G59+G41</f>
        <v>0</v>
      </c>
      <c r="H61" s="212">
        <f>H19+H29+H33+H37+H59+H41</f>
        <v>0</v>
      </c>
      <c r="I61" s="212">
        <f>I19+I29+I33+I37+I59+I41</f>
        <v>0</v>
      </c>
      <c r="J61" s="255">
        <f>J19+J29+J33+J37+J59+J41</f>
        <v>0</v>
      </c>
      <c r="K61" s="180"/>
      <c r="L61" s="256"/>
      <c r="M61" s="194"/>
      <c r="N61" s="194"/>
      <c r="O61" s="181"/>
    </row>
    <row r="62" spans="1:15">
      <c r="A62" s="257" t="s">
        <v>373</v>
      </c>
      <c r="B62" s="253"/>
      <c r="C62" s="242"/>
      <c r="D62" s="243"/>
      <c r="E62" s="226"/>
      <c r="F62" s="226"/>
      <c r="G62" s="237"/>
      <c r="H62" s="199"/>
      <c r="I62" s="199"/>
      <c r="J62" s="238"/>
      <c r="K62" s="180"/>
      <c r="L62" s="202"/>
      <c r="M62" s="194"/>
      <c r="N62" s="194"/>
      <c r="O62" s="181"/>
    </row>
    <row r="63" spans="1:15">
      <c r="A63" s="258"/>
      <c r="B63" s="259"/>
      <c r="C63" s="242"/>
      <c r="D63" s="243"/>
      <c r="E63" s="243"/>
      <c r="F63" s="243"/>
      <c r="G63" s="237"/>
      <c r="H63" s="199"/>
      <c r="I63" s="199"/>
      <c r="J63" s="238"/>
      <c r="K63" s="180"/>
      <c r="L63" s="202"/>
      <c r="M63" s="194"/>
      <c r="N63" s="194"/>
      <c r="O63" s="181"/>
    </row>
    <row r="64" spans="1:15" ht="16.5">
      <c r="A64" s="203" t="s">
        <v>405</v>
      </c>
      <c r="B64" s="259"/>
      <c r="C64" s="242"/>
      <c r="D64" s="243"/>
      <c r="E64" s="243"/>
      <c r="F64" s="243"/>
      <c r="G64" s="198"/>
      <c r="H64" s="200"/>
      <c r="I64" s="200"/>
      <c r="J64" s="201"/>
      <c r="K64" s="180"/>
      <c r="L64" s="202"/>
      <c r="M64" s="194"/>
      <c r="N64" s="194"/>
      <c r="O64" s="181"/>
    </row>
    <row r="65" spans="1:15" ht="16.5">
      <c r="A65" s="203" t="s">
        <v>194</v>
      </c>
      <c r="B65" s="259"/>
      <c r="C65" s="242"/>
      <c r="D65" s="243"/>
      <c r="E65" s="243"/>
      <c r="F65" s="243"/>
      <c r="G65" s="198"/>
      <c r="H65" s="200"/>
      <c r="I65" s="200"/>
      <c r="J65" s="201"/>
      <c r="K65" s="180"/>
      <c r="L65" s="202"/>
      <c r="M65" s="194"/>
      <c r="N65" s="194"/>
      <c r="O65" s="181"/>
    </row>
    <row r="66" spans="1:15">
      <c r="A66" s="205"/>
      <c r="B66" s="206" t="s">
        <v>80</v>
      </c>
      <c r="C66" s="260"/>
      <c r="D66" s="176">
        <v>108</v>
      </c>
      <c r="E66" s="176" t="s">
        <v>351</v>
      </c>
      <c r="F66" s="176"/>
      <c r="G66" s="223"/>
      <c r="H66" s="178">
        <f t="shared" ref="H66:H76" si="7">VLOOKUP($E66,Ratio,2,FALSE)*$G66</f>
        <v>0</v>
      </c>
      <c r="I66" s="178">
        <f t="shared" ref="I66:I76" si="8">VLOOKUP($E66,Ratio,3,FALSE)*$G66</f>
        <v>0</v>
      </c>
      <c r="J66" s="179">
        <f t="shared" ref="J66:J76" si="9">VLOOKUP($E66,Ratio,4,FALSE)*$G66</f>
        <v>0</v>
      </c>
      <c r="K66" s="180"/>
      <c r="L66" s="202"/>
      <c r="M66" s="194"/>
      <c r="N66" s="194"/>
      <c r="O66" s="181"/>
    </row>
    <row r="67" spans="1:15">
      <c r="A67" s="205"/>
      <c r="B67" s="206" t="s">
        <v>81</v>
      </c>
      <c r="C67" s="260"/>
      <c r="D67" s="176">
        <v>108</v>
      </c>
      <c r="E67" s="176" t="s">
        <v>351</v>
      </c>
      <c r="F67" s="176"/>
      <c r="G67" s="223"/>
      <c r="H67" s="178">
        <f t="shared" si="7"/>
        <v>0</v>
      </c>
      <c r="I67" s="178">
        <f t="shared" si="8"/>
        <v>0</v>
      </c>
      <c r="J67" s="179">
        <f t="shared" si="9"/>
        <v>0</v>
      </c>
      <c r="K67" s="180"/>
      <c r="L67" s="202"/>
      <c r="M67" s="194"/>
      <c r="N67" s="194"/>
      <c r="O67" s="181"/>
    </row>
    <row r="68" spans="1:15">
      <c r="A68" s="205"/>
      <c r="B68" s="206" t="s">
        <v>287</v>
      </c>
      <c r="C68" s="260"/>
      <c r="D68" s="176">
        <v>108</v>
      </c>
      <c r="E68" s="176" t="s">
        <v>351</v>
      </c>
      <c r="F68" s="176"/>
      <c r="G68" s="223"/>
      <c r="H68" s="178">
        <f t="shared" si="7"/>
        <v>0</v>
      </c>
      <c r="I68" s="178">
        <f t="shared" si="8"/>
        <v>0</v>
      </c>
      <c r="J68" s="179">
        <f t="shared" si="9"/>
        <v>0</v>
      </c>
      <c r="K68" s="180"/>
      <c r="L68" s="202"/>
      <c r="M68" s="194"/>
      <c r="N68" s="194"/>
      <c r="O68" s="181"/>
    </row>
    <row r="69" spans="1:15">
      <c r="A69" s="205"/>
      <c r="B69" s="206" t="s">
        <v>683</v>
      </c>
      <c r="C69" s="260"/>
      <c r="D69" s="176">
        <v>108</v>
      </c>
      <c r="E69" s="176" t="s">
        <v>351</v>
      </c>
      <c r="F69" s="176"/>
      <c r="G69" s="223"/>
      <c r="H69" s="178">
        <f t="shared" si="7"/>
        <v>0</v>
      </c>
      <c r="I69" s="178">
        <f t="shared" si="8"/>
        <v>0</v>
      </c>
      <c r="J69" s="179">
        <f t="shared" si="9"/>
        <v>0</v>
      </c>
      <c r="K69" s="180"/>
      <c r="L69" s="202"/>
      <c r="M69" s="194"/>
      <c r="N69" s="194"/>
      <c r="O69" s="181"/>
    </row>
    <row r="70" spans="1:15">
      <c r="A70" s="205"/>
      <c r="B70" s="206" t="s">
        <v>684</v>
      </c>
      <c r="C70" s="260"/>
      <c r="D70" s="176">
        <v>108</v>
      </c>
      <c r="E70" s="176" t="s">
        <v>351</v>
      </c>
      <c r="F70" s="176"/>
      <c r="G70" s="223"/>
      <c r="H70" s="178">
        <f t="shared" si="7"/>
        <v>0</v>
      </c>
      <c r="I70" s="178">
        <f t="shared" si="8"/>
        <v>0</v>
      </c>
      <c r="J70" s="179">
        <f t="shared" si="9"/>
        <v>0</v>
      </c>
      <c r="K70" s="180"/>
      <c r="L70" s="202"/>
      <c r="M70" s="194"/>
      <c r="N70" s="194"/>
      <c r="O70" s="181"/>
    </row>
    <row r="71" spans="1:15">
      <c r="A71" s="205"/>
      <c r="B71" s="206" t="s">
        <v>685</v>
      </c>
      <c r="C71" s="260"/>
      <c r="D71" s="176">
        <v>108</v>
      </c>
      <c r="E71" s="176" t="s">
        <v>351</v>
      </c>
      <c r="F71" s="176"/>
      <c r="G71" s="223"/>
      <c r="H71" s="178">
        <f t="shared" si="7"/>
        <v>0</v>
      </c>
      <c r="I71" s="178">
        <f t="shared" si="8"/>
        <v>0</v>
      </c>
      <c r="J71" s="179">
        <f t="shared" si="9"/>
        <v>0</v>
      </c>
      <c r="K71" s="180"/>
      <c r="L71" s="202"/>
      <c r="M71" s="194"/>
      <c r="N71" s="194"/>
      <c r="O71" s="181"/>
    </row>
    <row r="72" spans="1:15">
      <c r="A72" s="205"/>
      <c r="B72" s="206" t="s">
        <v>127</v>
      </c>
      <c r="C72" s="260"/>
      <c r="D72" s="176">
        <v>108</v>
      </c>
      <c r="E72" s="176" t="s">
        <v>351</v>
      </c>
      <c r="F72" s="176"/>
      <c r="G72" s="223"/>
      <c r="H72" s="178">
        <f t="shared" si="7"/>
        <v>0</v>
      </c>
      <c r="I72" s="178">
        <f t="shared" si="8"/>
        <v>0</v>
      </c>
      <c r="J72" s="179">
        <f t="shared" si="9"/>
        <v>0</v>
      </c>
      <c r="K72" s="180"/>
      <c r="L72" s="202"/>
      <c r="M72" s="194"/>
      <c r="N72" s="194"/>
      <c r="O72" s="181"/>
    </row>
    <row r="73" spans="1:15">
      <c r="A73" s="205"/>
      <c r="B73" s="206" t="s">
        <v>131</v>
      </c>
      <c r="C73" s="260"/>
      <c r="D73" s="176">
        <v>108</v>
      </c>
      <c r="E73" s="176" t="s">
        <v>350</v>
      </c>
      <c r="F73" s="176"/>
      <c r="G73" s="223"/>
      <c r="H73" s="178">
        <f t="shared" si="7"/>
        <v>0</v>
      </c>
      <c r="I73" s="178">
        <f t="shared" si="8"/>
        <v>0</v>
      </c>
      <c r="J73" s="179">
        <f t="shared" si="9"/>
        <v>0</v>
      </c>
      <c r="K73" s="180"/>
      <c r="L73" s="202"/>
      <c r="M73" s="194"/>
      <c r="N73" s="194"/>
      <c r="O73" s="181"/>
    </row>
    <row r="74" spans="1:15">
      <c r="A74" s="205"/>
      <c r="B74" s="206" t="s">
        <v>401</v>
      </c>
      <c r="C74" s="260"/>
      <c r="D74" s="176">
        <v>108</v>
      </c>
      <c r="E74" s="176" t="s">
        <v>349</v>
      </c>
      <c r="F74" s="176"/>
      <c r="G74" s="223"/>
      <c r="H74" s="178">
        <f t="shared" si="7"/>
        <v>0</v>
      </c>
      <c r="I74" s="178">
        <f t="shared" si="8"/>
        <v>0</v>
      </c>
      <c r="J74" s="179">
        <f t="shared" si="9"/>
        <v>0</v>
      </c>
      <c r="K74" s="180"/>
      <c r="L74" s="202"/>
      <c r="M74" s="194"/>
      <c r="N74" s="194"/>
      <c r="O74" s="181"/>
    </row>
    <row r="75" spans="1:15">
      <c r="A75" s="205"/>
      <c r="B75" s="206" t="s">
        <v>84</v>
      </c>
      <c r="C75" s="260"/>
      <c r="D75" s="176">
        <v>108</v>
      </c>
      <c r="E75" s="176" t="s">
        <v>83</v>
      </c>
      <c r="F75" s="176"/>
      <c r="G75" s="223"/>
      <c r="H75" s="178">
        <f t="shared" si="7"/>
        <v>0</v>
      </c>
      <c r="I75" s="178">
        <f t="shared" si="8"/>
        <v>0</v>
      </c>
      <c r="J75" s="179">
        <f t="shared" si="9"/>
        <v>0</v>
      </c>
      <c r="K75" s="180"/>
      <c r="L75" s="202"/>
      <c r="M75" s="194"/>
      <c r="N75" s="194"/>
      <c r="O75" s="181"/>
    </row>
    <row r="76" spans="1:15">
      <c r="A76" s="205"/>
      <c r="B76" s="206" t="s">
        <v>330</v>
      </c>
      <c r="C76" s="260"/>
      <c r="D76" s="176">
        <v>111</v>
      </c>
      <c r="E76" s="176" t="s">
        <v>349</v>
      </c>
      <c r="F76" s="261" t="s">
        <v>89</v>
      </c>
      <c r="G76" s="223"/>
      <c r="H76" s="178">
        <f t="shared" si="7"/>
        <v>0</v>
      </c>
      <c r="I76" s="178">
        <f t="shared" si="8"/>
        <v>0</v>
      </c>
      <c r="J76" s="179">
        <f t="shared" si="9"/>
        <v>0</v>
      </c>
      <c r="K76" s="180"/>
      <c r="L76" s="202"/>
      <c r="M76" s="194"/>
      <c r="N76" s="194"/>
      <c r="O76" s="181"/>
    </row>
    <row r="77" spans="1:15">
      <c r="A77" s="205"/>
      <c r="B77" s="206" t="s">
        <v>331</v>
      </c>
      <c r="C77" s="260"/>
      <c r="D77" s="176">
        <v>111</v>
      </c>
      <c r="E77" s="176" t="s">
        <v>82</v>
      </c>
      <c r="F77" s="261" t="s">
        <v>91</v>
      </c>
      <c r="G77" s="223"/>
      <c r="H77" s="178">
        <f>IF($E77="DIRECT",$L77,VLOOKUP($E77,Ratio,2,FALSE)*$G77)</f>
        <v>0</v>
      </c>
      <c r="I77" s="178">
        <f>IF($E77="DIRECT",$M77,VLOOKUP($E77,Ratio,3,FALSE)*$G77)</f>
        <v>0</v>
      </c>
      <c r="J77" s="179">
        <f>IF($E77="DIRECT",$N77,VLOOKUP($E77,Ratio,4,FALSE)*$G77)</f>
        <v>0</v>
      </c>
      <c r="K77" s="180"/>
      <c r="L77" s="239"/>
      <c r="M77" s="239"/>
      <c r="N77" s="239"/>
      <c r="O77" s="181"/>
    </row>
    <row r="78" spans="1:15">
      <c r="A78" s="205"/>
      <c r="B78" s="206" t="s">
        <v>356</v>
      </c>
      <c r="C78" s="260"/>
      <c r="D78" s="176">
        <v>111</v>
      </c>
      <c r="E78" s="176" t="s">
        <v>82</v>
      </c>
      <c r="F78" s="261" t="s">
        <v>349</v>
      </c>
      <c r="G78" s="223"/>
      <c r="H78" s="178">
        <f>IF($E78="DIRECT",$L78,VLOOKUP($E78,Ratio,2,FALSE)*$G78)</f>
        <v>0</v>
      </c>
      <c r="I78" s="178">
        <f>IF($E78="DIRECT",$M78,VLOOKUP($E78,Ratio,3,FALSE)*$G78)</f>
        <v>0</v>
      </c>
      <c r="J78" s="179">
        <f>IF($E78="DIRECT",$N78,VLOOKUP($E78,Ratio,4,FALSE)*$G78)</f>
        <v>0</v>
      </c>
      <c r="K78" s="180"/>
      <c r="L78" s="239"/>
      <c r="M78" s="239"/>
      <c r="N78" s="239"/>
      <c r="O78" s="181"/>
    </row>
    <row r="79" spans="1:15">
      <c r="A79" s="205"/>
      <c r="B79" s="206" t="s">
        <v>26</v>
      </c>
      <c r="C79" s="260"/>
      <c r="D79" s="176">
        <v>111</v>
      </c>
      <c r="E79" s="176" t="s">
        <v>349</v>
      </c>
      <c r="F79" s="176"/>
      <c r="G79" s="223"/>
      <c r="H79" s="178">
        <f>VLOOKUP($E79,Ratio,2,FALSE)*$G79</f>
        <v>0</v>
      </c>
      <c r="I79" s="178">
        <f>VLOOKUP($E79,Ratio,3,FALSE)*$G79</f>
        <v>0</v>
      </c>
      <c r="J79" s="179">
        <f>VLOOKUP($E79,Ratio,4,FALSE)*$G79</f>
        <v>0</v>
      </c>
      <c r="K79" s="180"/>
      <c r="L79" s="202"/>
      <c r="M79" s="194"/>
      <c r="N79" s="194"/>
      <c r="O79" s="181"/>
    </row>
    <row r="80" spans="1:15">
      <c r="A80" s="205"/>
      <c r="B80" s="206" t="s">
        <v>27</v>
      </c>
      <c r="C80" s="260"/>
      <c r="D80" s="176">
        <v>108</v>
      </c>
      <c r="E80" s="176" t="s">
        <v>82</v>
      </c>
      <c r="F80" s="261" t="s">
        <v>91</v>
      </c>
      <c r="G80" s="223"/>
      <c r="H80" s="178">
        <f>IF($E80="DIRECT",$L80,VLOOKUP($E80,Ratio,2,FALSE)*$G80)</f>
        <v>0</v>
      </c>
      <c r="I80" s="178">
        <f>IF($E80="DIRECT",$M80,VLOOKUP($E80,Ratio,3,FALSE)*$G80)</f>
        <v>0</v>
      </c>
      <c r="J80" s="179">
        <f>IF($E80="DIRECT",$N80,VLOOKUP($E80,Ratio,4,FALSE)*$G80)</f>
        <v>0</v>
      </c>
      <c r="K80" s="180"/>
      <c r="L80" s="239"/>
      <c r="M80" s="239"/>
      <c r="N80" s="239"/>
      <c r="O80" s="181"/>
    </row>
    <row r="81" spans="1:15">
      <c r="A81" s="205"/>
      <c r="B81" s="206" t="s">
        <v>357</v>
      </c>
      <c r="C81" s="260"/>
      <c r="D81" s="176">
        <v>108</v>
      </c>
      <c r="E81" s="176" t="s">
        <v>82</v>
      </c>
      <c r="F81" s="261" t="s">
        <v>91</v>
      </c>
      <c r="G81" s="223"/>
      <c r="H81" s="178">
        <f>IF($E81="DIRECT",$L81,VLOOKUP($E81,Ratio,2,FALSE)*$G81)</f>
        <v>0</v>
      </c>
      <c r="I81" s="178">
        <f>IF($E81="DIRECT",$M81,VLOOKUP($E81,Ratio,3,FALSE)*$G81)</f>
        <v>0</v>
      </c>
      <c r="J81" s="179">
        <f>IF($E81="DIRECT",$N81,VLOOKUP($E81,Ratio,4,FALSE)*$G81)</f>
        <v>0</v>
      </c>
      <c r="K81" s="180"/>
      <c r="L81" s="239"/>
      <c r="M81" s="239"/>
      <c r="N81" s="239"/>
      <c r="O81" s="181"/>
    </row>
    <row r="82" spans="1:15">
      <c r="A82" s="205"/>
      <c r="B82" s="206" t="s">
        <v>358</v>
      </c>
      <c r="C82" s="260"/>
      <c r="D82" s="176">
        <v>108</v>
      </c>
      <c r="E82" s="176" t="s">
        <v>82</v>
      </c>
      <c r="F82" s="176" t="s">
        <v>349</v>
      </c>
      <c r="G82" s="223"/>
      <c r="H82" s="178">
        <f>IF($E82="DIRECT",$L82,VLOOKUP($E82,Ratio,2,FALSE)*$G82)</f>
        <v>0</v>
      </c>
      <c r="I82" s="178">
        <f>IF($E82="DIRECT",$M82,VLOOKUP($E82,Ratio,3,FALSE)*$G82)</f>
        <v>0</v>
      </c>
      <c r="J82" s="179">
        <f>IF($E82="DIRECT",$N82,VLOOKUP($E82,Ratio,4,FALSE)*$G82)</f>
        <v>0</v>
      </c>
      <c r="K82" s="180"/>
      <c r="L82" s="239"/>
      <c r="M82" s="239"/>
      <c r="N82" s="239"/>
      <c r="O82" s="181"/>
    </row>
    <row r="83" spans="1:15">
      <c r="A83" s="205"/>
      <c r="B83" s="206" t="s">
        <v>478</v>
      </c>
      <c r="C83" s="260"/>
      <c r="D83" s="176">
        <v>115</v>
      </c>
      <c r="E83" s="176" t="s">
        <v>82</v>
      </c>
      <c r="F83" s="176" t="s">
        <v>349</v>
      </c>
      <c r="G83" s="223"/>
      <c r="H83" s="178">
        <f>IF($E83="DIRECT",$L83,VLOOKUP($E83,Ratio,2,FALSE)*$G83)</f>
        <v>0</v>
      </c>
      <c r="I83" s="178">
        <f>IF($E83="DIRECT",$M83,VLOOKUP($E83,Ratio,3,FALSE)*$G83)</f>
        <v>0</v>
      </c>
      <c r="J83" s="179">
        <f>IF($E83="DIRECT",$N83,VLOOKUP($E83,Ratio,4,FALSE)*$G83)</f>
        <v>0</v>
      </c>
      <c r="K83" s="180"/>
      <c r="L83" s="239"/>
      <c r="M83" s="239"/>
      <c r="N83" s="239"/>
      <c r="O83" s="181"/>
    </row>
    <row r="84" spans="1:15">
      <c r="A84" s="205"/>
      <c r="B84" s="206"/>
      <c r="C84" s="197"/>
      <c r="D84" s="197"/>
      <c r="E84" s="197"/>
      <c r="F84" s="197"/>
      <c r="G84" s="244"/>
      <c r="H84" s="245"/>
      <c r="I84" s="245"/>
      <c r="J84" s="246"/>
      <c r="K84" s="180"/>
      <c r="L84" s="202"/>
      <c r="M84" s="194"/>
      <c r="N84" s="194"/>
      <c r="O84" s="181"/>
    </row>
    <row r="85" spans="1:15" s="265" customFormat="1" ht="16.5">
      <c r="A85" s="227" t="s">
        <v>206</v>
      </c>
      <c r="B85" s="186"/>
      <c r="C85" s="262"/>
      <c r="D85" s="188"/>
      <c r="E85" s="188"/>
      <c r="F85" s="189"/>
      <c r="G85" s="190">
        <f>SUM(G66:G83)</f>
        <v>0</v>
      </c>
      <c r="H85" s="190">
        <f t="shared" ref="H85:J85" si="10">SUM(H66:H83)</f>
        <v>0</v>
      </c>
      <c r="I85" s="190">
        <f t="shared" si="10"/>
        <v>0</v>
      </c>
      <c r="J85" s="252">
        <f t="shared" si="10"/>
        <v>0</v>
      </c>
      <c r="K85" s="263"/>
      <c r="L85" s="202"/>
      <c r="M85" s="194"/>
      <c r="N85" s="194"/>
      <c r="O85" s="264"/>
    </row>
    <row r="86" spans="1:15">
      <c r="A86" s="266"/>
      <c r="B86" s="267"/>
      <c r="C86" s="197"/>
      <c r="D86" s="197"/>
      <c r="E86" s="197"/>
      <c r="F86" s="197"/>
      <c r="G86" s="198"/>
      <c r="H86" s="200"/>
      <c r="I86" s="200"/>
      <c r="J86" s="201"/>
      <c r="K86" s="180"/>
      <c r="L86" s="202"/>
      <c r="M86" s="194"/>
      <c r="N86" s="194"/>
      <c r="O86" s="181"/>
    </row>
    <row r="87" spans="1:15" ht="16.5">
      <c r="A87" s="227" t="s">
        <v>406</v>
      </c>
      <c r="B87" s="253"/>
      <c r="C87" s="262"/>
      <c r="D87" s="188"/>
      <c r="E87" s="188"/>
      <c r="F87" s="189"/>
      <c r="G87" s="190">
        <f>G61-G85</f>
        <v>0</v>
      </c>
      <c r="H87" s="212">
        <f>H61-H85</f>
        <v>0</v>
      </c>
      <c r="I87" s="212">
        <f>I61-I85</f>
        <v>0</v>
      </c>
      <c r="J87" s="255">
        <f>J61-J85</f>
        <v>0</v>
      </c>
      <c r="K87" s="180"/>
      <c r="L87" s="202"/>
      <c r="M87" s="194"/>
      <c r="N87" s="194"/>
      <c r="O87" s="181"/>
    </row>
    <row r="88" spans="1:15">
      <c r="A88" s="257" t="s">
        <v>76</v>
      </c>
      <c r="B88" s="253"/>
      <c r="C88" s="243"/>
      <c r="D88" s="243"/>
      <c r="E88" s="268"/>
      <c r="F88" s="268"/>
      <c r="G88" s="198"/>
      <c r="H88" s="200"/>
      <c r="I88" s="200"/>
      <c r="J88" s="238"/>
      <c r="K88" s="180"/>
      <c r="L88" s="202"/>
      <c r="M88" s="194"/>
      <c r="N88" s="194"/>
      <c r="O88" s="181"/>
    </row>
    <row r="89" spans="1:15" ht="16.5" thickBot="1">
      <c r="A89" s="269"/>
      <c r="B89" s="248"/>
      <c r="C89" s="270"/>
      <c r="D89" s="270"/>
      <c r="E89" s="271"/>
      <c r="F89" s="271"/>
      <c r="G89" s="272"/>
      <c r="H89" s="273"/>
      <c r="I89" s="273"/>
      <c r="J89" s="274"/>
      <c r="K89" s="180"/>
      <c r="L89" s="202"/>
      <c r="M89" s="194"/>
      <c r="N89" s="194"/>
      <c r="O89" s="181"/>
    </row>
    <row r="90" spans="1:15" ht="17.25" thickTop="1">
      <c r="A90" s="275" t="s">
        <v>70</v>
      </c>
      <c r="B90" s="253"/>
      <c r="C90" s="243"/>
      <c r="D90" s="243"/>
      <c r="E90" s="268"/>
      <c r="F90" s="268"/>
      <c r="G90" s="198"/>
      <c r="H90" s="200"/>
      <c r="I90" s="200"/>
      <c r="J90" s="238"/>
      <c r="K90" s="180"/>
      <c r="L90" s="202"/>
      <c r="M90" s="194"/>
      <c r="N90" s="194"/>
      <c r="O90" s="181"/>
    </row>
    <row r="91" spans="1:15">
      <c r="A91" s="276"/>
      <c r="B91" s="253"/>
      <c r="C91" s="243"/>
      <c r="D91" s="243"/>
      <c r="E91" s="268"/>
      <c r="F91" s="268"/>
      <c r="G91" s="198"/>
      <c r="H91" s="200"/>
      <c r="I91" s="200"/>
      <c r="J91" s="238"/>
      <c r="K91" s="180"/>
      <c r="L91" s="202"/>
      <c r="M91" s="194"/>
      <c r="N91" s="194"/>
      <c r="O91" s="181"/>
    </row>
    <row r="92" spans="1:15" ht="16.5">
      <c r="A92" s="277" t="s">
        <v>132</v>
      </c>
      <c r="B92" s="278"/>
      <c r="C92" s="1739" t="s">
        <v>211</v>
      </c>
      <c r="D92" s="1740"/>
      <c r="E92" s="1740"/>
      <c r="F92" s="1741"/>
      <c r="G92" s="279">
        <f>'Sch 1A - Cash Working Capital'!C24</f>
        <v>0</v>
      </c>
      <c r="H92" s="280">
        <f>'Sch 1A - Cash Working Capital'!D24</f>
        <v>0</v>
      </c>
      <c r="I92" s="281">
        <f>'Sch 1A - Cash Working Capital'!E24</f>
        <v>0</v>
      </c>
      <c r="J92" s="282">
        <f>'Sch 1A - Cash Working Capital'!F24</f>
        <v>0</v>
      </c>
      <c r="K92" s="180"/>
      <c r="L92" s="202"/>
      <c r="M92" s="194"/>
      <c r="N92" s="194"/>
      <c r="O92" s="181"/>
    </row>
    <row r="93" spans="1:15">
      <c r="A93" s="205"/>
      <c r="B93" s="226"/>
      <c r="C93" s="197"/>
      <c r="D93" s="197"/>
      <c r="E93" s="197"/>
      <c r="F93" s="197"/>
      <c r="G93" s="234"/>
      <c r="H93" s="283"/>
      <c r="I93" s="283"/>
      <c r="J93" s="284"/>
      <c r="K93" s="180"/>
      <c r="L93" s="202"/>
      <c r="M93" s="194"/>
      <c r="N93" s="194"/>
      <c r="O93" s="181"/>
    </row>
    <row r="94" spans="1:15" ht="16.5">
      <c r="A94" s="285" t="s">
        <v>246</v>
      </c>
      <c r="B94" s="286"/>
      <c r="C94" s="287"/>
      <c r="D94" s="197"/>
      <c r="E94" s="197"/>
      <c r="F94" s="197"/>
      <c r="G94" s="244"/>
      <c r="H94" s="245"/>
      <c r="I94" s="245"/>
      <c r="J94" s="246"/>
      <c r="K94" s="180"/>
      <c r="L94" s="202"/>
      <c r="M94" s="194"/>
      <c r="N94" s="194"/>
      <c r="O94" s="181"/>
    </row>
    <row r="95" spans="1:15">
      <c r="A95" s="205"/>
      <c r="B95" s="226" t="s">
        <v>366</v>
      </c>
      <c r="C95" s="260"/>
      <c r="D95" s="176">
        <v>105</v>
      </c>
      <c r="E95" s="176" t="s">
        <v>349</v>
      </c>
      <c r="F95" s="176"/>
      <c r="G95" s="223"/>
      <c r="H95" s="178">
        <f>VLOOKUP($E95,Ratio,2,FALSE)*$G95</f>
        <v>0</v>
      </c>
      <c r="I95" s="178">
        <f>VLOOKUP($E95,Ratio,3,FALSE)*$G95</f>
        <v>0</v>
      </c>
      <c r="J95" s="179">
        <f>VLOOKUP($E95,Ratio,4,FALSE)*$G95</f>
        <v>0</v>
      </c>
      <c r="K95" s="180"/>
      <c r="L95" s="202"/>
      <c r="M95" s="194"/>
      <c r="N95" s="194"/>
      <c r="O95" s="181"/>
    </row>
    <row r="96" spans="1:15">
      <c r="A96" s="205"/>
      <c r="B96" s="226" t="s">
        <v>71</v>
      </c>
      <c r="C96" s="260"/>
      <c r="D96" s="176">
        <v>106</v>
      </c>
      <c r="E96" s="288" t="s">
        <v>91</v>
      </c>
      <c r="F96" s="176"/>
      <c r="G96" s="223"/>
      <c r="H96" s="178">
        <f>VLOOKUP($E96,Ratio,2,FALSE)*$G96</f>
        <v>0</v>
      </c>
      <c r="I96" s="178">
        <f>VLOOKUP($E96,Ratio,3,FALSE)*$G96</f>
        <v>0</v>
      </c>
      <c r="J96" s="179">
        <f>VLOOKUP($E96,Ratio,4,FALSE)*$G96</f>
        <v>0</v>
      </c>
      <c r="K96" s="289"/>
      <c r="L96" s="202"/>
      <c r="M96" s="194"/>
      <c r="N96" s="194"/>
      <c r="O96" s="181"/>
    </row>
    <row r="97" spans="1:15">
      <c r="A97" s="205"/>
      <c r="B97" s="186" t="s">
        <v>407</v>
      </c>
      <c r="C97" s="260"/>
      <c r="D97" s="176" t="s">
        <v>232</v>
      </c>
      <c r="E97" s="176" t="s">
        <v>351</v>
      </c>
      <c r="F97" s="176"/>
      <c r="G97" s="223"/>
      <c r="H97" s="178">
        <f>VLOOKUP($E97,Ratio,2,FALSE)*$G97</f>
        <v>0</v>
      </c>
      <c r="I97" s="178">
        <f>VLOOKUP($E97,Ratio,3,FALSE)*$G97</f>
        <v>0</v>
      </c>
      <c r="J97" s="179">
        <f>VLOOKUP($E97,Ratio,4,FALSE)*$G97</f>
        <v>0</v>
      </c>
      <c r="K97" s="289"/>
      <c r="L97" s="202"/>
      <c r="M97" s="194"/>
      <c r="N97" s="194"/>
      <c r="O97" s="181"/>
    </row>
    <row r="98" spans="1:15">
      <c r="A98" s="205"/>
      <c r="B98" s="226" t="s">
        <v>73</v>
      </c>
      <c r="C98" s="260"/>
      <c r="D98" s="176" t="s">
        <v>233</v>
      </c>
      <c r="E98" s="176" t="s">
        <v>349</v>
      </c>
      <c r="F98" s="176"/>
      <c r="G98" s="223"/>
      <c r="H98" s="178">
        <f>VLOOKUP($E98,Ratio,2,FALSE)*$G98</f>
        <v>0</v>
      </c>
      <c r="I98" s="178">
        <f>VLOOKUP($E98,Ratio,3,FALSE)*$G98</f>
        <v>0</v>
      </c>
      <c r="J98" s="179">
        <f>VLOOKUP($E98,Ratio,4,FALSE)*$G98</f>
        <v>0</v>
      </c>
      <c r="K98" s="289"/>
      <c r="L98" s="202"/>
      <c r="M98" s="194"/>
      <c r="N98" s="194"/>
      <c r="O98" s="181"/>
    </row>
    <row r="99" spans="1:15">
      <c r="A99" s="205"/>
      <c r="B99" s="226" t="s">
        <v>207</v>
      </c>
      <c r="C99" s="260"/>
      <c r="D99" s="176">
        <v>356</v>
      </c>
      <c r="E99" s="176" t="s">
        <v>82</v>
      </c>
      <c r="F99" s="176"/>
      <c r="G99" s="223"/>
      <c r="H99" s="178">
        <f>IF($E99="DIRECT",$L99,VLOOKUP($E99,Ratio,2,FALSE)*$G99)</f>
        <v>0</v>
      </c>
      <c r="I99" s="178">
        <f>IF($E99="DIRECT",$M99,VLOOKUP($E99,Ratio,3,FALSE)*$G99)</f>
        <v>0</v>
      </c>
      <c r="J99" s="179">
        <f>IF($E99="DIRECT",$N99,VLOOKUP($E99,Ratio,4,FALSE)*$G99)</f>
        <v>0</v>
      </c>
      <c r="K99" s="180"/>
      <c r="L99" s="239"/>
      <c r="M99" s="239"/>
      <c r="N99" s="239"/>
      <c r="O99" s="181"/>
    </row>
    <row r="100" spans="1:15">
      <c r="A100" s="205"/>
      <c r="B100" s="226" t="s">
        <v>66</v>
      </c>
      <c r="C100" s="260"/>
      <c r="D100" s="176">
        <v>114</v>
      </c>
      <c r="E100" s="176" t="s">
        <v>82</v>
      </c>
      <c r="F100" s="176" t="s">
        <v>349</v>
      </c>
      <c r="G100" s="223"/>
      <c r="H100" s="178">
        <f>IF($E100="DIRECT",$L100,VLOOKUP($E100,Ratio,2,FALSE)*$G100)</f>
        <v>0</v>
      </c>
      <c r="I100" s="178">
        <f>IF($E100="DIRECT",$M100,VLOOKUP($E100,Ratio,3,FALSE)*$G100)</f>
        <v>0</v>
      </c>
      <c r="J100" s="179">
        <f>IF($E100="DIRECT",$N100,VLOOKUP($E100,Ratio,4,FALSE)*$G100)</f>
        <v>0</v>
      </c>
      <c r="K100" s="289"/>
      <c r="L100" s="239"/>
      <c r="M100" s="239"/>
      <c r="N100" s="239"/>
      <c r="O100" s="181"/>
    </row>
    <row r="101" spans="1:15" ht="16.5">
      <c r="A101" s="205"/>
      <c r="B101" s="290" t="s">
        <v>96</v>
      </c>
      <c r="C101" s="254"/>
      <c r="D101" s="188"/>
      <c r="E101" s="188"/>
      <c r="F101" s="189"/>
      <c r="G101" s="190">
        <f>SUM(G95:G100)</f>
        <v>0</v>
      </c>
      <c r="H101" s="212">
        <f>SUM(H95:H100)</f>
        <v>0</v>
      </c>
      <c r="I101" s="212">
        <f>SUM(I95:I100)</f>
        <v>0</v>
      </c>
      <c r="J101" s="255">
        <f>SUM(J95:J100)</f>
        <v>0</v>
      </c>
      <c r="K101" s="289"/>
      <c r="L101" s="202"/>
      <c r="M101" s="194"/>
      <c r="N101" s="194"/>
      <c r="O101" s="181"/>
    </row>
    <row r="102" spans="1:15" ht="16.5">
      <c r="A102" s="205"/>
      <c r="B102" s="290"/>
      <c r="C102" s="228"/>
      <c r="D102" s="229"/>
      <c r="E102" s="229"/>
      <c r="F102" s="229"/>
      <c r="G102" s="291"/>
      <c r="H102" s="292"/>
      <c r="I102" s="292"/>
      <c r="J102" s="293"/>
      <c r="K102" s="289"/>
      <c r="L102" s="202"/>
      <c r="M102" s="194"/>
      <c r="N102" s="194"/>
      <c r="O102" s="181"/>
    </row>
    <row r="103" spans="1:15" ht="16.5">
      <c r="A103" s="294" t="s">
        <v>247</v>
      </c>
      <c r="B103" s="286"/>
      <c r="C103" s="295"/>
      <c r="D103" s="197"/>
      <c r="E103" s="197"/>
      <c r="F103" s="197"/>
      <c r="G103" s="296"/>
      <c r="H103" s="297"/>
      <c r="I103" s="297"/>
      <c r="J103" s="298"/>
      <c r="K103" s="289"/>
      <c r="L103" s="202"/>
      <c r="M103" s="194"/>
      <c r="N103" s="194"/>
      <c r="O103" s="181"/>
    </row>
    <row r="104" spans="1:15">
      <c r="A104" s="205"/>
      <c r="B104" s="206" t="s">
        <v>376</v>
      </c>
      <c r="C104" s="260"/>
      <c r="D104" s="176">
        <v>123</v>
      </c>
      <c r="E104" s="176" t="s">
        <v>82</v>
      </c>
      <c r="F104" s="176" t="s">
        <v>349</v>
      </c>
      <c r="G104" s="177"/>
      <c r="H104" s="178">
        <f>IF($E104="DIRECT",$L104,VLOOKUP($E104,Ratio,2,FALSE)*$G104)</f>
        <v>0</v>
      </c>
      <c r="I104" s="178">
        <f>IF($E104="DIRECT",$M104,VLOOKUP($E104,Ratio,3,FALSE)*$G104)</f>
        <v>0</v>
      </c>
      <c r="J104" s="179">
        <f>IF($E104="DIRECT",$N104,VLOOKUP($E104,Ratio,4,FALSE)*$G104)</f>
        <v>0</v>
      </c>
      <c r="K104" s="289"/>
      <c r="L104" s="239"/>
      <c r="M104" s="239"/>
      <c r="N104" s="239"/>
      <c r="O104" s="181"/>
    </row>
    <row r="105" spans="1:15">
      <c r="A105" s="205"/>
      <c r="B105" s="206" t="s">
        <v>730</v>
      </c>
      <c r="C105" s="260"/>
      <c r="D105" s="176">
        <v>123.1</v>
      </c>
      <c r="E105" s="176" t="s">
        <v>82</v>
      </c>
      <c r="F105" s="176" t="s">
        <v>349</v>
      </c>
      <c r="G105" s="177"/>
      <c r="H105" s="178">
        <f>IF($E105="DIRECT",$L105,VLOOKUP($E105,Ratio,2,FALSE)*$G105)</f>
        <v>0</v>
      </c>
      <c r="I105" s="178">
        <f>IF($E105="DIRECT",$M105,VLOOKUP($E105,Ratio,3,FALSE)*$G105)</f>
        <v>0</v>
      </c>
      <c r="J105" s="179">
        <f>IF($E105="DIRECT",$N105,VLOOKUP($E105,Ratio,4,FALSE)*$G105)</f>
        <v>0</v>
      </c>
      <c r="K105" s="289"/>
      <c r="L105" s="239"/>
      <c r="M105" s="239"/>
      <c r="N105" s="239"/>
      <c r="O105" s="181"/>
    </row>
    <row r="106" spans="1:15">
      <c r="A106" s="205"/>
      <c r="B106" s="226" t="s">
        <v>408</v>
      </c>
      <c r="C106" s="260"/>
      <c r="D106" s="176">
        <v>124</v>
      </c>
      <c r="E106" s="176" t="s">
        <v>349</v>
      </c>
      <c r="F106" s="176"/>
      <c r="G106" s="223"/>
      <c r="H106" s="178">
        <f>VLOOKUP($E106,Ratio,2,FALSE)*$G106</f>
        <v>0</v>
      </c>
      <c r="I106" s="178">
        <f>VLOOKUP($E106,Ratio,3,FALSE)*$G106</f>
        <v>0</v>
      </c>
      <c r="J106" s="179">
        <f>VLOOKUP($E106,Ratio,4,FALSE)*$G106</f>
        <v>0</v>
      </c>
      <c r="K106" s="289"/>
      <c r="L106" s="202"/>
      <c r="M106" s="194"/>
      <c r="N106" s="194"/>
      <c r="O106" s="181"/>
    </row>
    <row r="107" spans="1:15">
      <c r="A107" s="205"/>
      <c r="B107" s="299" t="s">
        <v>726</v>
      </c>
      <c r="C107" s="176"/>
      <c r="D107" s="176">
        <v>175</v>
      </c>
      <c r="E107" s="176" t="s">
        <v>349</v>
      </c>
      <c r="F107" s="176"/>
      <c r="G107" s="223"/>
      <c r="H107" s="178">
        <f>VLOOKUP($E107,Ratio,2,FALSE)*$G107</f>
        <v>0</v>
      </c>
      <c r="I107" s="178">
        <f>VLOOKUP($E107,Ratio,3,FALSE)*$G107</f>
        <v>0</v>
      </c>
      <c r="J107" s="179">
        <f>VLOOKUP($E107,Ratio,4,FALSE)*$G107</f>
        <v>0</v>
      </c>
      <c r="K107" s="289"/>
      <c r="L107" s="202"/>
      <c r="M107" s="194"/>
      <c r="N107" s="194"/>
      <c r="O107" s="181"/>
    </row>
    <row r="108" spans="1:15">
      <c r="A108" s="205"/>
      <c r="B108" s="299" t="s">
        <v>727</v>
      </c>
      <c r="C108" s="176"/>
      <c r="D108" s="176">
        <v>176</v>
      </c>
      <c r="E108" s="176" t="s">
        <v>349</v>
      </c>
      <c r="F108" s="176"/>
      <c r="G108" s="223"/>
      <c r="H108" s="178">
        <f>VLOOKUP($E108,Ratio,2,FALSE)*$G108</f>
        <v>0</v>
      </c>
      <c r="I108" s="178">
        <f>VLOOKUP($E108,Ratio,3,FALSE)*$G108</f>
        <v>0</v>
      </c>
      <c r="J108" s="179">
        <f>VLOOKUP($E108,Ratio,4,FALSE)*$G108</f>
        <v>0</v>
      </c>
      <c r="K108" s="289"/>
      <c r="L108" s="202"/>
      <c r="M108" s="194"/>
      <c r="N108" s="194"/>
      <c r="O108" s="181"/>
    </row>
    <row r="109" spans="1:15" ht="16.5">
      <c r="A109" s="205"/>
      <c r="B109" s="290" t="s">
        <v>96</v>
      </c>
      <c r="C109" s="262"/>
      <c r="D109" s="188"/>
      <c r="E109" s="188"/>
      <c r="F109" s="189"/>
      <c r="G109" s="190">
        <f>SUM(G104:G108)</f>
        <v>0</v>
      </c>
      <c r="H109" s="212">
        <f>SUM(H104:H108)</f>
        <v>0</v>
      </c>
      <c r="I109" s="212">
        <f>SUM(I104:I108)</f>
        <v>0</v>
      </c>
      <c r="J109" s="255">
        <f>SUM(J104:J108)</f>
        <v>0</v>
      </c>
      <c r="K109" s="289"/>
      <c r="L109" s="202"/>
      <c r="M109" s="194"/>
      <c r="N109" s="194"/>
      <c r="O109" s="181"/>
    </row>
    <row r="110" spans="1:15" ht="16.5">
      <c r="A110" s="205"/>
      <c r="B110" s="290"/>
      <c r="C110" s="229"/>
      <c r="D110" s="229"/>
      <c r="E110" s="229"/>
      <c r="F110" s="229"/>
      <c r="G110" s="291"/>
      <c r="H110" s="292"/>
      <c r="I110" s="292"/>
      <c r="J110" s="293"/>
      <c r="K110" s="289"/>
      <c r="L110" s="202"/>
      <c r="M110" s="194"/>
      <c r="N110" s="194"/>
      <c r="O110" s="181"/>
    </row>
    <row r="111" spans="1:15" ht="16.5">
      <c r="A111" s="285" t="s">
        <v>164</v>
      </c>
      <c r="B111" s="286"/>
      <c r="C111" s="287"/>
      <c r="D111" s="197"/>
      <c r="E111" s="197"/>
      <c r="F111" s="197"/>
      <c r="G111" s="234"/>
      <c r="H111" s="235"/>
      <c r="I111" s="235"/>
      <c r="J111" s="236"/>
      <c r="K111" s="289"/>
      <c r="L111" s="202"/>
      <c r="M111" s="194"/>
      <c r="N111" s="194"/>
      <c r="O111" s="181"/>
    </row>
    <row r="112" spans="1:15">
      <c r="A112" s="205"/>
      <c r="B112" s="226" t="s">
        <v>369</v>
      </c>
      <c r="C112" s="260"/>
      <c r="D112" s="176">
        <v>151</v>
      </c>
      <c r="E112" s="176" t="s">
        <v>351</v>
      </c>
      <c r="F112" s="176"/>
      <c r="G112" s="223"/>
      <c r="H112" s="178">
        <f t="shared" ref="H112:H124" si="11">VLOOKUP($E112,Ratio,2,FALSE)*$G112</f>
        <v>0</v>
      </c>
      <c r="I112" s="178">
        <f t="shared" ref="I112:I124" si="12">VLOOKUP($E112,Ratio,3,FALSE)*$G112</f>
        <v>0</v>
      </c>
      <c r="J112" s="179">
        <f t="shared" ref="J112:J124" si="13">VLOOKUP($E112,Ratio,4,FALSE)*$G112</f>
        <v>0</v>
      </c>
      <c r="K112" s="289"/>
      <c r="L112" s="202"/>
      <c r="M112" s="194"/>
      <c r="N112" s="194"/>
      <c r="O112" s="181"/>
    </row>
    <row r="113" spans="1:15">
      <c r="A113" s="205"/>
      <c r="B113" s="299" t="s">
        <v>6</v>
      </c>
      <c r="C113" s="260"/>
      <c r="D113" s="176">
        <v>152</v>
      </c>
      <c r="E113" s="176" t="s">
        <v>351</v>
      </c>
      <c r="F113" s="176"/>
      <c r="G113" s="223"/>
      <c r="H113" s="178">
        <f t="shared" si="11"/>
        <v>0</v>
      </c>
      <c r="I113" s="178">
        <f t="shared" si="12"/>
        <v>0</v>
      </c>
      <c r="J113" s="179">
        <f t="shared" si="13"/>
        <v>0</v>
      </c>
      <c r="K113" s="289"/>
      <c r="L113" s="202"/>
      <c r="M113" s="194"/>
      <c r="N113" s="194"/>
      <c r="O113" s="181"/>
    </row>
    <row r="114" spans="1:15">
      <c r="A114" s="205"/>
      <c r="B114" s="226" t="s">
        <v>72</v>
      </c>
      <c r="C114" s="260"/>
      <c r="D114" s="176">
        <v>154</v>
      </c>
      <c r="E114" s="176" t="s">
        <v>91</v>
      </c>
      <c r="F114" s="176"/>
      <c r="G114" s="223"/>
      <c r="H114" s="178">
        <f t="shared" si="11"/>
        <v>0</v>
      </c>
      <c r="I114" s="178">
        <f t="shared" si="12"/>
        <v>0</v>
      </c>
      <c r="J114" s="179">
        <f t="shared" si="13"/>
        <v>0</v>
      </c>
      <c r="K114" s="289"/>
      <c r="L114" s="202"/>
      <c r="M114" s="194"/>
      <c r="N114" s="194"/>
      <c r="O114" s="181"/>
    </row>
    <row r="115" spans="1:15">
      <c r="A115" s="205"/>
      <c r="B115" s="226" t="s">
        <v>313</v>
      </c>
      <c r="C115" s="260"/>
      <c r="D115" s="176">
        <v>155</v>
      </c>
      <c r="E115" s="176" t="s">
        <v>349</v>
      </c>
      <c r="F115" s="176"/>
      <c r="G115" s="223"/>
      <c r="H115" s="178">
        <f t="shared" si="11"/>
        <v>0</v>
      </c>
      <c r="I115" s="178">
        <f t="shared" si="12"/>
        <v>0</v>
      </c>
      <c r="J115" s="179">
        <f t="shared" si="13"/>
        <v>0</v>
      </c>
      <c r="K115" s="289"/>
      <c r="L115" s="202"/>
      <c r="M115" s="194"/>
      <c r="N115" s="194"/>
      <c r="O115" s="181"/>
    </row>
    <row r="116" spans="1:15">
      <c r="A116" s="205"/>
      <c r="B116" s="226" t="s">
        <v>314</v>
      </c>
      <c r="C116" s="260"/>
      <c r="D116" s="176">
        <v>156</v>
      </c>
      <c r="E116" s="176" t="s">
        <v>349</v>
      </c>
      <c r="F116" s="176"/>
      <c r="G116" s="223"/>
      <c r="H116" s="178">
        <f t="shared" si="11"/>
        <v>0</v>
      </c>
      <c r="I116" s="178">
        <f t="shared" si="12"/>
        <v>0</v>
      </c>
      <c r="J116" s="179">
        <f t="shared" si="13"/>
        <v>0</v>
      </c>
      <c r="K116" s="289"/>
      <c r="L116" s="202"/>
      <c r="M116" s="194"/>
      <c r="N116" s="194"/>
      <c r="O116" s="181"/>
    </row>
    <row r="117" spans="1:15">
      <c r="A117" s="205"/>
      <c r="B117" s="226" t="s">
        <v>756</v>
      </c>
      <c r="C117" s="260"/>
      <c r="D117" s="176">
        <v>158.1</v>
      </c>
      <c r="E117" s="176" t="s">
        <v>351</v>
      </c>
      <c r="F117" s="176"/>
      <c r="G117" s="223"/>
      <c r="H117" s="178">
        <f t="shared" si="11"/>
        <v>0</v>
      </c>
      <c r="I117" s="178">
        <f t="shared" si="12"/>
        <v>0</v>
      </c>
      <c r="J117" s="179">
        <f t="shared" si="13"/>
        <v>0</v>
      </c>
      <c r="K117" s="289"/>
      <c r="L117" s="202"/>
      <c r="M117" s="194"/>
      <c r="N117" s="194"/>
      <c r="O117" s="181"/>
    </row>
    <row r="118" spans="1:15">
      <c r="A118" s="205"/>
      <c r="B118" s="226" t="s">
        <v>757</v>
      </c>
      <c r="C118" s="260"/>
      <c r="D118" s="176">
        <v>158.19999999999999</v>
      </c>
      <c r="E118" s="176" t="s">
        <v>351</v>
      </c>
      <c r="F118" s="176"/>
      <c r="G118" s="223"/>
      <c r="H118" s="178">
        <f t="shared" si="11"/>
        <v>0</v>
      </c>
      <c r="I118" s="178">
        <f t="shared" si="12"/>
        <v>0</v>
      </c>
      <c r="J118" s="179">
        <f t="shared" si="13"/>
        <v>0</v>
      </c>
      <c r="K118" s="289"/>
      <c r="L118" s="202"/>
      <c r="M118" s="194"/>
      <c r="N118" s="194"/>
      <c r="O118" s="181"/>
    </row>
    <row r="119" spans="1:15">
      <c r="A119" s="205"/>
      <c r="B119" s="226" t="s">
        <v>52</v>
      </c>
      <c r="C119" s="260"/>
      <c r="D119" s="176">
        <v>163</v>
      </c>
      <c r="E119" s="176" t="s">
        <v>91</v>
      </c>
      <c r="F119" s="176"/>
      <c r="G119" s="223"/>
      <c r="H119" s="178">
        <f t="shared" si="11"/>
        <v>0</v>
      </c>
      <c r="I119" s="178">
        <f t="shared" si="12"/>
        <v>0</v>
      </c>
      <c r="J119" s="179">
        <f t="shared" si="13"/>
        <v>0</v>
      </c>
      <c r="K119" s="289"/>
      <c r="L119" s="202"/>
      <c r="M119" s="194"/>
      <c r="N119" s="194"/>
      <c r="O119" s="181"/>
    </row>
    <row r="120" spans="1:15">
      <c r="A120" s="205"/>
      <c r="B120" s="226" t="s">
        <v>7</v>
      </c>
      <c r="C120" s="260"/>
      <c r="D120" s="176">
        <v>165</v>
      </c>
      <c r="E120" s="176" t="s">
        <v>91</v>
      </c>
      <c r="F120" s="176"/>
      <c r="G120" s="223"/>
      <c r="H120" s="178">
        <f t="shared" si="11"/>
        <v>0</v>
      </c>
      <c r="I120" s="178">
        <f t="shared" si="12"/>
        <v>0</v>
      </c>
      <c r="J120" s="179">
        <f t="shared" si="13"/>
        <v>0</v>
      </c>
      <c r="K120" s="289"/>
      <c r="L120" s="202"/>
      <c r="M120" s="194"/>
      <c r="N120" s="194"/>
      <c r="O120" s="181"/>
    </row>
    <row r="121" spans="1:15">
      <c r="A121" s="205"/>
      <c r="B121" s="299" t="s">
        <v>8</v>
      </c>
      <c r="C121" s="260"/>
      <c r="D121" s="176">
        <v>175</v>
      </c>
      <c r="E121" s="176" t="s">
        <v>349</v>
      </c>
      <c r="F121" s="176"/>
      <c r="G121" s="223"/>
      <c r="H121" s="178">
        <f t="shared" si="11"/>
        <v>0</v>
      </c>
      <c r="I121" s="178">
        <f t="shared" si="12"/>
        <v>0</v>
      </c>
      <c r="J121" s="179">
        <f t="shared" si="13"/>
        <v>0</v>
      </c>
      <c r="K121" s="289"/>
      <c r="L121" s="202"/>
      <c r="M121" s="194"/>
      <c r="N121" s="194"/>
      <c r="O121" s="181"/>
    </row>
    <row r="122" spans="1:15">
      <c r="A122" s="205"/>
      <c r="B122" s="300" t="s">
        <v>784</v>
      </c>
      <c r="C122" s="260"/>
      <c r="D122" s="176">
        <v>175</v>
      </c>
      <c r="E122" s="176" t="s">
        <v>349</v>
      </c>
      <c r="F122" s="176"/>
      <c r="G122" s="301"/>
      <c r="H122" s="178">
        <f t="shared" si="11"/>
        <v>0</v>
      </c>
      <c r="I122" s="178">
        <f t="shared" si="12"/>
        <v>0</v>
      </c>
      <c r="J122" s="179">
        <f t="shared" si="13"/>
        <v>0</v>
      </c>
      <c r="K122" s="289"/>
      <c r="L122" s="283"/>
      <c r="M122" s="194"/>
      <c r="N122" s="194"/>
      <c r="O122" s="181"/>
    </row>
    <row r="123" spans="1:15">
      <c r="A123" s="205"/>
      <c r="B123" s="299" t="s">
        <v>295</v>
      </c>
      <c r="C123" s="302"/>
      <c r="D123" s="303">
        <v>176</v>
      </c>
      <c r="E123" s="176" t="s">
        <v>349</v>
      </c>
      <c r="F123" s="176"/>
      <c r="G123" s="301"/>
      <c r="H123" s="178">
        <f t="shared" si="11"/>
        <v>0</v>
      </c>
      <c r="I123" s="178">
        <f t="shared" si="12"/>
        <v>0</v>
      </c>
      <c r="J123" s="179">
        <f t="shared" si="13"/>
        <v>0</v>
      </c>
      <c r="K123" s="289"/>
      <c r="L123" s="202"/>
      <c r="M123" s="194"/>
      <c r="N123" s="194"/>
      <c r="O123" s="181"/>
    </row>
    <row r="124" spans="1:15">
      <c r="A124" s="205"/>
      <c r="B124" s="300" t="s">
        <v>785</v>
      </c>
      <c r="C124" s="260"/>
      <c r="D124" s="176">
        <v>176</v>
      </c>
      <c r="E124" s="176" t="s">
        <v>349</v>
      </c>
      <c r="F124" s="176"/>
      <c r="G124" s="301"/>
      <c r="H124" s="178">
        <f t="shared" si="11"/>
        <v>0</v>
      </c>
      <c r="I124" s="178">
        <f t="shared" si="12"/>
        <v>0</v>
      </c>
      <c r="J124" s="179">
        <f t="shared" si="13"/>
        <v>0</v>
      </c>
      <c r="K124" s="283"/>
      <c r="L124" s="202"/>
      <c r="M124" s="194"/>
      <c r="N124" s="194"/>
      <c r="O124" s="181"/>
    </row>
    <row r="125" spans="1:15" ht="17.25" thickBot="1">
      <c r="A125" s="304"/>
      <c r="B125" s="305" t="s">
        <v>96</v>
      </c>
      <c r="C125" s="306"/>
      <c r="D125" s="307"/>
      <c r="E125" s="307"/>
      <c r="F125" s="308"/>
      <c r="G125" s="309">
        <f>SUM(G112:G121,G123)-G122-G124</f>
        <v>0</v>
      </c>
      <c r="H125" s="310">
        <f>SUM(H112:H121,H123)-H122-H124</f>
        <v>0</v>
      </c>
      <c r="I125" s="310">
        <f>SUM(I112:I121,I123)-I122-I124</f>
        <v>0</v>
      </c>
      <c r="J125" s="311">
        <f>SUM(J112:J121,J123)-J122-J124</f>
        <v>0</v>
      </c>
      <c r="K125" s="289"/>
      <c r="L125" s="202"/>
      <c r="M125" s="194"/>
      <c r="N125" s="194"/>
      <c r="O125" s="181"/>
    </row>
    <row r="126" spans="1:15" ht="16.5">
      <c r="A126" s="312"/>
      <c r="B126" s="290"/>
      <c r="C126" s="229"/>
      <c r="D126" s="229"/>
      <c r="E126" s="229"/>
      <c r="F126" s="229"/>
      <c r="G126" s="291"/>
      <c r="H126" s="292"/>
      <c r="I126" s="292"/>
      <c r="J126" s="313"/>
      <c r="K126" s="289"/>
      <c r="L126" s="202"/>
      <c r="M126" s="194"/>
      <c r="N126" s="194"/>
      <c r="O126" s="181"/>
    </row>
    <row r="127" spans="1:15" ht="16.5">
      <c r="A127" s="314" t="s">
        <v>166</v>
      </c>
      <c r="B127" s="315"/>
      <c r="C127" s="287"/>
      <c r="D127" s="197"/>
      <c r="E127" s="197"/>
      <c r="F127" s="197"/>
      <c r="G127" s="244"/>
      <c r="H127" s="245"/>
      <c r="I127" s="245"/>
      <c r="J127" s="316"/>
      <c r="K127" s="289"/>
      <c r="L127" s="202"/>
      <c r="M127" s="194"/>
      <c r="N127" s="194"/>
      <c r="O127" s="181"/>
    </row>
    <row r="128" spans="1:15">
      <c r="A128" s="312"/>
      <c r="B128" s="299" t="s">
        <v>9</v>
      </c>
      <c r="C128" s="260"/>
      <c r="D128" s="176">
        <v>181</v>
      </c>
      <c r="E128" s="176" t="s">
        <v>100</v>
      </c>
      <c r="F128" s="176"/>
      <c r="G128" s="223"/>
      <c r="H128" s="178">
        <f>VLOOKUP($E128,Ratio,2,FALSE)*$G128</f>
        <v>0</v>
      </c>
      <c r="I128" s="178">
        <f>VLOOKUP($E128,Ratio,3,FALSE)*$G128</f>
        <v>0</v>
      </c>
      <c r="J128" s="317">
        <f>VLOOKUP($E128,Ratio,4,FALSE)*$G128</f>
        <v>0</v>
      </c>
      <c r="K128" s="289"/>
      <c r="L128" s="202"/>
      <c r="M128" s="194"/>
      <c r="N128" s="194"/>
      <c r="O128" s="181"/>
    </row>
    <row r="129" spans="1:15">
      <c r="A129" s="312"/>
      <c r="B129" s="299" t="s">
        <v>10</v>
      </c>
      <c r="C129" s="260"/>
      <c r="D129" s="176">
        <v>182.1</v>
      </c>
      <c r="E129" s="176" t="s">
        <v>82</v>
      </c>
      <c r="F129" s="176" t="s">
        <v>349</v>
      </c>
      <c r="G129" s="223"/>
      <c r="H129" s="178">
        <f>IF($E129="DIRECT",$L129,VLOOKUP($E129,Ratio,2,FALSE)*$G129)</f>
        <v>0</v>
      </c>
      <c r="I129" s="178">
        <f>IF($E129="DIRECT",$M129,VLOOKUP($E129,Ratio,3,FALSE)*$G129)</f>
        <v>0</v>
      </c>
      <c r="J129" s="317">
        <f>IF($E129="DIRECT",$N129,VLOOKUP($E129,Ratio,4,FALSE)*$G129)</f>
        <v>0</v>
      </c>
      <c r="K129" s="289"/>
      <c r="L129" s="239"/>
      <c r="M129" s="239"/>
      <c r="N129" s="239"/>
      <c r="O129" s="181"/>
    </row>
    <row r="130" spans="1:15">
      <c r="A130" s="312"/>
      <c r="B130" s="299" t="s">
        <v>11</v>
      </c>
      <c r="C130" s="260"/>
      <c r="D130" s="176">
        <v>182.2</v>
      </c>
      <c r="E130" s="176" t="s">
        <v>82</v>
      </c>
      <c r="F130" s="176" t="s">
        <v>349</v>
      </c>
      <c r="G130" s="223"/>
      <c r="H130" s="178">
        <f>IF($E130="DIRECT",$L130,VLOOKUP($E130,Ratio,2,FALSE)*$G130)</f>
        <v>0</v>
      </c>
      <c r="I130" s="178">
        <f>IF($E130="DIRECT",$M130,VLOOKUP($E130,Ratio,3,FALSE)*$G130)</f>
        <v>0</v>
      </c>
      <c r="J130" s="317">
        <f>IF($E130="DIRECT",$N130,VLOOKUP($E130,Ratio,4,FALSE)*$G130)</f>
        <v>0</v>
      </c>
      <c r="K130" s="289"/>
      <c r="L130" s="239"/>
      <c r="M130" s="239"/>
      <c r="N130" s="239"/>
      <c r="O130" s="181"/>
    </row>
    <row r="131" spans="1:15">
      <c r="A131" s="312"/>
      <c r="B131" s="299" t="s">
        <v>12</v>
      </c>
      <c r="C131" s="260"/>
      <c r="D131" s="176">
        <v>182.3</v>
      </c>
      <c r="E131" s="176" t="s">
        <v>82</v>
      </c>
      <c r="F131" s="176" t="s">
        <v>349</v>
      </c>
      <c r="G131" s="223"/>
      <c r="H131" s="178">
        <f>IF($E131="DIRECT",$L131,VLOOKUP($E131,Ratio,2,FALSE)*$G131)</f>
        <v>0</v>
      </c>
      <c r="I131" s="178">
        <f>IF($E131="DIRECT",$M131,VLOOKUP($E131,Ratio,3,FALSE)*$G131)</f>
        <v>0</v>
      </c>
      <c r="J131" s="317">
        <f>IF($E131="DIRECT",$N131,VLOOKUP($E131,Ratio,4,FALSE)*$G131)</f>
        <v>0</v>
      </c>
      <c r="K131" s="289"/>
      <c r="L131" s="239"/>
      <c r="M131" s="239"/>
      <c r="N131" s="239"/>
      <c r="O131" s="181"/>
    </row>
    <row r="132" spans="1:15" ht="16.5">
      <c r="A132" s="312"/>
      <c r="B132" s="299" t="s">
        <v>675</v>
      </c>
      <c r="C132" s="260"/>
      <c r="D132" s="176">
        <v>183</v>
      </c>
      <c r="E132" s="176" t="s">
        <v>349</v>
      </c>
      <c r="F132" s="176"/>
      <c r="G132" s="223"/>
      <c r="H132" s="178">
        <f t="shared" ref="H132:H139" si="14">VLOOKUP($E132,Ratio,2,FALSE)*$G132</f>
        <v>0</v>
      </c>
      <c r="I132" s="178">
        <f t="shared" ref="I132:I139" si="15">VLOOKUP($E132,Ratio,3,FALSE)*$G132</f>
        <v>0</v>
      </c>
      <c r="J132" s="317">
        <f t="shared" ref="J132:J139" si="16">VLOOKUP($E132,Ratio,4,FALSE)*$G132</f>
        <v>0</v>
      </c>
      <c r="K132" s="289"/>
      <c r="L132" s="318"/>
      <c r="M132" s="172"/>
      <c r="N132" s="172"/>
      <c r="O132" s="181"/>
    </row>
    <row r="133" spans="1:15">
      <c r="A133" s="312"/>
      <c r="B133" s="299" t="s">
        <v>13</v>
      </c>
      <c r="C133" s="260"/>
      <c r="D133" s="176">
        <v>184</v>
      </c>
      <c r="E133" s="176" t="s">
        <v>349</v>
      </c>
      <c r="F133" s="176"/>
      <c r="G133" s="223"/>
      <c r="H133" s="178">
        <f t="shared" si="14"/>
        <v>0</v>
      </c>
      <c r="I133" s="178">
        <f t="shared" si="15"/>
        <v>0</v>
      </c>
      <c r="J133" s="317">
        <f t="shared" si="16"/>
        <v>0</v>
      </c>
      <c r="K133" s="289"/>
      <c r="L133" s="202"/>
      <c r="M133" s="194"/>
      <c r="N133" s="194"/>
      <c r="O133" s="181"/>
    </row>
    <row r="134" spans="1:15">
      <c r="A134" s="312"/>
      <c r="B134" s="299" t="s">
        <v>14</v>
      </c>
      <c r="C134" s="260"/>
      <c r="D134" s="176">
        <v>185</v>
      </c>
      <c r="E134" s="176" t="s">
        <v>100</v>
      </c>
      <c r="F134" s="176"/>
      <c r="G134" s="223"/>
      <c r="H134" s="178">
        <f t="shared" si="14"/>
        <v>0</v>
      </c>
      <c r="I134" s="178">
        <f t="shared" si="15"/>
        <v>0</v>
      </c>
      <c r="J134" s="317">
        <f t="shared" si="16"/>
        <v>0</v>
      </c>
      <c r="K134" s="289"/>
      <c r="L134" s="202"/>
      <c r="M134" s="194"/>
      <c r="N134" s="194"/>
      <c r="O134" s="181"/>
    </row>
    <row r="135" spans="1:15">
      <c r="A135" s="312"/>
      <c r="B135" s="299" t="s">
        <v>15</v>
      </c>
      <c r="C135" s="260"/>
      <c r="D135" s="176">
        <v>186</v>
      </c>
      <c r="E135" s="176" t="s">
        <v>82</v>
      </c>
      <c r="F135" s="176" t="s">
        <v>349</v>
      </c>
      <c r="G135" s="223"/>
      <c r="H135" s="178">
        <f>IF($E135="DIRECT",$L135,VLOOKUP($E135,Ratio,2,FALSE)*$G135)</f>
        <v>0</v>
      </c>
      <c r="I135" s="178">
        <f>IF($E135="DIRECT",$M135,VLOOKUP($E135,Ratio,3,FALSE)*$G135)</f>
        <v>0</v>
      </c>
      <c r="J135" s="317">
        <f>IF($E135="DIRECT",$N135,VLOOKUP($E135,Ratio,4,FALSE)*$G135)</f>
        <v>0</v>
      </c>
      <c r="K135" s="289"/>
      <c r="L135" s="239"/>
      <c r="M135" s="239"/>
      <c r="N135" s="239"/>
      <c r="O135" s="181"/>
    </row>
    <row r="136" spans="1:15">
      <c r="A136" s="312"/>
      <c r="B136" s="299" t="s">
        <v>16</v>
      </c>
      <c r="C136" s="260"/>
      <c r="D136" s="176">
        <v>187</v>
      </c>
      <c r="E136" s="176" t="s">
        <v>82</v>
      </c>
      <c r="F136" s="176" t="s">
        <v>349</v>
      </c>
      <c r="G136" s="223"/>
      <c r="H136" s="178">
        <f>IF($E136="DIRECT",$L136,VLOOKUP($E136,Ratio,2,FALSE)*$G136)</f>
        <v>0</v>
      </c>
      <c r="I136" s="178">
        <f>IF($E136="DIRECT",$M136,VLOOKUP($E136,Ratio,3,FALSE)*$G136)</f>
        <v>0</v>
      </c>
      <c r="J136" s="317">
        <f>IF($E136="DIRECT",$N136,VLOOKUP($E136,Ratio,4,FALSE)*$G136)</f>
        <v>0</v>
      </c>
      <c r="K136" s="289"/>
      <c r="L136" s="239"/>
      <c r="M136" s="239"/>
      <c r="N136" s="239"/>
      <c r="O136" s="181"/>
    </row>
    <row r="137" spans="1:15">
      <c r="A137" s="312"/>
      <c r="B137" s="299" t="s">
        <v>17</v>
      </c>
      <c r="C137" s="260"/>
      <c r="D137" s="176">
        <v>188</v>
      </c>
      <c r="E137" s="176" t="s">
        <v>349</v>
      </c>
      <c r="F137" s="176"/>
      <c r="G137" s="223"/>
      <c r="H137" s="178">
        <f t="shared" si="14"/>
        <v>0</v>
      </c>
      <c r="I137" s="178">
        <f t="shared" si="15"/>
        <v>0</v>
      </c>
      <c r="J137" s="317">
        <f t="shared" si="16"/>
        <v>0</v>
      </c>
      <c r="K137" s="289"/>
      <c r="L137" s="202"/>
      <c r="M137" s="194"/>
      <c r="N137" s="194"/>
      <c r="O137" s="181"/>
    </row>
    <row r="138" spans="1:15">
      <c r="A138" s="312"/>
      <c r="B138" s="299" t="s">
        <v>18</v>
      </c>
      <c r="C138" s="260"/>
      <c r="D138" s="176">
        <v>189</v>
      </c>
      <c r="E138" s="176" t="s">
        <v>100</v>
      </c>
      <c r="F138" s="176"/>
      <c r="G138" s="223"/>
      <c r="H138" s="178">
        <f t="shared" si="14"/>
        <v>0</v>
      </c>
      <c r="I138" s="178">
        <f t="shared" si="15"/>
        <v>0</v>
      </c>
      <c r="J138" s="317">
        <f t="shared" si="16"/>
        <v>0</v>
      </c>
      <c r="K138" s="289"/>
      <c r="L138" s="202"/>
      <c r="M138" s="194"/>
      <c r="N138" s="194"/>
      <c r="O138" s="181"/>
    </row>
    <row r="139" spans="1:15">
      <c r="A139" s="312"/>
      <c r="B139" s="299" t="s">
        <v>19</v>
      </c>
      <c r="C139" s="260"/>
      <c r="D139" s="176">
        <v>190</v>
      </c>
      <c r="E139" s="176" t="s">
        <v>349</v>
      </c>
      <c r="F139" s="176"/>
      <c r="G139" s="223"/>
      <c r="H139" s="178">
        <f t="shared" si="14"/>
        <v>0</v>
      </c>
      <c r="I139" s="178">
        <f t="shared" si="15"/>
        <v>0</v>
      </c>
      <c r="J139" s="317">
        <f t="shared" si="16"/>
        <v>0</v>
      </c>
      <c r="K139" s="289"/>
      <c r="L139" s="202"/>
      <c r="M139" s="194"/>
      <c r="N139" s="194"/>
      <c r="O139" s="181"/>
    </row>
    <row r="140" spans="1:15" ht="16.5">
      <c r="A140" s="319"/>
      <c r="B140" s="290" t="s">
        <v>96</v>
      </c>
      <c r="C140" s="262"/>
      <c r="D140" s="188"/>
      <c r="E140" s="188"/>
      <c r="F140" s="189"/>
      <c r="G140" s="190">
        <f>SUM(G128:G139)</f>
        <v>0</v>
      </c>
      <c r="H140" s="212">
        <f>SUM(H128:H139)</f>
        <v>0</v>
      </c>
      <c r="I140" s="212">
        <f>SUM(I128:I139)</f>
        <v>0</v>
      </c>
      <c r="J140" s="320">
        <f>SUM(J128:J139)</f>
        <v>0</v>
      </c>
      <c r="K140" s="289"/>
      <c r="L140" s="202"/>
      <c r="M140" s="194"/>
      <c r="N140" s="194"/>
      <c r="O140" s="181"/>
    </row>
    <row r="141" spans="1:15">
      <c r="A141" s="319"/>
      <c r="B141" s="321"/>
      <c r="C141" s="322"/>
      <c r="D141" s="243"/>
      <c r="E141" s="243"/>
      <c r="F141" s="243"/>
      <c r="G141" s="198"/>
      <c r="H141" s="245"/>
      <c r="I141" s="245"/>
      <c r="J141" s="316"/>
      <c r="K141" s="289"/>
      <c r="L141" s="202"/>
      <c r="M141" s="194"/>
      <c r="N141" s="194"/>
      <c r="O141" s="181"/>
    </row>
    <row r="142" spans="1:15" ht="16.5">
      <c r="A142" s="323" t="s">
        <v>68</v>
      </c>
      <c r="B142" s="253"/>
      <c r="C142" s="262"/>
      <c r="D142" s="188"/>
      <c r="E142" s="188"/>
      <c r="F142" s="189"/>
      <c r="G142" s="190">
        <f>G92+G101+G109+G125+G140</f>
        <v>0</v>
      </c>
      <c r="H142" s="212">
        <f>H92+H101+H109+H125+H140</f>
        <v>0</v>
      </c>
      <c r="I142" s="212">
        <f>I92+I101+I109+I125+I140</f>
        <v>0</v>
      </c>
      <c r="J142" s="320">
        <f>J92+J101+J109+J125+J140</f>
        <v>0</v>
      </c>
      <c r="K142" s="289"/>
      <c r="L142" s="202"/>
      <c r="M142" s="194"/>
      <c r="N142" s="194"/>
      <c r="O142" s="181"/>
    </row>
    <row r="143" spans="1:15" ht="16.5" thickBot="1">
      <c r="A143" s="324"/>
      <c r="B143" s="248"/>
      <c r="C143" s="270"/>
      <c r="D143" s="270"/>
      <c r="E143" s="325"/>
      <c r="F143" s="325"/>
      <c r="G143" s="326"/>
      <c r="H143" s="327"/>
      <c r="I143" s="327"/>
      <c r="J143" s="328"/>
      <c r="K143" s="289"/>
      <c r="L143" s="202"/>
      <c r="M143" s="194"/>
      <c r="N143" s="194"/>
      <c r="O143" s="181"/>
    </row>
    <row r="144" spans="1:15" ht="17.25" thickTop="1">
      <c r="A144" s="329" t="s">
        <v>69</v>
      </c>
      <c r="B144" s="253"/>
      <c r="C144" s="243"/>
      <c r="D144" s="243"/>
      <c r="E144" s="243"/>
      <c r="F144" s="243"/>
      <c r="G144" s="198"/>
      <c r="H144" s="200"/>
      <c r="I144" s="200"/>
      <c r="J144" s="330"/>
      <c r="K144" s="180"/>
      <c r="L144" s="202"/>
      <c r="M144" s="194"/>
      <c r="N144" s="194"/>
      <c r="O144" s="181"/>
    </row>
    <row r="145" spans="1:15">
      <c r="A145" s="312"/>
      <c r="B145" s="331" t="s">
        <v>367</v>
      </c>
      <c r="C145" s="197"/>
      <c r="D145" s="332"/>
      <c r="E145" s="197"/>
      <c r="F145" s="197"/>
      <c r="G145" s="333"/>
      <c r="H145" s="245"/>
      <c r="I145" s="245"/>
      <c r="J145" s="316"/>
      <c r="K145" s="180"/>
      <c r="L145" s="202"/>
      <c r="M145" s="194"/>
      <c r="N145" s="194"/>
      <c r="O145" s="181"/>
    </row>
    <row r="146" spans="1:15">
      <c r="A146" s="312"/>
      <c r="B146" s="299" t="s">
        <v>293</v>
      </c>
      <c r="C146" s="260"/>
      <c r="D146" s="176">
        <v>244</v>
      </c>
      <c r="E146" s="176" t="s">
        <v>349</v>
      </c>
      <c r="F146" s="176"/>
      <c r="G146" s="223"/>
      <c r="H146" s="178">
        <f>VLOOKUP($E146,Ratio,2,FALSE)*$G146</f>
        <v>0</v>
      </c>
      <c r="I146" s="178">
        <f>VLOOKUP($E146,Ratio,3,FALSE)*$G146</f>
        <v>0</v>
      </c>
      <c r="J146" s="317">
        <f>VLOOKUP($E146,Ratio,4,FALSE)*$G146</f>
        <v>0</v>
      </c>
      <c r="K146" s="180"/>
      <c r="L146" s="202"/>
      <c r="M146" s="194"/>
      <c r="N146" s="194"/>
      <c r="O146" s="181"/>
    </row>
    <row r="147" spans="1:15">
      <c r="A147" s="312"/>
      <c r="B147" s="300" t="s">
        <v>533</v>
      </c>
      <c r="C147" s="260"/>
      <c r="D147" s="176">
        <v>244</v>
      </c>
      <c r="E147" s="176" t="s">
        <v>349</v>
      </c>
      <c r="F147" s="176"/>
      <c r="G147" s="223"/>
      <c r="H147" s="178">
        <f>VLOOKUP($E147,Ratio,2,FALSE)*$G147</f>
        <v>0</v>
      </c>
      <c r="I147" s="178">
        <f>VLOOKUP($E147,Ratio,3,FALSE)*$G147</f>
        <v>0</v>
      </c>
      <c r="J147" s="317">
        <f>VLOOKUP($E147,Ratio,4,FALSE)*$G147</f>
        <v>0</v>
      </c>
      <c r="K147" s="180"/>
      <c r="L147" s="202"/>
      <c r="M147" s="194"/>
      <c r="N147" s="194"/>
      <c r="O147" s="181"/>
    </row>
    <row r="148" spans="1:15">
      <c r="A148" s="312"/>
      <c r="B148" s="299" t="s">
        <v>294</v>
      </c>
      <c r="C148" s="260"/>
      <c r="D148" s="176">
        <v>245</v>
      </c>
      <c r="E148" s="176" t="s">
        <v>349</v>
      </c>
      <c r="F148" s="176"/>
      <c r="G148" s="223"/>
      <c r="H148" s="178">
        <f>VLOOKUP($E148,Ratio,2,FALSE)*$G148</f>
        <v>0</v>
      </c>
      <c r="I148" s="178">
        <f>VLOOKUP($E148,Ratio,3,FALSE)*$G148</f>
        <v>0</v>
      </c>
      <c r="J148" s="317">
        <f>VLOOKUP($E148,Ratio,4,FALSE)*$G148</f>
        <v>0</v>
      </c>
      <c r="K148" s="180"/>
      <c r="L148" s="202"/>
      <c r="M148" s="194"/>
      <c r="N148" s="194"/>
      <c r="O148" s="181"/>
    </row>
    <row r="149" spans="1:15">
      <c r="A149" s="312"/>
      <c r="B149" s="300" t="s">
        <v>534</v>
      </c>
      <c r="C149" s="260"/>
      <c r="D149" s="176">
        <v>245</v>
      </c>
      <c r="E149" s="176" t="s">
        <v>349</v>
      </c>
      <c r="F149" s="176"/>
      <c r="G149" s="223"/>
      <c r="H149" s="178">
        <f>VLOOKUP($E149,Ratio,2,FALSE)*$G149</f>
        <v>0</v>
      </c>
      <c r="I149" s="178">
        <f>VLOOKUP($E149,Ratio,3,FALSE)*$G149</f>
        <v>0</v>
      </c>
      <c r="J149" s="317">
        <f>VLOOKUP($E149,Ratio,4,FALSE)*$G149</f>
        <v>0</v>
      </c>
      <c r="K149" s="180"/>
      <c r="L149" s="202"/>
      <c r="M149" s="194"/>
      <c r="N149" s="194"/>
      <c r="O149" s="181"/>
    </row>
    <row r="150" spans="1:15" ht="16.5">
      <c r="A150" s="312"/>
      <c r="B150" s="290" t="s">
        <v>96</v>
      </c>
      <c r="C150" s="254"/>
      <c r="D150" s="188"/>
      <c r="E150" s="188"/>
      <c r="F150" s="189"/>
      <c r="G150" s="190">
        <f>G146-G147+G148-G149</f>
        <v>0</v>
      </c>
      <c r="H150" s="212">
        <f>H146-H147+H148-H149</f>
        <v>0</v>
      </c>
      <c r="I150" s="212">
        <f>I146-I147+I148-I149</f>
        <v>0</v>
      </c>
      <c r="J150" s="320">
        <f>J146-J147+J148-J149</f>
        <v>0</v>
      </c>
      <c r="K150" s="180"/>
      <c r="L150" s="202"/>
      <c r="M150" s="194"/>
      <c r="N150" s="194"/>
      <c r="O150" s="181"/>
    </row>
    <row r="151" spans="1:15">
      <c r="A151" s="312"/>
      <c r="B151" s="331" t="s">
        <v>368</v>
      </c>
      <c r="C151" s="196"/>
      <c r="D151" s="332"/>
      <c r="E151" s="197"/>
      <c r="F151" s="197"/>
      <c r="G151" s="198"/>
      <c r="H151" s="245"/>
      <c r="I151" s="245"/>
      <c r="J151" s="316"/>
      <c r="K151" s="180"/>
      <c r="L151" s="202"/>
      <c r="M151" s="194"/>
      <c r="N151" s="194"/>
      <c r="O151" s="181"/>
    </row>
    <row r="152" spans="1:15">
      <c r="A152" s="312"/>
      <c r="B152" s="299" t="s">
        <v>20</v>
      </c>
      <c r="C152" s="260"/>
      <c r="D152" s="176">
        <v>252</v>
      </c>
      <c r="E152" s="176" t="s">
        <v>349</v>
      </c>
      <c r="F152" s="176"/>
      <c r="G152" s="182"/>
      <c r="H152" s="334">
        <f t="shared" ref="H152:H160" si="17">VLOOKUP($E152,Ratio,2,FALSE)*$G152</f>
        <v>0</v>
      </c>
      <c r="I152" s="334">
        <f t="shared" ref="I152:I160" si="18">VLOOKUP($E152,Ratio,3,FALSE)*$G152</f>
        <v>0</v>
      </c>
      <c r="J152" s="335">
        <f t="shared" ref="J152:J160" si="19">VLOOKUP($E152,Ratio,4,FALSE)*$G152</f>
        <v>0</v>
      </c>
      <c r="K152" s="180"/>
      <c r="L152" s="202"/>
      <c r="M152" s="194"/>
      <c r="N152" s="194"/>
      <c r="O152" s="181"/>
    </row>
    <row r="153" spans="1:15">
      <c r="A153" s="312"/>
      <c r="B153" s="299" t="s">
        <v>23</v>
      </c>
      <c r="C153" s="260"/>
      <c r="D153" s="176">
        <v>253</v>
      </c>
      <c r="E153" s="176" t="s">
        <v>82</v>
      </c>
      <c r="F153" s="176" t="s">
        <v>349</v>
      </c>
      <c r="G153" s="182"/>
      <c r="H153" s="334">
        <f>IF($E153="DIRECT",$L153,VLOOKUP($E153,Ratio,2,FALSE)*$G153)</f>
        <v>0</v>
      </c>
      <c r="I153" s="334">
        <f>IF($E153="DIRECT",$M153,VLOOKUP($E153,Ratio,3,FALSE)*$G153)</f>
        <v>0</v>
      </c>
      <c r="J153" s="335">
        <f>IF($E153="DIRECT",$N153,VLOOKUP($E153,Ratio,4,FALSE)*$G153)</f>
        <v>0</v>
      </c>
      <c r="K153" s="180"/>
      <c r="L153" s="239"/>
      <c r="M153" s="239"/>
      <c r="N153" s="239"/>
      <c r="O153" s="181"/>
    </row>
    <row r="154" spans="1:15">
      <c r="A154" s="312"/>
      <c r="B154" s="299" t="s">
        <v>24</v>
      </c>
      <c r="C154" s="260"/>
      <c r="D154" s="176">
        <v>254</v>
      </c>
      <c r="E154" s="176" t="s">
        <v>82</v>
      </c>
      <c r="F154" s="176" t="s">
        <v>349</v>
      </c>
      <c r="G154" s="182"/>
      <c r="H154" s="334">
        <f>IF($E154="DIRECT",$L154,VLOOKUP($E154,Ratio,2,FALSE)*$G154)</f>
        <v>0</v>
      </c>
      <c r="I154" s="334">
        <f>IF($E154="DIRECT",$M154,VLOOKUP($E154,Ratio,3,FALSE)*$G154)</f>
        <v>0</v>
      </c>
      <c r="J154" s="335">
        <f>IF($E154="DIRECT",$N154,VLOOKUP($E154,Ratio,4,FALSE)*$G154)</f>
        <v>0</v>
      </c>
      <c r="K154" s="180"/>
      <c r="L154" s="239"/>
      <c r="M154" s="239"/>
      <c r="N154" s="239"/>
      <c r="O154" s="181"/>
    </row>
    <row r="155" spans="1:15" ht="16.5">
      <c r="A155" s="312"/>
      <c r="B155" s="299" t="s">
        <v>21</v>
      </c>
      <c r="C155" s="260"/>
      <c r="D155" s="176">
        <v>255</v>
      </c>
      <c r="E155" s="176" t="s">
        <v>349</v>
      </c>
      <c r="F155" s="176"/>
      <c r="G155" s="182"/>
      <c r="H155" s="334">
        <f t="shared" si="17"/>
        <v>0</v>
      </c>
      <c r="I155" s="334">
        <f t="shared" si="18"/>
        <v>0</v>
      </c>
      <c r="J155" s="335">
        <f t="shared" si="19"/>
        <v>0</v>
      </c>
      <c r="K155" s="180"/>
      <c r="L155" s="318"/>
      <c r="M155" s="172"/>
      <c r="N155" s="172"/>
      <c r="O155" s="181"/>
    </row>
    <row r="156" spans="1:15">
      <c r="A156" s="312"/>
      <c r="B156" s="299" t="s">
        <v>22</v>
      </c>
      <c r="C156" s="260"/>
      <c r="D156" s="176">
        <v>256</v>
      </c>
      <c r="E156" s="176" t="s">
        <v>82</v>
      </c>
      <c r="F156" s="176" t="s">
        <v>349</v>
      </c>
      <c r="G156" s="182"/>
      <c r="H156" s="334">
        <f>IF($E156="DIRECT",$L156,VLOOKUP($E156,Ratio,2,FALSE)*$G156)</f>
        <v>0</v>
      </c>
      <c r="I156" s="334">
        <f>IF($E156="DIRECT",$M156,VLOOKUP($E156,Ratio,3,FALSE)*$G156)</f>
        <v>0</v>
      </c>
      <c r="J156" s="335">
        <f>IF($E156="DIRECT",$N156,VLOOKUP($E156,Ratio,4,FALSE)*$G156)</f>
        <v>0</v>
      </c>
      <c r="K156" s="180"/>
      <c r="L156" s="239"/>
      <c r="M156" s="239"/>
      <c r="N156" s="239"/>
      <c r="O156" s="181"/>
    </row>
    <row r="157" spans="1:15">
      <c r="A157" s="312"/>
      <c r="B157" s="299" t="s">
        <v>25</v>
      </c>
      <c r="C157" s="260"/>
      <c r="D157" s="176">
        <v>257</v>
      </c>
      <c r="E157" s="176" t="s">
        <v>100</v>
      </c>
      <c r="F157" s="176"/>
      <c r="G157" s="182"/>
      <c r="H157" s="334">
        <f t="shared" si="17"/>
        <v>0</v>
      </c>
      <c r="I157" s="334">
        <f t="shared" si="18"/>
        <v>0</v>
      </c>
      <c r="J157" s="335">
        <f t="shared" si="19"/>
        <v>0</v>
      </c>
      <c r="K157" s="180"/>
      <c r="L157" s="202"/>
      <c r="M157" s="194"/>
      <c r="N157" s="194"/>
      <c r="O157" s="181"/>
    </row>
    <row r="158" spans="1:15">
      <c r="A158" s="312"/>
      <c r="B158" s="299" t="s">
        <v>676</v>
      </c>
      <c r="C158" s="260"/>
      <c r="D158" s="176">
        <v>281</v>
      </c>
      <c r="E158" s="176" t="s">
        <v>349</v>
      </c>
      <c r="F158" s="176"/>
      <c r="G158" s="182"/>
      <c r="H158" s="334">
        <f t="shared" si="17"/>
        <v>0</v>
      </c>
      <c r="I158" s="334">
        <f t="shared" si="18"/>
        <v>0</v>
      </c>
      <c r="J158" s="335">
        <f t="shared" si="19"/>
        <v>0</v>
      </c>
      <c r="K158" s="180"/>
      <c r="L158" s="202"/>
      <c r="M158" s="194"/>
      <c r="N158" s="194"/>
      <c r="O158" s="181"/>
    </row>
    <row r="159" spans="1:15">
      <c r="A159" s="312"/>
      <c r="B159" s="299" t="s">
        <v>30</v>
      </c>
      <c r="C159" s="260"/>
      <c r="D159" s="176">
        <v>282</v>
      </c>
      <c r="E159" s="176" t="s">
        <v>349</v>
      </c>
      <c r="F159" s="176"/>
      <c r="G159" s="177"/>
      <c r="H159" s="334">
        <f t="shared" si="17"/>
        <v>0</v>
      </c>
      <c r="I159" s="334">
        <f t="shared" si="18"/>
        <v>0</v>
      </c>
      <c r="J159" s="335">
        <f t="shared" si="19"/>
        <v>0</v>
      </c>
      <c r="K159" s="180"/>
      <c r="L159" s="202"/>
      <c r="M159" s="194"/>
      <c r="N159" s="194"/>
      <c r="O159" s="181"/>
    </row>
    <row r="160" spans="1:15">
      <c r="A160" s="312"/>
      <c r="B160" s="299" t="s">
        <v>31</v>
      </c>
      <c r="C160" s="260"/>
      <c r="D160" s="176">
        <v>283</v>
      </c>
      <c r="E160" s="176" t="s">
        <v>349</v>
      </c>
      <c r="F160" s="176"/>
      <c r="G160" s="177"/>
      <c r="H160" s="334">
        <f t="shared" si="17"/>
        <v>0</v>
      </c>
      <c r="I160" s="334">
        <f t="shared" si="18"/>
        <v>0</v>
      </c>
      <c r="J160" s="335">
        <f t="shared" si="19"/>
        <v>0</v>
      </c>
      <c r="K160" s="180"/>
      <c r="L160" s="202"/>
      <c r="M160" s="194"/>
      <c r="N160" s="194"/>
      <c r="O160" s="181"/>
    </row>
    <row r="161" spans="1:15" ht="16.5">
      <c r="A161" s="312"/>
      <c r="B161" s="290" t="s">
        <v>96</v>
      </c>
      <c r="C161" s="262"/>
      <c r="D161" s="188"/>
      <c r="E161" s="188"/>
      <c r="F161" s="189"/>
      <c r="G161" s="190">
        <f>SUM(G152:G160)</f>
        <v>0</v>
      </c>
      <c r="H161" s="212">
        <f>SUM(H152:H160)</f>
        <v>0</v>
      </c>
      <c r="I161" s="212">
        <f>SUM(I152:I160)</f>
        <v>0</v>
      </c>
      <c r="J161" s="320">
        <f>SUM(J152:J160)</f>
        <v>0</v>
      </c>
      <c r="K161" s="180"/>
      <c r="L161" s="202"/>
      <c r="M161" s="194"/>
      <c r="N161" s="194"/>
      <c r="O161" s="181"/>
    </row>
    <row r="162" spans="1:15">
      <c r="A162" s="312"/>
      <c r="B162" s="315"/>
      <c r="C162" s="243"/>
      <c r="D162" s="336"/>
      <c r="E162" s="243"/>
      <c r="F162" s="243"/>
      <c r="G162" s="337"/>
      <c r="H162" s="338"/>
      <c r="I162" s="338"/>
      <c r="J162" s="339"/>
      <c r="K162" s="180"/>
      <c r="L162" s="202"/>
      <c r="M162" s="194"/>
      <c r="N162" s="194"/>
      <c r="O162" s="181"/>
    </row>
    <row r="163" spans="1:15" ht="16.5">
      <c r="A163" s="323" t="s">
        <v>67</v>
      </c>
      <c r="B163" s="253"/>
      <c r="C163" s="262"/>
      <c r="D163" s="188"/>
      <c r="E163" s="188"/>
      <c r="F163" s="189"/>
      <c r="G163" s="190">
        <f>+G161+G150</f>
        <v>0</v>
      </c>
      <c r="H163" s="212">
        <f>+H161+H150</f>
        <v>0</v>
      </c>
      <c r="I163" s="212">
        <f>+I161+I150</f>
        <v>0</v>
      </c>
      <c r="J163" s="320">
        <f>+J161+J150</f>
        <v>0</v>
      </c>
      <c r="K163" s="180"/>
      <c r="L163" s="340"/>
      <c r="M163" s="194"/>
      <c r="N163" s="194"/>
      <c r="O163" s="181"/>
    </row>
    <row r="164" spans="1:15">
      <c r="A164" s="341"/>
      <c r="B164" s="253"/>
      <c r="C164" s="243"/>
      <c r="D164" s="243"/>
      <c r="E164" s="243"/>
      <c r="F164" s="243"/>
      <c r="G164" s="198"/>
      <c r="H164" s="200"/>
      <c r="I164" s="200"/>
      <c r="J164" s="330"/>
      <c r="K164" s="180"/>
      <c r="L164" s="340"/>
      <c r="M164" s="194"/>
      <c r="N164" s="194"/>
      <c r="O164" s="181"/>
    </row>
    <row r="165" spans="1:15">
      <c r="A165" s="342"/>
      <c r="B165" s="315"/>
      <c r="C165" s="336"/>
      <c r="D165" s="336"/>
      <c r="E165" s="343"/>
      <c r="F165" s="343"/>
      <c r="G165" s="220"/>
      <c r="H165" s="344"/>
      <c r="I165" s="344"/>
      <c r="J165" s="345"/>
      <c r="L165" s="172"/>
      <c r="M165" s="172"/>
      <c r="N165" s="172"/>
      <c r="O165" s="181"/>
    </row>
    <row r="166" spans="1:15" ht="16.5">
      <c r="A166" s="347" t="s">
        <v>409</v>
      </c>
      <c r="B166" s="253"/>
      <c r="C166" s="348"/>
      <c r="D166" s="349"/>
      <c r="E166" s="349"/>
      <c r="F166" s="350"/>
      <c r="G166" s="351">
        <f>G87+G142-G163</f>
        <v>0</v>
      </c>
      <c r="H166" s="352">
        <f>H87+H142-H163</f>
        <v>0</v>
      </c>
      <c r="I166" s="352">
        <f>I87+I142-I163</f>
        <v>0</v>
      </c>
      <c r="J166" s="353">
        <f>J87+J142-J163</f>
        <v>0</v>
      </c>
      <c r="L166" s="354"/>
      <c r="M166" s="194"/>
      <c r="N166" s="194"/>
      <c r="O166" s="181"/>
    </row>
    <row r="167" spans="1:15">
      <c r="A167" s="355" t="s">
        <v>75</v>
      </c>
      <c r="B167" s="253"/>
      <c r="C167" s="356"/>
      <c r="D167" s="356"/>
      <c r="E167" s="356"/>
      <c r="F167" s="356"/>
      <c r="G167" s="357"/>
      <c r="H167" s="358"/>
      <c r="I167" s="359"/>
      <c r="J167" s="360"/>
      <c r="L167" s="194"/>
      <c r="M167" s="194"/>
      <c r="N167" s="172"/>
    </row>
    <row r="168" spans="1:15" ht="16.5" thickBot="1">
      <c r="A168" s="324"/>
      <c r="B168" s="248"/>
      <c r="C168" s="361"/>
      <c r="D168" s="361"/>
      <c r="E168" s="361"/>
      <c r="F168" s="361"/>
      <c r="G168" s="362"/>
      <c r="H168" s="363"/>
      <c r="I168" s="364"/>
      <c r="J168" s="365"/>
      <c r="L168" s="194"/>
      <c r="M168" s="194"/>
      <c r="N168" s="172"/>
      <c r="O168" s="181"/>
    </row>
    <row r="169" spans="1:15" ht="16.5" thickTop="1">
      <c r="A169" s="9"/>
      <c r="B169" s="9"/>
      <c r="C169" s="9"/>
      <c r="D169" s="9"/>
      <c r="G169" s="366"/>
      <c r="H169" s="9"/>
      <c r="I169" s="9"/>
      <c r="J169" s="9"/>
      <c r="K169" s="181"/>
      <c r="L169" s="194"/>
      <c r="M169" s="194"/>
      <c r="N169" s="172"/>
    </row>
    <row r="170" spans="1:15">
      <c r="A170" s="9"/>
      <c r="B170" s="9"/>
      <c r="C170" s="9"/>
      <c r="D170" s="9"/>
      <c r="G170" s="172"/>
      <c r="H170" s="9"/>
      <c r="I170" s="9"/>
      <c r="J170" s="9"/>
      <c r="K170" s="181"/>
      <c r="L170" s="340"/>
      <c r="M170" s="194"/>
      <c r="N170" s="194"/>
    </row>
    <row r="171" spans="1:15">
      <c r="A171" s="9"/>
      <c r="B171" s="9"/>
      <c r="C171" s="9"/>
      <c r="D171" s="9"/>
      <c r="G171" s="172"/>
      <c r="H171" s="9"/>
      <c r="I171" s="9"/>
      <c r="J171" s="9"/>
      <c r="K171" s="181"/>
      <c r="L171" s="340"/>
      <c r="M171" s="194"/>
      <c r="N171" s="194"/>
    </row>
    <row r="172" spans="1:15">
      <c r="A172" s="9"/>
      <c r="B172" s="9"/>
      <c r="C172" s="9"/>
      <c r="D172" s="9"/>
      <c r="G172" s="172"/>
      <c r="H172" s="9"/>
      <c r="I172" s="9"/>
      <c r="J172" s="9"/>
      <c r="L172" s="340"/>
      <c r="M172" s="194"/>
      <c r="N172" s="194"/>
      <c r="O172" s="181"/>
    </row>
    <row r="173" spans="1:15">
      <c r="A173" s="9"/>
      <c r="B173" s="9"/>
      <c r="C173" s="9"/>
      <c r="D173" s="9"/>
      <c r="G173" s="172"/>
      <c r="H173" s="9"/>
      <c r="I173" s="9"/>
      <c r="J173" s="9"/>
      <c r="L173" s="340"/>
      <c r="M173" s="194"/>
      <c r="N173" s="194"/>
      <c r="O173" s="181"/>
    </row>
    <row r="174" spans="1:15">
      <c r="A174" s="9"/>
      <c r="B174" s="9"/>
      <c r="C174" s="9"/>
      <c r="D174" s="9"/>
      <c r="G174" s="172"/>
      <c r="H174" s="9"/>
      <c r="I174" s="9"/>
      <c r="J174" s="9"/>
      <c r="L174" s="340"/>
      <c r="M174" s="194"/>
      <c r="N174" s="194"/>
      <c r="O174" s="181"/>
    </row>
    <row r="175" spans="1:15">
      <c r="A175" s="9"/>
      <c r="B175" s="9"/>
      <c r="C175" s="9"/>
      <c r="D175" s="9"/>
      <c r="G175" s="172"/>
      <c r="H175" s="9"/>
      <c r="I175" s="9"/>
      <c r="J175" s="9"/>
      <c r="L175" s="340"/>
      <c r="M175" s="194"/>
      <c r="N175" s="194"/>
      <c r="O175" s="181"/>
    </row>
    <row r="176" spans="1:15">
      <c r="A176" s="9"/>
      <c r="B176" s="9"/>
      <c r="C176" s="9"/>
      <c r="D176" s="9"/>
      <c r="G176" s="172"/>
      <c r="H176" s="9"/>
      <c r="I176" s="9"/>
      <c r="J176" s="9"/>
      <c r="L176" s="340"/>
      <c r="M176" s="194"/>
      <c r="N176" s="194"/>
      <c r="O176" s="181"/>
    </row>
    <row r="177" spans="1:15">
      <c r="A177" s="9"/>
      <c r="B177" s="9"/>
      <c r="C177" s="9"/>
      <c r="D177" s="9"/>
      <c r="G177" s="172"/>
      <c r="H177" s="9"/>
      <c r="I177" s="9"/>
      <c r="J177" s="9"/>
      <c r="L177" s="340"/>
      <c r="M177" s="194"/>
      <c r="N177" s="194"/>
      <c r="O177" s="181"/>
    </row>
    <row r="178" spans="1:15">
      <c r="A178" s="9"/>
      <c r="B178" s="9"/>
      <c r="C178" s="9"/>
      <c r="D178" s="9"/>
      <c r="G178" s="172"/>
      <c r="H178" s="9"/>
      <c r="I178" s="9"/>
      <c r="J178" s="9"/>
      <c r="L178" s="340"/>
      <c r="M178" s="194"/>
      <c r="N178" s="194"/>
      <c r="O178" s="181"/>
    </row>
    <row r="179" spans="1:15">
      <c r="A179" s="9"/>
      <c r="B179" s="9"/>
      <c r="C179" s="9"/>
      <c r="D179" s="9"/>
      <c r="G179" s="172"/>
      <c r="H179" s="9"/>
      <c r="I179" s="9"/>
      <c r="J179" s="9"/>
      <c r="L179" s="340"/>
      <c r="M179" s="194"/>
      <c r="N179" s="194"/>
      <c r="O179" s="181"/>
    </row>
    <row r="180" spans="1:15">
      <c r="A180" s="9"/>
      <c r="B180" s="9"/>
      <c r="C180" s="9"/>
      <c r="D180" s="9"/>
      <c r="G180" s="172"/>
      <c r="H180" s="9"/>
      <c r="I180" s="9"/>
      <c r="J180" s="9"/>
      <c r="L180" s="340"/>
      <c r="M180" s="194"/>
      <c r="N180" s="194"/>
      <c r="O180" s="181"/>
    </row>
    <row r="181" spans="1:15">
      <c r="A181" s="9"/>
      <c r="B181" s="9"/>
      <c r="C181" s="9"/>
      <c r="D181" s="9"/>
      <c r="G181" s="172"/>
      <c r="H181" s="9"/>
      <c r="I181" s="9"/>
      <c r="J181" s="9"/>
      <c r="L181" s="340"/>
      <c r="M181" s="194"/>
      <c r="N181" s="194"/>
      <c r="O181" s="181"/>
    </row>
    <row r="182" spans="1:15">
      <c r="A182" s="9"/>
      <c r="B182" s="9"/>
      <c r="C182" s="9"/>
      <c r="D182" s="9"/>
      <c r="G182" s="172"/>
      <c r="H182" s="9"/>
      <c r="I182" s="9"/>
      <c r="J182" s="9"/>
      <c r="L182" s="340"/>
      <c r="M182" s="194"/>
      <c r="N182" s="194"/>
      <c r="O182" s="181"/>
    </row>
    <row r="183" spans="1:15">
      <c r="A183" s="9"/>
      <c r="B183" s="9"/>
      <c r="C183" s="9"/>
      <c r="D183" s="9"/>
      <c r="G183" s="172"/>
      <c r="H183" s="9"/>
      <c r="I183" s="9"/>
      <c r="J183" s="9"/>
      <c r="L183" s="340"/>
      <c r="M183" s="194"/>
      <c r="N183" s="194"/>
      <c r="O183" s="181"/>
    </row>
    <row r="184" spans="1:15">
      <c r="A184" s="9"/>
      <c r="B184" s="9"/>
      <c r="C184" s="9"/>
      <c r="D184" s="9"/>
      <c r="G184" s="172"/>
      <c r="H184" s="9"/>
      <c r="I184" s="9"/>
      <c r="J184" s="9"/>
      <c r="L184" s="340"/>
      <c r="M184" s="194"/>
      <c r="N184" s="194"/>
      <c r="O184" s="181"/>
    </row>
    <row r="185" spans="1:15">
      <c r="A185" s="9"/>
      <c r="B185" s="9"/>
      <c r="C185" s="9"/>
      <c r="D185" s="9"/>
      <c r="G185" s="172"/>
      <c r="H185" s="9"/>
      <c r="I185" s="9"/>
      <c r="J185" s="9"/>
      <c r="L185" s="340"/>
      <c r="M185" s="194"/>
      <c r="N185" s="194"/>
      <c r="O185" s="181"/>
    </row>
    <row r="186" spans="1:15">
      <c r="A186" s="9"/>
      <c r="B186" s="9"/>
      <c r="C186" s="9"/>
      <c r="D186" s="9"/>
      <c r="G186" s="172"/>
      <c r="H186" s="9"/>
      <c r="I186" s="9"/>
      <c r="J186" s="9"/>
      <c r="L186" s="340"/>
      <c r="M186" s="194"/>
      <c r="N186" s="194"/>
      <c r="O186" s="181"/>
    </row>
    <row r="187" spans="1:15">
      <c r="A187" s="9"/>
      <c r="B187" s="9"/>
      <c r="C187" s="9"/>
      <c r="D187" s="9"/>
      <c r="G187" s="172"/>
      <c r="H187" s="9"/>
      <c r="I187" s="9"/>
      <c r="J187" s="9"/>
      <c r="L187" s="340"/>
      <c r="M187" s="194"/>
      <c r="N187" s="194"/>
      <c r="O187" s="181"/>
    </row>
    <row r="188" spans="1:15">
      <c r="A188" s="9"/>
      <c r="B188" s="9"/>
      <c r="C188" s="9"/>
      <c r="D188" s="9"/>
      <c r="G188" s="172"/>
      <c r="H188" s="9"/>
      <c r="I188" s="9"/>
      <c r="J188" s="9"/>
      <c r="L188" s="340"/>
      <c r="M188" s="194"/>
      <c r="N188" s="194"/>
      <c r="O188" s="181"/>
    </row>
    <row r="189" spans="1:15">
      <c r="A189" s="9"/>
      <c r="B189" s="9"/>
      <c r="C189" s="9"/>
      <c r="D189" s="9"/>
      <c r="G189" s="172"/>
      <c r="H189" s="9"/>
      <c r="I189" s="9"/>
      <c r="J189" s="9"/>
      <c r="L189" s="340"/>
      <c r="M189" s="194"/>
      <c r="N189" s="194"/>
      <c r="O189" s="181"/>
    </row>
    <row r="190" spans="1:15">
      <c r="A190" s="9"/>
      <c r="B190" s="9"/>
      <c r="C190" s="9"/>
      <c r="D190" s="9"/>
      <c r="G190" s="172"/>
      <c r="H190" s="9"/>
      <c r="I190" s="9"/>
      <c r="J190" s="9"/>
      <c r="L190" s="340"/>
      <c r="M190" s="194"/>
      <c r="N190" s="194"/>
      <c r="O190" s="181"/>
    </row>
    <row r="191" spans="1:15">
      <c r="A191" s="9"/>
      <c r="B191" s="9"/>
      <c r="C191" s="9"/>
      <c r="D191" s="9"/>
      <c r="G191" s="172"/>
      <c r="H191" s="9"/>
      <c r="I191" s="9"/>
      <c r="J191" s="9"/>
      <c r="L191" s="367"/>
      <c r="M191" s="194"/>
      <c r="N191" s="194"/>
      <c r="O191" s="181"/>
    </row>
    <row r="192" spans="1:15">
      <c r="A192" s="9"/>
      <c r="B192" s="9"/>
      <c r="C192" s="9"/>
      <c r="D192" s="9"/>
      <c r="G192" s="172"/>
      <c r="H192" s="9"/>
      <c r="I192" s="9"/>
      <c r="J192" s="9"/>
      <c r="L192" s="340"/>
      <c r="M192" s="194"/>
      <c r="N192" s="194"/>
      <c r="O192" s="181"/>
    </row>
    <row r="193" spans="1:15">
      <c r="A193" s="9"/>
      <c r="B193" s="9"/>
      <c r="C193" s="9"/>
      <c r="D193" s="9"/>
      <c r="G193" s="172"/>
      <c r="H193" s="9"/>
      <c r="I193" s="9"/>
      <c r="J193" s="9"/>
      <c r="L193" s="340"/>
      <c r="M193" s="194"/>
      <c r="N193" s="194"/>
      <c r="O193" s="181"/>
    </row>
    <row r="194" spans="1:15">
      <c r="A194" s="9"/>
      <c r="B194" s="9"/>
      <c r="C194" s="9"/>
      <c r="D194" s="9"/>
      <c r="G194" s="172"/>
      <c r="H194" s="9"/>
      <c r="I194" s="9"/>
      <c r="J194" s="9"/>
      <c r="L194" s="340"/>
      <c r="M194" s="194"/>
      <c r="N194" s="194"/>
      <c r="O194" s="181"/>
    </row>
    <row r="195" spans="1:15">
      <c r="A195" s="9"/>
      <c r="B195" s="9"/>
      <c r="C195" s="9"/>
      <c r="D195" s="9"/>
      <c r="G195" s="172"/>
      <c r="H195" s="9"/>
      <c r="I195" s="9"/>
      <c r="J195" s="9"/>
      <c r="L195" s="340"/>
      <c r="M195" s="194"/>
      <c r="N195" s="194"/>
      <c r="O195" s="181"/>
    </row>
    <row r="196" spans="1:15">
      <c r="A196" s="9"/>
      <c r="B196" s="9"/>
      <c r="C196" s="9"/>
      <c r="D196" s="9"/>
      <c r="G196" s="172"/>
      <c r="H196" s="9"/>
      <c r="I196" s="9"/>
      <c r="J196" s="9"/>
      <c r="L196" s="340"/>
      <c r="M196" s="194"/>
      <c r="N196" s="194"/>
      <c r="O196" s="181"/>
    </row>
    <row r="197" spans="1:15">
      <c r="A197" s="9"/>
      <c r="B197" s="9"/>
      <c r="C197" s="9"/>
      <c r="D197" s="9"/>
      <c r="G197" s="172"/>
      <c r="H197" s="9"/>
      <c r="I197" s="9"/>
      <c r="J197" s="9"/>
      <c r="L197" s="340"/>
      <c r="M197" s="194"/>
      <c r="N197" s="194"/>
      <c r="O197" s="181"/>
    </row>
    <row r="198" spans="1:15">
      <c r="A198" s="9"/>
      <c r="B198" s="9"/>
      <c r="C198" s="9"/>
      <c r="D198" s="9"/>
      <c r="G198" s="172"/>
      <c r="H198" s="9"/>
      <c r="I198" s="9"/>
      <c r="J198" s="9"/>
      <c r="L198" s="340"/>
      <c r="M198" s="194"/>
      <c r="N198" s="194"/>
      <c r="O198" s="181"/>
    </row>
    <row r="199" spans="1:15">
      <c r="A199" s="9"/>
      <c r="B199" s="9"/>
      <c r="C199" s="9"/>
      <c r="D199" s="9"/>
      <c r="G199" s="172"/>
      <c r="H199" s="9"/>
      <c r="I199" s="9"/>
      <c r="J199" s="9"/>
      <c r="L199" s="340"/>
      <c r="M199" s="194"/>
      <c r="N199" s="194"/>
      <c r="O199" s="181"/>
    </row>
    <row r="200" spans="1:15">
      <c r="A200" s="9"/>
      <c r="B200" s="9"/>
      <c r="C200" s="9"/>
      <c r="D200" s="9"/>
      <c r="G200" s="172"/>
      <c r="H200" s="9"/>
      <c r="I200" s="9"/>
      <c r="J200" s="9"/>
      <c r="L200" s="340"/>
      <c r="M200" s="194"/>
      <c r="N200" s="194"/>
      <c r="O200" s="181"/>
    </row>
    <row r="201" spans="1:15">
      <c r="A201" s="9"/>
      <c r="B201" s="9"/>
      <c r="C201" s="9"/>
      <c r="D201" s="9"/>
      <c r="G201" s="172"/>
      <c r="H201" s="9"/>
      <c r="I201" s="9"/>
      <c r="J201" s="9"/>
      <c r="L201" s="340"/>
      <c r="M201" s="194"/>
      <c r="N201" s="194"/>
      <c r="O201" s="181"/>
    </row>
    <row r="202" spans="1:15">
      <c r="A202" s="9"/>
      <c r="B202" s="9"/>
      <c r="C202" s="9"/>
      <c r="D202" s="9"/>
      <c r="G202" s="172"/>
      <c r="H202" s="9"/>
      <c r="I202" s="9"/>
      <c r="J202" s="9"/>
      <c r="L202" s="367"/>
      <c r="M202" s="194"/>
      <c r="N202" s="194"/>
      <c r="O202" s="181"/>
    </row>
    <row r="203" spans="1:15">
      <c r="A203" s="9"/>
      <c r="B203" s="9"/>
      <c r="C203" s="9"/>
      <c r="D203" s="9"/>
      <c r="G203" s="172"/>
      <c r="H203" s="9"/>
      <c r="I203" s="9"/>
      <c r="J203" s="9"/>
      <c r="L203" s="340"/>
      <c r="M203" s="194"/>
      <c r="N203" s="194"/>
      <c r="O203" s="181"/>
    </row>
    <row r="204" spans="1:15">
      <c r="A204" s="9"/>
      <c r="B204" s="9"/>
      <c r="C204" s="9"/>
      <c r="D204" s="9"/>
      <c r="G204" s="172"/>
      <c r="H204" s="9"/>
      <c r="I204" s="9"/>
      <c r="J204" s="9"/>
      <c r="L204" s="340"/>
      <c r="M204" s="194"/>
      <c r="N204" s="194"/>
      <c r="O204" s="181"/>
    </row>
    <row r="205" spans="1:15">
      <c r="A205" s="9"/>
      <c r="B205" s="9"/>
      <c r="C205" s="9"/>
      <c r="D205" s="9"/>
      <c r="G205" s="172"/>
      <c r="H205" s="9"/>
      <c r="I205" s="9"/>
      <c r="J205" s="9"/>
      <c r="L205" s="340"/>
      <c r="M205" s="194"/>
      <c r="N205" s="194"/>
      <c r="O205" s="181"/>
    </row>
    <row r="206" spans="1:15">
      <c r="A206" s="9"/>
      <c r="B206" s="9"/>
      <c r="C206" s="9"/>
      <c r="D206" s="9"/>
      <c r="G206" s="172"/>
      <c r="H206" s="9"/>
      <c r="I206" s="9"/>
      <c r="J206" s="9"/>
      <c r="L206" s="340"/>
      <c r="M206" s="194"/>
      <c r="N206" s="194"/>
      <c r="O206" s="181"/>
    </row>
    <row r="207" spans="1:15">
      <c r="A207" s="9"/>
      <c r="B207" s="9"/>
      <c r="C207" s="9"/>
      <c r="D207" s="9"/>
      <c r="G207" s="172"/>
      <c r="H207" s="9"/>
      <c r="I207" s="9"/>
      <c r="J207" s="9"/>
      <c r="L207" s="340"/>
      <c r="M207" s="194"/>
      <c r="N207" s="194"/>
      <c r="O207" s="181"/>
    </row>
    <row r="208" spans="1:15">
      <c r="A208" s="9"/>
      <c r="B208" s="9"/>
      <c r="C208" s="9"/>
      <c r="D208" s="9"/>
      <c r="G208" s="172"/>
      <c r="H208" s="9"/>
      <c r="I208" s="9"/>
      <c r="J208" s="9"/>
      <c r="L208" s="340"/>
      <c r="M208" s="194"/>
      <c r="N208" s="194"/>
      <c r="O208" s="181"/>
    </row>
    <row r="209" spans="1:15">
      <c r="A209" s="9"/>
      <c r="B209" s="9"/>
      <c r="C209" s="9"/>
      <c r="D209" s="9"/>
      <c r="G209" s="172"/>
      <c r="H209" s="9"/>
      <c r="I209" s="9"/>
      <c r="J209" s="9"/>
      <c r="L209" s="367"/>
      <c r="M209" s="194"/>
      <c r="N209" s="194"/>
      <c r="O209" s="181"/>
    </row>
    <row r="210" spans="1:15">
      <c r="A210" s="9"/>
      <c r="B210" s="9"/>
      <c r="C210" s="9"/>
      <c r="D210" s="9"/>
      <c r="G210" s="172"/>
      <c r="H210" s="9"/>
      <c r="I210" s="9"/>
      <c r="J210" s="9"/>
      <c r="L210" s="340"/>
      <c r="M210" s="194"/>
      <c r="N210" s="194"/>
      <c r="O210" s="181"/>
    </row>
    <row r="211" spans="1:15">
      <c r="A211" s="9"/>
      <c r="B211" s="9"/>
      <c r="C211" s="9"/>
      <c r="D211" s="9"/>
      <c r="G211" s="172"/>
      <c r="H211" s="9"/>
      <c r="I211" s="9"/>
      <c r="J211" s="9"/>
      <c r="L211" s="340"/>
      <c r="M211" s="194"/>
      <c r="N211" s="194"/>
      <c r="O211" s="181"/>
    </row>
    <row r="212" spans="1:15">
      <c r="A212" s="9"/>
      <c r="B212" s="9"/>
      <c r="C212" s="9"/>
      <c r="D212" s="9"/>
      <c r="G212" s="172"/>
      <c r="H212" s="9"/>
      <c r="I212" s="9"/>
      <c r="J212" s="9"/>
      <c r="L212" s="340"/>
      <c r="M212" s="194"/>
      <c r="N212" s="194"/>
      <c r="O212" s="181"/>
    </row>
    <row r="213" spans="1:15">
      <c r="A213" s="9"/>
      <c r="B213" s="9"/>
      <c r="C213" s="9"/>
      <c r="D213" s="9"/>
      <c r="G213" s="172"/>
      <c r="H213" s="9"/>
      <c r="I213" s="9"/>
      <c r="J213" s="9"/>
      <c r="L213" s="340"/>
      <c r="M213" s="194"/>
      <c r="N213" s="194"/>
      <c r="O213" s="181"/>
    </row>
    <row r="214" spans="1:15">
      <c r="A214" s="9"/>
      <c r="B214" s="9"/>
      <c r="C214" s="9"/>
      <c r="D214" s="9"/>
      <c r="G214" s="172"/>
      <c r="H214" s="9"/>
      <c r="I214" s="9"/>
      <c r="J214" s="9"/>
      <c r="L214" s="340"/>
      <c r="M214" s="194"/>
      <c r="N214" s="194"/>
      <c r="O214" s="181"/>
    </row>
    <row r="215" spans="1:15">
      <c r="A215" s="9"/>
      <c r="B215" s="9"/>
      <c r="C215" s="9"/>
      <c r="D215" s="9"/>
      <c r="G215" s="172"/>
      <c r="H215" s="9"/>
      <c r="I215" s="9"/>
      <c r="J215" s="9"/>
      <c r="L215" s="340"/>
      <c r="M215" s="194"/>
      <c r="N215" s="194"/>
      <c r="O215" s="181"/>
    </row>
    <row r="216" spans="1:15">
      <c r="A216" s="9"/>
      <c r="B216" s="9"/>
      <c r="C216" s="9"/>
      <c r="D216" s="9"/>
      <c r="G216" s="172"/>
      <c r="H216" s="9"/>
      <c r="I216" s="9"/>
      <c r="J216" s="9"/>
      <c r="L216" s="340"/>
      <c r="M216" s="194"/>
      <c r="N216" s="194"/>
      <c r="O216" s="181"/>
    </row>
    <row r="217" spans="1:15">
      <c r="A217" s="9"/>
      <c r="B217" s="9"/>
      <c r="C217" s="9"/>
      <c r="D217" s="9"/>
      <c r="G217" s="172"/>
      <c r="H217" s="9"/>
      <c r="I217" s="9"/>
      <c r="J217" s="9"/>
      <c r="L217" s="340"/>
      <c r="M217" s="194"/>
      <c r="N217" s="194"/>
      <c r="O217" s="181"/>
    </row>
    <row r="218" spans="1:15">
      <c r="A218" s="9"/>
      <c r="B218" s="9"/>
      <c r="C218" s="9"/>
      <c r="D218" s="9"/>
      <c r="G218" s="172"/>
      <c r="H218" s="9"/>
      <c r="I218" s="9"/>
      <c r="J218" s="9"/>
      <c r="L218" s="340"/>
      <c r="M218" s="194"/>
      <c r="N218" s="194"/>
      <c r="O218" s="181"/>
    </row>
    <row r="219" spans="1:15">
      <c r="A219" s="9"/>
      <c r="B219" s="9"/>
      <c r="C219" s="9"/>
      <c r="D219" s="9"/>
      <c r="G219" s="172"/>
      <c r="H219" s="9"/>
      <c r="I219" s="9"/>
      <c r="J219" s="9"/>
      <c r="L219" s="340"/>
      <c r="M219" s="194"/>
      <c r="N219" s="194"/>
      <c r="O219" s="181"/>
    </row>
    <row r="220" spans="1:15">
      <c r="A220" s="9"/>
      <c r="B220" s="9"/>
      <c r="C220" s="9"/>
      <c r="D220" s="9"/>
      <c r="G220" s="172"/>
      <c r="H220" s="9"/>
      <c r="I220" s="9"/>
      <c r="J220" s="9"/>
      <c r="L220" s="340"/>
      <c r="M220" s="194"/>
      <c r="N220" s="194"/>
      <c r="O220" s="181"/>
    </row>
    <row r="221" spans="1:15">
      <c r="A221" s="9"/>
      <c r="B221" s="9"/>
      <c r="C221" s="9"/>
      <c r="D221" s="9"/>
      <c r="G221" s="172"/>
      <c r="H221" s="9"/>
      <c r="I221" s="9"/>
      <c r="J221" s="9"/>
      <c r="L221" s="340"/>
      <c r="M221" s="194"/>
      <c r="N221" s="194"/>
      <c r="O221" s="181"/>
    </row>
    <row r="222" spans="1:15">
      <c r="A222" s="9"/>
      <c r="B222" s="9"/>
      <c r="C222" s="9"/>
      <c r="D222" s="9"/>
      <c r="G222" s="172"/>
      <c r="H222" s="9"/>
      <c r="I222" s="9"/>
      <c r="J222" s="9"/>
      <c r="L222" s="340"/>
      <c r="M222" s="194"/>
      <c r="N222" s="194"/>
      <c r="O222" s="181"/>
    </row>
    <row r="223" spans="1:15">
      <c r="A223" s="9"/>
      <c r="B223" s="9"/>
      <c r="C223" s="9"/>
      <c r="D223" s="9"/>
      <c r="G223" s="172"/>
      <c r="H223" s="9"/>
      <c r="I223" s="9"/>
      <c r="J223" s="9"/>
      <c r="L223" s="340"/>
      <c r="M223" s="194"/>
      <c r="N223" s="194"/>
      <c r="O223" s="181"/>
    </row>
    <row r="224" spans="1:15">
      <c r="A224" s="9"/>
      <c r="B224" s="9"/>
      <c r="C224" s="9"/>
      <c r="D224" s="9"/>
      <c r="G224" s="172"/>
      <c r="H224" s="9"/>
      <c r="I224" s="9"/>
      <c r="J224" s="9"/>
      <c r="L224" s="340"/>
      <c r="M224" s="194"/>
      <c r="N224" s="194"/>
      <c r="O224" s="181"/>
    </row>
    <row r="225" spans="1:15">
      <c r="A225" s="9"/>
      <c r="B225" s="9"/>
      <c r="C225" s="9"/>
      <c r="D225" s="9"/>
      <c r="G225" s="172"/>
      <c r="H225" s="9"/>
      <c r="I225" s="9"/>
      <c r="J225" s="9"/>
      <c r="L225" s="340"/>
      <c r="M225" s="194"/>
      <c r="N225" s="194"/>
      <c r="O225" s="181"/>
    </row>
    <row r="226" spans="1:15">
      <c r="A226" s="9"/>
      <c r="B226" s="9"/>
      <c r="C226" s="9"/>
      <c r="D226" s="9"/>
      <c r="G226" s="172"/>
      <c r="H226" s="9"/>
      <c r="I226" s="9"/>
      <c r="J226" s="9"/>
      <c r="L226" s="340"/>
      <c r="M226" s="194"/>
      <c r="N226" s="194"/>
      <c r="O226" s="181"/>
    </row>
    <row r="227" spans="1:15">
      <c r="A227" s="9"/>
      <c r="B227" s="9"/>
      <c r="C227" s="9"/>
      <c r="D227" s="9"/>
      <c r="G227" s="172"/>
      <c r="H227" s="9"/>
      <c r="I227" s="9"/>
      <c r="J227" s="9"/>
      <c r="L227" s="340"/>
      <c r="M227" s="194"/>
      <c r="N227" s="194"/>
      <c r="O227" s="181"/>
    </row>
    <row r="228" spans="1:15">
      <c r="A228" s="9"/>
      <c r="B228" s="9"/>
      <c r="C228" s="9"/>
      <c r="D228" s="9"/>
      <c r="G228" s="172"/>
      <c r="H228" s="9"/>
      <c r="I228" s="9"/>
      <c r="J228" s="9"/>
      <c r="L228" s="340"/>
      <c r="M228" s="194"/>
      <c r="N228" s="194"/>
      <c r="O228" s="181"/>
    </row>
    <row r="229" spans="1:15">
      <c r="A229" s="9"/>
      <c r="B229" s="9"/>
      <c r="C229" s="9"/>
      <c r="D229" s="9"/>
      <c r="G229" s="172"/>
      <c r="H229" s="9"/>
      <c r="I229" s="9"/>
      <c r="J229" s="9"/>
      <c r="L229" s="340"/>
      <c r="M229" s="194"/>
      <c r="N229" s="194"/>
      <c r="O229" s="181"/>
    </row>
    <row r="230" spans="1:15">
      <c r="A230" s="9"/>
      <c r="B230" s="9"/>
      <c r="C230" s="9"/>
      <c r="D230" s="9"/>
      <c r="G230" s="172"/>
      <c r="H230" s="9"/>
      <c r="I230" s="9"/>
      <c r="J230" s="9"/>
      <c r="L230" s="340"/>
      <c r="M230" s="194"/>
      <c r="N230" s="194"/>
      <c r="O230" s="181"/>
    </row>
    <row r="231" spans="1:15">
      <c r="A231" s="9"/>
      <c r="B231" s="9"/>
      <c r="C231" s="9"/>
      <c r="D231" s="9"/>
      <c r="G231" s="172"/>
      <c r="H231" s="9"/>
      <c r="I231" s="9"/>
      <c r="J231" s="9"/>
      <c r="L231" s="340"/>
      <c r="M231" s="194"/>
      <c r="N231" s="194"/>
      <c r="O231" s="181"/>
    </row>
    <row r="232" spans="1:15">
      <c r="A232" s="9"/>
      <c r="B232" s="9"/>
      <c r="C232" s="9"/>
      <c r="D232" s="9"/>
      <c r="G232" s="172"/>
      <c r="H232" s="9"/>
      <c r="I232" s="9"/>
      <c r="J232" s="9"/>
      <c r="L232" s="340"/>
      <c r="M232" s="194"/>
      <c r="N232" s="194"/>
      <c r="O232" s="181"/>
    </row>
    <row r="233" spans="1:15">
      <c r="A233" s="9"/>
      <c r="B233" s="9"/>
      <c r="C233" s="9"/>
      <c r="D233" s="9"/>
      <c r="G233" s="172"/>
      <c r="H233" s="9"/>
      <c r="I233" s="9"/>
      <c r="J233" s="9"/>
      <c r="L233" s="340"/>
      <c r="M233" s="194"/>
      <c r="N233" s="194"/>
      <c r="O233" s="181"/>
    </row>
    <row r="234" spans="1:15">
      <c r="A234" s="9"/>
      <c r="B234" s="9"/>
      <c r="C234" s="9"/>
      <c r="D234" s="9"/>
      <c r="G234" s="172"/>
      <c r="H234" s="9"/>
      <c r="I234" s="9"/>
      <c r="J234" s="9"/>
      <c r="L234" s="340"/>
      <c r="M234" s="194"/>
      <c r="N234" s="194"/>
      <c r="O234" s="181"/>
    </row>
    <row r="235" spans="1:15">
      <c r="A235" s="9"/>
      <c r="B235" s="9"/>
      <c r="C235" s="9"/>
      <c r="D235" s="9"/>
      <c r="G235" s="172"/>
      <c r="H235" s="9"/>
      <c r="I235" s="9"/>
      <c r="J235" s="9"/>
      <c r="L235" s="340"/>
      <c r="M235" s="194"/>
      <c r="N235" s="194"/>
      <c r="O235" s="181"/>
    </row>
    <row r="236" spans="1:15">
      <c r="A236" s="9"/>
      <c r="B236" s="9"/>
      <c r="C236" s="9"/>
      <c r="D236" s="9"/>
      <c r="G236" s="172"/>
      <c r="H236" s="9"/>
      <c r="I236" s="9"/>
      <c r="J236" s="9"/>
      <c r="L236" s="340"/>
      <c r="M236" s="194"/>
      <c r="N236" s="194"/>
      <c r="O236" s="181"/>
    </row>
    <row r="237" spans="1:15">
      <c r="A237" s="9"/>
      <c r="B237" s="9"/>
      <c r="C237" s="9"/>
      <c r="D237" s="9"/>
      <c r="G237" s="172"/>
      <c r="H237" s="9"/>
      <c r="I237" s="9"/>
      <c r="J237" s="9"/>
      <c r="L237" s="340"/>
      <c r="M237" s="194"/>
      <c r="N237" s="194"/>
      <c r="O237" s="181"/>
    </row>
    <row r="238" spans="1:15">
      <c r="A238" s="9"/>
      <c r="B238" s="9"/>
      <c r="C238" s="9"/>
      <c r="D238" s="9"/>
      <c r="G238" s="172"/>
      <c r="H238" s="9"/>
      <c r="I238" s="9"/>
      <c r="J238" s="9"/>
      <c r="L238" s="340"/>
      <c r="M238" s="194"/>
      <c r="N238" s="194"/>
      <c r="O238" s="181"/>
    </row>
    <row r="239" spans="1:15">
      <c r="A239" s="9"/>
      <c r="B239" s="9"/>
      <c r="C239" s="9"/>
      <c r="D239" s="9"/>
      <c r="G239" s="172"/>
      <c r="H239" s="9"/>
      <c r="I239" s="9"/>
      <c r="J239" s="9"/>
      <c r="L239" s="340"/>
      <c r="M239" s="194"/>
      <c r="N239" s="194"/>
      <c r="O239" s="181"/>
    </row>
    <row r="240" spans="1:15">
      <c r="A240" s="9"/>
      <c r="B240" s="9"/>
      <c r="C240" s="9"/>
      <c r="D240" s="9"/>
      <c r="G240" s="172"/>
      <c r="H240" s="9"/>
      <c r="I240" s="9"/>
      <c r="J240" s="9"/>
      <c r="L240" s="340"/>
      <c r="M240" s="194"/>
      <c r="N240" s="194"/>
      <c r="O240" s="181"/>
    </row>
    <row r="241" spans="1:15">
      <c r="A241" s="9"/>
      <c r="B241" s="9"/>
      <c r="C241" s="9"/>
      <c r="D241" s="9"/>
      <c r="G241" s="172"/>
      <c r="H241" s="9"/>
      <c r="I241" s="9"/>
      <c r="J241" s="9"/>
      <c r="L241" s="340"/>
      <c r="M241" s="194"/>
      <c r="N241" s="194"/>
      <c r="O241" s="181"/>
    </row>
    <row r="242" spans="1:15">
      <c r="A242" s="9"/>
      <c r="B242" s="9"/>
      <c r="C242" s="9"/>
      <c r="D242" s="9"/>
      <c r="G242" s="172"/>
      <c r="H242" s="9"/>
      <c r="I242" s="9"/>
      <c r="J242" s="9"/>
      <c r="L242" s="340"/>
      <c r="M242" s="194"/>
      <c r="N242" s="194"/>
      <c r="O242" s="181"/>
    </row>
    <row r="243" spans="1:15">
      <c r="A243" s="9"/>
      <c r="B243" s="9"/>
      <c r="C243" s="9"/>
      <c r="D243" s="9"/>
      <c r="G243" s="172"/>
      <c r="H243" s="9"/>
      <c r="I243" s="9"/>
      <c r="J243" s="9"/>
      <c r="L243" s="340"/>
      <c r="M243" s="194"/>
      <c r="N243" s="194"/>
      <c r="O243" s="181"/>
    </row>
    <row r="244" spans="1:15">
      <c r="A244" s="9"/>
      <c r="B244" s="9"/>
      <c r="C244" s="9"/>
      <c r="D244" s="9"/>
      <c r="G244" s="172"/>
      <c r="H244" s="9"/>
      <c r="I244" s="9"/>
      <c r="J244" s="9"/>
      <c r="L244" s="340"/>
      <c r="M244" s="194"/>
      <c r="N244" s="194"/>
      <c r="O244" s="181"/>
    </row>
    <row r="245" spans="1:15">
      <c r="A245" s="9"/>
      <c r="B245" s="9"/>
      <c r="C245" s="9"/>
      <c r="D245" s="9"/>
      <c r="G245" s="172"/>
      <c r="H245" s="9"/>
      <c r="I245" s="9"/>
      <c r="J245" s="9"/>
      <c r="L245" s="340"/>
      <c r="M245" s="194"/>
      <c r="N245" s="194"/>
      <c r="O245" s="181"/>
    </row>
    <row r="246" spans="1:15">
      <c r="A246" s="9"/>
      <c r="B246" s="9"/>
      <c r="C246" s="9"/>
      <c r="D246" s="9"/>
      <c r="G246" s="172"/>
      <c r="H246" s="9"/>
      <c r="I246" s="9"/>
      <c r="J246" s="9"/>
      <c r="L246" s="340"/>
      <c r="M246" s="194"/>
      <c r="N246" s="194"/>
      <c r="O246" s="181"/>
    </row>
    <row r="247" spans="1:15">
      <c r="A247" s="9"/>
      <c r="B247" s="9"/>
      <c r="C247" s="9"/>
      <c r="D247" s="9"/>
      <c r="G247" s="172"/>
      <c r="H247" s="9"/>
      <c r="I247" s="9"/>
      <c r="J247" s="9"/>
      <c r="L247" s="340"/>
      <c r="M247" s="194"/>
      <c r="N247" s="194"/>
      <c r="O247" s="181"/>
    </row>
    <row r="248" spans="1:15">
      <c r="A248" s="9"/>
      <c r="B248" s="9"/>
      <c r="C248" s="9"/>
      <c r="D248" s="9"/>
      <c r="G248" s="172"/>
      <c r="H248" s="9"/>
      <c r="I248" s="9"/>
      <c r="J248" s="9"/>
      <c r="L248" s="340"/>
      <c r="M248" s="194"/>
      <c r="N248" s="194"/>
      <c r="O248" s="181"/>
    </row>
    <row r="249" spans="1:15">
      <c r="A249" s="9"/>
      <c r="B249" s="9"/>
      <c r="C249" s="9"/>
      <c r="D249" s="9"/>
      <c r="G249" s="172"/>
      <c r="H249" s="9"/>
      <c r="I249" s="9"/>
      <c r="J249" s="9"/>
      <c r="L249" s="340"/>
      <c r="M249" s="194"/>
      <c r="N249" s="194"/>
      <c r="O249" s="181"/>
    </row>
    <row r="250" spans="1:15">
      <c r="A250" s="9"/>
      <c r="B250" s="9"/>
      <c r="C250" s="9"/>
      <c r="D250" s="9"/>
      <c r="G250" s="172"/>
      <c r="H250" s="9"/>
      <c r="I250" s="9"/>
      <c r="J250" s="9"/>
      <c r="L250" s="340"/>
      <c r="M250" s="194"/>
      <c r="N250" s="194"/>
      <c r="O250" s="181"/>
    </row>
    <row r="251" spans="1:15">
      <c r="A251" s="9"/>
      <c r="B251" s="9"/>
      <c r="C251" s="9"/>
      <c r="D251" s="9"/>
      <c r="G251" s="172"/>
      <c r="H251" s="9"/>
      <c r="I251" s="9"/>
      <c r="J251" s="9"/>
      <c r="L251" s="340"/>
      <c r="M251" s="194"/>
      <c r="N251" s="194"/>
      <c r="O251" s="181"/>
    </row>
    <row r="252" spans="1:15">
      <c r="A252" s="9"/>
      <c r="B252" s="9"/>
      <c r="C252" s="9"/>
      <c r="D252" s="9"/>
      <c r="G252" s="172"/>
      <c r="H252" s="9"/>
      <c r="I252" s="9"/>
      <c r="J252" s="9"/>
      <c r="L252" s="340"/>
      <c r="M252" s="194"/>
      <c r="N252" s="194"/>
      <c r="O252" s="181"/>
    </row>
    <row r="253" spans="1:15">
      <c r="A253" s="9"/>
      <c r="B253" s="9"/>
      <c r="C253" s="9"/>
      <c r="D253" s="9"/>
      <c r="G253" s="172"/>
      <c r="H253" s="9"/>
      <c r="I253" s="9"/>
      <c r="J253" s="9"/>
      <c r="L253" s="340"/>
      <c r="M253" s="194"/>
      <c r="N253" s="194"/>
      <c r="O253" s="181"/>
    </row>
    <row r="254" spans="1:15">
      <c r="A254" s="9"/>
      <c r="B254" s="9"/>
      <c r="C254" s="9"/>
      <c r="D254" s="9"/>
      <c r="G254" s="172"/>
      <c r="H254" s="9"/>
      <c r="I254" s="9"/>
      <c r="J254" s="9"/>
      <c r="L254" s="368"/>
      <c r="M254" s="194"/>
      <c r="N254" s="194"/>
      <c r="O254" s="181"/>
    </row>
    <row r="255" spans="1:15">
      <c r="A255" s="9"/>
      <c r="B255" s="9"/>
      <c r="C255" s="9"/>
      <c r="D255" s="9"/>
      <c r="G255" s="172"/>
      <c r="H255" s="9"/>
      <c r="I255" s="9"/>
      <c r="J255" s="9"/>
      <c r="L255" s="368"/>
      <c r="M255" s="194"/>
      <c r="N255" s="194"/>
      <c r="O255" s="181"/>
    </row>
    <row r="256" spans="1:15">
      <c r="A256" s="9"/>
      <c r="B256" s="9"/>
      <c r="C256" s="9"/>
      <c r="D256" s="9"/>
      <c r="G256" s="172"/>
      <c r="H256" s="9"/>
      <c r="I256" s="9"/>
      <c r="J256" s="9"/>
      <c r="L256" s="369"/>
      <c r="M256" s="194"/>
      <c r="N256" s="194"/>
      <c r="O256" s="181"/>
    </row>
    <row r="257" spans="1:15">
      <c r="A257" s="9"/>
      <c r="B257" s="9"/>
      <c r="C257" s="9"/>
      <c r="D257" s="9"/>
      <c r="G257" s="172"/>
      <c r="H257" s="9"/>
      <c r="I257" s="9"/>
      <c r="J257" s="9"/>
      <c r="L257" s="368"/>
      <c r="M257" s="194"/>
      <c r="N257" s="194"/>
      <c r="O257" s="181"/>
    </row>
    <row r="258" spans="1:15">
      <c r="A258" s="9"/>
      <c r="B258" s="9"/>
      <c r="C258" s="9"/>
      <c r="D258" s="9"/>
      <c r="G258" s="172"/>
      <c r="H258" s="9"/>
      <c r="I258" s="9"/>
      <c r="J258" s="9"/>
      <c r="L258" s="368"/>
      <c r="M258" s="194"/>
      <c r="N258" s="194"/>
      <c r="O258" s="181"/>
    </row>
    <row r="259" spans="1:15">
      <c r="A259" s="9"/>
      <c r="B259" s="9"/>
      <c r="C259" s="9"/>
      <c r="D259" s="9"/>
      <c r="G259" s="172"/>
      <c r="H259" s="9"/>
      <c r="I259" s="9"/>
      <c r="J259" s="9"/>
      <c r="L259" s="368"/>
      <c r="M259" s="194"/>
      <c r="N259" s="194"/>
      <c r="O259" s="181"/>
    </row>
    <row r="260" spans="1:15">
      <c r="A260" s="9"/>
      <c r="B260" s="9"/>
      <c r="C260" s="9"/>
      <c r="D260" s="9"/>
      <c r="G260" s="172"/>
      <c r="H260" s="9"/>
      <c r="I260" s="9"/>
      <c r="J260" s="9"/>
      <c r="L260" s="368"/>
      <c r="M260" s="194"/>
      <c r="N260" s="194"/>
      <c r="O260" s="181"/>
    </row>
    <row r="261" spans="1:15">
      <c r="A261" s="9"/>
      <c r="B261" s="9"/>
      <c r="C261" s="9"/>
      <c r="D261" s="9"/>
      <c r="G261" s="172"/>
      <c r="H261" s="9"/>
      <c r="I261" s="9"/>
      <c r="J261" s="9"/>
      <c r="L261" s="368"/>
      <c r="M261" s="194"/>
      <c r="N261" s="194"/>
      <c r="O261" s="181"/>
    </row>
    <row r="262" spans="1:15">
      <c r="A262" s="9"/>
      <c r="B262" s="9"/>
      <c r="C262" s="9"/>
      <c r="D262" s="9"/>
      <c r="G262" s="172"/>
      <c r="H262" s="9"/>
      <c r="I262" s="9"/>
      <c r="J262" s="9"/>
      <c r="L262" s="368"/>
      <c r="M262" s="194"/>
      <c r="N262" s="194"/>
      <c r="O262" s="181"/>
    </row>
    <row r="263" spans="1:15">
      <c r="A263" s="9"/>
      <c r="B263" s="9"/>
      <c r="C263" s="9"/>
      <c r="D263" s="9"/>
      <c r="G263" s="172"/>
      <c r="H263" s="9"/>
      <c r="I263" s="9"/>
      <c r="J263" s="9"/>
      <c r="L263" s="368"/>
      <c r="M263" s="194"/>
      <c r="N263" s="194"/>
      <c r="O263" s="181"/>
    </row>
    <row r="264" spans="1:15">
      <c r="A264" s="9"/>
      <c r="B264" s="9"/>
      <c r="C264" s="9"/>
      <c r="D264" s="9"/>
      <c r="G264" s="172"/>
      <c r="H264" s="9"/>
      <c r="I264" s="9"/>
      <c r="J264" s="9"/>
      <c r="L264" s="202"/>
      <c r="M264" s="194"/>
      <c r="N264" s="194"/>
      <c r="O264" s="181"/>
    </row>
    <row r="265" spans="1:15">
      <c r="A265" s="9"/>
      <c r="B265" s="9"/>
      <c r="C265" s="9"/>
      <c r="D265" s="9"/>
      <c r="G265" s="172"/>
      <c r="H265" s="9"/>
      <c r="I265" s="9"/>
      <c r="J265" s="9"/>
      <c r="L265" s="202"/>
      <c r="M265" s="194"/>
      <c r="N265" s="194"/>
      <c r="O265" s="181"/>
    </row>
    <row r="266" spans="1:15">
      <c r="A266" s="9"/>
      <c r="B266" s="9"/>
      <c r="C266" s="9"/>
      <c r="D266" s="9"/>
      <c r="G266" s="172"/>
      <c r="H266" s="9"/>
      <c r="I266" s="9"/>
      <c r="J266" s="9"/>
      <c r="K266" s="180"/>
      <c r="L266" s="202"/>
      <c r="M266" s="194"/>
      <c r="N266" s="194"/>
      <c r="O266" s="181"/>
    </row>
    <row r="267" spans="1:15">
      <c r="A267" s="9"/>
      <c r="B267" s="9"/>
      <c r="C267" s="9"/>
      <c r="D267" s="9"/>
      <c r="G267" s="172"/>
      <c r="H267" s="9"/>
      <c r="I267" s="9"/>
      <c r="J267" s="9"/>
      <c r="K267" s="180"/>
      <c r="L267" s="340"/>
      <c r="M267" s="194"/>
      <c r="N267" s="194"/>
      <c r="O267" s="181"/>
    </row>
    <row r="268" spans="1:15">
      <c r="A268" s="9"/>
      <c r="B268" s="9"/>
      <c r="C268" s="9"/>
      <c r="D268" s="9"/>
      <c r="G268" s="172"/>
      <c r="H268" s="9"/>
      <c r="I268" s="9"/>
      <c r="J268" s="9"/>
      <c r="K268" s="180"/>
      <c r="L268" s="340"/>
      <c r="M268" s="194"/>
      <c r="N268" s="194"/>
      <c r="O268" s="181"/>
    </row>
    <row r="269" spans="1:15">
      <c r="A269" s="9"/>
      <c r="B269" s="9"/>
      <c r="C269" s="9"/>
      <c r="D269" s="9"/>
      <c r="G269" s="172"/>
      <c r="H269" s="9"/>
      <c r="I269" s="9"/>
      <c r="J269" s="9"/>
      <c r="L269" s="370"/>
      <c r="M269" s="194"/>
      <c r="N269" s="194"/>
      <c r="O269" s="181"/>
    </row>
    <row r="270" spans="1:15">
      <c r="A270" s="9"/>
      <c r="B270" s="9"/>
      <c r="C270" s="9"/>
      <c r="D270" s="9"/>
      <c r="G270" s="172"/>
      <c r="H270" s="9"/>
      <c r="I270" s="9"/>
      <c r="J270" s="9"/>
      <c r="L270" s="370"/>
      <c r="M270" s="194"/>
      <c r="N270" s="194"/>
      <c r="O270" s="181"/>
    </row>
    <row r="271" spans="1:15">
      <c r="A271" s="9"/>
      <c r="B271" s="9"/>
      <c r="C271" s="9"/>
      <c r="D271" s="9"/>
      <c r="G271" s="172"/>
      <c r="H271" s="9"/>
      <c r="I271" s="9"/>
      <c r="J271" s="9"/>
      <c r="L271" s="202"/>
      <c r="M271" s="194"/>
      <c r="N271" s="194"/>
      <c r="O271" s="181"/>
    </row>
    <row r="272" spans="1:15">
      <c r="A272" s="9"/>
      <c r="B272" s="9"/>
      <c r="C272" s="9"/>
      <c r="D272" s="9"/>
      <c r="G272" s="172"/>
      <c r="H272" s="9"/>
      <c r="I272" s="9"/>
      <c r="J272" s="9"/>
      <c r="L272" s="371"/>
      <c r="M272" s="194"/>
      <c r="N272" s="194"/>
      <c r="O272" s="181"/>
    </row>
    <row r="273" spans="1:15">
      <c r="A273" s="9"/>
      <c r="B273" s="9"/>
      <c r="C273" s="9"/>
      <c r="D273" s="9"/>
      <c r="G273" s="172"/>
      <c r="H273" s="9"/>
      <c r="I273" s="9"/>
      <c r="J273" s="9"/>
      <c r="K273" s="180"/>
      <c r="L273" s="172"/>
      <c r="M273" s="172"/>
      <c r="N273" s="172"/>
      <c r="O273" s="181"/>
    </row>
    <row r="274" spans="1:15">
      <c r="A274" s="9"/>
      <c r="B274" s="9"/>
      <c r="C274" s="9"/>
      <c r="D274" s="9"/>
      <c r="G274" s="172"/>
      <c r="H274" s="9"/>
      <c r="I274" s="9"/>
      <c r="J274" s="9"/>
      <c r="L274" s="172"/>
      <c r="M274" s="172"/>
      <c r="N274" s="172"/>
      <c r="O274" s="181"/>
    </row>
    <row r="275" spans="1:15">
      <c r="A275" s="9"/>
      <c r="B275" s="9"/>
      <c r="C275" s="9"/>
      <c r="D275" s="9"/>
      <c r="G275" s="172"/>
      <c r="H275" s="9"/>
      <c r="I275" s="9"/>
      <c r="J275" s="9"/>
      <c r="K275" s="180"/>
      <c r="L275" s="172"/>
      <c r="M275" s="172"/>
      <c r="N275" s="172"/>
    </row>
    <row r="276" spans="1:15">
      <c r="A276" s="9"/>
      <c r="B276" s="9"/>
      <c r="C276" s="9"/>
      <c r="D276" s="9"/>
      <c r="G276" s="172"/>
      <c r="H276" s="9"/>
      <c r="I276" s="9"/>
      <c r="J276" s="9"/>
      <c r="K276" s="180"/>
      <c r="L276" s="172"/>
      <c r="M276" s="172"/>
      <c r="N276" s="172"/>
    </row>
    <row r="277" spans="1:15">
      <c r="A277" s="9"/>
      <c r="B277" s="9"/>
      <c r="C277" s="9"/>
      <c r="D277" s="9"/>
      <c r="G277" s="172"/>
      <c r="H277" s="9"/>
      <c r="I277" s="9"/>
      <c r="J277" s="9"/>
      <c r="K277" s="180"/>
      <c r="L277" s="172"/>
      <c r="M277" s="172"/>
      <c r="N277" s="172"/>
    </row>
    <row r="278" spans="1:15">
      <c r="A278" s="9"/>
      <c r="B278" s="9"/>
      <c r="C278" s="9"/>
      <c r="D278" s="9"/>
      <c r="G278" s="172"/>
      <c r="H278" s="9"/>
      <c r="I278" s="9"/>
      <c r="J278" s="9"/>
      <c r="K278" s="180"/>
      <c r="L278" s="172"/>
      <c r="M278" s="172"/>
      <c r="N278" s="172"/>
    </row>
    <row r="279" spans="1:15">
      <c r="A279" s="9"/>
      <c r="B279" s="9"/>
      <c r="C279" s="9"/>
      <c r="D279" s="9"/>
      <c r="G279" s="172"/>
      <c r="H279" s="9"/>
      <c r="I279" s="9"/>
      <c r="J279" s="9"/>
      <c r="K279" s="180"/>
      <c r="L279" s="172"/>
      <c r="M279" s="172"/>
      <c r="N279" s="172"/>
    </row>
    <row r="280" spans="1:15">
      <c r="A280" s="9"/>
      <c r="B280" s="9"/>
      <c r="C280" s="9"/>
      <c r="D280" s="9"/>
      <c r="G280" s="172"/>
      <c r="H280" s="9"/>
      <c r="I280" s="9"/>
      <c r="J280" s="9"/>
      <c r="K280" s="372"/>
      <c r="L280" s="340"/>
      <c r="M280" s="194"/>
      <c r="N280" s="194"/>
    </row>
    <row r="281" spans="1:15">
      <c r="A281" s="9"/>
      <c r="B281" s="9"/>
      <c r="C281" s="9"/>
      <c r="D281" s="9"/>
      <c r="G281" s="172"/>
      <c r="H281" s="9"/>
      <c r="I281" s="9"/>
      <c r="J281" s="9"/>
      <c r="K281" s="372"/>
      <c r="L281" s="340"/>
      <c r="M281" s="194"/>
      <c r="N281" s="194"/>
    </row>
    <row r="282" spans="1:15">
      <c r="A282" s="9"/>
      <c r="B282" s="9"/>
      <c r="C282" s="9"/>
      <c r="D282" s="9"/>
      <c r="G282" s="172"/>
      <c r="H282" s="9"/>
      <c r="I282" s="9"/>
      <c r="J282" s="9"/>
      <c r="K282" s="372"/>
      <c r="L282" s="202"/>
      <c r="M282" s="194"/>
      <c r="N282" s="194"/>
      <c r="O282" s="181"/>
    </row>
    <row r="283" spans="1:15">
      <c r="A283" s="9"/>
      <c r="B283" s="9"/>
      <c r="C283" s="9"/>
      <c r="D283" s="9"/>
      <c r="G283" s="172"/>
      <c r="H283" s="9"/>
      <c r="I283" s="9"/>
      <c r="J283" s="9"/>
      <c r="K283" s="372"/>
      <c r="L283" s="202"/>
      <c r="M283" s="373"/>
      <c r="N283" s="373"/>
      <c r="O283" s="181"/>
    </row>
    <row r="284" spans="1:15">
      <c r="A284" s="9"/>
      <c r="B284" s="9"/>
      <c r="C284" s="9"/>
      <c r="D284" s="9"/>
      <c r="G284" s="172"/>
      <c r="H284" s="9"/>
      <c r="I284" s="9"/>
      <c r="J284" s="9"/>
      <c r="K284" s="180"/>
      <c r="L284" s="202"/>
      <c r="M284" s="194"/>
      <c r="N284" s="194"/>
      <c r="O284" s="181"/>
    </row>
    <row r="285" spans="1:15" s="375" customFormat="1">
      <c r="A285" s="9"/>
      <c r="B285" s="9"/>
      <c r="C285" s="9"/>
      <c r="D285" s="9"/>
      <c r="E285" s="9"/>
      <c r="F285" s="9"/>
      <c r="G285" s="172"/>
      <c r="H285" s="9"/>
      <c r="I285" s="9"/>
      <c r="J285" s="9"/>
      <c r="K285" s="180"/>
      <c r="L285" s="202"/>
      <c r="M285" s="194"/>
      <c r="N285" s="194"/>
      <c r="O285" s="374"/>
    </row>
    <row r="286" spans="1:15">
      <c r="A286" s="9"/>
      <c r="B286" s="9"/>
      <c r="C286" s="9"/>
      <c r="D286" s="9"/>
      <c r="G286" s="172"/>
      <c r="H286" s="9"/>
      <c r="I286" s="9"/>
      <c r="J286" s="9"/>
      <c r="K286" s="180"/>
      <c r="L286" s="202"/>
      <c r="M286" s="194"/>
      <c r="N286" s="194"/>
      <c r="O286" s="181"/>
    </row>
    <row r="287" spans="1:15">
      <c r="A287" s="9"/>
      <c r="B287" s="9"/>
      <c r="C287" s="9"/>
      <c r="D287" s="9"/>
      <c r="G287" s="172"/>
      <c r="H287" s="9"/>
      <c r="I287" s="9"/>
      <c r="J287" s="9"/>
      <c r="K287" s="180"/>
      <c r="L287" s="202"/>
      <c r="M287" s="194"/>
      <c r="N287" s="194"/>
      <c r="O287" s="181"/>
    </row>
    <row r="288" spans="1:15">
      <c r="A288" s="9"/>
      <c r="B288" s="9"/>
      <c r="C288" s="9"/>
      <c r="D288" s="9"/>
      <c r="G288" s="172"/>
      <c r="H288" s="9"/>
      <c r="I288" s="9"/>
      <c r="J288" s="9"/>
      <c r="K288" s="180"/>
      <c r="L288" s="376"/>
      <c r="M288" s="194"/>
      <c r="N288" s="194"/>
      <c r="O288" s="181"/>
    </row>
    <row r="289" spans="1:15">
      <c r="A289" s="9"/>
      <c r="B289" s="9"/>
      <c r="C289" s="9"/>
      <c r="D289" s="9"/>
      <c r="G289" s="172"/>
      <c r="H289" s="9"/>
      <c r="I289" s="9"/>
      <c r="J289" s="9"/>
      <c r="K289" s="180"/>
      <c r="L289" s="376"/>
      <c r="M289" s="194"/>
      <c r="N289" s="194"/>
      <c r="O289" s="181"/>
    </row>
    <row r="290" spans="1:15">
      <c r="A290" s="9"/>
      <c r="B290" s="9"/>
      <c r="C290" s="9"/>
      <c r="D290" s="9"/>
      <c r="G290" s="172"/>
      <c r="H290" s="9"/>
      <c r="I290" s="9"/>
      <c r="J290" s="9"/>
      <c r="K290" s="377"/>
      <c r="L290" s="376"/>
      <c r="M290" s="194"/>
      <c r="N290" s="194"/>
      <c r="O290" s="181"/>
    </row>
    <row r="291" spans="1:15">
      <c r="A291" s="9"/>
      <c r="B291" s="9"/>
      <c r="C291" s="9"/>
      <c r="D291" s="9"/>
      <c r="G291" s="172"/>
      <c r="H291" s="9"/>
      <c r="I291" s="9"/>
      <c r="J291" s="9"/>
      <c r="K291" s="377"/>
      <c r="L291" s="376"/>
      <c r="M291" s="194"/>
      <c r="N291" s="194"/>
      <c r="O291" s="181"/>
    </row>
    <row r="292" spans="1:15">
      <c r="A292" s="9"/>
      <c r="B292" s="9"/>
      <c r="C292" s="9"/>
      <c r="D292" s="9"/>
      <c r="G292" s="172"/>
      <c r="H292" s="9"/>
      <c r="I292" s="9"/>
      <c r="J292" s="9"/>
      <c r="K292" s="377"/>
      <c r="L292" s="376"/>
      <c r="M292" s="194"/>
      <c r="N292" s="194"/>
      <c r="O292" s="181"/>
    </row>
    <row r="293" spans="1:15">
      <c r="A293" s="9"/>
      <c r="B293" s="9"/>
      <c r="C293" s="9"/>
      <c r="D293" s="9"/>
      <c r="G293" s="172"/>
      <c r="H293" s="9"/>
      <c r="I293" s="9"/>
      <c r="J293" s="9"/>
      <c r="K293" s="377"/>
      <c r="L293" s="376"/>
      <c r="M293" s="194"/>
      <c r="N293" s="194"/>
      <c r="O293" s="181"/>
    </row>
    <row r="294" spans="1:15">
      <c r="A294" s="9"/>
      <c r="B294" s="9"/>
      <c r="C294" s="9"/>
      <c r="D294" s="9"/>
      <c r="G294" s="172"/>
      <c r="H294" s="9"/>
      <c r="I294" s="9"/>
      <c r="J294" s="9"/>
      <c r="K294" s="377"/>
      <c r="L294" s="171"/>
      <c r="M294" s="194"/>
      <c r="N294" s="194"/>
      <c r="O294" s="181"/>
    </row>
    <row r="295" spans="1:15">
      <c r="A295" s="9"/>
      <c r="B295" s="9"/>
      <c r="C295" s="9"/>
      <c r="D295" s="9"/>
      <c r="G295" s="172"/>
      <c r="H295" s="9"/>
      <c r="I295" s="9"/>
      <c r="J295" s="9"/>
      <c r="K295" s="377"/>
      <c r="L295" s="171"/>
      <c r="M295" s="194"/>
      <c r="N295" s="194"/>
      <c r="O295" s="181"/>
    </row>
    <row r="296" spans="1:15">
      <c r="A296" s="9"/>
      <c r="B296" s="9"/>
      <c r="C296" s="9"/>
      <c r="D296" s="9"/>
      <c r="G296" s="172"/>
      <c r="H296" s="9"/>
      <c r="I296" s="9"/>
      <c r="J296" s="9"/>
      <c r="K296" s="157"/>
      <c r="L296" s="171"/>
      <c r="M296" s="194"/>
      <c r="N296" s="194"/>
      <c r="O296" s="181"/>
    </row>
    <row r="297" spans="1:15">
      <c r="A297" s="9"/>
      <c r="B297" s="9"/>
      <c r="C297" s="9"/>
      <c r="D297" s="9"/>
      <c r="G297" s="172"/>
      <c r="H297" s="9"/>
      <c r="I297" s="9"/>
      <c r="J297" s="9"/>
      <c r="K297" s="157"/>
      <c r="L297" s="171"/>
      <c r="M297" s="194"/>
      <c r="N297" s="194"/>
      <c r="O297" s="181"/>
    </row>
    <row r="298" spans="1:15">
      <c r="A298" s="9"/>
      <c r="B298" s="9"/>
      <c r="C298" s="9"/>
      <c r="D298" s="9"/>
      <c r="G298" s="172"/>
      <c r="H298" s="9"/>
      <c r="I298" s="9"/>
      <c r="J298" s="9"/>
      <c r="K298" s="157"/>
      <c r="L298" s="171"/>
      <c r="M298" s="194"/>
      <c r="N298" s="194"/>
      <c r="O298" s="181"/>
    </row>
    <row r="299" spans="1:15">
      <c r="A299" s="9"/>
      <c r="B299" s="9"/>
      <c r="C299" s="9"/>
      <c r="D299" s="9"/>
      <c r="G299" s="172"/>
      <c r="H299" s="9"/>
      <c r="I299" s="9"/>
      <c r="J299" s="9"/>
      <c r="K299" s="157"/>
      <c r="L299" s="171"/>
      <c r="M299" s="194"/>
      <c r="N299" s="194"/>
      <c r="O299" s="181"/>
    </row>
    <row r="300" spans="1:15">
      <c r="A300" s="9"/>
      <c r="B300" s="9"/>
      <c r="C300" s="9"/>
      <c r="D300" s="9"/>
      <c r="G300" s="172"/>
      <c r="H300" s="9"/>
      <c r="I300" s="9"/>
      <c r="J300" s="9"/>
      <c r="K300" s="157"/>
      <c r="L300" s="171"/>
      <c r="M300" s="194"/>
      <c r="N300" s="194"/>
      <c r="O300" s="181"/>
    </row>
    <row r="301" spans="1:15">
      <c r="A301" s="9"/>
      <c r="B301" s="9"/>
      <c r="C301" s="9"/>
      <c r="D301" s="9"/>
      <c r="G301" s="172"/>
      <c r="H301" s="9"/>
      <c r="I301" s="9"/>
      <c r="J301" s="9"/>
      <c r="K301" s="157"/>
      <c r="L301" s="171"/>
      <c r="M301" s="194"/>
      <c r="N301" s="194"/>
      <c r="O301" s="181"/>
    </row>
    <row r="302" spans="1:15">
      <c r="A302" s="9"/>
      <c r="B302" s="9"/>
      <c r="C302" s="9"/>
      <c r="D302" s="9"/>
      <c r="G302" s="172"/>
      <c r="H302" s="9"/>
      <c r="I302" s="9"/>
      <c r="J302" s="9"/>
      <c r="K302" s="157"/>
      <c r="L302" s="171"/>
      <c r="M302" s="194"/>
      <c r="N302" s="194"/>
      <c r="O302" s="181"/>
    </row>
    <row r="303" spans="1:15">
      <c r="A303" s="9"/>
      <c r="B303" s="9"/>
      <c r="C303" s="9"/>
      <c r="D303" s="9"/>
      <c r="G303" s="172"/>
      <c r="H303" s="9"/>
      <c r="I303" s="9"/>
      <c r="J303" s="9"/>
      <c r="K303" s="157"/>
      <c r="L303" s="171"/>
      <c r="M303" s="194"/>
      <c r="N303" s="194"/>
      <c r="O303" s="181"/>
    </row>
    <row r="304" spans="1:15">
      <c r="A304" s="9"/>
      <c r="B304" s="9"/>
      <c r="C304" s="9"/>
      <c r="D304" s="9"/>
      <c r="G304" s="172"/>
      <c r="H304" s="9"/>
      <c r="I304" s="9"/>
      <c r="J304" s="9"/>
      <c r="K304" s="157"/>
      <c r="L304" s="171"/>
      <c r="M304" s="194"/>
      <c r="N304" s="194"/>
      <c r="O304" s="181"/>
    </row>
    <row r="305" spans="1:15">
      <c r="A305" s="9"/>
      <c r="B305" s="9"/>
      <c r="C305" s="9"/>
      <c r="D305" s="9"/>
      <c r="G305" s="172"/>
      <c r="H305" s="9"/>
      <c r="I305" s="9"/>
      <c r="J305" s="9"/>
      <c r="K305" s="157"/>
      <c r="L305" s="171"/>
      <c r="M305" s="194"/>
      <c r="N305" s="194"/>
      <c r="O305" s="181"/>
    </row>
    <row r="306" spans="1:15">
      <c r="A306" s="9"/>
      <c r="B306" s="9"/>
      <c r="C306" s="9"/>
      <c r="D306" s="9"/>
      <c r="G306" s="172"/>
      <c r="H306" s="9"/>
      <c r="I306" s="9"/>
      <c r="J306" s="9"/>
      <c r="K306" s="157"/>
      <c r="L306" s="171"/>
      <c r="M306" s="194"/>
      <c r="N306" s="194"/>
      <c r="O306" s="181"/>
    </row>
    <row r="307" spans="1:15">
      <c r="A307" s="9"/>
      <c r="B307" s="9"/>
      <c r="C307" s="9"/>
      <c r="D307" s="9"/>
      <c r="G307" s="172"/>
      <c r="H307" s="9"/>
      <c r="I307" s="9"/>
      <c r="J307" s="9"/>
      <c r="K307" s="157"/>
      <c r="L307" s="171"/>
      <c r="M307" s="194"/>
      <c r="N307" s="194"/>
      <c r="O307" s="181"/>
    </row>
    <row r="308" spans="1:15">
      <c r="A308" s="9"/>
      <c r="B308" s="9"/>
      <c r="C308" s="9"/>
      <c r="D308" s="9"/>
      <c r="G308" s="172"/>
      <c r="H308" s="9"/>
      <c r="I308" s="9"/>
      <c r="J308" s="9"/>
      <c r="K308" s="157"/>
      <c r="L308" s="171"/>
      <c r="M308" s="194"/>
      <c r="N308" s="194"/>
      <c r="O308" s="181"/>
    </row>
    <row r="309" spans="1:15">
      <c r="A309" s="9"/>
      <c r="B309" s="9"/>
      <c r="C309" s="9"/>
      <c r="D309" s="9"/>
      <c r="G309" s="172"/>
      <c r="H309" s="9"/>
      <c r="I309" s="9"/>
      <c r="J309" s="9"/>
      <c r="K309" s="157"/>
      <c r="L309" s="171"/>
      <c r="M309" s="194"/>
      <c r="N309" s="194"/>
      <c r="O309" s="181"/>
    </row>
    <row r="310" spans="1:15">
      <c r="A310" s="9"/>
      <c r="B310" s="9"/>
      <c r="C310" s="9"/>
      <c r="D310" s="9"/>
      <c r="G310" s="172"/>
      <c r="H310" s="9"/>
      <c r="I310" s="9"/>
      <c r="J310" s="9"/>
      <c r="K310" s="157"/>
      <c r="L310" s="171"/>
      <c r="M310" s="194"/>
      <c r="N310" s="194"/>
      <c r="O310" s="181"/>
    </row>
    <row r="311" spans="1:15">
      <c r="A311" s="9"/>
      <c r="B311" s="9"/>
      <c r="C311" s="9"/>
      <c r="D311" s="9"/>
      <c r="G311" s="172"/>
      <c r="H311" s="9"/>
      <c r="I311" s="9"/>
      <c r="J311" s="9"/>
      <c r="K311" s="157"/>
      <c r="L311" s="171"/>
      <c r="M311" s="194"/>
      <c r="N311" s="194"/>
      <c r="O311" s="181"/>
    </row>
    <row r="312" spans="1:15">
      <c r="A312" s="9"/>
      <c r="B312" s="9"/>
      <c r="C312" s="9"/>
      <c r="D312" s="9"/>
      <c r="G312" s="172"/>
      <c r="H312" s="9"/>
      <c r="I312" s="9"/>
      <c r="J312" s="9"/>
      <c r="K312" s="157"/>
      <c r="L312" s="171"/>
      <c r="M312" s="194"/>
      <c r="N312" s="194"/>
      <c r="O312" s="181"/>
    </row>
    <row r="313" spans="1:15">
      <c r="A313" s="9"/>
      <c r="B313" s="9"/>
      <c r="C313" s="9"/>
      <c r="D313" s="9"/>
      <c r="G313" s="172"/>
      <c r="H313" s="9"/>
      <c r="I313" s="9"/>
      <c r="J313" s="9"/>
      <c r="K313" s="157"/>
      <c r="L313" s="172"/>
      <c r="M313" s="194"/>
      <c r="N313" s="194"/>
      <c r="O313" s="181"/>
    </row>
    <row r="314" spans="1:15">
      <c r="A314" s="9"/>
      <c r="B314" s="9"/>
      <c r="C314" s="9"/>
      <c r="D314" s="9"/>
      <c r="G314" s="172"/>
      <c r="H314" s="9"/>
      <c r="I314" s="9"/>
      <c r="J314" s="9"/>
      <c r="K314" s="157"/>
      <c r="L314" s="172"/>
      <c r="M314" s="194"/>
      <c r="N314" s="194"/>
      <c r="O314" s="181"/>
    </row>
    <row r="315" spans="1:15">
      <c r="A315" s="9"/>
      <c r="B315" s="9"/>
      <c r="C315" s="9"/>
      <c r="D315" s="9"/>
      <c r="G315" s="172"/>
      <c r="H315" s="9"/>
      <c r="I315" s="9"/>
      <c r="J315" s="9"/>
      <c r="L315" s="172"/>
      <c r="M315" s="194"/>
      <c r="N315" s="194"/>
      <c r="O315" s="181"/>
    </row>
    <row r="316" spans="1:15">
      <c r="A316" s="9"/>
      <c r="B316" s="9"/>
      <c r="C316" s="9"/>
      <c r="D316" s="9"/>
      <c r="G316" s="172"/>
      <c r="H316" s="9"/>
      <c r="I316" s="9"/>
      <c r="J316" s="9"/>
      <c r="L316" s="378"/>
      <c r="M316" s="194"/>
      <c r="N316" s="194"/>
      <c r="O316" s="181"/>
    </row>
    <row r="317" spans="1:15">
      <c r="A317" s="9"/>
      <c r="B317" s="9"/>
      <c r="C317" s="9"/>
      <c r="D317" s="9"/>
      <c r="G317" s="172"/>
      <c r="H317" s="9"/>
      <c r="I317" s="9"/>
      <c r="J317" s="9"/>
      <c r="L317" s="378"/>
      <c r="M317" s="194"/>
      <c r="N317" s="194"/>
      <c r="O317" s="181"/>
    </row>
    <row r="318" spans="1:15">
      <c r="A318" s="9"/>
      <c r="B318" s="9"/>
      <c r="C318" s="9"/>
      <c r="D318" s="9"/>
      <c r="G318" s="172"/>
      <c r="H318" s="9"/>
      <c r="I318" s="9"/>
      <c r="J318" s="9"/>
      <c r="K318" s="157"/>
      <c r="L318" s="378"/>
      <c r="M318" s="194"/>
      <c r="N318" s="194"/>
      <c r="O318" s="181"/>
    </row>
    <row r="319" spans="1:15">
      <c r="A319" s="9"/>
      <c r="B319" s="9"/>
      <c r="C319" s="9"/>
      <c r="D319" s="9"/>
      <c r="G319" s="172"/>
      <c r="H319" s="9"/>
      <c r="I319" s="9"/>
      <c r="J319" s="9"/>
      <c r="K319" s="157"/>
      <c r="L319" s="378"/>
      <c r="M319" s="194"/>
      <c r="N319" s="194"/>
      <c r="O319" s="181"/>
    </row>
    <row r="320" spans="1:15">
      <c r="A320" s="9"/>
      <c r="B320" s="9"/>
      <c r="C320" s="9"/>
      <c r="D320" s="9"/>
      <c r="G320" s="172"/>
      <c r="H320" s="9"/>
      <c r="I320" s="9"/>
      <c r="J320" s="9"/>
      <c r="K320" s="157"/>
      <c r="L320" s="202"/>
      <c r="M320" s="194"/>
      <c r="N320" s="194"/>
      <c r="O320" s="181"/>
    </row>
    <row r="321" spans="1:15">
      <c r="A321" s="9"/>
      <c r="B321" s="9"/>
      <c r="C321" s="9"/>
      <c r="D321" s="9"/>
      <c r="G321" s="172"/>
      <c r="H321" s="9"/>
      <c r="I321" s="9"/>
      <c r="J321" s="9"/>
      <c r="K321" s="157"/>
      <c r="L321" s="202"/>
      <c r="M321" s="194"/>
      <c r="N321" s="194"/>
      <c r="O321" s="181"/>
    </row>
    <row r="322" spans="1:15">
      <c r="A322" s="9"/>
      <c r="B322" s="9"/>
      <c r="C322" s="9"/>
      <c r="D322" s="9"/>
      <c r="G322" s="172"/>
      <c r="H322" s="9"/>
      <c r="I322" s="9"/>
      <c r="J322" s="9"/>
      <c r="K322" s="180"/>
      <c r="L322" s="202"/>
      <c r="M322" s="194"/>
      <c r="N322" s="194"/>
      <c r="O322" s="181"/>
    </row>
    <row r="323" spans="1:15">
      <c r="A323" s="9"/>
      <c r="B323" s="9"/>
      <c r="C323" s="9"/>
      <c r="D323" s="9"/>
      <c r="G323" s="172"/>
      <c r="H323" s="9"/>
      <c r="I323" s="9"/>
      <c r="J323" s="9"/>
      <c r="K323" s="180"/>
      <c r="L323" s="202"/>
      <c r="M323" s="194"/>
      <c r="N323" s="194"/>
      <c r="O323" s="181"/>
    </row>
    <row r="324" spans="1:15">
      <c r="A324" s="9"/>
      <c r="B324" s="9"/>
      <c r="C324" s="9"/>
      <c r="D324" s="9"/>
      <c r="G324" s="172"/>
      <c r="H324" s="9"/>
      <c r="I324" s="9"/>
      <c r="J324" s="9"/>
      <c r="K324" s="289"/>
      <c r="L324" s="202"/>
      <c r="M324" s="194"/>
      <c r="N324" s="194"/>
      <c r="O324" s="181"/>
    </row>
    <row r="325" spans="1:15">
      <c r="A325" s="9"/>
      <c r="B325" s="9"/>
      <c r="C325" s="9"/>
      <c r="D325" s="9"/>
      <c r="G325" s="172"/>
      <c r="H325" s="9"/>
      <c r="I325" s="9"/>
      <c r="J325" s="9"/>
      <c r="K325" s="180"/>
      <c r="L325" s="202"/>
      <c r="M325" s="194"/>
      <c r="N325" s="194"/>
      <c r="O325" s="181"/>
    </row>
    <row r="326" spans="1:15">
      <c r="A326" s="9"/>
      <c r="B326" s="9"/>
      <c r="C326" s="9"/>
      <c r="D326" s="9"/>
      <c r="G326" s="172"/>
      <c r="H326" s="9"/>
      <c r="I326" s="9"/>
      <c r="J326" s="9"/>
      <c r="K326" s="180"/>
      <c r="L326" s="376"/>
      <c r="M326" s="194"/>
      <c r="N326" s="194"/>
      <c r="O326" s="181"/>
    </row>
    <row r="327" spans="1:15">
      <c r="A327" s="9"/>
      <c r="B327" s="9"/>
      <c r="C327" s="9"/>
      <c r="D327" s="9"/>
      <c r="G327" s="172"/>
      <c r="H327" s="9"/>
      <c r="I327" s="9"/>
      <c r="J327" s="9"/>
      <c r="K327" s="180"/>
      <c r="L327" s="171"/>
      <c r="M327" s="194"/>
      <c r="N327" s="194"/>
      <c r="O327" s="181"/>
    </row>
    <row r="328" spans="1:15">
      <c r="A328" s="9"/>
      <c r="B328" s="9"/>
      <c r="C328" s="9"/>
      <c r="D328" s="9"/>
      <c r="G328" s="172"/>
      <c r="H328" s="9"/>
      <c r="I328" s="9"/>
      <c r="J328" s="9"/>
      <c r="K328" s="377"/>
      <c r="L328" s="171"/>
      <c r="M328" s="194"/>
      <c r="N328" s="194"/>
      <c r="O328" s="181"/>
    </row>
    <row r="329" spans="1:15">
      <c r="A329" s="9"/>
      <c r="B329" s="9"/>
      <c r="C329" s="9"/>
      <c r="D329" s="9"/>
      <c r="G329" s="172"/>
      <c r="H329" s="9"/>
      <c r="I329" s="9"/>
      <c r="J329" s="9"/>
      <c r="K329" s="157"/>
      <c r="L329" s="171"/>
      <c r="M329" s="194"/>
      <c r="N329" s="194"/>
      <c r="O329" s="181"/>
    </row>
    <row r="330" spans="1:15">
      <c r="A330" s="9"/>
      <c r="B330" s="9"/>
      <c r="C330" s="9"/>
      <c r="D330" s="9"/>
      <c r="G330" s="172"/>
      <c r="H330" s="9"/>
      <c r="I330" s="9"/>
      <c r="J330" s="9"/>
      <c r="K330" s="157"/>
      <c r="L330" s="171"/>
      <c r="M330" s="194"/>
      <c r="N330" s="194"/>
      <c r="O330" s="181"/>
    </row>
    <row r="331" spans="1:15">
      <c r="A331" s="9"/>
      <c r="B331" s="9"/>
      <c r="C331" s="9"/>
      <c r="D331" s="9"/>
      <c r="G331" s="172"/>
      <c r="H331" s="9"/>
      <c r="I331" s="9"/>
      <c r="J331" s="9"/>
      <c r="K331" s="157"/>
      <c r="L331" s="171"/>
      <c r="M331" s="194"/>
      <c r="N331" s="194"/>
      <c r="O331" s="181"/>
    </row>
    <row r="332" spans="1:15">
      <c r="A332" s="9"/>
      <c r="B332" s="9"/>
      <c r="C332" s="9"/>
      <c r="D332" s="9"/>
      <c r="G332" s="172"/>
      <c r="H332" s="9"/>
      <c r="I332" s="9"/>
      <c r="J332" s="9"/>
      <c r="K332" s="157"/>
      <c r="L332" s="171"/>
      <c r="M332" s="194"/>
      <c r="N332" s="194"/>
      <c r="O332" s="181"/>
    </row>
    <row r="333" spans="1:15">
      <c r="A333" s="9"/>
      <c r="B333" s="9"/>
      <c r="C333" s="9"/>
      <c r="D333" s="9"/>
      <c r="G333" s="172"/>
      <c r="H333" s="9"/>
      <c r="I333" s="9"/>
      <c r="J333" s="9"/>
      <c r="K333" s="157"/>
      <c r="L333" s="171"/>
      <c r="M333" s="194"/>
      <c r="N333" s="194"/>
      <c r="O333" s="181"/>
    </row>
    <row r="334" spans="1:15">
      <c r="A334" s="9"/>
      <c r="B334" s="9"/>
      <c r="C334" s="9"/>
      <c r="D334" s="9"/>
      <c r="G334" s="172"/>
      <c r="H334" s="9"/>
      <c r="I334" s="9"/>
      <c r="J334" s="9"/>
      <c r="K334" s="157"/>
      <c r="L334" s="171"/>
      <c r="M334" s="194"/>
      <c r="N334" s="194"/>
      <c r="O334" s="181"/>
    </row>
    <row r="335" spans="1:15">
      <c r="A335" s="9"/>
      <c r="B335" s="9"/>
      <c r="C335" s="9"/>
      <c r="D335" s="9"/>
      <c r="G335" s="172"/>
      <c r="H335" s="9"/>
      <c r="I335" s="9"/>
      <c r="J335" s="9"/>
      <c r="K335" s="157"/>
      <c r="L335" s="171"/>
      <c r="M335" s="194"/>
      <c r="N335" s="194"/>
      <c r="O335" s="181"/>
    </row>
    <row r="336" spans="1:15">
      <c r="A336" s="9"/>
      <c r="B336" s="9"/>
      <c r="C336" s="9"/>
      <c r="D336" s="9"/>
      <c r="G336" s="172"/>
      <c r="H336" s="9"/>
      <c r="I336" s="9"/>
      <c r="J336" s="9"/>
      <c r="K336" s="157"/>
      <c r="L336" s="171"/>
      <c r="M336" s="194"/>
      <c r="N336" s="194"/>
      <c r="O336" s="181"/>
    </row>
    <row r="337" spans="1:15">
      <c r="A337" s="9"/>
      <c r="B337" s="9"/>
      <c r="C337" s="9"/>
      <c r="D337" s="9"/>
      <c r="G337" s="172"/>
      <c r="H337" s="9"/>
      <c r="I337" s="9"/>
      <c r="J337" s="9"/>
      <c r="K337" s="157"/>
      <c r="L337" s="171"/>
      <c r="M337" s="194"/>
      <c r="N337" s="194"/>
      <c r="O337" s="181"/>
    </row>
    <row r="338" spans="1:15">
      <c r="A338" s="9"/>
      <c r="B338" s="9"/>
      <c r="C338" s="9"/>
      <c r="D338" s="9"/>
      <c r="G338" s="172"/>
      <c r="H338" s="9"/>
      <c r="I338" s="9"/>
      <c r="J338" s="9"/>
      <c r="K338" s="157"/>
      <c r="L338" s="376"/>
      <c r="M338" s="194"/>
      <c r="N338" s="194"/>
      <c r="O338" s="181"/>
    </row>
    <row r="339" spans="1:15">
      <c r="A339" s="9"/>
      <c r="B339" s="9"/>
      <c r="C339" s="9"/>
      <c r="D339" s="9"/>
      <c r="G339" s="172"/>
      <c r="H339" s="9"/>
      <c r="I339" s="9"/>
      <c r="J339" s="9"/>
      <c r="K339" s="157"/>
      <c r="L339" s="379"/>
      <c r="M339" s="194"/>
      <c r="N339" s="194"/>
      <c r="O339" s="181"/>
    </row>
    <row r="340" spans="1:15">
      <c r="A340" s="9"/>
      <c r="B340" s="9"/>
      <c r="C340" s="9"/>
      <c r="D340" s="9"/>
      <c r="G340" s="172"/>
      <c r="H340" s="9"/>
      <c r="I340" s="9"/>
      <c r="J340" s="9"/>
      <c r="K340" s="377"/>
      <c r="L340" s="379"/>
      <c r="M340" s="194"/>
      <c r="N340" s="194"/>
      <c r="O340" s="181"/>
    </row>
    <row r="341" spans="1:15">
      <c r="A341" s="9"/>
      <c r="B341" s="9"/>
      <c r="C341" s="9"/>
      <c r="D341" s="9"/>
      <c r="G341" s="172"/>
      <c r="H341" s="9"/>
      <c r="I341" s="9"/>
      <c r="J341" s="9"/>
      <c r="K341" s="380"/>
      <c r="L341" s="379"/>
      <c r="M341" s="194"/>
      <c r="N341" s="194"/>
      <c r="O341" s="181"/>
    </row>
    <row r="342" spans="1:15">
      <c r="A342" s="9"/>
      <c r="B342" s="9"/>
      <c r="C342" s="9"/>
      <c r="D342" s="9"/>
      <c r="G342" s="172"/>
      <c r="H342" s="9"/>
      <c r="I342" s="9"/>
      <c r="J342" s="9"/>
      <c r="K342" s="380"/>
      <c r="L342" s="194"/>
      <c r="M342" s="194"/>
      <c r="N342" s="194"/>
      <c r="O342" s="181"/>
    </row>
    <row r="343" spans="1:15">
      <c r="A343" s="9"/>
      <c r="B343" s="9"/>
      <c r="C343" s="9"/>
      <c r="D343" s="9"/>
      <c r="G343" s="172"/>
      <c r="H343" s="9"/>
      <c r="I343" s="9"/>
      <c r="J343" s="9"/>
      <c r="K343" s="380"/>
      <c r="L343" s="381"/>
      <c r="M343" s="194"/>
      <c r="N343" s="194"/>
      <c r="O343" s="181"/>
    </row>
    <row r="344" spans="1:15">
      <c r="A344" s="9"/>
      <c r="B344" s="9"/>
      <c r="C344" s="9"/>
      <c r="D344" s="9"/>
      <c r="G344" s="172"/>
      <c r="H344" s="9"/>
      <c r="I344" s="9"/>
      <c r="J344" s="9"/>
      <c r="K344" s="382"/>
      <c r="L344" s="376"/>
      <c r="M344" s="194"/>
      <c r="N344" s="194"/>
      <c r="O344" s="181"/>
    </row>
    <row r="345" spans="1:15">
      <c r="A345" s="9"/>
      <c r="B345" s="9"/>
      <c r="C345" s="9"/>
      <c r="D345" s="9"/>
      <c r="G345" s="172"/>
      <c r="H345" s="9"/>
      <c r="I345" s="9"/>
      <c r="J345" s="9"/>
      <c r="K345" s="377"/>
      <c r="L345" s="379"/>
      <c r="M345" s="194"/>
      <c r="N345" s="194"/>
      <c r="O345" s="181"/>
    </row>
    <row r="346" spans="1:15">
      <c r="A346" s="9"/>
      <c r="B346" s="9"/>
      <c r="C346" s="9"/>
      <c r="D346" s="9"/>
      <c r="G346" s="172"/>
      <c r="H346" s="9"/>
      <c r="I346" s="9"/>
      <c r="J346" s="9"/>
      <c r="K346" s="377"/>
      <c r="L346" s="379"/>
      <c r="M346" s="194"/>
      <c r="N346" s="194"/>
      <c r="O346" s="181"/>
    </row>
    <row r="347" spans="1:15">
      <c r="A347" s="9"/>
      <c r="B347" s="9"/>
      <c r="C347" s="9"/>
      <c r="D347" s="9"/>
      <c r="G347" s="172"/>
      <c r="H347" s="9"/>
      <c r="I347" s="9"/>
      <c r="J347" s="9"/>
      <c r="K347" s="380"/>
      <c r="L347" s="194"/>
      <c r="M347" s="194"/>
      <c r="N347" s="194"/>
      <c r="O347" s="181"/>
    </row>
    <row r="348" spans="1:15">
      <c r="A348" s="9"/>
      <c r="B348" s="9"/>
      <c r="C348" s="9"/>
      <c r="D348" s="9"/>
      <c r="G348" s="172"/>
      <c r="H348" s="9"/>
      <c r="I348" s="9"/>
      <c r="J348" s="9"/>
      <c r="K348" s="380"/>
      <c r="L348" s="194"/>
      <c r="M348" s="194"/>
      <c r="N348" s="194"/>
      <c r="O348" s="181"/>
    </row>
    <row r="349" spans="1:15">
      <c r="A349" s="9"/>
      <c r="B349" s="9"/>
      <c r="C349" s="9"/>
      <c r="D349" s="9"/>
      <c r="G349" s="172"/>
      <c r="H349" s="9"/>
      <c r="I349" s="9"/>
      <c r="J349" s="9"/>
      <c r="K349" s="382"/>
      <c r="L349" s="194"/>
      <c r="M349" s="194"/>
      <c r="N349" s="194"/>
      <c r="O349" s="181"/>
    </row>
    <row r="350" spans="1:15">
      <c r="A350" s="9"/>
      <c r="B350" s="9"/>
      <c r="C350" s="9"/>
      <c r="D350" s="9"/>
      <c r="G350" s="172"/>
      <c r="H350" s="9"/>
      <c r="I350" s="9"/>
      <c r="J350" s="9"/>
      <c r="K350" s="382"/>
      <c r="L350" s="194"/>
      <c r="M350" s="194"/>
      <c r="N350" s="194"/>
      <c r="O350" s="181"/>
    </row>
    <row r="351" spans="1:15">
      <c r="A351" s="9"/>
      <c r="B351" s="9"/>
      <c r="C351" s="9"/>
      <c r="D351" s="9"/>
      <c r="G351" s="172"/>
      <c r="H351" s="9"/>
      <c r="I351" s="9"/>
      <c r="J351" s="9"/>
      <c r="K351" s="382"/>
      <c r="L351" s="194"/>
      <c r="M351" s="194"/>
      <c r="N351" s="194"/>
      <c r="O351" s="181"/>
    </row>
    <row r="352" spans="1:15">
      <c r="A352" s="9"/>
      <c r="B352" s="9"/>
      <c r="C352" s="9"/>
      <c r="D352" s="9"/>
      <c r="G352" s="172"/>
      <c r="H352" s="9"/>
      <c r="I352" s="9"/>
      <c r="J352" s="9"/>
      <c r="K352" s="382"/>
      <c r="L352" s="171"/>
      <c r="M352" s="194"/>
      <c r="N352" s="194"/>
      <c r="O352" s="181"/>
    </row>
    <row r="353" spans="1:15">
      <c r="A353" s="9"/>
      <c r="B353" s="9"/>
      <c r="C353" s="9"/>
      <c r="D353" s="9"/>
      <c r="G353" s="172"/>
      <c r="H353" s="9"/>
      <c r="I353" s="9"/>
      <c r="J353" s="9"/>
      <c r="K353" s="382"/>
      <c r="L353" s="202"/>
      <c r="M353" s="194"/>
      <c r="N353" s="194"/>
      <c r="O353" s="181"/>
    </row>
    <row r="354" spans="1:15">
      <c r="A354" s="9"/>
      <c r="B354" s="9"/>
      <c r="C354" s="9"/>
      <c r="D354" s="9"/>
      <c r="G354" s="172"/>
      <c r="H354" s="9"/>
      <c r="I354" s="9"/>
      <c r="J354" s="9"/>
      <c r="K354" s="157"/>
      <c r="L354" s="202"/>
      <c r="M354" s="194"/>
      <c r="N354" s="194"/>
      <c r="O354" s="181"/>
    </row>
    <row r="355" spans="1:15">
      <c r="A355" s="9"/>
      <c r="B355" s="9"/>
      <c r="C355" s="9"/>
      <c r="D355" s="9"/>
      <c r="G355" s="172"/>
      <c r="H355" s="9"/>
      <c r="I355" s="9"/>
      <c r="J355" s="9"/>
      <c r="K355" s="180"/>
      <c r="L355" s="383"/>
      <c r="M355" s="172"/>
      <c r="N355" s="172"/>
      <c r="O355" s="181"/>
    </row>
    <row r="356" spans="1:15">
      <c r="A356" s="9"/>
      <c r="B356" s="9"/>
      <c r="C356" s="9"/>
      <c r="D356" s="9"/>
      <c r="G356" s="172"/>
      <c r="H356" s="9"/>
      <c r="I356" s="9"/>
      <c r="J356" s="9"/>
      <c r="K356" s="180"/>
      <c r="L356" s="172"/>
      <c r="M356" s="172"/>
      <c r="N356" s="172"/>
      <c r="O356" s="181"/>
    </row>
    <row r="357" spans="1:15">
      <c r="A357" s="9"/>
      <c r="B357" s="9"/>
      <c r="C357" s="9"/>
      <c r="D357" s="9"/>
      <c r="G357" s="172"/>
      <c r="H357" s="9"/>
      <c r="I357" s="9"/>
      <c r="J357" s="9"/>
      <c r="K357" s="382"/>
      <c r="L357" s="172"/>
      <c r="M357" s="172"/>
      <c r="N357" s="172"/>
    </row>
    <row r="358" spans="1:15">
      <c r="A358" s="9"/>
      <c r="B358" s="9"/>
      <c r="C358" s="9"/>
      <c r="D358" s="9"/>
      <c r="G358" s="172"/>
      <c r="H358" s="9"/>
      <c r="I358" s="9"/>
      <c r="J358" s="9"/>
      <c r="L358" s="172"/>
      <c r="M358" s="172"/>
      <c r="N358" s="172"/>
    </row>
    <row r="359" spans="1:15">
      <c r="A359" s="9"/>
      <c r="B359" s="9"/>
      <c r="C359" s="9"/>
      <c r="D359" s="9"/>
      <c r="G359" s="172"/>
      <c r="H359" s="9"/>
      <c r="I359" s="9"/>
      <c r="J359" s="9"/>
      <c r="L359" s="172"/>
      <c r="M359" s="172"/>
      <c r="N359" s="172"/>
    </row>
    <row r="360" spans="1:15">
      <c r="A360" s="9"/>
      <c r="B360" s="9"/>
      <c r="C360" s="9"/>
      <c r="D360" s="9"/>
      <c r="G360" s="172"/>
      <c r="H360" s="9"/>
      <c r="I360" s="9"/>
      <c r="J360" s="9"/>
      <c r="L360" s="172"/>
      <c r="M360" s="172"/>
      <c r="N360" s="172"/>
    </row>
    <row r="361" spans="1:15">
      <c r="A361" s="9"/>
      <c r="B361" s="9"/>
      <c r="C361" s="9"/>
      <c r="D361" s="9"/>
      <c r="G361" s="172"/>
      <c r="H361" s="9"/>
      <c r="I361" s="9"/>
      <c r="J361" s="9"/>
      <c r="L361" s="172"/>
      <c r="M361" s="194"/>
      <c r="N361" s="194"/>
    </row>
    <row r="362" spans="1:15">
      <c r="A362" s="9"/>
      <c r="B362" s="9"/>
      <c r="C362" s="9"/>
      <c r="D362" s="9"/>
      <c r="G362" s="172"/>
      <c r="H362" s="9"/>
      <c r="I362" s="9"/>
      <c r="J362" s="9"/>
      <c r="L362" s="172"/>
      <c r="M362" s="194"/>
      <c r="N362" s="194"/>
    </row>
    <row r="363" spans="1:15">
      <c r="A363" s="9"/>
      <c r="B363" s="9"/>
      <c r="C363" s="9"/>
      <c r="D363" s="9"/>
      <c r="G363" s="172"/>
      <c r="H363" s="9"/>
      <c r="I363" s="9"/>
      <c r="J363" s="9"/>
      <c r="L363" s="172"/>
      <c r="M363" s="194"/>
      <c r="N363" s="194"/>
      <c r="O363" s="181"/>
    </row>
    <row r="364" spans="1:15">
      <c r="A364" s="9"/>
      <c r="B364" s="9"/>
      <c r="C364" s="9"/>
      <c r="D364" s="9"/>
      <c r="G364" s="172"/>
      <c r="H364" s="9"/>
      <c r="I364" s="9"/>
      <c r="J364" s="9"/>
      <c r="L364" s="172"/>
      <c r="M364" s="194"/>
      <c r="N364" s="194"/>
      <c r="O364" s="181"/>
    </row>
    <row r="365" spans="1:15">
      <c r="A365" s="9"/>
      <c r="B365" s="9"/>
      <c r="C365" s="9"/>
      <c r="D365" s="9"/>
      <c r="G365" s="172"/>
      <c r="H365" s="9"/>
      <c r="I365" s="9"/>
      <c r="J365" s="9"/>
      <c r="L365" s="172"/>
      <c r="M365" s="194"/>
      <c r="N365" s="194"/>
      <c r="O365" s="181"/>
    </row>
    <row r="366" spans="1:15">
      <c r="A366" s="9"/>
      <c r="B366" s="9"/>
      <c r="C366" s="9"/>
      <c r="D366" s="9"/>
      <c r="G366" s="172"/>
      <c r="H366" s="9"/>
      <c r="I366" s="9"/>
      <c r="J366" s="9"/>
      <c r="L366" s="172"/>
      <c r="M366" s="194"/>
      <c r="N366" s="194"/>
      <c r="O366" s="181"/>
    </row>
    <row r="367" spans="1:15">
      <c r="A367" s="9"/>
      <c r="B367" s="9"/>
      <c r="C367" s="9"/>
      <c r="D367" s="9"/>
      <c r="G367" s="172"/>
      <c r="H367" s="9"/>
      <c r="I367" s="9"/>
      <c r="J367" s="9"/>
      <c r="L367" s="172"/>
      <c r="M367" s="194"/>
      <c r="N367" s="194"/>
      <c r="O367" s="181"/>
    </row>
    <row r="368" spans="1:15">
      <c r="A368" s="9"/>
      <c r="B368" s="9"/>
      <c r="C368" s="9"/>
      <c r="D368" s="9"/>
      <c r="G368" s="172"/>
      <c r="H368" s="9"/>
      <c r="I368" s="9"/>
      <c r="J368" s="9"/>
      <c r="L368" s="172"/>
      <c r="M368" s="194"/>
      <c r="N368" s="194"/>
      <c r="O368" s="181"/>
    </row>
    <row r="369" spans="1:15">
      <c r="A369" s="9"/>
      <c r="B369" s="9"/>
      <c r="C369" s="9"/>
      <c r="D369" s="9"/>
      <c r="G369" s="172"/>
      <c r="H369" s="9"/>
      <c r="I369" s="9"/>
      <c r="J369" s="9"/>
      <c r="L369" s="172"/>
      <c r="M369" s="194"/>
      <c r="N369" s="194"/>
      <c r="O369" s="181"/>
    </row>
    <row r="370" spans="1:15">
      <c r="A370" s="9"/>
      <c r="B370" s="9"/>
      <c r="C370" s="9"/>
      <c r="D370" s="9"/>
      <c r="G370" s="172"/>
      <c r="H370" s="9"/>
      <c r="I370" s="9"/>
      <c r="J370" s="9"/>
      <c r="L370" s="172"/>
      <c r="M370" s="194"/>
      <c r="N370" s="194"/>
      <c r="O370" s="181"/>
    </row>
    <row r="371" spans="1:15">
      <c r="A371" s="9"/>
      <c r="B371" s="9"/>
      <c r="C371" s="9"/>
      <c r="D371" s="9"/>
      <c r="G371" s="172"/>
      <c r="H371" s="9"/>
      <c r="I371" s="9"/>
      <c r="J371" s="9"/>
      <c r="L371" s="172"/>
      <c r="M371" s="194"/>
      <c r="N371" s="194"/>
      <c r="O371" s="181"/>
    </row>
    <row r="372" spans="1:15">
      <c r="A372" s="9"/>
      <c r="B372" s="9"/>
      <c r="C372" s="9"/>
      <c r="D372" s="9"/>
      <c r="G372" s="172"/>
      <c r="H372" s="9"/>
      <c r="I372" s="9"/>
      <c r="J372" s="9"/>
      <c r="L372" s="172"/>
      <c r="M372" s="194"/>
      <c r="N372" s="194"/>
      <c r="O372" s="181"/>
    </row>
    <row r="373" spans="1:15">
      <c r="A373" s="9"/>
      <c r="B373" s="9"/>
      <c r="C373" s="9"/>
      <c r="D373" s="9"/>
      <c r="G373" s="172"/>
      <c r="H373" s="9"/>
      <c r="I373" s="9"/>
      <c r="J373" s="9"/>
      <c r="L373" s="172"/>
      <c r="M373" s="194"/>
      <c r="N373" s="194"/>
      <c r="O373" s="181"/>
    </row>
    <row r="374" spans="1:15">
      <c r="A374" s="9"/>
      <c r="B374" s="9"/>
      <c r="C374" s="9"/>
      <c r="D374" s="9"/>
      <c r="G374" s="172"/>
      <c r="H374" s="9"/>
      <c r="I374" s="9"/>
      <c r="J374" s="9"/>
      <c r="L374" s="172"/>
      <c r="M374" s="194"/>
      <c r="N374" s="194"/>
      <c r="O374" s="181"/>
    </row>
    <row r="375" spans="1:15">
      <c r="A375" s="9"/>
      <c r="B375" s="9"/>
      <c r="C375" s="9"/>
      <c r="D375" s="9"/>
      <c r="G375" s="172"/>
      <c r="H375" s="9"/>
      <c r="I375" s="9"/>
      <c r="J375" s="9"/>
      <c r="L375" s="172"/>
      <c r="M375" s="194"/>
      <c r="N375" s="194"/>
      <c r="O375" s="181"/>
    </row>
    <row r="376" spans="1:15">
      <c r="A376" s="9"/>
      <c r="B376" s="9"/>
      <c r="C376" s="9"/>
      <c r="D376" s="9"/>
      <c r="G376" s="172"/>
      <c r="H376" s="9"/>
      <c r="I376" s="9"/>
      <c r="J376" s="9"/>
      <c r="L376" s="172"/>
      <c r="M376" s="194"/>
      <c r="N376" s="194"/>
      <c r="O376" s="181"/>
    </row>
    <row r="377" spans="1:15">
      <c r="A377" s="9"/>
      <c r="B377" s="9"/>
      <c r="C377" s="9"/>
      <c r="D377" s="9"/>
      <c r="G377" s="172"/>
      <c r="H377" s="9"/>
      <c r="I377" s="9"/>
      <c r="J377" s="9"/>
      <c r="L377" s="172"/>
      <c r="M377" s="194"/>
      <c r="N377" s="194"/>
      <c r="O377" s="181"/>
    </row>
    <row r="378" spans="1:15">
      <c r="A378" s="9"/>
      <c r="B378" s="9"/>
      <c r="C378" s="9"/>
      <c r="D378" s="9"/>
      <c r="G378" s="172"/>
      <c r="H378" s="9"/>
      <c r="I378" s="9"/>
      <c r="J378" s="9"/>
      <c r="L378" s="172"/>
      <c r="M378" s="194"/>
      <c r="N378" s="194"/>
      <c r="O378" s="181"/>
    </row>
    <row r="379" spans="1:15">
      <c r="A379" s="9"/>
      <c r="B379" s="9"/>
      <c r="C379" s="9"/>
      <c r="D379" s="9"/>
      <c r="G379" s="172"/>
      <c r="H379" s="9"/>
      <c r="I379" s="9"/>
      <c r="J379" s="9"/>
      <c r="L379" s="172"/>
      <c r="M379" s="194"/>
      <c r="N379" s="194"/>
      <c r="O379" s="181"/>
    </row>
    <row r="380" spans="1:15">
      <c r="A380" s="9"/>
      <c r="B380" s="9"/>
      <c r="C380" s="9"/>
      <c r="D380" s="9"/>
      <c r="G380" s="172"/>
      <c r="H380" s="9"/>
      <c r="I380" s="9"/>
      <c r="J380" s="9"/>
      <c r="L380" s="172"/>
      <c r="M380" s="194"/>
      <c r="N380" s="194"/>
      <c r="O380" s="181"/>
    </row>
    <row r="381" spans="1:15">
      <c r="A381" s="9"/>
      <c r="B381" s="9"/>
      <c r="C381" s="9"/>
      <c r="D381" s="9"/>
      <c r="G381" s="172"/>
      <c r="H381" s="9"/>
      <c r="I381" s="9"/>
      <c r="J381" s="9"/>
      <c r="L381" s="172"/>
      <c r="M381" s="194"/>
      <c r="N381" s="194"/>
      <c r="O381" s="181"/>
    </row>
    <row r="382" spans="1:15">
      <c r="A382" s="9"/>
      <c r="B382" s="9"/>
      <c r="C382" s="9"/>
      <c r="D382" s="9"/>
      <c r="G382" s="172"/>
      <c r="H382" s="9"/>
      <c r="I382" s="9"/>
      <c r="J382" s="9"/>
      <c r="L382" s="172"/>
      <c r="M382" s="194"/>
      <c r="N382" s="194"/>
      <c r="O382" s="181"/>
    </row>
    <row r="383" spans="1:15">
      <c r="A383" s="9"/>
      <c r="B383" s="9"/>
      <c r="C383" s="9"/>
      <c r="D383" s="9"/>
      <c r="G383" s="172"/>
      <c r="H383" s="9"/>
      <c r="I383" s="9"/>
      <c r="J383" s="9"/>
      <c r="L383" s="172"/>
      <c r="M383" s="194"/>
      <c r="N383" s="194"/>
      <c r="O383" s="181"/>
    </row>
    <row r="384" spans="1:15">
      <c r="A384" s="9"/>
      <c r="B384" s="9"/>
      <c r="C384" s="9"/>
      <c r="D384" s="9"/>
      <c r="G384" s="172"/>
      <c r="H384" s="9"/>
      <c r="I384" s="9"/>
      <c r="J384" s="9"/>
      <c r="L384" s="172"/>
      <c r="M384" s="194"/>
      <c r="N384" s="194"/>
      <c r="O384" s="181"/>
    </row>
    <row r="385" spans="1:15">
      <c r="A385" s="9"/>
      <c r="B385" s="9"/>
      <c r="C385" s="9"/>
      <c r="D385" s="9"/>
      <c r="G385" s="172"/>
      <c r="H385" s="9"/>
      <c r="I385" s="9"/>
      <c r="J385" s="9"/>
      <c r="L385" s="172"/>
      <c r="M385" s="194"/>
      <c r="N385" s="194"/>
      <c r="O385" s="181"/>
    </row>
    <row r="386" spans="1:15">
      <c r="A386" s="9"/>
      <c r="B386" s="9"/>
      <c r="C386" s="9"/>
      <c r="D386" s="9"/>
      <c r="G386" s="172"/>
      <c r="H386" s="9"/>
      <c r="I386" s="9"/>
      <c r="J386" s="9"/>
      <c r="L386" s="172"/>
      <c r="M386" s="194"/>
      <c r="N386" s="194"/>
      <c r="O386" s="181"/>
    </row>
    <row r="387" spans="1:15">
      <c r="A387" s="9"/>
      <c r="B387" s="9"/>
      <c r="C387" s="9"/>
      <c r="D387" s="9"/>
      <c r="G387" s="172"/>
      <c r="H387" s="9"/>
      <c r="I387" s="9"/>
      <c r="J387" s="9"/>
      <c r="L387" s="172"/>
      <c r="M387" s="194"/>
      <c r="N387" s="194"/>
      <c r="O387" s="181"/>
    </row>
    <row r="388" spans="1:15">
      <c r="A388" s="9"/>
      <c r="B388" s="9"/>
      <c r="C388" s="9"/>
      <c r="D388" s="9"/>
      <c r="G388" s="172"/>
      <c r="H388" s="9"/>
      <c r="I388" s="9"/>
      <c r="J388" s="9"/>
      <c r="L388" s="172"/>
      <c r="M388" s="194"/>
      <c r="N388" s="194"/>
      <c r="O388" s="181"/>
    </row>
    <row r="389" spans="1:15">
      <c r="A389" s="9"/>
      <c r="B389" s="9"/>
      <c r="C389" s="9"/>
      <c r="D389" s="9"/>
      <c r="G389" s="172"/>
      <c r="H389" s="9"/>
      <c r="I389" s="9"/>
      <c r="J389" s="9"/>
      <c r="L389" s="172"/>
      <c r="M389" s="194"/>
      <c r="N389" s="194"/>
      <c r="O389" s="181"/>
    </row>
    <row r="390" spans="1:15">
      <c r="A390" s="9"/>
      <c r="B390" s="9"/>
      <c r="C390" s="9"/>
      <c r="D390" s="9"/>
      <c r="G390" s="172"/>
      <c r="H390" s="9"/>
      <c r="I390" s="9"/>
      <c r="J390" s="9"/>
      <c r="L390" s="172"/>
      <c r="M390" s="194"/>
      <c r="N390" s="194"/>
      <c r="O390" s="181"/>
    </row>
    <row r="391" spans="1:15">
      <c r="A391" s="9"/>
      <c r="B391" s="9"/>
      <c r="C391" s="9"/>
      <c r="D391" s="9"/>
      <c r="G391" s="172"/>
      <c r="H391" s="9"/>
      <c r="I391" s="9"/>
      <c r="J391" s="9"/>
      <c r="L391" s="172"/>
      <c r="M391" s="194"/>
      <c r="N391" s="194"/>
      <c r="O391" s="181"/>
    </row>
    <row r="392" spans="1:15">
      <c r="A392" s="9"/>
      <c r="B392" s="9"/>
      <c r="C392" s="9"/>
      <c r="D392" s="9"/>
      <c r="G392" s="172"/>
      <c r="H392" s="9"/>
      <c r="I392" s="9"/>
      <c r="J392" s="9"/>
      <c r="L392" s="172"/>
      <c r="M392" s="194"/>
      <c r="N392" s="194"/>
      <c r="O392" s="181"/>
    </row>
    <row r="393" spans="1:15">
      <c r="A393" s="9"/>
      <c r="B393" s="9"/>
      <c r="C393" s="9"/>
      <c r="D393" s="9"/>
      <c r="G393" s="172"/>
      <c r="H393" s="9"/>
      <c r="I393" s="9"/>
      <c r="J393" s="9"/>
      <c r="L393" s="172"/>
      <c r="M393" s="194"/>
      <c r="N393" s="194"/>
      <c r="O393" s="181"/>
    </row>
    <row r="394" spans="1:15">
      <c r="A394" s="9"/>
      <c r="B394" s="9"/>
      <c r="C394" s="9"/>
      <c r="D394" s="9"/>
      <c r="G394" s="172"/>
      <c r="H394" s="9"/>
      <c r="I394" s="9"/>
      <c r="J394" s="9"/>
      <c r="L394" s="172"/>
      <c r="M394" s="194"/>
      <c r="N394" s="194"/>
      <c r="O394" s="181"/>
    </row>
    <row r="395" spans="1:15">
      <c r="A395" s="9"/>
      <c r="B395" s="9"/>
      <c r="C395" s="9"/>
      <c r="D395" s="9"/>
      <c r="G395" s="172"/>
      <c r="H395" s="9"/>
      <c r="I395" s="9"/>
      <c r="J395" s="9"/>
      <c r="L395" s="172"/>
      <c r="M395" s="194"/>
      <c r="N395" s="194"/>
      <c r="O395" s="181"/>
    </row>
    <row r="396" spans="1:15">
      <c r="A396" s="9"/>
      <c r="B396" s="9"/>
      <c r="C396" s="9"/>
      <c r="D396" s="9"/>
      <c r="G396" s="172"/>
      <c r="H396" s="9"/>
      <c r="I396" s="9"/>
      <c r="J396" s="9"/>
      <c r="L396" s="172"/>
      <c r="M396" s="194"/>
      <c r="N396" s="194"/>
      <c r="O396" s="181"/>
    </row>
    <row r="397" spans="1:15">
      <c r="A397" s="9"/>
      <c r="B397" s="9"/>
      <c r="C397" s="9"/>
      <c r="D397" s="9"/>
      <c r="G397" s="172"/>
      <c r="H397" s="9"/>
      <c r="I397" s="9"/>
      <c r="J397" s="9"/>
      <c r="L397" s="172"/>
      <c r="M397" s="194"/>
      <c r="N397" s="194"/>
      <c r="O397" s="181"/>
    </row>
    <row r="398" spans="1:15">
      <c r="A398" s="9"/>
      <c r="B398" s="9"/>
      <c r="C398" s="9"/>
      <c r="D398" s="9"/>
      <c r="G398" s="172"/>
      <c r="H398" s="9"/>
      <c r="I398" s="9"/>
      <c r="J398" s="9"/>
      <c r="L398" s="172"/>
      <c r="M398" s="194"/>
      <c r="N398" s="194"/>
      <c r="O398" s="181"/>
    </row>
    <row r="399" spans="1:15">
      <c r="A399" s="9"/>
      <c r="B399" s="9"/>
      <c r="C399" s="9"/>
      <c r="D399" s="9"/>
      <c r="G399" s="172"/>
      <c r="H399" s="9"/>
      <c r="I399" s="9"/>
      <c r="J399" s="9"/>
      <c r="L399" s="172"/>
      <c r="M399" s="194"/>
      <c r="N399" s="194"/>
      <c r="O399" s="181"/>
    </row>
    <row r="400" spans="1:15">
      <c r="A400" s="9"/>
      <c r="B400" s="9"/>
      <c r="C400" s="9"/>
      <c r="D400" s="9"/>
      <c r="G400" s="172"/>
      <c r="H400" s="9"/>
      <c r="I400" s="9"/>
      <c r="J400" s="9"/>
      <c r="L400" s="172"/>
      <c r="M400" s="194"/>
      <c r="N400" s="194"/>
      <c r="O400" s="181"/>
    </row>
    <row r="401" spans="1:15">
      <c r="A401" s="9"/>
      <c r="B401" s="9"/>
      <c r="C401" s="9"/>
      <c r="D401" s="9"/>
      <c r="G401" s="172"/>
      <c r="H401" s="9"/>
      <c r="I401" s="9"/>
      <c r="J401" s="9"/>
      <c r="L401" s="172"/>
      <c r="M401" s="194"/>
      <c r="N401" s="194"/>
      <c r="O401" s="181"/>
    </row>
    <row r="402" spans="1:15">
      <c r="A402" s="9"/>
      <c r="B402" s="9"/>
      <c r="C402" s="9"/>
      <c r="D402" s="9"/>
      <c r="G402" s="172"/>
      <c r="H402" s="9"/>
      <c r="I402" s="9"/>
      <c r="J402" s="9"/>
      <c r="L402" s="172"/>
      <c r="M402" s="194"/>
      <c r="N402" s="194"/>
      <c r="O402" s="181"/>
    </row>
    <row r="403" spans="1:15">
      <c r="A403" s="9"/>
      <c r="B403" s="9"/>
      <c r="C403" s="9"/>
      <c r="D403" s="9"/>
      <c r="G403" s="172"/>
      <c r="H403" s="9"/>
      <c r="I403" s="9"/>
      <c r="J403" s="9"/>
      <c r="L403" s="172"/>
      <c r="M403" s="194"/>
      <c r="N403" s="194"/>
      <c r="O403" s="181"/>
    </row>
    <row r="404" spans="1:15">
      <c r="A404" s="9"/>
      <c r="B404" s="9"/>
      <c r="C404" s="9"/>
      <c r="D404" s="9"/>
      <c r="G404" s="172"/>
      <c r="H404" s="9"/>
      <c r="I404" s="9"/>
      <c r="J404" s="9"/>
      <c r="L404" s="172"/>
      <c r="M404" s="194"/>
      <c r="N404" s="194"/>
      <c r="O404" s="181"/>
    </row>
    <row r="405" spans="1:15">
      <c r="A405" s="9"/>
      <c r="B405" s="9"/>
      <c r="C405" s="9"/>
      <c r="D405" s="9"/>
      <c r="G405" s="172"/>
      <c r="H405" s="9"/>
      <c r="I405" s="9"/>
      <c r="J405" s="9"/>
      <c r="L405" s="172"/>
      <c r="M405" s="194"/>
      <c r="N405" s="194"/>
      <c r="O405" s="181"/>
    </row>
    <row r="406" spans="1:15">
      <c r="A406" s="9"/>
      <c r="B406" s="9"/>
      <c r="C406" s="9"/>
      <c r="D406" s="9"/>
      <c r="G406" s="172"/>
      <c r="H406" s="9"/>
      <c r="I406" s="9"/>
      <c r="J406" s="9"/>
      <c r="L406" s="172"/>
      <c r="M406" s="194"/>
      <c r="N406" s="194"/>
      <c r="O406" s="181"/>
    </row>
    <row r="407" spans="1:15">
      <c r="A407" s="9"/>
      <c r="B407" s="9"/>
      <c r="C407" s="9"/>
      <c r="D407" s="9"/>
      <c r="G407" s="172"/>
      <c r="H407" s="9"/>
      <c r="I407" s="9"/>
      <c r="J407" s="9"/>
      <c r="L407" s="172"/>
      <c r="M407" s="194"/>
      <c r="N407" s="194"/>
      <c r="O407" s="181"/>
    </row>
    <row r="408" spans="1:15">
      <c r="A408" s="9"/>
      <c r="B408" s="9"/>
      <c r="C408" s="9"/>
      <c r="D408" s="9"/>
      <c r="G408" s="172"/>
      <c r="H408" s="9"/>
      <c r="I408" s="9"/>
      <c r="J408" s="9"/>
      <c r="L408" s="172"/>
      <c r="M408" s="194"/>
      <c r="N408" s="194"/>
      <c r="O408" s="181"/>
    </row>
    <row r="409" spans="1:15">
      <c r="A409" s="9"/>
      <c r="B409" s="9"/>
      <c r="C409" s="9"/>
      <c r="D409" s="9"/>
      <c r="G409" s="172"/>
      <c r="H409" s="9"/>
      <c r="I409" s="9"/>
      <c r="J409" s="9"/>
      <c r="L409" s="172"/>
      <c r="M409" s="194"/>
      <c r="N409" s="194"/>
      <c r="O409" s="181"/>
    </row>
    <row r="410" spans="1:15">
      <c r="A410" s="9"/>
      <c r="B410" s="9"/>
      <c r="C410" s="9"/>
      <c r="D410" s="9"/>
      <c r="G410" s="9"/>
      <c r="H410" s="9"/>
      <c r="I410" s="9"/>
      <c r="J410" s="9"/>
      <c r="L410" s="172"/>
      <c r="M410" s="194"/>
      <c r="N410" s="194"/>
      <c r="O410" s="181"/>
    </row>
    <row r="411" spans="1:15">
      <c r="A411" s="9"/>
      <c r="B411" s="9"/>
      <c r="C411" s="9"/>
      <c r="D411" s="9"/>
      <c r="G411" s="9"/>
      <c r="H411" s="9"/>
      <c r="I411" s="9"/>
      <c r="J411" s="9"/>
      <c r="L411" s="172"/>
      <c r="M411" s="194"/>
      <c r="N411" s="194"/>
      <c r="O411" s="181"/>
    </row>
    <row r="412" spans="1:15">
      <c r="A412" s="9"/>
      <c r="B412" s="9"/>
      <c r="C412" s="9"/>
      <c r="D412" s="9"/>
      <c r="G412" s="9"/>
      <c r="H412" s="9"/>
      <c r="I412" s="9"/>
      <c r="J412" s="9"/>
      <c r="L412" s="172"/>
      <c r="M412" s="194"/>
      <c r="N412" s="194"/>
      <c r="O412" s="181"/>
    </row>
    <row r="413" spans="1:15">
      <c r="A413" s="9"/>
      <c r="B413" s="9"/>
      <c r="C413" s="9"/>
      <c r="D413" s="9"/>
      <c r="G413" s="9"/>
      <c r="H413" s="9"/>
      <c r="I413" s="9"/>
      <c r="J413" s="9"/>
      <c r="L413" s="172"/>
      <c r="M413" s="194"/>
      <c r="N413" s="194"/>
      <c r="O413" s="181"/>
    </row>
    <row r="414" spans="1:15">
      <c r="A414" s="9"/>
      <c r="B414" s="9"/>
      <c r="C414" s="9"/>
      <c r="D414" s="9"/>
      <c r="G414" s="9"/>
      <c r="H414" s="9"/>
      <c r="I414" s="9"/>
      <c r="J414" s="9"/>
      <c r="L414" s="172"/>
      <c r="M414" s="194"/>
      <c r="N414" s="194"/>
      <c r="O414" s="181"/>
    </row>
    <row r="415" spans="1:15">
      <c r="A415" s="9"/>
      <c r="B415" s="9"/>
      <c r="C415" s="9"/>
      <c r="D415" s="9"/>
      <c r="G415" s="9"/>
      <c r="H415" s="9"/>
      <c r="I415" s="9"/>
      <c r="J415" s="9"/>
      <c r="L415" s="172"/>
      <c r="M415" s="194"/>
      <c r="N415" s="194"/>
      <c r="O415" s="181"/>
    </row>
    <row r="416" spans="1:15">
      <c r="A416" s="9"/>
      <c r="B416" s="9"/>
      <c r="C416" s="9"/>
      <c r="D416" s="9"/>
      <c r="G416" s="9"/>
      <c r="H416" s="9"/>
      <c r="I416" s="9"/>
      <c r="J416" s="9"/>
      <c r="L416" s="384"/>
      <c r="M416" s="194"/>
      <c r="N416" s="194"/>
      <c r="O416" s="181"/>
    </row>
    <row r="417" spans="1:15">
      <c r="A417" s="9"/>
      <c r="B417" s="9"/>
      <c r="C417" s="9"/>
      <c r="D417" s="9"/>
      <c r="G417" s="9"/>
      <c r="H417" s="9"/>
      <c r="I417" s="9"/>
      <c r="J417" s="9"/>
      <c r="L417" s="172"/>
      <c r="M417" s="194"/>
      <c r="N417" s="194"/>
      <c r="O417" s="181"/>
    </row>
    <row r="418" spans="1:15">
      <c r="A418" s="9"/>
      <c r="B418" s="9"/>
      <c r="C418" s="9"/>
      <c r="D418" s="9"/>
      <c r="G418" s="9"/>
      <c r="H418" s="9"/>
      <c r="I418" s="9"/>
      <c r="J418" s="9"/>
      <c r="K418" s="125"/>
      <c r="L418" s="172"/>
      <c r="M418" s="172"/>
      <c r="N418" s="172"/>
      <c r="O418" s="181"/>
    </row>
    <row r="419" spans="1:15">
      <c r="A419" s="9"/>
      <c r="B419" s="9"/>
      <c r="C419" s="9"/>
      <c r="D419" s="9"/>
      <c r="G419" s="9"/>
      <c r="H419" s="9"/>
      <c r="I419" s="9"/>
      <c r="J419" s="9"/>
      <c r="L419" s="172"/>
      <c r="M419" s="172"/>
      <c r="N419" s="172"/>
      <c r="O419" s="181"/>
    </row>
    <row r="420" spans="1:15">
      <c r="A420" s="9"/>
      <c r="B420" s="9"/>
      <c r="C420" s="9"/>
      <c r="D420" s="9"/>
      <c r="G420" s="9"/>
      <c r="H420" s="9"/>
      <c r="I420" s="9"/>
      <c r="J420" s="9"/>
      <c r="L420" s="172"/>
      <c r="M420" s="172"/>
      <c r="N420" s="172"/>
    </row>
    <row r="421" spans="1:15">
      <c r="A421" s="9"/>
      <c r="B421" s="9"/>
      <c r="C421" s="9"/>
      <c r="D421" s="9"/>
      <c r="G421" s="9"/>
      <c r="H421" s="9"/>
      <c r="I421" s="9"/>
      <c r="J421" s="9"/>
      <c r="L421" s="172"/>
      <c r="M421" s="172"/>
      <c r="N421" s="172"/>
    </row>
    <row r="422" spans="1:15">
      <c r="A422" s="9"/>
      <c r="B422" s="9"/>
      <c r="C422" s="9"/>
      <c r="D422" s="9"/>
      <c r="G422" s="9"/>
      <c r="H422" s="9"/>
      <c r="I422" s="9"/>
      <c r="J422" s="9"/>
      <c r="L422" s="172"/>
      <c r="M422" s="172"/>
      <c r="N422" s="172"/>
    </row>
    <row r="423" spans="1:15">
      <c r="A423" s="9"/>
      <c r="B423" s="9"/>
      <c r="C423" s="9"/>
      <c r="D423" s="9"/>
      <c r="G423" s="9"/>
      <c r="H423" s="9"/>
      <c r="I423" s="9"/>
      <c r="J423" s="9"/>
      <c r="L423" s="172"/>
      <c r="M423" s="172"/>
      <c r="N423" s="172"/>
    </row>
    <row r="424" spans="1:15">
      <c r="A424" s="9"/>
      <c r="B424" s="9"/>
      <c r="C424" s="9"/>
      <c r="D424" s="9"/>
      <c r="G424" s="9"/>
      <c r="H424" s="9"/>
      <c r="I424" s="9"/>
      <c r="J424" s="9"/>
      <c r="L424" s="172"/>
      <c r="M424" s="172"/>
      <c r="N424" s="172"/>
    </row>
    <row r="425" spans="1:15">
      <c r="A425" s="9"/>
      <c r="B425" s="9"/>
      <c r="C425" s="9"/>
      <c r="D425" s="9"/>
      <c r="G425" s="9"/>
      <c r="H425" s="9"/>
      <c r="I425" s="9"/>
      <c r="J425" s="9"/>
      <c r="L425" s="172"/>
      <c r="M425" s="172"/>
      <c r="N425" s="172"/>
    </row>
    <row r="426" spans="1:15">
      <c r="A426" s="9"/>
      <c r="B426" s="9"/>
      <c r="C426" s="9"/>
      <c r="D426" s="9"/>
      <c r="G426" s="9"/>
      <c r="H426" s="9"/>
      <c r="I426" s="9"/>
      <c r="J426" s="9"/>
      <c r="L426" s="172"/>
      <c r="M426" s="172"/>
      <c r="N426" s="172"/>
    </row>
    <row r="427" spans="1:15">
      <c r="A427" s="9"/>
      <c r="B427" s="9"/>
      <c r="C427" s="9"/>
      <c r="D427" s="9"/>
      <c r="G427" s="9"/>
      <c r="H427" s="9"/>
      <c r="I427" s="9"/>
      <c r="J427" s="9"/>
      <c r="L427" s="172"/>
      <c r="M427" s="172"/>
      <c r="N427" s="172"/>
    </row>
    <row r="428" spans="1:15">
      <c r="A428" s="9"/>
      <c r="B428" s="9"/>
      <c r="C428" s="9"/>
      <c r="D428" s="9"/>
      <c r="G428" s="9"/>
      <c r="H428" s="9"/>
      <c r="I428" s="9"/>
      <c r="J428" s="9"/>
      <c r="L428" s="172"/>
      <c r="M428" s="172"/>
      <c r="N428" s="172"/>
    </row>
    <row r="429" spans="1:15">
      <c r="A429" s="9"/>
      <c r="B429" s="9"/>
      <c r="C429" s="9"/>
      <c r="D429" s="9"/>
      <c r="G429" s="9"/>
      <c r="H429" s="9"/>
      <c r="I429" s="9"/>
      <c r="J429" s="9"/>
      <c r="L429" s="172"/>
      <c r="M429" s="172"/>
      <c r="N429" s="172"/>
    </row>
    <row r="430" spans="1:15">
      <c r="A430" s="9"/>
      <c r="B430" s="9"/>
      <c r="C430" s="9"/>
      <c r="D430" s="9"/>
      <c r="G430" s="9"/>
      <c r="H430" s="9"/>
      <c r="I430" s="9"/>
      <c r="J430" s="9"/>
      <c r="L430" s="172"/>
      <c r="M430" s="172"/>
      <c r="N430" s="172"/>
    </row>
    <row r="431" spans="1:15">
      <c r="A431" s="9"/>
      <c r="B431" s="9"/>
      <c r="C431" s="9"/>
      <c r="D431" s="9"/>
      <c r="G431" s="9"/>
      <c r="H431" s="9"/>
      <c r="I431" s="9"/>
      <c r="J431" s="9"/>
      <c r="L431" s="172"/>
      <c r="M431" s="172"/>
      <c r="N431" s="172"/>
    </row>
    <row r="432" spans="1:15">
      <c r="A432" s="9"/>
      <c r="B432" s="9"/>
      <c r="C432" s="9"/>
      <c r="D432" s="9"/>
      <c r="G432" s="9"/>
      <c r="H432" s="9"/>
      <c r="I432" s="9"/>
      <c r="J432" s="9"/>
      <c r="L432" s="172"/>
      <c r="M432" s="172"/>
      <c r="N432" s="172"/>
    </row>
    <row r="433" spans="1:15" s="375" customForma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346"/>
      <c r="L433" s="172"/>
      <c r="M433" s="172"/>
      <c r="N433" s="172"/>
      <c r="O433" s="9"/>
    </row>
    <row r="434" spans="1:15" s="375" customForma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346"/>
      <c r="L434" s="385"/>
      <c r="M434" s="385"/>
      <c r="N434" s="385"/>
      <c r="O434" s="9"/>
    </row>
    <row r="435" spans="1:15" s="375" customForma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346"/>
      <c r="L435" s="385"/>
      <c r="M435" s="385"/>
      <c r="N435" s="385"/>
      <c r="O435" s="9"/>
    </row>
    <row r="436" spans="1:15" s="375" customFormat="1">
      <c r="A436" s="9"/>
      <c r="B436" s="9"/>
      <c r="C436" s="9"/>
      <c r="D436" s="9"/>
      <c r="E436" s="9"/>
      <c r="F436" s="9"/>
      <c r="G436" s="9"/>
      <c r="H436" s="9"/>
      <c r="I436" s="9"/>
      <c r="J436" s="9"/>
      <c r="L436" s="385"/>
      <c r="M436" s="385"/>
      <c r="N436" s="385"/>
    </row>
    <row r="437" spans="1:15" s="375" customForma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386"/>
      <c r="L437" s="385"/>
      <c r="M437" s="385"/>
      <c r="N437" s="385"/>
    </row>
    <row r="438" spans="1:15" s="375" customForma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386"/>
      <c r="L438" s="385"/>
      <c r="M438" s="385"/>
      <c r="N438" s="385"/>
    </row>
    <row r="439" spans="1:15" s="375" customForma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386"/>
      <c r="L439" s="385"/>
      <c r="M439" s="385"/>
      <c r="N439" s="385"/>
    </row>
    <row r="440" spans="1:15" s="375" customForma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386"/>
      <c r="L440" s="385"/>
      <c r="M440" s="385"/>
      <c r="N440" s="385"/>
    </row>
    <row r="441" spans="1:15" s="375" customForma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386"/>
      <c r="L441" s="385"/>
      <c r="M441" s="385"/>
      <c r="N441" s="385"/>
    </row>
    <row r="442" spans="1:15" s="375" customForma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386"/>
      <c r="L442" s="385"/>
      <c r="M442" s="385"/>
      <c r="N442" s="385"/>
    </row>
    <row r="443" spans="1:15" s="375" customForma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386"/>
      <c r="L443" s="385"/>
      <c r="M443" s="385"/>
      <c r="N443" s="385"/>
    </row>
    <row r="444" spans="1:15" s="375" customForma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386"/>
      <c r="L444" s="385"/>
      <c r="M444" s="385"/>
      <c r="N444" s="385"/>
    </row>
    <row r="445" spans="1:15" s="375" customForma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386"/>
      <c r="L445" s="385"/>
      <c r="M445" s="385"/>
      <c r="N445" s="385"/>
    </row>
    <row r="446" spans="1:15" s="375" customForma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386"/>
      <c r="L446" s="385"/>
      <c r="M446" s="385"/>
      <c r="N446" s="385"/>
    </row>
    <row r="447" spans="1:15" s="375" customForma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386"/>
      <c r="L447" s="385"/>
      <c r="M447" s="385"/>
      <c r="N447" s="385"/>
    </row>
    <row r="448" spans="1:15" s="375" customForma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386"/>
      <c r="L448" s="385"/>
      <c r="M448" s="385"/>
      <c r="N448" s="385"/>
    </row>
    <row r="449" spans="1:15" s="375" customForma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386"/>
      <c r="L449" s="385"/>
      <c r="M449" s="385"/>
      <c r="N449" s="385"/>
    </row>
    <row r="450" spans="1:15" s="375" customForma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386"/>
      <c r="L450" s="385"/>
      <c r="M450" s="385"/>
      <c r="N450" s="385"/>
    </row>
    <row r="451" spans="1:15" s="375" customForma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386"/>
      <c r="L451" s="385"/>
      <c r="M451" s="385"/>
      <c r="N451" s="385"/>
    </row>
    <row r="452" spans="1:15" s="375" customForma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386"/>
      <c r="L452" s="385"/>
      <c r="M452" s="385"/>
      <c r="N452" s="385"/>
    </row>
    <row r="453" spans="1:15" s="375" customForma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386"/>
      <c r="L453" s="385"/>
      <c r="M453" s="385"/>
      <c r="N453" s="385"/>
    </row>
    <row r="454" spans="1:15" s="375" customForma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386"/>
      <c r="L454" s="385"/>
      <c r="M454" s="385"/>
      <c r="N454" s="385"/>
    </row>
    <row r="455" spans="1:15" s="375" customForma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386"/>
      <c r="L455" s="385"/>
      <c r="M455" s="385"/>
      <c r="N455" s="385"/>
    </row>
    <row r="456" spans="1:15" s="375" customForma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386"/>
      <c r="L456" s="385"/>
      <c r="M456" s="385"/>
      <c r="N456" s="385"/>
    </row>
    <row r="457" spans="1:15" s="375" customForma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386"/>
      <c r="L457" s="385"/>
      <c r="M457" s="385"/>
      <c r="N457" s="385"/>
    </row>
    <row r="458" spans="1:15" s="375" customForma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386"/>
      <c r="L458" s="385"/>
      <c r="M458" s="385"/>
      <c r="N458" s="385"/>
    </row>
    <row r="459" spans="1:15" s="375" customForma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386"/>
      <c r="L459" s="385"/>
      <c r="M459" s="385"/>
      <c r="N459" s="385"/>
    </row>
    <row r="460" spans="1:15" s="375" customForma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386"/>
      <c r="L460" s="385"/>
      <c r="M460" s="385"/>
      <c r="N460" s="385"/>
    </row>
    <row r="461" spans="1:15" s="375" customForma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386"/>
      <c r="L461" s="385"/>
      <c r="M461" s="385"/>
      <c r="N461" s="385"/>
    </row>
    <row r="462" spans="1:15" s="375" customForma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386"/>
      <c r="L462" s="385"/>
      <c r="M462" s="385"/>
      <c r="N462" s="385"/>
    </row>
    <row r="463" spans="1:15" s="375" customForma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386"/>
      <c r="L463" s="385"/>
      <c r="M463" s="385"/>
      <c r="N463" s="385"/>
    </row>
    <row r="464" spans="1:15">
      <c r="A464" s="9"/>
      <c r="B464" s="9"/>
      <c r="C464" s="9"/>
      <c r="D464" s="9"/>
      <c r="G464" s="9"/>
      <c r="H464" s="9"/>
      <c r="I464" s="9"/>
      <c r="J464" s="9"/>
      <c r="K464" s="386"/>
      <c r="L464" s="385"/>
      <c r="M464" s="385"/>
      <c r="N464" s="385"/>
      <c r="O464" s="375"/>
    </row>
    <row r="465" spans="1:15">
      <c r="A465" s="9"/>
      <c r="B465" s="9"/>
      <c r="C465" s="9"/>
      <c r="D465" s="9"/>
      <c r="G465" s="9"/>
      <c r="H465" s="9"/>
      <c r="I465" s="9"/>
      <c r="J465" s="9"/>
      <c r="K465" s="386"/>
      <c r="L465" s="172"/>
      <c r="M465" s="172"/>
      <c r="N465" s="172"/>
      <c r="O465" s="375"/>
    </row>
    <row r="466" spans="1:15">
      <c r="A466" s="9"/>
      <c r="B466" s="9"/>
      <c r="C466" s="9"/>
      <c r="D466" s="9"/>
      <c r="G466" s="9"/>
      <c r="H466" s="9"/>
      <c r="I466" s="9"/>
      <c r="J466" s="9"/>
      <c r="K466" s="386"/>
      <c r="L466" s="172"/>
      <c r="M466" s="172"/>
      <c r="N466" s="172"/>
      <c r="O466" s="375"/>
    </row>
    <row r="467" spans="1:15">
      <c r="A467" s="9"/>
      <c r="B467" s="9"/>
      <c r="C467" s="9"/>
      <c r="D467" s="9"/>
      <c r="G467" s="9"/>
      <c r="H467" s="9"/>
      <c r="I467" s="9"/>
      <c r="J467" s="9"/>
      <c r="L467" s="172"/>
      <c r="M467" s="172"/>
      <c r="N467" s="172"/>
    </row>
    <row r="468" spans="1:15">
      <c r="A468" s="9"/>
      <c r="B468" s="9"/>
      <c r="C468" s="9"/>
      <c r="D468" s="9"/>
      <c r="G468" s="9"/>
      <c r="H468" s="9"/>
      <c r="I468" s="9"/>
      <c r="J468" s="9"/>
      <c r="L468" s="172"/>
      <c r="M468" s="172"/>
      <c r="N468" s="172"/>
    </row>
    <row r="469" spans="1:15">
      <c r="A469" s="9"/>
      <c r="B469" s="9"/>
      <c r="C469" s="9"/>
      <c r="D469" s="9"/>
      <c r="G469" s="9"/>
      <c r="H469" s="9"/>
      <c r="I469" s="9"/>
      <c r="J469" s="9"/>
      <c r="L469" s="172"/>
      <c r="M469" s="172"/>
      <c r="N469" s="172"/>
    </row>
    <row r="470" spans="1:15">
      <c r="A470" s="9"/>
      <c r="B470" s="9"/>
      <c r="C470" s="9"/>
      <c r="D470" s="9"/>
      <c r="G470" s="9"/>
      <c r="H470" s="9"/>
      <c r="I470" s="9"/>
      <c r="J470" s="9"/>
      <c r="L470" s="172"/>
      <c r="M470" s="172"/>
      <c r="N470" s="172"/>
    </row>
    <row r="471" spans="1:15">
      <c r="A471" s="9"/>
      <c r="B471" s="9"/>
      <c r="C471" s="9"/>
      <c r="D471" s="9"/>
      <c r="G471" s="9"/>
      <c r="H471" s="9"/>
      <c r="I471" s="9"/>
      <c r="J471" s="9"/>
      <c r="L471" s="172"/>
      <c r="M471" s="172"/>
      <c r="N471" s="172"/>
    </row>
    <row r="472" spans="1:15">
      <c r="A472" s="9"/>
      <c r="B472" s="9"/>
      <c r="C472" s="9"/>
      <c r="D472" s="9"/>
      <c r="G472" s="9"/>
      <c r="H472" s="9"/>
      <c r="I472" s="9"/>
      <c r="J472" s="9"/>
      <c r="L472" s="172"/>
      <c r="M472" s="172"/>
      <c r="N472" s="172"/>
    </row>
    <row r="473" spans="1:15">
      <c r="A473" s="9"/>
      <c r="B473" s="9"/>
      <c r="C473" s="9"/>
      <c r="D473" s="9"/>
      <c r="G473" s="9"/>
      <c r="H473" s="9"/>
      <c r="I473" s="9"/>
      <c r="J473" s="9"/>
      <c r="L473" s="172"/>
      <c r="M473" s="172"/>
      <c r="N473" s="172"/>
    </row>
    <row r="474" spans="1:15">
      <c r="A474" s="9"/>
      <c r="B474" s="9"/>
      <c r="C474" s="9"/>
      <c r="D474" s="9"/>
      <c r="G474" s="9"/>
      <c r="H474" s="9"/>
      <c r="I474" s="9"/>
      <c r="J474" s="9"/>
      <c r="L474" s="172"/>
      <c r="M474" s="172"/>
      <c r="N474" s="172"/>
    </row>
    <row r="475" spans="1:15">
      <c r="A475" s="9"/>
      <c r="B475" s="9"/>
      <c r="C475" s="9"/>
      <c r="D475" s="9"/>
      <c r="G475" s="9"/>
      <c r="H475" s="9"/>
      <c r="I475" s="9"/>
      <c r="J475" s="9"/>
      <c r="L475" s="172"/>
      <c r="M475" s="172"/>
      <c r="N475" s="172"/>
    </row>
    <row r="476" spans="1:15">
      <c r="A476" s="9"/>
      <c r="B476" s="9"/>
      <c r="C476" s="9"/>
      <c r="D476" s="9"/>
      <c r="G476" s="9"/>
      <c r="H476" s="9"/>
      <c r="I476" s="9"/>
      <c r="J476" s="9"/>
      <c r="L476" s="172"/>
      <c r="M476" s="172"/>
      <c r="N476" s="172"/>
    </row>
    <row r="477" spans="1:15">
      <c r="A477" s="9"/>
      <c r="B477" s="9"/>
      <c r="C477" s="9"/>
      <c r="D477" s="9"/>
      <c r="G477" s="9"/>
      <c r="H477" s="9"/>
      <c r="I477" s="9"/>
      <c r="J477" s="9"/>
      <c r="L477" s="172"/>
      <c r="M477" s="172"/>
      <c r="N477" s="172"/>
    </row>
    <row r="478" spans="1:15">
      <c r="A478" s="9"/>
      <c r="B478" s="9"/>
      <c r="C478" s="9"/>
      <c r="D478" s="9"/>
      <c r="G478" s="9"/>
      <c r="H478" s="9"/>
      <c r="I478" s="9"/>
      <c r="J478" s="9"/>
      <c r="L478" s="172"/>
      <c r="M478" s="172"/>
      <c r="N478" s="172"/>
    </row>
    <row r="479" spans="1:15">
      <c r="A479" s="9"/>
      <c r="B479" s="9"/>
      <c r="C479" s="9"/>
      <c r="D479" s="9"/>
      <c r="G479" s="9"/>
      <c r="H479" s="9"/>
      <c r="I479" s="9"/>
      <c r="J479" s="9"/>
      <c r="L479" s="172"/>
      <c r="M479" s="172"/>
      <c r="N479" s="172"/>
    </row>
    <row r="480" spans="1:15">
      <c r="A480" s="9"/>
      <c r="B480" s="9"/>
      <c r="C480" s="9"/>
      <c r="D480" s="9"/>
      <c r="G480" s="9"/>
      <c r="H480" s="9"/>
      <c r="I480" s="9"/>
      <c r="J480" s="9"/>
      <c r="L480" s="172"/>
      <c r="M480" s="172"/>
      <c r="N480" s="172"/>
    </row>
    <row r="481" spans="1:14">
      <c r="A481" s="9"/>
      <c r="B481" s="9"/>
      <c r="C481" s="9"/>
      <c r="D481" s="9"/>
      <c r="G481" s="9"/>
      <c r="H481" s="9"/>
      <c r="I481" s="9"/>
      <c r="J481" s="9"/>
      <c r="L481" s="172"/>
      <c r="M481" s="172"/>
      <c r="N481" s="172"/>
    </row>
    <row r="482" spans="1:14">
      <c r="A482" s="9"/>
      <c r="B482" s="9"/>
      <c r="C482" s="9"/>
      <c r="D482" s="9"/>
      <c r="G482" s="9"/>
      <c r="H482" s="9"/>
      <c r="I482" s="9"/>
      <c r="J482" s="9"/>
      <c r="L482" s="172"/>
      <c r="M482" s="172"/>
      <c r="N482" s="172"/>
    </row>
    <row r="483" spans="1:14">
      <c r="A483" s="9"/>
      <c r="B483" s="9"/>
      <c r="C483" s="9"/>
      <c r="D483" s="9"/>
      <c r="G483" s="9"/>
      <c r="H483" s="9"/>
      <c r="I483" s="9"/>
      <c r="J483" s="9"/>
      <c r="L483" s="172"/>
      <c r="M483" s="172"/>
      <c r="N483" s="172"/>
    </row>
    <row r="484" spans="1:14">
      <c r="A484" s="9"/>
      <c r="B484" s="9"/>
      <c r="C484" s="9"/>
      <c r="D484" s="9"/>
      <c r="G484" s="9"/>
      <c r="H484" s="9"/>
      <c r="I484" s="9"/>
      <c r="J484" s="9"/>
      <c r="L484" s="172"/>
      <c r="M484" s="172"/>
      <c r="N484" s="172"/>
    </row>
    <row r="485" spans="1:14">
      <c r="A485" s="9"/>
      <c r="B485" s="9"/>
      <c r="C485" s="9"/>
      <c r="D485" s="9"/>
      <c r="G485" s="9"/>
      <c r="H485" s="9"/>
      <c r="I485" s="9"/>
      <c r="J485" s="9"/>
      <c r="L485" s="172"/>
      <c r="M485" s="172"/>
      <c r="N485" s="172"/>
    </row>
    <row r="486" spans="1:14">
      <c r="A486" s="9"/>
      <c r="B486" s="9"/>
      <c r="C486" s="9"/>
      <c r="D486" s="9"/>
      <c r="G486" s="9"/>
      <c r="H486" s="9"/>
      <c r="I486" s="9"/>
      <c r="J486" s="9"/>
      <c r="L486" s="172"/>
      <c r="M486" s="172"/>
      <c r="N486" s="172"/>
    </row>
    <row r="487" spans="1:14">
      <c r="A487" s="9"/>
      <c r="B487" s="9"/>
      <c r="C487" s="9"/>
      <c r="D487" s="9"/>
      <c r="G487" s="9"/>
      <c r="H487" s="9"/>
      <c r="I487" s="9"/>
      <c r="J487" s="9"/>
      <c r="L487" s="172"/>
      <c r="M487" s="172"/>
      <c r="N487" s="172"/>
    </row>
    <row r="488" spans="1:14">
      <c r="A488" s="9"/>
      <c r="B488" s="9"/>
      <c r="C488" s="9"/>
      <c r="D488" s="9"/>
      <c r="G488" s="9"/>
      <c r="H488" s="9"/>
      <c r="I488" s="9"/>
      <c r="J488" s="9"/>
      <c r="L488" s="172"/>
      <c r="M488" s="172"/>
      <c r="N488" s="172"/>
    </row>
    <row r="489" spans="1:14">
      <c r="A489" s="9"/>
      <c r="B489" s="9"/>
      <c r="C489" s="9"/>
      <c r="D489" s="9"/>
      <c r="G489" s="9"/>
      <c r="H489" s="9"/>
      <c r="I489" s="9"/>
      <c r="J489" s="9"/>
      <c r="L489" s="172"/>
      <c r="M489" s="172"/>
      <c r="N489" s="172"/>
    </row>
    <row r="490" spans="1:14">
      <c r="A490" s="9"/>
      <c r="B490" s="9"/>
      <c r="C490" s="9"/>
      <c r="D490" s="9"/>
      <c r="G490" s="9"/>
      <c r="H490" s="9"/>
      <c r="I490" s="9"/>
      <c r="J490" s="9"/>
      <c r="L490" s="172"/>
      <c r="M490" s="172"/>
      <c r="N490" s="172"/>
    </row>
    <row r="491" spans="1:14">
      <c r="A491" s="9"/>
      <c r="B491" s="9"/>
      <c r="C491" s="9"/>
      <c r="D491" s="9"/>
      <c r="G491" s="9"/>
      <c r="H491" s="9"/>
      <c r="I491" s="9"/>
      <c r="J491" s="9"/>
      <c r="L491" s="172"/>
      <c r="M491" s="172"/>
      <c r="N491" s="172"/>
    </row>
    <row r="492" spans="1:14">
      <c r="A492" s="9"/>
      <c r="B492" s="9"/>
      <c r="C492" s="9"/>
      <c r="D492" s="9"/>
      <c r="G492" s="9"/>
      <c r="H492" s="9"/>
      <c r="I492" s="9"/>
      <c r="J492" s="9"/>
      <c r="L492" s="172"/>
      <c r="M492" s="172"/>
      <c r="N492" s="172"/>
    </row>
    <row r="493" spans="1:14">
      <c r="A493" s="9"/>
      <c r="B493" s="9"/>
      <c r="C493" s="9"/>
      <c r="D493" s="9"/>
      <c r="G493" s="9"/>
      <c r="H493" s="9"/>
      <c r="I493" s="9"/>
      <c r="J493" s="9"/>
      <c r="L493" s="172"/>
      <c r="M493" s="172"/>
      <c r="N493" s="172"/>
    </row>
    <row r="494" spans="1:14">
      <c r="A494" s="9"/>
      <c r="B494" s="9"/>
      <c r="C494" s="9"/>
      <c r="D494" s="9"/>
      <c r="G494" s="9"/>
      <c r="H494" s="9"/>
      <c r="I494" s="9"/>
      <c r="J494" s="9"/>
      <c r="L494" s="172"/>
      <c r="M494" s="172"/>
      <c r="N494" s="172"/>
    </row>
    <row r="495" spans="1:14">
      <c r="A495" s="9"/>
      <c r="B495" s="9"/>
      <c r="C495" s="9"/>
      <c r="D495" s="9"/>
      <c r="G495" s="9"/>
      <c r="H495" s="9"/>
      <c r="I495" s="9"/>
      <c r="J495" s="9"/>
      <c r="L495" s="172"/>
      <c r="M495" s="172"/>
      <c r="N495" s="172"/>
    </row>
    <row r="496" spans="1:14">
      <c r="A496" s="9"/>
      <c r="B496" s="9"/>
      <c r="C496" s="9"/>
      <c r="D496" s="9"/>
      <c r="G496" s="9"/>
      <c r="H496" s="9"/>
      <c r="I496" s="9"/>
      <c r="J496" s="9"/>
      <c r="L496" s="172"/>
      <c r="M496" s="172"/>
      <c r="N496" s="172"/>
    </row>
    <row r="497" spans="1:14">
      <c r="A497" s="9"/>
      <c r="B497" s="9"/>
      <c r="C497" s="9"/>
      <c r="D497" s="9"/>
      <c r="G497" s="9"/>
      <c r="H497" s="9"/>
      <c r="I497" s="9"/>
      <c r="J497" s="9"/>
      <c r="L497" s="172"/>
      <c r="M497" s="172"/>
      <c r="N497" s="172"/>
    </row>
    <row r="498" spans="1:14">
      <c r="A498" s="9"/>
      <c r="B498" s="9"/>
      <c r="C498" s="9"/>
      <c r="D498" s="9"/>
      <c r="G498" s="9"/>
      <c r="H498" s="9"/>
      <c r="I498" s="9"/>
      <c r="J498" s="9"/>
      <c r="L498" s="172"/>
      <c r="M498" s="172"/>
      <c r="N498" s="172"/>
    </row>
    <row r="499" spans="1:14">
      <c r="A499" s="9"/>
      <c r="B499" s="9"/>
      <c r="C499" s="9"/>
      <c r="D499" s="9"/>
      <c r="G499" s="9"/>
      <c r="H499" s="9"/>
      <c r="I499" s="9"/>
      <c r="J499" s="9"/>
      <c r="L499" s="172"/>
      <c r="M499" s="172"/>
      <c r="N499" s="172"/>
    </row>
    <row r="500" spans="1:14">
      <c r="A500" s="9"/>
      <c r="B500" s="9"/>
      <c r="C500" s="9"/>
      <c r="D500" s="9"/>
      <c r="G500" s="9"/>
      <c r="H500" s="9"/>
      <c r="I500" s="9"/>
      <c r="J500" s="9"/>
      <c r="L500" s="172"/>
      <c r="M500" s="172"/>
      <c r="N500" s="172"/>
    </row>
    <row r="501" spans="1:14">
      <c r="A501" s="9"/>
      <c r="B501" s="9"/>
      <c r="C501" s="9"/>
      <c r="D501" s="9"/>
      <c r="G501" s="9"/>
      <c r="H501" s="9"/>
      <c r="I501" s="9"/>
      <c r="J501" s="9"/>
      <c r="L501" s="172"/>
      <c r="M501" s="172"/>
      <c r="N501" s="172"/>
    </row>
    <row r="502" spans="1:14">
      <c r="A502" s="9"/>
      <c r="B502" s="9"/>
      <c r="C502" s="9"/>
      <c r="D502" s="9"/>
      <c r="G502" s="9"/>
      <c r="H502" s="9"/>
      <c r="I502" s="9"/>
      <c r="J502" s="9"/>
      <c r="L502" s="172"/>
      <c r="M502" s="172"/>
      <c r="N502" s="172"/>
    </row>
    <row r="503" spans="1:14">
      <c r="A503" s="9"/>
      <c r="B503" s="9"/>
      <c r="C503" s="9"/>
      <c r="D503" s="9"/>
      <c r="G503" s="9"/>
      <c r="H503" s="9"/>
      <c r="I503" s="9"/>
      <c r="J503" s="9"/>
      <c r="L503" s="172"/>
      <c r="M503" s="172"/>
      <c r="N503" s="172"/>
    </row>
    <row r="504" spans="1:14">
      <c r="A504" s="9"/>
      <c r="B504" s="9"/>
      <c r="C504" s="9"/>
      <c r="D504" s="9"/>
      <c r="G504" s="9"/>
      <c r="H504" s="9"/>
      <c r="I504" s="9"/>
      <c r="J504" s="9"/>
      <c r="L504" s="172"/>
      <c r="M504" s="172"/>
      <c r="N504" s="172"/>
    </row>
    <row r="505" spans="1:14">
      <c r="A505" s="9"/>
      <c r="B505" s="9"/>
      <c r="C505" s="9"/>
      <c r="D505" s="9"/>
      <c r="G505" s="9"/>
      <c r="H505" s="9"/>
      <c r="I505" s="9"/>
      <c r="J505" s="9"/>
      <c r="L505" s="172"/>
      <c r="M505" s="172"/>
      <c r="N505" s="172"/>
    </row>
    <row r="506" spans="1:14">
      <c r="A506" s="9"/>
      <c r="B506" s="9"/>
      <c r="C506" s="9"/>
      <c r="D506" s="9"/>
      <c r="G506" s="9"/>
      <c r="H506" s="9"/>
      <c r="I506" s="9"/>
      <c r="J506" s="9"/>
      <c r="L506" s="172"/>
      <c r="M506" s="172"/>
      <c r="N506" s="172"/>
    </row>
    <row r="507" spans="1:14">
      <c r="A507" s="9"/>
      <c r="B507" s="9"/>
      <c r="C507" s="9"/>
      <c r="D507" s="9"/>
      <c r="G507" s="9"/>
      <c r="H507" s="9"/>
      <c r="I507" s="9"/>
      <c r="J507" s="9"/>
    </row>
    <row r="508" spans="1:14">
      <c r="A508" s="9"/>
      <c r="B508" s="9"/>
      <c r="C508" s="9"/>
      <c r="D508" s="9"/>
      <c r="G508" s="9"/>
      <c r="H508" s="9"/>
      <c r="I508" s="9"/>
      <c r="J508" s="9"/>
    </row>
    <row r="509" spans="1:14">
      <c r="A509" s="9"/>
      <c r="B509" s="9"/>
      <c r="C509" s="9"/>
      <c r="D509" s="9"/>
      <c r="G509" s="9"/>
      <c r="H509" s="9"/>
      <c r="I509" s="9"/>
      <c r="J509" s="9"/>
    </row>
    <row r="510" spans="1:14">
      <c r="A510" s="9"/>
      <c r="B510" s="9"/>
      <c r="C510" s="9"/>
      <c r="D510" s="9"/>
      <c r="G510" s="9"/>
      <c r="H510" s="9"/>
      <c r="I510" s="9"/>
      <c r="J510" s="9"/>
    </row>
    <row r="511" spans="1:14">
      <c r="A511" s="9"/>
      <c r="B511" s="9"/>
      <c r="C511" s="9"/>
      <c r="D511" s="9"/>
      <c r="G511" s="9"/>
      <c r="H511" s="9"/>
      <c r="I511" s="9"/>
      <c r="J511" s="9"/>
    </row>
    <row r="512" spans="1:14">
      <c r="A512" s="9"/>
      <c r="B512" s="9"/>
      <c r="C512" s="9"/>
      <c r="D512" s="9"/>
      <c r="G512" s="9"/>
      <c r="H512" s="9"/>
      <c r="I512" s="9"/>
      <c r="J512" s="9"/>
    </row>
    <row r="513" spans="1:10">
      <c r="A513" s="9"/>
      <c r="B513" s="9"/>
      <c r="C513" s="9"/>
      <c r="D513" s="9"/>
      <c r="G513" s="9"/>
      <c r="H513" s="9"/>
      <c r="I513" s="9"/>
      <c r="J513" s="9"/>
    </row>
    <row r="514" spans="1:10">
      <c r="A514" s="9"/>
      <c r="B514" s="9"/>
      <c r="C514" s="9"/>
      <c r="D514" s="9"/>
      <c r="G514" s="9"/>
      <c r="H514" s="9"/>
      <c r="I514" s="9"/>
      <c r="J514" s="9"/>
    </row>
    <row r="515" spans="1:10">
      <c r="A515" s="9"/>
      <c r="B515" s="9"/>
      <c r="C515" s="9"/>
      <c r="D515" s="9"/>
      <c r="G515" s="9"/>
      <c r="H515" s="9"/>
      <c r="I515" s="9"/>
      <c r="J515" s="9"/>
    </row>
    <row r="516" spans="1:10">
      <c r="A516" s="9"/>
      <c r="B516" s="9"/>
      <c r="C516" s="9"/>
      <c r="D516" s="9"/>
      <c r="G516" s="9"/>
      <c r="H516" s="9"/>
      <c r="I516" s="9"/>
      <c r="J516" s="9"/>
    </row>
    <row r="517" spans="1:10">
      <c r="A517" s="9"/>
      <c r="B517" s="9"/>
      <c r="C517" s="9"/>
      <c r="D517" s="9"/>
      <c r="G517" s="9"/>
      <c r="H517" s="9"/>
      <c r="I517" s="9"/>
      <c r="J517" s="9"/>
    </row>
    <row r="518" spans="1:10">
      <c r="A518" s="9"/>
      <c r="B518" s="9"/>
      <c r="C518" s="9"/>
      <c r="D518" s="9"/>
      <c r="G518" s="9"/>
      <c r="H518" s="9"/>
      <c r="I518" s="9"/>
      <c r="J518" s="9"/>
    </row>
    <row r="519" spans="1:10">
      <c r="A519" s="9"/>
      <c r="B519" s="9"/>
      <c r="C519" s="9"/>
      <c r="D519" s="9"/>
      <c r="G519" s="9"/>
      <c r="H519" s="9"/>
      <c r="I519" s="9"/>
      <c r="J519" s="9"/>
    </row>
    <row r="520" spans="1:10">
      <c r="A520" s="9"/>
      <c r="B520" s="9"/>
      <c r="C520" s="9"/>
      <c r="D520" s="9"/>
      <c r="G520" s="9"/>
      <c r="H520" s="9"/>
      <c r="I520" s="9"/>
      <c r="J520" s="9"/>
    </row>
    <row r="521" spans="1:10">
      <c r="A521" s="9"/>
      <c r="B521" s="9"/>
      <c r="C521" s="9"/>
      <c r="D521" s="9"/>
      <c r="G521" s="9"/>
      <c r="H521" s="9"/>
      <c r="I521" s="9"/>
      <c r="J521" s="9"/>
    </row>
    <row r="522" spans="1:10">
      <c r="A522" s="9"/>
      <c r="B522" s="9"/>
      <c r="C522" s="9"/>
      <c r="D522" s="9"/>
      <c r="G522" s="9"/>
      <c r="H522" s="9"/>
      <c r="I522" s="9"/>
      <c r="J522" s="9"/>
    </row>
    <row r="523" spans="1:10">
      <c r="A523" s="9"/>
      <c r="B523" s="9"/>
      <c r="C523" s="9"/>
      <c r="D523" s="9"/>
      <c r="G523" s="9"/>
      <c r="H523" s="9"/>
      <c r="I523" s="9"/>
      <c r="J523" s="9"/>
    </row>
    <row r="524" spans="1:10">
      <c r="A524" s="9"/>
      <c r="B524" s="9"/>
      <c r="C524" s="9"/>
      <c r="D524" s="9"/>
      <c r="G524" s="9"/>
      <c r="H524" s="9"/>
      <c r="I524" s="9"/>
      <c r="J524" s="9"/>
    </row>
    <row r="525" spans="1:10">
      <c r="A525" s="9"/>
      <c r="B525" s="9"/>
      <c r="C525" s="9"/>
      <c r="D525" s="9"/>
      <c r="G525" s="9"/>
      <c r="H525" s="9"/>
      <c r="I525" s="9"/>
      <c r="J525" s="9"/>
    </row>
    <row r="526" spans="1:10">
      <c r="A526" s="9"/>
      <c r="B526" s="9"/>
      <c r="C526" s="9"/>
      <c r="D526" s="9"/>
      <c r="G526" s="9"/>
      <c r="H526" s="9"/>
      <c r="I526" s="9"/>
      <c r="J526" s="9"/>
    </row>
    <row r="527" spans="1:10">
      <c r="A527" s="9"/>
      <c r="B527" s="9"/>
      <c r="C527" s="9"/>
      <c r="D527" s="9"/>
      <c r="G527" s="9"/>
      <c r="H527" s="9"/>
      <c r="I527" s="9"/>
      <c r="J527" s="9"/>
    </row>
    <row r="528" spans="1:10">
      <c r="A528" s="9"/>
      <c r="B528" s="9"/>
      <c r="C528" s="9"/>
      <c r="D528" s="9"/>
      <c r="G528" s="9"/>
      <c r="H528" s="9"/>
      <c r="I528" s="9"/>
      <c r="J528" s="9"/>
    </row>
    <row r="529" spans="1:10">
      <c r="A529" s="9"/>
      <c r="B529" s="9"/>
      <c r="C529" s="9"/>
      <c r="D529" s="9"/>
      <c r="G529" s="9"/>
      <c r="H529" s="9"/>
      <c r="I529" s="9"/>
      <c r="J529" s="9"/>
    </row>
    <row r="530" spans="1:10">
      <c r="A530" s="9"/>
      <c r="B530" s="9"/>
      <c r="C530" s="9"/>
      <c r="D530" s="9"/>
      <c r="G530" s="9"/>
      <c r="H530" s="9"/>
      <c r="I530" s="9"/>
      <c r="J530" s="9"/>
    </row>
    <row r="531" spans="1:10">
      <c r="A531" s="9"/>
      <c r="B531" s="9"/>
      <c r="C531" s="9"/>
      <c r="D531" s="9"/>
      <c r="G531" s="9"/>
      <c r="H531" s="9"/>
      <c r="I531" s="9"/>
      <c r="J531" s="9"/>
    </row>
    <row r="532" spans="1:10">
      <c r="A532" s="9"/>
      <c r="B532" s="9"/>
      <c r="C532" s="9"/>
      <c r="D532" s="9"/>
      <c r="G532" s="9"/>
      <c r="H532" s="9"/>
      <c r="I532" s="9"/>
      <c r="J532" s="9"/>
    </row>
    <row r="533" spans="1:10">
      <c r="A533" s="9"/>
      <c r="B533" s="9"/>
      <c r="C533" s="9"/>
      <c r="D533" s="9"/>
      <c r="G533" s="9"/>
      <c r="H533" s="9"/>
      <c r="I533" s="9"/>
      <c r="J533" s="9"/>
    </row>
    <row r="534" spans="1:10">
      <c r="A534" s="9"/>
      <c r="B534" s="9"/>
      <c r="C534" s="9"/>
      <c r="D534" s="9"/>
      <c r="G534" s="9"/>
      <c r="H534" s="9"/>
      <c r="I534" s="9"/>
      <c r="J534" s="9"/>
    </row>
    <row r="535" spans="1:10">
      <c r="A535" s="9"/>
      <c r="B535" s="9"/>
      <c r="C535" s="9"/>
      <c r="D535" s="9"/>
      <c r="G535" s="9"/>
      <c r="H535" s="9"/>
      <c r="I535" s="9"/>
      <c r="J535" s="9"/>
    </row>
    <row r="536" spans="1:10">
      <c r="A536" s="9"/>
      <c r="B536" s="9"/>
      <c r="C536" s="9"/>
      <c r="D536" s="9"/>
      <c r="G536" s="9"/>
      <c r="H536" s="9"/>
      <c r="I536" s="9"/>
      <c r="J536" s="9"/>
    </row>
    <row r="537" spans="1:10">
      <c r="A537" s="9"/>
      <c r="B537" s="9"/>
      <c r="C537" s="9"/>
      <c r="D537" s="9"/>
      <c r="G537" s="9"/>
      <c r="H537" s="9"/>
      <c r="I537" s="9"/>
      <c r="J537" s="9"/>
    </row>
    <row r="538" spans="1:10">
      <c r="A538" s="9"/>
      <c r="B538" s="9"/>
      <c r="C538" s="9"/>
      <c r="D538" s="9"/>
      <c r="G538" s="9"/>
      <c r="H538" s="9"/>
      <c r="I538" s="9"/>
      <c r="J538" s="9"/>
    </row>
    <row r="539" spans="1:10">
      <c r="A539" s="9"/>
      <c r="B539" s="9"/>
      <c r="C539" s="9"/>
      <c r="D539" s="9"/>
      <c r="G539" s="9"/>
      <c r="H539" s="9"/>
      <c r="I539" s="9"/>
      <c r="J539" s="9"/>
    </row>
    <row r="540" spans="1:10">
      <c r="A540" s="9"/>
      <c r="B540" s="9"/>
      <c r="C540" s="9"/>
      <c r="D540" s="9"/>
      <c r="G540" s="9"/>
      <c r="H540" s="9"/>
      <c r="I540" s="9"/>
      <c r="J540" s="9"/>
    </row>
    <row r="541" spans="1:10">
      <c r="A541" s="9"/>
      <c r="B541" s="9"/>
      <c r="C541" s="9"/>
      <c r="D541" s="9"/>
      <c r="G541" s="9"/>
      <c r="H541" s="9"/>
      <c r="I541" s="9"/>
      <c r="J541" s="9"/>
    </row>
    <row r="542" spans="1:10">
      <c r="A542" s="9"/>
      <c r="B542" s="9"/>
      <c r="C542" s="9"/>
      <c r="D542" s="9"/>
      <c r="G542" s="9"/>
      <c r="H542" s="9"/>
      <c r="I542" s="9"/>
      <c r="J542" s="9"/>
    </row>
    <row r="543" spans="1:10">
      <c r="A543" s="9"/>
      <c r="B543" s="9"/>
      <c r="C543" s="9"/>
      <c r="D543" s="9"/>
      <c r="G543" s="9"/>
      <c r="H543" s="9"/>
      <c r="I543" s="9"/>
      <c r="J543" s="9"/>
    </row>
    <row r="544" spans="1:10">
      <c r="A544" s="9"/>
      <c r="B544" s="9"/>
      <c r="C544" s="9"/>
      <c r="D544" s="9"/>
      <c r="G544" s="9"/>
      <c r="H544" s="9"/>
      <c r="I544" s="9"/>
      <c r="J544" s="9"/>
    </row>
    <row r="545" spans="1:10">
      <c r="A545" s="9"/>
      <c r="B545" s="9"/>
      <c r="C545" s="9"/>
      <c r="D545" s="9"/>
      <c r="G545" s="9"/>
      <c r="H545" s="9"/>
      <c r="I545" s="9"/>
      <c r="J545" s="9"/>
    </row>
    <row r="546" spans="1:10">
      <c r="A546" s="9"/>
      <c r="B546" s="9"/>
      <c r="C546" s="9"/>
      <c r="D546" s="9"/>
      <c r="G546" s="9"/>
      <c r="H546" s="9"/>
      <c r="I546" s="9"/>
      <c r="J546" s="9"/>
    </row>
    <row r="547" spans="1:10">
      <c r="A547" s="9"/>
      <c r="B547" s="9"/>
      <c r="C547" s="9"/>
      <c r="D547" s="9"/>
      <c r="G547" s="9"/>
      <c r="H547" s="9"/>
      <c r="I547" s="9"/>
      <c r="J547" s="9"/>
    </row>
    <row r="548" spans="1:10">
      <c r="A548" s="9"/>
      <c r="B548" s="9"/>
      <c r="C548" s="9"/>
      <c r="D548" s="9"/>
      <c r="G548" s="9"/>
      <c r="H548" s="9"/>
      <c r="I548" s="9"/>
      <c r="J548" s="9"/>
    </row>
    <row r="549" spans="1:10">
      <c r="A549" s="9"/>
      <c r="B549" s="9"/>
      <c r="C549" s="9"/>
      <c r="D549" s="9"/>
      <c r="G549" s="9"/>
      <c r="H549" s="9"/>
      <c r="I549" s="9"/>
      <c r="J549" s="9"/>
    </row>
    <row r="550" spans="1:10">
      <c r="A550" s="9"/>
      <c r="B550" s="9"/>
      <c r="C550" s="9"/>
      <c r="D550" s="9"/>
      <c r="G550" s="9"/>
      <c r="H550" s="9"/>
      <c r="I550" s="9"/>
      <c r="J550" s="9"/>
    </row>
    <row r="551" spans="1:10">
      <c r="A551" s="9"/>
      <c r="B551" s="9"/>
      <c r="C551" s="9"/>
      <c r="D551" s="9"/>
      <c r="G551" s="9"/>
      <c r="H551" s="9"/>
      <c r="I551" s="9"/>
      <c r="J551" s="9"/>
    </row>
    <row r="552" spans="1:10">
      <c r="A552" s="9"/>
      <c r="B552" s="9"/>
      <c r="C552" s="9"/>
      <c r="D552" s="9"/>
      <c r="G552" s="9"/>
      <c r="H552" s="9"/>
      <c r="I552" s="9"/>
      <c r="J552" s="9"/>
    </row>
    <row r="553" spans="1:10">
      <c r="A553" s="9"/>
      <c r="B553" s="9"/>
      <c r="C553" s="9"/>
      <c r="D553" s="9"/>
      <c r="G553" s="9"/>
      <c r="H553" s="9"/>
      <c r="I553" s="9"/>
      <c r="J553" s="9"/>
    </row>
    <row r="554" spans="1:10">
      <c r="A554" s="9"/>
      <c r="B554" s="9"/>
      <c r="C554" s="9"/>
      <c r="D554" s="9"/>
      <c r="G554" s="9"/>
      <c r="H554" s="9"/>
      <c r="I554" s="9"/>
      <c r="J554" s="9"/>
    </row>
    <row r="555" spans="1:10">
      <c r="A555" s="9"/>
      <c r="B555" s="9"/>
      <c r="C555" s="9"/>
      <c r="D555" s="9"/>
      <c r="G555" s="9"/>
      <c r="H555" s="9"/>
      <c r="I555" s="9"/>
      <c r="J555" s="9"/>
    </row>
    <row r="556" spans="1:10">
      <c r="A556" s="9"/>
      <c r="B556" s="9"/>
      <c r="C556" s="9"/>
      <c r="D556" s="9"/>
      <c r="G556" s="9"/>
      <c r="H556" s="9"/>
      <c r="I556" s="9"/>
      <c r="J556" s="9"/>
    </row>
    <row r="557" spans="1:10">
      <c r="A557" s="9"/>
      <c r="B557" s="9"/>
      <c r="C557" s="9"/>
      <c r="D557" s="9"/>
      <c r="G557" s="9"/>
      <c r="H557" s="9"/>
      <c r="I557" s="9"/>
      <c r="J557" s="9"/>
    </row>
    <row r="558" spans="1:10">
      <c r="A558" s="9"/>
      <c r="B558" s="9"/>
      <c r="C558" s="9"/>
      <c r="D558" s="9"/>
      <c r="G558" s="9"/>
      <c r="H558" s="9"/>
      <c r="I558" s="9"/>
      <c r="J558" s="9"/>
    </row>
    <row r="559" spans="1:10">
      <c r="A559" s="9"/>
      <c r="B559" s="9"/>
      <c r="C559" s="9"/>
      <c r="D559" s="9"/>
      <c r="G559" s="9"/>
      <c r="H559" s="9"/>
      <c r="I559" s="9"/>
      <c r="J559" s="9"/>
    </row>
    <row r="560" spans="1:10">
      <c r="A560" s="9"/>
      <c r="B560" s="9"/>
      <c r="C560" s="9"/>
      <c r="D560" s="9"/>
      <c r="G560" s="9"/>
      <c r="H560" s="9"/>
      <c r="I560" s="9"/>
      <c r="J560" s="9"/>
    </row>
    <row r="561" spans="1:10">
      <c r="A561" s="9"/>
      <c r="B561" s="9"/>
      <c r="C561" s="9"/>
      <c r="D561" s="9"/>
      <c r="G561" s="9"/>
      <c r="H561" s="9"/>
      <c r="I561" s="9"/>
      <c r="J561" s="9"/>
    </row>
    <row r="562" spans="1:10">
      <c r="A562" s="9"/>
      <c r="B562" s="9"/>
      <c r="C562" s="9"/>
      <c r="D562" s="9"/>
      <c r="G562" s="9"/>
      <c r="H562" s="9"/>
      <c r="I562" s="9"/>
      <c r="J562" s="9"/>
    </row>
    <row r="563" spans="1:10">
      <c r="A563" s="9"/>
      <c r="B563" s="9"/>
      <c r="C563" s="9"/>
      <c r="D563" s="9"/>
      <c r="G563" s="9"/>
      <c r="H563" s="9"/>
      <c r="I563" s="9"/>
      <c r="J563" s="9"/>
    </row>
    <row r="564" spans="1:10">
      <c r="A564" s="9"/>
      <c r="B564" s="9"/>
      <c r="C564" s="9"/>
      <c r="D564" s="9"/>
      <c r="G564" s="9"/>
      <c r="H564" s="9"/>
      <c r="I564" s="9"/>
      <c r="J564" s="9"/>
    </row>
    <row r="565" spans="1:10">
      <c r="A565" s="9"/>
      <c r="B565" s="9"/>
      <c r="C565" s="9"/>
      <c r="D565" s="9"/>
      <c r="G565" s="9"/>
      <c r="H565" s="9"/>
      <c r="I565" s="9"/>
      <c r="J565" s="9"/>
    </row>
    <row r="566" spans="1:10">
      <c r="A566" s="9"/>
      <c r="B566" s="9"/>
      <c r="C566" s="9"/>
      <c r="D566" s="9"/>
      <c r="G566" s="9"/>
      <c r="H566" s="9"/>
      <c r="I566" s="9"/>
      <c r="J566" s="9"/>
    </row>
    <row r="567" spans="1:10">
      <c r="A567" s="9"/>
      <c r="B567" s="9"/>
      <c r="C567" s="9"/>
      <c r="D567" s="9"/>
      <c r="G567" s="9"/>
      <c r="H567" s="9"/>
      <c r="I567" s="9"/>
      <c r="J567" s="9"/>
    </row>
    <row r="568" spans="1:10">
      <c r="A568" s="9"/>
      <c r="B568" s="9"/>
      <c r="C568" s="9"/>
      <c r="D568" s="9"/>
      <c r="G568" s="9"/>
      <c r="H568" s="9"/>
      <c r="I568" s="9"/>
      <c r="J568" s="9"/>
    </row>
    <row r="569" spans="1:10">
      <c r="A569" s="9"/>
      <c r="B569" s="9"/>
      <c r="C569" s="9"/>
      <c r="D569" s="9"/>
      <c r="G569" s="9"/>
      <c r="H569" s="9"/>
      <c r="I569" s="9"/>
      <c r="J569" s="9"/>
    </row>
    <row r="570" spans="1:10">
      <c r="A570" s="9"/>
      <c r="B570" s="9"/>
      <c r="C570" s="9"/>
      <c r="D570" s="9"/>
      <c r="G570" s="9"/>
      <c r="H570" s="9"/>
      <c r="I570" s="9"/>
      <c r="J570" s="9"/>
    </row>
  </sheetData>
  <mergeCells count="16">
    <mergeCell ref="C92:F92"/>
    <mergeCell ref="A10:J10"/>
    <mergeCell ref="L12:L14"/>
    <mergeCell ref="M12:M14"/>
    <mergeCell ref="J12:J14"/>
    <mergeCell ref="E12:F13"/>
    <mergeCell ref="A1:J1"/>
    <mergeCell ref="A12:B14"/>
    <mergeCell ref="H12:H14"/>
    <mergeCell ref="I12:I14"/>
    <mergeCell ref="G12:G14"/>
    <mergeCell ref="A3:J3"/>
    <mergeCell ref="A2:J2"/>
    <mergeCell ref="E5:G5"/>
    <mergeCell ref="E6:G6"/>
    <mergeCell ref="E7:G7"/>
  </mergeCells>
  <phoneticPr fontId="0" type="noConversion"/>
  <conditionalFormatting sqref="G104:G105">
    <cfRule type="expression" dxfId="10" priority="5">
      <formula>G104&lt;&gt;SUM(H104:J104)</formula>
    </cfRule>
  </conditionalFormatting>
  <conditionalFormatting sqref="G159:G160">
    <cfRule type="expression" dxfId="9" priority="2">
      <formula>G159&lt;&gt;SUM(H159:J159)</formula>
    </cfRule>
  </conditionalFormatting>
  <dataValidations disablePrompts="1" count="2">
    <dataValidation type="list" allowBlank="1" showInputMessage="1" showErrorMessage="1" sqref="E17 E77 E56 E80:E81" xr:uid="{00000000-0002-0000-0200-000000000000}">
      <formula1>PTD</formula1>
    </dataValidation>
    <dataValidation type="list" allowBlank="1" showInputMessage="1" showErrorMessage="1" sqref="E18 E153:E154 E135 E129:E131 E104:E105 E100 E78 E82:E83" xr:uid="{00000000-0002-0000-0200-000001000000}">
      <formula1>DIST</formula1>
    </dataValidation>
  </dataValidations>
  <hyperlinks>
    <hyperlink ref="A5" location="TOC!A1" display="TOC" xr:uid="{00000000-0004-0000-0200-000000000000}"/>
    <hyperlink ref="A6" location="'Sch 1- Rate Base '!A15" display="é" xr:uid="{00000000-0004-0000-0200-000001000000}"/>
  </hyperlinks>
  <printOptions horizontalCentered="1" headings="1"/>
  <pageMargins left="0.5" right="0.5" top="0.5" bottom="0.75" header="0.25" footer="0.25"/>
  <pageSetup scale="74" fitToHeight="5" orientation="landscape" r:id="rId1"/>
  <headerFooter alignWithMargins="0">
    <oddFooter>&amp;LFY 2026-2028 ASC Filing
&amp;CPage &amp;P of &amp;N&amp;R&amp;A
&amp;D</oddFooter>
  </headerFooter>
  <rowBreaks count="4" manualBreakCount="4">
    <brk id="59" max="9" man="1"/>
    <brk id="89" max="9" man="1"/>
    <brk id="125" max="9" man="1"/>
    <brk id="143" max="9" man="1"/>
  </rowBreaks>
  <customProperties>
    <customPr name="xxe4aPID" r:id="rId2"/>
  </customProperties>
  <ignoredErrors>
    <ignoredError sqref="G101 H16:J16 H55:J55 H23:J23 H57:J57 G60 G87 G92 G142 G161 G163 G166 G109 G150 G140 G42:J43 H52:J52 G31:J31 G29:J29 G19:J21 H18:I18 J17 N17 H28:J28 I22:J22 G33:J35 H32:J32 G37:J37 H36:J36 H44:J5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rgb="FF00B0F0"/>
  </sheetPr>
  <dimension ref="A1:H30"/>
  <sheetViews>
    <sheetView topLeftCell="A3" workbookViewId="0">
      <selection activeCell="B9" sqref="B9"/>
    </sheetView>
  </sheetViews>
  <sheetFormatPr defaultColWidth="8.75" defaultRowHeight="15.75"/>
  <cols>
    <col min="1" max="1" width="6.75" style="9" customWidth="1"/>
    <col min="2" max="2" width="61.25" style="9" customWidth="1"/>
    <col min="3" max="6" width="15.875" style="9" customWidth="1"/>
    <col min="7" max="7" width="17.5" style="9" bestFit="1" customWidth="1"/>
    <col min="8" max="8" width="13.75" style="9" bestFit="1" customWidth="1"/>
    <col min="9" max="16384" width="8.75" style="9"/>
  </cols>
  <sheetData>
    <row r="1" spans="1:6" ht="20.25" thickTop="1">
      <c r="A1" s="1685" t="s">
        <v>51</v>
      </c>
      <c r="B1" s="1686"/>
      <c r="C1" s="1686"/>
      <c r="D1" s="1686"/>
      <c r="E1" s="1686"/>
      <c r="F1" s="1687"/>
    </row>
    <row r="2" spans="1:6" ht="16.5">
      <c r="A2" s="1682" t="s">
        <v>53</v>
      </c>
      <c r="B2" s="1683"/>
      <c r="C2" s="1683"/>
      <c r="D2" s="1683"/>
      <c r="E2" s="1683"/>
      <c r="F2" s="1684"/>
    </row>
    <row r="3" spans="1:6" ht="16.5">
      <c r="A3" s="1691" t="s">
        <v>689</v>
      </c>
      <c r="B3" s="1692"/>
      <c r="C3" s="1692"/>
      <c r="D3" s="1692"/>
      <c r="E3" s="1692"/>
      <c r="F3" s="1693"/>
    </row>
    <row r="4" spans="1:6" ht="12" customHeight="1" thickBot="1">
      <c r="A4" s="390"/>
      <c r="B4" s="392"/>
      <c r="C4" s="393"/>
      <c r="D4" s="394"/>
      <c r="E4" s="394"/>
      <c r="F4" s="395"/>
    </row>
    <row r="5" spans="1:6" ht="16.5">
      <c r="A5" s="396" t="s">
        <v>585</v>
      </c>
      <c r="B5" s="397" t="s">
        <v>495</v>
      </c>
      <c r="C5" s="1694">
        <f>'Sch 1- Rate Base '!$E$5</f>
        <v>0</v>
      </c>
      <c r="D5" s="1695"/>
      <c r="E5" s="275"/>
      <c r="F5" s="398" t="s">
        <v>603</v>
      </c>
    </row>
    <row r="6" spans="1:6" ht="19.5">
      <c r="A6" s="399"/>
      <c r="B6" s="397" t="s">
        <v>496</v>
      </c>
      <c r="C6" s="1697">
        <f>'Sch 1- Rate Base '!$E$6</f>
        <v>2026</v>
      </c>
      <c r="D6" s="1698"/>
      <c r="E6" s="275"/>
      <c r="F6" s="400" t="str">
        <f>'Sch 1- Rate Base '!I6</f>
        <v/>
      </c>
    </row>
    <row r="7" spans="1:6" ht="17.25" thickBot="1">
      <c r="A7" s="401"/>
      <c r="B7" s="397" t="s">
        <v>497</v>
      </c>
      <c r="C7" s="1700">
        <f>'Sch 1- Rate Base '!$E$7</f>
        <v>0</v>
      </c>
      <c r="D7" s="1757"/>
      <c r="E7" s="275"/>
      <c r="F7" s="402" t="str">
        <f>'Sch 1- Rate Base '!I7</f>
        <v/>
      </c>
    </row>
    <row r="8" spans="1:6" ht="16.5">
      <c r="A8" s="401"/>
      <c r="B8" s="397"/>
      <c r="C8" s="403"/>
      <c r="D8" s="404"/>
      <c r="E8" s="1"/>
      <c r="F8" s="395"/>
    </row>
    <row r="9" spans="1:6" ht="16.5">
      <c r="A9" s="401"/>
      <c r="B9" s="397"/>
      <c r="C9" s="1"/>
      <c r="D9" s="404"/>
      <c r="E9" s="1"/>
      <c r="F9" s="395"/>
    </row>
    <row r="10" spans="1:6" ht="16.5">
      <c r="A10" s="401" t="s">
        <v>429</v>
      </c>
      <c r="B10" s="392"/>
      <c r="C10" s="393"/>
      <c r="D10" s="394"/>
      <c r="E10" s="394"/>
      <c r="F10" s="395"/>
    </row>
    <row r="11" spans="1:6" ht="17.25" customHeight="1" thickBot="1">
      <c r="A11" s="1754" t="s">
        <v>212</v>
      </c>
      <c r="B11" s="1755"/>
      <c r="C11" s="1755"/>
      <c r="D11" s="1755"/>
      <c r="E11" s="1755"/>
      <c r="F11" s="1756"/>
    </row>
    <row r="12" spans="1:6">
      <c r="A12" s="1752" t="s">
        <v>92</v>
      </c>
      <c r="B12" s="1723"/>
      <c r="C12" s="1725" t="s">
        <v>96</v>
      </c>
      <c r="D12" s="1725" t="s">
        <v>97</v>
      </c>
      <c r="E12" s="1725" t="s">
        <v>98</v>
      </c>
      <c r="F12" s="1750" t="s">
        <v>610</v>
      </c>
    </row>
    <row r="13" spans="1:6" ht="16.5" thickBot="1">
      <c r="A13" s="1753"/>
      <c r="B13" s="1717"/>
      <c r="C13" s="1745"/>
      <c r="D13" s="1745"/>
      <c r="E13" s="1745"/>
      <c r="F13" s="1751"/>
    </row>
    <row r="14" spans="1:6" ht="16.5">
      <c r="A14" s="405" t="s">
        <v>142</v>
      </c>
      <c r="B14" s="253"/>
      <c r="C14" s="406"/>
      <c r="D14" s="200"/>
      <c r="E14" s="200"/>
      <c r="F14" s="407"/>
    </row>
    <row r="15" spans="1:6">
      <c r="A15" s="408"/>
      <c r="B15" s="186" t="s">
        <v>143</v>
      </c>
      <c r="C15" s="409">
        <f>'Sch 3 - Expenses'!G47</f>
        <v>0</v>
      </c>
      <c r="D15" s="410">
        <f>'Sch 3 - Expenses'!H47</f>
        <v>0</v>
      </c>
      <c r="E15" s="410">
        <f>'Sch 3 - Expenses'!I47</f>
        <v>0</v>
      </c>
      <c r="F15" s="411">
        <f>'Sch 3 - Expenses'!J47</f>
        <v>0</v>
      </c>
    </row>
    <row r="16" spans="1:6">
      <c r="A16" s="408"/>
      <c r="B16" s="186" t="s">
        <v>430</v>
      </c>
      <c r="C16" s="409">
        <f>'Sch 3 - Expenses'!G53</f>
        <v>0</v>
      </c>
      <c r="D16" s="410">
        <f>'Sch 3 - Expenses'!H53</f>
        <v>0</v>
      </c>
      <c r="E16" s="410">
        <f>'Sch 3 - Expenses'!I53</f>
        <v>0</v>
      </c>
      <c r="F16" s="411">
        <f>'Sch 3 - Expenses'!J53</f>
        <v>0</v>
      </c>
    </row>
    <row r="17" spans="1:8">
      <c r="A17" s="408"/>
      <c r="B17" s="186" t="s">
        <v>451</v>
      </c>
      <c r="C17" s="409">
        <f>'Sch 3 - Expenses'!G58</f>
        <v>0</v>
      </c>
      <c r="D17" s="410">
        <f>'Sch 3 - Expenses'!H58</f>
        <v>0</v>
      </c>
      <c r="E17" s="410">
        <f>'Sch 3 - Expenses'!I58</f>
        <v>0</v>
      </c>
      <c r="F17" s="411">
        <f>'Sch 3 - Expenses'!J58</f>
        <v>0</v>
      </c>
    </row>
    <row r="18" spans="1:8">
      <c r="A18" s="408"/>
      <c r="B18" s="186" t="s">
        <v>473</v>
      </c>
      <c r="C18" s="409">
        <f>'Sch 3 - Expenses'!G66</f>
        <v>0</v>
      </c>
      <c r="D18" s="410">
        <f>'Sch 3 - Expenses'!H66</f>
        <v>0</v>
      </c>
      <c r="E18" s="410">
        <f>'Sch 3 - Expenses'!I66</f>
        <v>0</v>
      </c>
      <c r="F18" s="411">
        <f>'Sch 3 - Expenses'!J66</f>
        <v>0</v>
      </c>
    </row>
    <row r="19" spans="1:8">
      <c r="A19" s="408"/>
      <c r="B19" s="186" t="s">
        <v>144</v>
      </c>
      <c r="C19" s="409">
        <f>'Sch 3 - Expenses'!G87</f>
        <v>0</v>
      </c>
      <c r="D19" s="410">
        <f>'Sch 3 - Expenses'!H87</f>
        <v>0</v>
      </c>
      <c r="E19" s="410">
        <f>'Sch 3 - Expenses'!I87</f>
        <v>0</v>
      </c>
      <c r="F19" s="411">
        <f>'Sch 3 - Expenses'!J87</f>
        <v>0</v>
      </c>
    </row>
    <row r="20" spans="1:8">
      <c r="A20" s="408"/>
      <c r="B20" s="186" t="s">
        <v>169</v>
      </c>
      <c r="C20" s="412">
        <f>'Sch 3 - Expenses'!G16+'Sch 3 - Expenses'!G20+'Sch 3 - Expenses'!G36+'Sch 3 - Expenses'!G40+'Sch 3 - Expenses'!G46+G30+'Sch 3 - Expenses'!G41</f>
        <v>0</v>
      </c>
      <c r="D20" s="412">
        <f>'Sch 3 - Expenses'!H16+'Sch 3 - Expenses'!H20+'Sch 3 - Expenses'!H36+'Sch 3 - Expenses'!H40+'Sch 3 - Expenses'!H46+H30+'Sch 3 - Expenses'!H41</f>
        <v>0</v>
      </c>
      <c r="E20" s="412">
        <f>'Sch 3 - Expenses'!I16+'Sch 3 - Expenses'!I20+'Sch 3 - Expenses'!I36+'Sch 3 - Expenses'!I40+'Sch 3 - Expenses'!I46+I30+'Sch 3 - Expenses'!I41</f>
        <v>0</v>
      </c>
      <c r="F20" s="412">
        <f>'Sch 3 - Expenses'!J16+'Sch 3 - Expenses'!J20+'Sch 3 - Expenses'!J36+'Sch 3 - Expenses'!J40+'Sch 3 - Expenses'!J46+J30+'Sch 3 - Expenses'!J41</f>
        <v>0</v>
      </c>
    </row>
    <row r="21" spans="1:8" ht="16.5">
      <c r="A21" s="413" t="s">
        <v>146</v>
      </c>
      <c r="B21" s="253"/>
      <c r="C21" s="414">
        <f>SUM(C15:C19)-C20</f>
        <v>0</v>
      </c>
      <c r="D21" s="414">
        <f>SUM(D15:D19)-D20</f>
        <v>0</v>
      </c>
      <c r="E21" s="414">
        <f>SUM(E15:E19)-E20</f>
        <v>0</v>
      </c>
      <c r="F21" s="415">
        <f>SUM(F15:F19)-F20</f>
        <v>0</v>
      </c>
      <c r="G21" s="416"/>
    </row>
    <row r="22" spans="1:8">
      <c r="A22" s="417"/>
      <c r="B22" s="253"/>
      <c r="C22" s="200"/>
      <c r="D22" s="200"/>
      <c r="E22" s="200"/>
      <c r="F22" s="418"/>
      <c r="G22" s="419"/>
    </row>
    <row r="23" spans="1:8" ht="16.5">
      <c r="A23" s="405" t="s">
        <v>147</v>
      </c>
      <c r="B23" s="315"/>
      <c r="C23" s="200"/>
      <c r="D23" s="200"/>
      <c r="E23" s="200"/>
      <c r="F23" s="418"/>
      <c r="G23" s="416"/>
    </row>
    <row r="24" spans="1:8" ht="16.5">
      <c r="A24" s="413" t="s">
        <v>145</v>
      </c>
      <c r="B24" s="315"/>
      <c r="C24" s="414">
        <f>C21/8</f>
        <v>0</v>
      </c>
      <c r="D24" s="414">
        <f>D21/8</f>
        <v>0</v>
      </c>
      <c r="E24" s="414">
        <f>E21/8</f>
        <v>0</v>
      </c>
      <c r="F24" s="415">
        <f>F21/8</f>
        <v>0</v>
      </c>
      <c r="G24" s="419"/>
    </row>
    <row r="25" spans="1:8">
      <c r="A25" s="420"/>
      <c r="B25" s="286"/>
      <c r="C25" s="299"/>
      <c r="D25" s="299"/>
      <c r="E25" s="299"/>
      <c r="F25" s="421"/>
      <c r="G25" s="419"/>
    </row>
    <row r="26" spans="1:8" ht="16.5" thickBot="1">
      <c r="A26" s="422"/>
      <c r="B26" s="423"/>
      <c r="C26" s="423"/>
      <c r="D26" s="423"/>
      <c r="E26" s="423"/>
      <c r="F26" s="424"/>
    </row>
    <row r="27" spans="1:8" ht="16.5" thickTop="1"/>
    <row r="29" spans="1:8">
      <c r="G29" s="9" t="s">
        <v>96</v>
      </c>
      <c r="H29" s="9" t="s">
        <v>97</v>
      </c>
    </row>
    <row r="30" spans="1:8">
      <c r="B30" s="425" t="s">
        <v>615</v>
      </c>
      <c r="C30" s="426"/>
      <c r="D30" s="426"/>
      <c r="E30" s="426"/>
      <c r="F30" s="426"/>
      <c r="G30" s="427"/>
      <c r="H30" s="428">
        <f>G30</f>
        <v>0</v>
      </c>
    </row>
  </sheetData>
  <mergeCells count="12">
    <mergeCell ref="A3:F3"/>
    <mergeCell ref="A2:F2"/>
    <mergeCell ref="A1:F1"/>
    <mergeCell ref="F12:F13"/>
    <mergeCell ref="A12:B13"/>
    <mergeCell ref="C12:C13"/>
    <mergeCell ref="D12:D13"/>
    <mergeCell ref="E12:E13"/>
    <mergeCell ref="A11:F11"/>
    <mergeCell ref="C5:D5"/>
    <mergeCell ref="C6:D6"/>
    <mergeCell ref="C7:D7"/>
  </mergeCells>
  <phoneticPr fontId="0" type="noConversion"/>
  <hyperlinks>
    <hyperlink ref="A5" location="TOC!A1" display="TOC" xr:uid="{00000000-0004-0000-0300-000000000000}"/>
  </hyperlinks>
  <printOptions horizontalCentered="1" headings="1"/>
  <pageMargins left="0.5" right="0.5" top="1" bottom="0.55000000000000004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tabColor rgb="FF1DC4FF"/>
  </sheetPr>
  <dimension ref="A1:Q129"/>
  <sheetViews>
    <sheetView topLeftCell="A24" workbookViewId="0">
      <selection activeCell="F40" sqref="F40"/>
    </sheetView>
  </sheetViews>
  <sheetFormatPr defaultColWidth="9" defaultRowHeight="15.75"/>
  <cols>
    <col min="1" max="1" width="29.625" style="9" customWidth="1"/>
    <col min="2" max="2" width="17.75" style="9" customWidth="1"/>
    <col min="3" max="3" width="14.125" style="9" customWidth="1"/>
    <col min="4" max="4" width="9.875" style="9" customWidth="1"/>
    <col min="5" max="5" width="17.375" style="9" bestFit="1" customWidth="1"/>
    <col min="6" max="6" width="12.5" style="9" customWidth="1"/>
    <col min="7" max="7" width="18.5" style="9" customWidth="1"/>
    <col min="8" max="8" width="16.625" style="9" customWidth="1"/>
    <col min="9" max="9" width="2.75" style="9" customWidth="1"/>
    <col min="10" max="11" width="9.625" style="9" customWidth="1"/>
    <col min="12" max="12" width="10.5" style="9" customWidth="1"/>
    <col min="13" max="16384" width="9" style="9"/>
  </cols>
  <sheetData>
    <row r="1" spans="1:17" ht="20.100000000000001" customHeight="1" thickTop="1">
      <c r="A1" s="1685" t="s">
        <v>51</v>
      </c>
      <c r="B1" s="1686"/>
      <c r="C1" s="1686"/>
      <c r="D1" s="1686"/>
      <c r="E1" s="1686"/>
      <c r="F1" s="1686"/>
      <c r="G1" s="1686"/>
      <c r="H1" s="1687"/>
      <c r="L1" s="372"/>
      <c r="M1" s="346"/>
      <c r="N1" s="433"/>
      <c r="O1" s="181"/>
      <c r="P1" s="181"/>
      <c r="Q1" s="181"/>
    </row>
    <row r="2" spans="1:17" ht="20.100000000000001" customHeight="1">
      <c r="A2" s="1682" t="s">
        <v>53</v>
      </c>
      <c r="B2" s="1683"/>
      <c r="C2" s="1683"/>
      <c r="D2" s="1683"/>
      <c r="E2" s="1683"/>
      <c r="F2" s="1683"/>
      <c r="G2" s="1683"/>
      <c r="H2" s="1684"/>
      <c r="L2" s="372"/>
      <c r="M2" s="346"/>
      <c r="N2" s="433"/>
      <c r="O2" s="181"/>
      <c r="P2" s="181"/>
      <c r="Q2" s="181"/>
    </row>
    <row r="3" spans="1:17" ht="20.100000000000001" customHeight="1">
      <c r="A3" s="1691" t="s">
        <v>689</v>
      </c>
      <c r="B3" s="1692"/>
      <c r="C3" s="1692"/>
      <c r="D3" s="1692"/>
      <c r="E3" s="1692"/>
      <c r="F3" s="1692"/>
      <c r="G3" s="1692"/>
      <c r="H3" s="1693"/>
      <c r="L3" s="372"/>
      <c r="M3" s="346"/>
      <c r="N3" s="433"/>
      <c r="O3" s="181"/>
      <c r="P3" s="181"/>
      <c r="Q3" s="181"/>
    </row>
    <row r="4" spans="1:17" ht="12" customHeight="1" thickBot="1">
      <c r="A4" s="390"/>
      <c r="B4" s="434"/>
      <c r="C4" s="434"/>
      <c r="D4" s="434"/>
      <c r="E4" s="434"/>
      <c r="F4" s="435"/>
      <c r="G4" s="435"/>
      <c r="H4" s="436"/>
      <c r="L4" s="372"/>
      <c r="M4" s="346"/>
      <c r="N4" s="433"/>
      <c r="O4" s="181"/>
      <c r="P4" s="181"/>
      <c r="Q4" s="181"/>
    </row>
    <row r="5" spans="1:17" ht="15.75" customHeight="1">
      <c r="A5" s="396" t="s">
        <v>585</v>
      </c>
      <c r="B5" s="434"/>
      <c r="C5" s="397" t="s">
        <v>495</v>
      </c>
      <c r="D5" s="1758">
        <f>'Sch 1- Rate Base '!$E$5</f>
        <v>0</v>
      </c>
      <c r="E5" s="1759"/>
      <c r="F5" s="1760"/>
      <c r="G5" s="404"/>
      <c r="H5" s="398" t="s">
        <v>603</v>
      </c>
      <c r="L5" s="372"/>
      <c r="M5" s="346"/>
      <c r="N5" s="433"/>
      <c r="O5" s="181"/>
      <c r="P5" s="181"/>
      <c r="Q5" s="181"/>
    </row>
    <row r="6" spans="1:17" ht="15.75" customHeight="1">
      <c r="A6" s="437" t="s">
        <v>586</v>
      </c>
      <c r="B6" s="434"/>
      <c r="C6" s="397" t="s">
        <v>496</v>
      </c>
      <c r="D6" s="1697">
        <f>'Sch 1- Rate Base '!$E$6</f>
        <v>2026</v>
      </c>
      <c r="E6" s="1698"/>
      <c r="F6" s="1699"/>
      <c r="G6" s="404"/>
      <c r="H6" s="400" t="str">
        <f>'Sch 1- Rate Base '!I6</f>
        <v/>
      </c>
      <c r="L6" s="372"/>
      <c r="M6" s="346"/>
      <c r="N6" s="433"/>
      <c r="O6" s="181"/>
      <c r="P6" s="181"/>
      <c r="Q6" s="181"/>
    </row>
    <row r="7" spans="1:17" ht="15.75" customHeight="1" thickBot="1">
      <c r="A7" s="390"/>
      <c r="B7" s="434"/>
      <c r="C7" s="397" t="s">
        <v>497</v>
      </c>
      <c r="D7" s="1700">
        <f>'Sch 1- Rate Base '!$E$7</f>
        <v>0</v>
      </c>
      <c r="E7" s="1701"/>
      <c r="F7" s="1702"/>
      <c r="G7" s="435"/>
      <c r="H7" s="402" t="str">
        <f>'Sch 1- Rate Base '!I7</f>
        <v/>
      </c>
      <c r="L7" s="372"/>
      <c r="M7" s="346"/>
      <c r="N7" s="433"/>
      <c r="O7" s="181"/>
      <c r="P7" s="181"/>
      <c r="Q7" s="181"/>
    </row>
    <row r="8" spans="1:17" ht="18.75" customHeight="1">
      <c r="A8" s="1761" t="s">
        <v>431</v>
      </c>
      <c r="B8" s="1762"/>
      <c r="C8" s="1762"/>
      <c r="D8" s="1762"/>
      <c r="E8" s="1762"/>
      <c r="F8" s="1762"/>
      <c r="G8" s="1762"/>
      <c r="H8" s="1763"/>
      <c r="L8" s="372"/>
      <c r="M8" s="346"/>
      <c r="N8" s="433"/>
      <c r="O8" s="181"/>
      <c r="P8" s="181"/>
      <c r="Q8" s="181"/>
    </row>
    <row r="9" spans="1:17" ht="13.5" customHeight="1" thickBot="1">
      <c r="A9" s="440"/>
      <c r="B9" s="441"/>
      <c r="C9" s="441"/>
      <c r="D9" s="441"/>
      <c r="E9" s="441"/>
      <c r="F9" s="441"/>
      <c r="G9" s="441"/>
      <c r="H9" s="442"/>
      <c r="L9" s="372"/>
      <c r="M9" s="346"/>
      <c r="N9" s="433"/>
      <c r="O9" s="181"/>
      <c r="P9" s="181"/>
      <c r="Q9" s="181"/>
    </row>
    <row r="10" spans="1:17" ht="20.100000000000001" customHeight="1">
      <c r="A10" s="443"/>
      <c r="B10" s="444"/>
      <c r="C10" s="444"/>
      <c r="D10" s="445" t="s">
        <v>786</v>
      </c>
      <c r="E10" s="446"/>
      <c r="F10" s="447"/>
      <c r="G10" s="447"/>
      <c r="H10" s="448"/>
      <c r="L10" s="372"/>
      <c r="M10" s="346"/>
      <c r="N10" s="433"/>
      <c r="O10" s="181"/>
      <c r="P10" s="181"/>
      <c r="Q10" s="181"/>
    </row>
    <row r="11" spans="1:17" ht="15" customHeight="1">
      <c r="A11" s="449"/>
      <c r="B11" s="444"/>
      <c r="C11" s="444"/>
      <c r="D11" s="450" t="s">
        <v>186</v>
      </c>
      <c r="E11" s="451">
        <f>E35</f>
        <v>0</v>
      </c>
      <c r="F11" s="447"/>
      <c r="G11" s="447"/>
      <c r="H11" s="448"/>
      <c r="L11" s="372"/>
      <c r="M11" s="346"/>
      <c r="N11" s="433"/>
      <c r="O11" s="181"/>
      <c r="P11" s="181"/>
      <c r="Q11" s="181"/>
    </row>
    <row r="12" spans="1:17" ht="15" customHeight="1">
      <c r="A12" s="452"/>
      <c r="B12" s="444"/>
      <c r="C12" s="444"/>
      <c r="D12" s="453" t="s">
        <v>482</v>
      </c>
      <c r="E12" s="454">
        <f>E90</f>
        <v>0</v>
      </c>
      <c r="H12" s="455"/>
      <c r="L12" s="372"/>
      <c r="M12" s="346"/>
      <c r="N12" s="433"/>
      <c r="O12" s="181"/>
      <c r="P12" s="181"/>
      <c r="Q12" s="181"/>
    </row>
    <row r="13" spans="1:17" ht="15" customHeight="1" thickBot="1">
      <c r="A13" s="452"/>
      <c r="B13" s="456"/>
      <c r="C13" s="444"/>
      <c r="D13" s="453" t="s">
        <v>209</v>
      </c>
      <c r="E13" s="457">
        <f>E118</f>
        <v>0</v>
      </c>
      <c r="F13" s="458"/>
      <c r="G13" s="458"/>
      <c r="H13" s="459"/>
      <c r="L13" s="372"/>
      <c r="M13" s="346"/>
      <c r="N13" s="433"/>
      <c r="O13" s="181"/>
      <c r="P13" s="181"/>
      <c r="Q13" s="181"/>
    </row>
    <row r="14" spans="1:17" ht="15" customHeight="1" thickBot="1">
      <c r="A14" s="452"/>
      <c r="B14" s="456"/>
      <c r="C14" s="456"/>
      <c r="D14" s="453" t="s">
        <v>188</v>
      </c>
      <c r="E14" s="460">
        <f>SUM(E11:E13)</f>
        <v>0</v>
      </c>
      <c r="F14" s="461"/>
      <c r="G14" s="461"/>
      <c r="H14" s="462"/>
      <c r="L14" s="372"/>
      <c r="M14" s="346"/>
      <c r="N14" s="433"/>
      <c r="O14" s="181"/>
      <c r="P14" s="181"/>
      <c r="Q14" s="181"/>
    </row>
    <row r="15" spans="1:17" ht="12" customHeight="1" thickBot="1">
      <c r="A15" s="463"/>
      <c r="B15" s="435"/>
      <c r="C15" s="435"/>
      <c r="D15" s="435"/>
      <c r="E15" s="435"/>
      <c r="F15" s="435"/>
      <c r="G15" s="286"/>
      <c r="H15" s="464"/>
      <c r="L15" s="372"/>
      <c r="M15" s="346"/>
      <c r="N15" s="433"/>
      <c r="O15" s="181"/>
      <c r="P15" s="181"/>
      <c r="Q15" s="181"/>
    </row>
    <row r="16" spans="1:17" ht="24.95" customHeight="1" thickBot="1">
      <c r="A16" s="465" t="s">
        <v>317</v>
      </c>
      <c r="B16" s="466"/>
      <c r="C16" s="467"/>
      <c r="D16" s="468"/>
      <c r="E16" s="469"/>
      <c r="F16" s="253" t="s">
        <v>89</v>
      </c>
      <c r="G16" s="186"/>
      <c r="H16" s="470"/>
      <c r="I16" s="471"/>
      <c r="J16" s="471"/>
      <c r="K16" s="472"/>
      <c r="L16" s="372"/>
      <c r="M16" s="346"/>
      <c r="N16" s="433"/>
      <c r="O16" s="181"/>
      <c r="P16" s="181"/>
      <c r="Q16" s="181"/>
    </row>
    <row r="17" spans="1:17" ht="12" customHeight="1">
      <c r="A17" s="473"/>
      <c r="B17" s="474"/>
      <c r="C17" s="475"/>
      <c r="D17" s="476"/>
      <c r="E17" s="476"/>
      <c r="F17" s="477"/>
      <c r="G17" s="478"/>
      <c r="H17" s="479"/>
      <c r="I17" s="471"/>
      <c r="J17" s="471"/>
      <c r="K17" s="472"/>
      <c r="L17" s="372"/>
      <c r="M17" s="346"/>
      <c r="N17" s="433"/>
      <c r="O17" s="181"/>
      <c r="P17" s="181"/>
      <c r="Q17" s="181"/>
    </row>
    <row r="18" spans="1:17" ht="15" customHeight="1">
      <c r="A18" s="473" t="s">
        <v>285</v>
      </c>
      <c r="B18" s="474"/>
      <c r="C18" s="475"/>
      <c r="D18" s="476"/>
      <c r="E18" s="476"/>
      <c r="F18" s="477"/>
      <c r="G18" s="478"/>
      <c r="H18" s="479"/>
      <c r="I18" s="471"/>
      <c r="J18" s="471"/>
      <c r="K18" s="472"/>
      <c r="L18" s="372"/>
      <c r="M18" s="346"/>
      <c r="N18" s="433"/>
      <c r="O18" s="181"/>
      <c r="P18" s="181"/>
      <c r="Q18" s="181"/>
    </row>
    <row r="19" spans="1:17" ht="15" customHeight="1">
      <c r="A19" s="480" t="s">
        <v>333</v>
      </c>
      <c r="B19" s="474"/>
      <c r="C19" s="475"/>
      <c r="D19" s="476"/>
      <c r="E19" s="476"/>
      <c r="F19" s="477"/>
      <c r="G19" s="478"/>
      <c r="H19" s="479"/>
      <c r="I19" s="471"/>
      <c r="J19" s="471"/>
      <c r="K19" s="472"/>
      <c r="L19" s="372"/>
      <c r="M19" s="346"/>
      <c r="N19" s="433"/>
      <c r="O19" s="181"/>
      <c r="P19" s="181"/>
      <c r="Q19" s="181"/>
    </row>
    <row r="20" spans="1:17" ht="15" customHeight="1">
      <c r="A20" s="480" t="s">
        <v>334</v>
      </c>
      <c r="B20" s="474"/>
      <c r="C20" s="475"/>
      <c r="D20" s="476"/>
      <c r="E20" s="476"/>
      <c r="F20" s="477"/>
      <c r="G20" s="478"/>
      <c r="H20" s="479"/>
      <c r="I20" s="471"/>
      <c r="J20" s="471"/>
      <c r="K20" s="472"/>
      <c r="L20" s="372"/>
      <c r="M20" s="346"/>
      <c r="N20" s="433"/>
      <c r="O20" s="181"/>
      <c r="P20" s="181"/>
      <c r="Q20" s="181"/>
    </row>
    <row r="21" spans="1:17" ht="15" customHeight="1" thickBot="1">
      <c r="A21" s="473"/>
      <c r="B21" s="474"/>
      <c r="C21" s="475"/>
      <c r="D21" s="286"/>
      <c r="E21" s="286"/>
      <c r="F21" s="477"/>
      <c r="G21" s="478"/>
      <c r="H21" s="479"/>
      <c r="I21" s="471"/>
      <c r="J21" s="471"/>
      <c r="K21" s="472"/>
      <c r="L21" s="372"/>
      <c r="M21" s="346"/>
      <c r="N21" s="433"/>
      <c r="O21" s="181"/>
      <c r="P21" s="181"/>
      <c r="Q21" s="181"/>
    </row>
    <row r="22" spans="1:17" ht="15" customHeight="1">
      <c r="A22" s="481"/>
      <c r="B22" s="1768" t="s">
        <v>470</v>
      </c>
      <c r="C22" s="1768"/>
      <c r="D22" s="1766" t="s">
        <v>469</v>
      </c>
      <c r="E22" s="1767"/>
      <c r="F22" s="484"/>
      <c r="G22" s="286"/>
      <c r="H22" s="464"/>
      <c r="P22" s="181"/>
      <c r="Q22" s="181"/>
    </row>
    <row r="23" spans="1:17" ht="15.75" customHeight="1" thickBot="1">
      <c r="A23" s="485" t="s">
        <v>50</v>
      </c>
      <c r="B23" s="486" t="s">
        <v>374</v>
      </c>
      <c r="C23" s="486" t="s">
        <v>471</v>
      </c>
      <c r="D23" s="487" t="s">
        <v>468</v>
      </c>
      <c r="E23" s="488" t="s">
        <v>54</v>
      </c>
      <c r="F23" s="489"/>
      <c r="G23" s="286"/>
      <c r="H23" s="464"/>
      <c r="P23" s="181"/>
      <c r="Q23" s="181"/>
    </row>
    <row r="24" spans="1:17" s="26" customFormat="1" ht="15.75" customHeight="1">
      <c r="A24" s="490" t="s">
        <v>55</v>
      </c>
      <c r="B24" s="491"/>
      <c r="C24" s="492">
        <v>0</v>
      </c>
      <c r="D24" s="493"/>
      <c r="E24" s="494">
        <f>ROUNDUP(D24*C24,5)</f>
        <v>0</v>
      </c>
      <c r="F24" s="489"/>
      <c r="G24" s="495"/>
      <c r="H24" s="421"/>
      <c r="P24" s="181"/>
      <c r="Q24" s="181"/>
    </row>
    <row r="25" spans="1:17" s="26" customFormat="1" ht="15.75" customHeight="1">
      <c r="A25" s="496" t="s">
        <v>56</v>
      </c>
      <c r="B25" s="491"/>
      <c r="C25" s="497">
        <v>0</v>
      </c>
      <c r="D25" s="498"/>
      <c r="E25" s="499">
        <f>ROUNDUP(D25*C25,5)</f>
        <v>0</v>
      </c>
      <c r="F25" s="500"/>
      <c r="G25" s="495"/>
      <c r="H25" s="421"/>
      <c r="P25" s="181"/>
      <c r="Q25" s="181"/>
    </row>
    <row r="26" spans="1:17" s="26" customFormat="1" ht="15.75" customHeight="1">
      <c r="A26" s="496" t="s">
        <v>57</v>
      </c>
      <c r="B26" s="491"/>
      <c r="C26" s="497">
        <v>0</v>
      </c>
      <c r="D26" s="498"/>
      <c r="E26" s="499">
        <f>ROUNDUP(D26*C26,5)</f>
        <v>0</v>
      </c>
      <c r="F26" s="500"/>
      <c r="G26" s="495"/>
      <c r="H26" s="421"/>
      <c r="P26" s="181"/>
      <c r="Q26" s="181"/>
    </row>
    <row r="27" spans="1:17" ht="15.75" customHeight="1" thickBot="1">
      <c r="A27" s="501" t="s">
        <v>249</v>
      </c>
      <c r="B27" s="502">
        <f>SUM(B24:B26)</f>
        <v>0</v>
      </c>
      <c r="C27" s="503">
        <f>IF($B$27=0,0,B27/$B$27)</f>
        <v>0</v>
      </c>
      <c r="D27" s="504"/>
      <c r="E27" s="505">
        <f>SUM(E24:E26)</f>
        <v>0</v>
      </c>
      <c r="F27" s="489"/>
      <c r="G27" s="506"/>
      <c r="H27" s="464"/>
      <c r="P27" s="181"/>
      <c r="Q27" s="181"/>
    </row>
    <row r="28" spans="1:17" ht="12" customHeight="1">
      <c r="A28" s="420"/>
      <c r="B28" s="299"/>
      <c r="C28" s="299"/>
      <c r="D28" s="507"/>
      <c r="E28" s="484"/>
      <c r="F28" s="489"/>
      <c r="G28" s="508"/>
      <c r="H28" s="464"/>
      <c r="P28" s="181"/>
      <c r="Q28" s="181"/>
    </row>
    <row r="29" spans="1:17" ht="15" customHeight="1">
      <c r="A29" s="473" t="s">
        <v>58</v>
      </c>
      <c r="B29" s="474"/>
      <c r="C29" s="286"/>
      <c r="D29" s="509"/>
      <c r="E29" s="510"/>
      <c r="F29" s="489"/>
      <c r="G29" s="286"/>
      <c r="H29" s="464"/>
      <c r="P29" s="181"/>
      <c r="Q29" s="181"/>
    </row>
    <row r="30" spans="1:17" ht="12" customHeight="1">
      <c r="A30" s="420"/>
      <c r="B30" s="286"/>
      <c r="C30" s="286"/>
      <c r="D30" s="509"/>
      <c r="E30" s="510"/>
      <c r="F30" s="489"/>
      <c r="G30" s="286"/>
      <c r="H30" s="464"/>
      <c r="P30" s="181"/>
      <c r="Q30" s="181"/>
    </row>
    <row r="31" spans="1:17" ht="15.75" customHeight="1" thickBot="1">
      <c r="A31" s="473" t="s">
        <v>655</v>
      </c>
      <c r="B31" s="286"/>
      <c r="C31" s="286"/>
      <c r="D31" s="511">
        <v>0.21</v>
      </c>
      <c r="E31" s="286"/>
      <c r="F31" s="484"/>
      <c r="G31" s="512"/>
      <c r="H31" s="464"/>
      <c r="P31" s="181"/>
      <c r="Q31" s="181"/>
    </row>
    <row r="32" spans="1:17" ht="15.75" customHeight="1" thickBot="1">
      <c r="A32" s="473" t="s">
        <v>243</v>
      </c>
      <c r="B32" s="286"/>
      <c r="C32" s="286"/>
      <c r="D32" s="286"/>
      <c r="E32" s="513">
        <f>(E27-(E24))*(D31/(1-D31))</f>
        <v>0</v>
      </c>
      <c r="F32" s="514"/>
      <c r="G32" s="286"/>
      <c r="H32" s="464"/>
      <c r="P32" s="181"/>
      <c r="Q32" s="181"/>
    </row>
    <row r="33" spans="1:17" ht="15.75" customHeight="1">
      <c r="A33" s="1764" t="s">
        <v>472</v>
      </c>
      <c r="B33" s="1765"/>
      <c r="C33" s="1765"/>
      <c r="D33" s="1765"/>
      <c r="E33" s="1765"/>
      <c r="F33" s="515"/>
      <c r="G33" s="286"/>
      <c r="H33" s="464"/>
      <c r="P33" s="181"/>
      <c r="Q33" s="181"/>
    </row>
    <row r="34" spans="1:17" ht="12" customHeight="1" thickBot="1">
      <c r="A34" s="516"/>
      <c r="B34" s="517"/>
      <c r="C34" s="286"/>
      <c r="D34" s="509"/>
      <c r="E34" s="510"/>
      <c r="F34" s="515"/>
      <c r="G34" s="286"/>
      <c r="H34" s="464"/>
      <c r="P34" s="181"/>
      <c r="Q34" s="181"/>
    </row>
    <row r="35" spans="1:17" ht="15.75" customHeight="1" thickBot="1">
      <c r="A35" s="473" t="s">
        <v>60</v>
      </c>
      <c r="B35" s="517"/>
      <c r="C35" s="286"/>
      <c r="D35" s="509"/>
      <c r="E35" s="513">
        <f>E27+E32</f>
        <v>0</v>
      </c>
      <c r="F35" s="515"/>
      <c r="G35" s="286"/>
      <c r="H35" s="464"/>
      <c r="P35" s="181"/>
      <c r="Q35" s="181"/>
    </row>
    <row r="36" spans="1:17" ht="15.75" customHeight="1">
      <c r="A36" s="518" t="s">
        <v>426</v>
      </c>
      <c r="B36" s="517"/>
      <c r="C36" s="286"/>
      <c r="D36" s="509"/>
      <c r="E36" s="510"/>
      <c r="F36" s="515"/>
      <c r="G36" s="286"/>
      <c r="H36" s="464"/>
      <c r="P36" s="181"/>
      <c r="Q36" s="181"/>
    </row>
    <row r="37" spans="1:17" ht="12" customHeight="1">
      <c r="A37" s="420"/>
      <c r="B37" s="286"/>
      <c r="C37" s="519"/>
      <c r="D37" s="520"/>
      <c r="E37" s="521"/>
      <c r="F37" s="243"/>
      <c r="G37" s="356"/>
      <c r="H37" s="522"/>
      <c r="I37" s="523"/>
      <c r="J37" s="523"/>
      <c r="K37" s="523"/>
      <c r="L37" s="180"/>
      <c r="M37" s="180"/>
      <c r="N37" s="289"/>
      <c r="O37" s="181"/>
      <c r="P37" s="181"/>
      <c r="Q37" s="181"/>
    </row>
    <row r="38" spans="1:17" ht="15.75" customHeight="1" thickBot="1">
      <c r="A38" s="473" t="s">
        <v>427</v>
      </c>
      <c r="B38" s="474"/>
      <c r="C38" s="286"/>
      <c r="D38" s="509"/>
      <c r="E38" s="524"/>
      <c r="F38" s="524"/>
      <c r="G38" s="524"/>
      <c r="H38" s="525"/>
    </row>
    <row r="39" spans="1:17" ht="15.75" customHeight="1">
      <c r="A39" s="473"/>
      <c r="B39" s="474"/>
      <c r="C39" s="286"/>
      <c r="D39" s="509"/>
      <c r="E39" s="526" t="s">
        <v>96</v>
      </c>
      <c r="F39" s="527" t="s">
        <v>97</v>
      </c>
      <c r="G39" s="527" t="s">
        <v>98</v>
      </c>
      <c r="H39" s="528" t="s">
        <v>99</v>
      </c>
    </row>
    <row r="40" spans="1:17" ht="15.75" customHeight="1">
      <c r="A40" s="420" t="s">
        <v>59</v>
      </c>
      <c r="B40" s="286"/>
      <c r="C40" s="286"/>
      <c r="D40" s="286"/>
      <c r="E40" s="529">
        <f>'Sch 1- Rate Base '!G166</f>
        <v>0</v>
      </c>
      <c r="F40" s="530">
        <f>'Sch 1- Rate Base '!H166</f>
        <v>0</v>
      </c>
      <c r="G40" s="530">
        <f>'Sch 1- Rate Base '!I166</f>
        <v>0</v>
      </c>
      <c r="H40" s="531">
        <f>'Sch 1- Rate Base '!J166</f>
        <v>0</v>
      </c>
    </row>
    <row r="41" spans="1:17" ht="15.75" customHeight="1">
      <c r="A41" s="420" t="s">
        <v>60</v>
      </c>
      <c r="B41" s="286"/>
      <c r="C41" s="286"/>
      <c r="D41" s="286"/>
      <c r="E41" s="532">
        <f>$E$35</f>
        <v>0</v>
      </c>
      <c r="F41" s="533">
        <f>$E$35</f>
        <v>0</v>
      </c>
      <c r="G41" s="533">
        <f>$E$35</f>
        <v>0</v>
      </c>
      <c r="H41" s="534">
        <f>$E$35</f>
        <v>0</v>
      </c>
    </row>
    <row r="42" spans="1:17" ht="15.75" customHeight="1" thickBot="1">
      <c r="A42" s="473" t="s">
        <v>129</v>
      </c>
      <c r="B42" s="474"/>
      <c r="C42" s="474"/>
      <c r="D42" s="474"/>
      <c r="E42" s="535">
        <f>E41*E40</f>
        <v>0</v>
      </c>
      <c r="F42" s="536">
        <f>F41*F40</f>
        <v>0</v>
      </c>
      <c r="G42" s="536">
        <f>G41*G40</f>
        <v>0</v>
      </c>
      <c r="H42" s="537">
        <f>H41*H40</f>
        <v>0</v>
      </c>
    </row>
    <row r="43" spans="1:17" ht="15" customHeight="1">
      <c r="A43" s="518" t="s">
        <v>32</v>
      </c>
      <c r="B43" s="286"/>
      <c r="C43" s="286"/>
      <c r="D43" s="286"/>
      <c r="E43" s="286"/>
      <c r="F43" s="286"/>
      <c r="G43" s="286"/>
      <c r="H43" s="464"/>
    </row>
    <row r="44" spans="1:17" ht="6" customHeight="1">
      <c r="A44" s="420"/>
      <c r="B44" s="286"/>
      <c r="C44" s="286"/>
      <c r="D44" s="286"/>
      <c r="E44" s="286"/>
      <c r="F44" s="286"/>
      <c r="G44" s="286"/>
      <c r="H44" s="464"/>
    </row>
    <row r="45" spans="1:17" ht="6" customHeight="1" thickBot="1">
      <c r="A45" s="538"/>
      <c r="B45" s="423"/>
      <c r="C45" s="423"/>
      <c r="D45" s="423"/>
      <c r="E45" s="423"/>
      <c r="F45" s="423"/>
      <c r="G45" s="423"/>
      <c r="H45" s="424"/>
    </row>
    <row r="46" spans="1:17" ht="18" thickTop="1" thickBot="1">
      <c r="A46" s="463"/>
      <c r="B46" s="435"/>
      <c r="C46" s="435"/>
      <c r="D46" s="435"/>
      <c r="E46" s="435"/>
      <c r="F46" s="435"/>
      <c r="G46" s="286"/>
      <c r="H46" s="464"/>
    </row>
    <row r="47" spans="1:17" ht="24.95" customHeight="1" thickBot="1">
      <c r="A47" s="465" t="s">
        <v>316</v>
      </c>
      <c r="B47" s="466"/>
      <c r="C47" s="467"/>
      <c r="D47" s="468"/>
      <c r="E47" s="469"/>
      <c r="F47" s="253" t="s">
        <v>89</v>
      </c>
      <c r="G47" s="186"/>
      <c r="H47" s="470"/>
    </row>
    <row r="48" spans="1:17" ht="19.5">
      <c r="A48" s="473" t="s">
        <v>318</v>
      </c>
      <c r="B48" s="474"/>
      <c r="C48" s="475"/>
      <c r="D48" s="476"/>
      <c r="E48" s="476"/>
      <c r="F48" s="477"/>
      <c r="G48" s="478"/>
      <c r="H48" s="479"/>
      <c r="I48" s="539"/>
    </row>
    <row r="49" spans="1:9" ht="16.5">
      <c r="A49" s="473" t="s">
        <v>319</v>
      </c>
      <c r="B49" s="474"/>
      <c r="C49" s="475"/>
      <c r="D49" s="476"/>
      <c r="E49" s="476"/>
      <c r="F49" s="477"/>
      <c r="G49" s="478"/>
      <c r="H49" s="479"/>
      <c r="I49" s="120"/>
    </row>
    <row r="50" spans="1:9" ht="17.25" thickBot="1">
      <c r="A50" s="473"/>
      <c r="B50" s="474"/>
      <c r="C50" s="475"/>
      <c r="D50" s="286"/>
      <c r="E50" s="286"/>
      <c r="F50" s="540"/>
      <c r="G50" s="476"/>
      <c r="H50" s="541"/>
    </row>
    <row r="51" spans="1:9" ht="16.5">
      <c r="A51" s="481"/>
      <c r="B51" s="1768" t="s">
        <v>470</v>
      </c>
      <c r="C51" s="1768"/>
      <c r="D51" s="1766" t="s">
        <v>469</v>
      </c>
      <c r="E51" s="1767"/>
      <c r="F51" s="542" t="s">
        <v>481</v>
      </c>
      <c r="G51" s="543" t="s">
        <v>327</v>
      </c>
      <c r="H51" s="544"/>
    </row>
    <row r="52" spans="1:9" ht="17.25" thickBot="1">
      <c r="A52" s="485" t="s">
        <v>50</v>
      </c>
      <c r="B52" s="486" t="s">
        <v>374</v>
      </c>
      <c r="C52" s="486" t="s">
        <v>471</v>
      </c>
      <c r="D52" s="487" t="s">
        <v>468</v>
      </c>
      <c r="E52" s="488" t="s">
        <v>54</v>
      </c>
      <c r="F52" s="545" t="s">
        <v>328</v>
      </c>
      <c r="G52" s="546" t="s">
        <v>329</v>
      </c>
      <c r="H52" s="547"/>
    </row>
    <row r="53" spans="1:9" ht="16.5" thickBot="1">
      <c r="A53" s="548" t="s">
        <v>55</v>
      </c>
      <c r="B53" s="549"/>
      <c r="C53" s="550"/>
      <c r="D53" s="551"/>
      <c r="E53" s="552"/>
      <c r="F53" s="553"/>
      <c r="G53" s="554">
        <f>E53*$F$53</f>
        <v>0</v>
      </c>
      <c r="H53" s="555">
        <f>C53*$F$53</f>
        <v>0</v>
      </c>
    </row>
    <row r="54" spans="1:9">
      <c r="A54" s="556" t="s">
        <v>56</v>
      </c>
      <c r="B54" s="557"/>
      <c r="C54" s="492"/>
      <c r="D54" s="558"/>
      <c r="E54" s="499">
        <f>ROUNDUP(D54*C54,5)</f>
        <v>0</v>
      </c>
      <c r="F54" s="559"/>
      <c r="G54" s="560">
        <f>E54*$F$53</f>
        <v>0</v>
      </c>
      <c r="H54" s="561">
        <f>C54*$F$53</f>
        <v>0</v>
      </c>
    </row>
    <row r="55" spans="1:9">
      <c r="A55" s="556" t="s">
        <v>57</v>
      </c>
      <c r="B55" s="557"/>
      <c r="C55" s="492"/>
      <c r="D55" s="558"/>
      <c r="E55" s="499"/>
      <c r="F55" s="559"/>
      <c r="G55" s="560">
        <f>E55*$F$53</f>
        <v>0</v>
      </c>
      <c r="H55" s="561">
        <f>C55*$F$53</f>
        <v>0</v>
      </c>
    </row>
    <row r="56" spans="1:9" ht="17.25" thickBot="1">
      <c r="A56" s="562" t="s">
        <v>249</v>
      </c>
      <c r="B56" s="563">
        <f>SUM(B53:B55)</f>
        <v>0</v>
      </c>
      <c r="C56" s="564">
        <f>SUM(C53:C55)</f>
        <v>0</v>
      </c>
      <c r="D56" s="504"/>
      <c r="E56" s="565">
        <f>SUM(E53:E55)</f>
        <v>0</v>
      </c>
      <c r="F56" s="566"/>
      <c r="G56" s="567">
        <f>SUM(G53:G55)</f>
        <v>0</v>
      </c>
      <c r="H56" s="568">
        <f>SUM(H53:H55)</f>
        <v>0</v>
      </c>
    </row>
    <row r="57" spans="1:9" ht="16.5">
      <c r="A57" s="420"/>
      <c r="B57" s="286"/>
      <c r="C57" s="286"/>
      <c r="D57" s="509"/>
      <c r="E57" s="510"/>
      <c r="F57" s="569"/>
      <c r="G57" s="570"/>
      <c r="H57" s="571"/>
    </row>
    <row r="58" spans="1:9" ht="16.5">
      <c r="A58" s="473" t="s">
        <v>320</v>
      </c>
      <c r="B58" s="474"/>
      <c r="C58" s="475"/>
      <c r="D58" s="476"/>
      <c r="E58" s="476"/>
      <c r="F58" s="569"/>
      <c r="G58" s="570"/>
      <c r="H58" s="571"/>
    </row>
    <row r="59" spans="1:9" ht="17.25" thickBot="1">
      <c r="A59" s="473"/>
      <c r="B59" s="474"/>
      <c r="C59" s="475"/>
      <c r="D59" s="286"/>
      <c r="E59" s="286"/>
      <c r="F59" s="569"/>
      <c r="G59" s="570"/>
      <c r="H59" s="571"/>
    </row>
    <row r="60" spans="1:9" ht="17.25" thickBot="1">
      <c r="A60" s="572" t="s">
        <v>50</v>
      </c>
      <c r="B60" s="573" t="s">
        <v>374</v>
      </c>
      <c r="C60" s="573" t="s">
        <v>471</v>
      </c>
      <c r="D60" s="574" t="s">
        <v>468</v>
      </c>
      <c r="E60" s="575" t="s">
        <v>54</v>
      </c>
      <c r="F60" s="569"/>
      <c r="G60" s="570"/>
      <c r="H60" s="571"/>
    </row>
    <row r="61" spans="1:9" ht="16.5" thickBot="1">
      <c r="A61" s="576" t="s">
        <v>55</v>
      </c>
      <c r="B61" s="577"/>
      <c r="C61" s="492"/>
      <c r="D61" s="493"/>
      <c r="E61" s="552"/>
      <c r="F61" s="553"/>
      <c r="G61" s="554">
        <f>E61*$F$61</f>
        <v>0</v>
      </c>
      <c r="H61" s="555">
        <f>C61*$F$61</f>
        <v>0</v>
      </c>
    </row>
    <row r="62" spans="1:9">
      <c r="A62" s="578" t="s">
        <v>56</v>
      </c>
      <c r="B62" s="579"/>
      <c r="C62" s="497"/>
      <c r="D62" s="498"/>
      <c r="E62" s="499">
        <f>ROUNDUP(D62*C62,5)</f>
        <v>0</v>
      </c>
      <c r="F62" s="559"/>
      <c r="G62" s="560">
        <f>E62*$F$61</f>
        <v>0</v>
      </c>
      <c r="H62" s="561">
        <f>C62*$F$61</f>
        <v>0</v>
      </c>
    </row>
    <row r="63" spans="1:9">
      <c r="A63" s="578" t="s">
        <v>57</v>
      </c>
      <c r="B63" s="579"/>
      <c r="C63" s="492"/>
      <c r="D63" s="498"/>
      <c r="E63" s="499"/>
      <c r="F63" s="559"/>
      <c r="G63" s="560">
        <f>E63*$F$61</f>
        <v>0</v>
      </c>
      <c r="H63" s="561">
        <f>C63*$F$61</f>
        <v>0</v>
      </c>
    </row>
    <row r="64" spans="1:9" ht="17.25" thickBot="1">
      <c r="A64" s="501" t="s">
        <v>249</v>
      </c>
      <c r="B64" s="563">
        <f>SUM(B61:B63)</f>
        <v>0</v>
      </c>
      <c r="C64" s="564">
        <f>SUM(C61:C63)</f>
        <v>0</v>
      </c>
      <c r="D64" s="504"/>
      <c r="E64" s="505">
        <f>SUM(E61:E63)</f>
        <v>0</v>
      </c>
      <c r="F64" s="566"/>
      <c r="G64" s="567">
        <f>SUM(G61:G63)</f>
        <v>0</v>
      </c>
      <c r="H64" s="568">
        <f>SUM(H61:H63)</f>
        <v>0</v>
      </c>
    </row>
    <row r="65" spans="1:8" ht="16.5">
      <c r="A65" s="420"/>
      <c r="B65" s="286"/>
      <c r="C65" s="286"/>
      <c r="D65" s="509"/>
      <c r="E65" s="510"/>
      <c r="F65" s="569"/>
      <c r="G65" s="570"/>
      <c r="H65" s="571"/>
    </row>
    <row r="66" spans="1:8" ht="16.5">
      <c r="A66" s="473" t="s">
        <v>321</v>
      </c>
      <c r="B66" s="474"/>
      <c r="C66" s="475"/>
      <c r="D66" s="476"/>
      <c r="E66" s="476"/>
      <c r="F66" s="569"/>
      <c r="G66" s="570"/>
      <c r="H66" s="571"/>
    </row>
    <row r="67" spans="1:8" ht="17.25" thickBot="1">
      <c r="A67" s="473"/>
      <c r="B67" s="474"/>
      <c r="C67" s="475"/>
      <c r="D67" s="286"/>
      <c r="E67" s="286"/>
      <c r="F67" s="569"/>
      <c r="G67" s="570"/>
      <c r="H67" s="571"/>
    </row>
    <row r="68" spans="1:8" ht="17.25" thickBot="1">
      <c r="A68" s="572" t="s">
        <v>50</v>
      </c>
      <c r="B68" s="573" t="s">
        <v>374</v>
      </c>
      <c r="C68" s="573" t="s">
        <v>471</v>
      </c>
      <c r="D68" s="574" t="s">
        <v>468</v>
      </c>
      <c r="E68" s="575" t="s">
        <v>54</v>
      </c>
      <c r="F68" s="569"/>
      <c r="G68" s="570"/>
      <c r="H68" s="571"/>
    </row>
    <row r="69" spans="1:8" ht="16.5" thickBot="1">
      <c r="A69" s="576" t="s">
        <v>55</v>
      </c>
      <c r="B69" s="577"/>
      <c r="C69" s="492">
        <f>IF($B$72=0,0,B69/$B$72)</f>
        <v>0</v>
      </c>
      <c r="D69" s="580"/>
      <c r="E69" s="581">
        <f>ROUNDUP(D69*C69,5)</f>
        <v>0</v>
      </c>
      <c r="F69" s="582" t="str">
        <f>IF(B77=0,"0",B77/$B$78)</f>
        <v>0</v>
      </c>
      <c r="G69" s="583">
        <f>E69*$F$69</f>
        <v>0</v>
      </c>
      <c r="H69" s="584">
        <f>C69*$F$69</f>
        <v>0</v>
      </c>
    </row>
    <row r="70" spans="1:8" ht="16.5">
      <c r="A70" s="578" t="s">
        <v>56</v>
      </c>
      <c r="B70" s="579"/>
      <c r="C70" s="492">
        <f>IF($B$72=0,0,B70/$B$72)</f>
        <v>0</v>
      </c>
      <c r="D70" s="585"/>
      <c r="E70" s="586">
        <f>ROUNDUP(D70*C70,5)</f>
        <v>0</v>
      </c>
      <c r="F70" s="587"/>
      <c r="G70" s="588">
        <f>E70*$F$69</f>
        <v>0</v>
      </c>
      <c r="H70" s="589">
        <f>C70*$F$69</f>
        <v>0</v>
      </c>
    </row>
    <row r="71" spans="1:8" ht="16.5">
      <c r="A71" s="578" t="s">
        <v>57</v>
      </c>
      <c r="B71" s="579"/>
      <c r="C71" s="492">
        <f>IF($B$72=0,0,B71/$B$72)</f>
        <v>0</v>
      </c>
      <c r="D71" s="585"/>
      <c r="E71" s="586">
        <f>ROUNDUP(D71*C71,5)</f>
        <v>0</v>
      </c>
      <c r="F71" s="587"/>
      <c r="G71" s="588">
        <f>E71*$F$69</f>
        <v>0</v>
      </c>
      <c r="H71" s="589">
        <f>C71*$F$69</f>
        <v>0</v>
      </c>
    </row>
    <row r="72" spans="1:8" ht="17.25" thickBot="1">
      <c r="A72" s="501" t="s">
        <v>249</v>
      </c>
      <c r="B72" s="563">
        <f>SUM(B69:B71)</f>
        <v>0</v>
      </c>
      <c r="C72" s="564">
        <f>SUM(C69:C71)</f>
        <v>0</v>
      </c>
      <c r="D72" s="590"/>
      <c r="E72" s="591">
        <f>SUM(E69:E71)</f>
        <v>0</v>
      </c>
      <c r="F72" s="592"/>
      <c r="G72" s="593">
        <f>SUM(G69:G71)</f>
        <v>0</v>
      </c>
      <c r="H72" s="594">
        <f>SUM(H69:H71)</f>
        <v>0</v>
      </c>
    </row>
    <row r="73" spans="1:8" ht="17.25" thickBot="1">
      <c r="A73" s="420"/>
      <c r="B73" s="286"/>
      <c r="C73" s="286"/>
      <c r="D73" s="509"/>
      <c r="E73" s="510"/>
      <c r="F73" s="569"/>
      <c r="G73" s="570"/>
      <c r="H73" s="571"/>
    </row>
    <row r="74" spans="1:8" ht="17.25" thickBot="1">
      <c r="A74" s="595" t="s">
        <v>326</v>
      </c>
      <c r="B74" s="573" t="s">
        <v>322</v>
      </c>
      <c r="C74" s="573" t="s">
        <v>323</v>
      </c>
      <c r="D74" s="574" t="s">
        <v>325</v>
      </c>
      <c r="E74" s="575" t="s">
        <v>324</v>
      </c>
      <c r="F74" s="569"/>
      <c r="G74" s="570"/>
      <c r="H74" s="571"/>
    </row>
    <row r="75" spans="1:8" ht="16.5">
      <c r="A75" s="429"/>
      <c r="B75" s="596"/>
      <c r="C75" s="493">
        <f>E56</f>
        <v>0</v>
      </c>
      <c r="D75" s="597">
        <f>C75*F53</f>
        <v>0</v>
      </c>
      <c r="E75" s="598">
        <f>$D$78*B75</f>
        <v>0</v>
      </c>
      <c r="F75" s="599"/>
      <c r="G75" s="600">
        <f>G56</f>
        <v>0</v>
      </c>
      <c r="H75" s="601"/>
    </row>
    <row r="76" spans="1:8" ht="16.5">
      <c r="A76" s="430"/>
      <c r="B76" s="602"/>
      <c r="C76" s="498">
        <f>E64</f>
        <v>0</v>
      </c>
      <c r="D76" s="597">
        <f>C76*F61</f>
        <v>0</v>
      </c>
      <c r="E76" s="603">
        <f>$D$78*B76</f>
        <v>0</v>
      </c>
      <c r="F76" s="559"/>
      <c r="G76" s="604">
        <f>G64</f>
        <v>0</v>
      </c>
      <c r="H76" s="605"/>
    </row>
    <row r="77" spans="1:8" ht="17.25" thickBot="1">
      <c r="A77" s="430"/>
      <c r="B77" s="602"/>
      <c r="C77" s="498">
        <f>E72</f>
        <v>0</v>
      </c>
      <c r="D77" s="597">
        <f>C77*F69</f>
        <v>0</v>
      </c>
      <c r="E77" s="603">
        <f>$D$78*B77</f>
        <v>0</v>
      </c>
      <c r="F77" s="559"/>
      <c r="G77" s="604">
        <f>G72</f>
        <v>0</v>
      </c>
      <c r="H77" s="605"/>
    </row>
    <row r="78" spans="1:8" ht="17.25" thickBot="1">
      <c r="A78" s="501" t="s">
        <v>96</v>
      </c>
      <c r="B78" s="606">
        <f>SUM(B75:B77)</f>
        <v>0</v>
      </c>
      <c r="C78" s="607"/>
      <c r="D78" s="608">
        <f>SUM(D75:D77)</f>
        <v>0</v>
      </c>
      <c r="E78" s="609">
        <f>SUM(E75:E77)</f>
        <v>0</v>
      </c>
      <c r="F78" s="610">
        <f>SUM(F53:F77)</f>
        <v>0</v>
      </c>
      <c r="G78" s="611">
        <f>SUM(G75:G77)</f>
        <v>0</v>
      </c>
      <c r="H78" s="605"/>
    </row>
    <row r="79" spans="1:8" ht="16.5" thickBot="1">
      <c r="A79" s="422"/>
      <c r="B79" s="423"/>
      <c r="C79" s="423"/>
      <c r="D79" s="612"/>
      <c r="E79" s="613"/>
      <c r="F79" s="614"/>
      <c r="G79" s="615"/>
      <c r="H79" s="424"/>
    </row>
    <row r="80" spans="1:8" ht="17.25" thickTop="1" thickBot="1">
      <c r="A80" s="616"/>
      <c r="B80" s="617"/>
      <c r="C80" s="617"/>
      <c r="D80" s="618"/>
      <c r="E80" s="619"/>
      <c r="F80" s="620"/>
      <c r="G80" s="621"/>
      <c r="H80" s="622"/>
    </row>
    <row r="81" spans="1:8" ht="24.95" customHeight="1" thickBot="1">
      <c r="A81" s="465" t="s">
        <v>787</v>
      </c>
      <c r="B81" s="466"/>
      <c r="C81" s="467"/>
      <c r="D81" s="468"/>
      <c r="E81" s="469"/>
      <c r="F81" s="489"/>
      <c r="G81" s="508"/>
      <c r="H81" s="464"/>
    </row>
    <row r="82" spans="1:8">
      <c r="A82" s="420"/>
      <c r="B82" s="286"/>
      <c r="C82" s="286"/>
      <c r="D82" s="509"/>
      <c r="E82" s="510"/>
      <c r="F82" s="489"/>
      <c r="G82" s="508"/>
      <c r="H82" s="464"/>
    </row>
    <row r="83" spans="1:8">
      <c r="A83" s="420"/>
      <c r="B83" s="286"/>
      <c r="C83" s="286"/>
      <c r="D83" s="509"/>
      <c r="E83" s="510"/>
      <c r="F83" s="489"/>
      <c r="G83" s="508"/>
      <c r="H83" s="464"/>
    </row>
    <row r="84" spans="1:8" ht="16.5">
      <c r="A84" s="473" t="s">
        <v>58</v>
      </c>
      <c r="B84" s="474"/>
      <c r="C84" s="286"/>
      <c r="D84" s="509"/>
      <c r="E84" s="510"/>
      <c r="F84" s="489"/>
      <c r="G84" s="286"/>
      <c r="H84" s="464"/>
    </row>
    <row r="85" spans="1:8">
      <c r="A85" s="420"/>
      <c r="B85" s="286"/>
      <c r="C85" s="286"/>
      <c r="D85" s="509"/>
      <c r="E85" s="510"/>
      <c r="F85" s="489"/>
      <c r="G85" s="286"/>
      <c r="H85" s="464"/>
    </row>
    <row r="86" spans="1:8" ht="17.25" thickBot="1">
      <c r="A86" s="473" t="s">
        <v>655</v>
      </c>
      <c r="B86" s="286"/>
      <c r="C86" s="286"/>
      <c r="D86" s="511">
        <v>0.21</v>
      </c>
      <c r="E86" s="299"/>
      <c r="F86" s="484"/>
      <c r="G86" s="512"/>
      <c r="H86" s="464"/>
    </row>
    <row r="87" spans="1:8" ht="17.25" thickBot="1">
      <c r="A87" s="473" t="s">
        <v>243</v>
      </c>
      <c r="B87" s="286"/>
      <c r="C87" s="286"/>
      <c r="D87" s="286"/>
      <c r="E87" s="623">
        <f>(G78-(G53+G61+G69))*(D86/(1-D86))</f>
        <v>0</v>
      </c>
      <c r="G87" s="286"/>
      <c r="H87" s="464"/>
    </row>
    <row r="88" spans="1:8">
      <c r="A88" s="1764" t="s">
        <v>472</v>
      </c>
      <c r="B88" s="1765"/>
      <c r="C88" s="1765"/>
      <c r="D88" s="1765"/>
      <c r="E88" s="1765"/>
      <c r="F88" s="515"/>
      <c r="G88" s="286"/>
      <c r="H88" s="464"/>
    </row>
    <row r="89" spans="1:8" ht="17.25" thickBot="1">
      <c r="A89" s="516"/>
      <c r="B89" s="517"/>
      <c r="C89" s="286"/>
      <c r="D89" s="509"/>
      <c r="E89" s="510"/>
      <c r="F89" s="515"/>
      <c r="G89" s="286"/>
      <c r="H89" s="464"/>
    </row>
    <row r="90" spans="1:8" ht="17.25" thickBot="1">
      <c r="A90" s="420" t="s">
        <v>60</v>
      </c>
      <c r="B90" s="517"/>
      <c r="C90" s="286"/>
      <c r="D90" s="509"/>
      <c r="E90" s="623">
        <f>G78+E87</f>
        <v>0</v>
      </c>
      <c r="G90" s="286"/>
      <c r="H90" s="464"/>
    </row>
    <row r="91" spans="1:8" ht="16.5">
      <c r="A91" s="624" t="s">
        <v>426</v>
      </c>
      <c r="B91" s="517"/>
      <c r="C91" s="286"/>
      <c r="D91" s="509"/>
      <c r="E91" s="510"/>
      <c r="F91" s="515"/>
      <c r="G91" s="286"/>
      <c r="H91" s="464"/>
    </row>
    <row r="92" spans="1:8" ht="16.5">
      <c r="A92" s="420"/>
      <c r="B92" s="286"/>
      <c r="C92" s="519"/>
      <c r="D92" s="520"/>
      <c r="E92" s="521"/>
      <c r="F92" s="243"/>
      <c r="G92" s="356"/>
      <c r="H92" s="522"/>
    </row>
    <row r="93" spans="1:8" ht="17.25" thickBot="1">
      <c r="A93" s="473" t="s">
        <v>427</v>
      </c>
      <c r="B93" s="474"/>
      <c r="C93" s="286"/>
      <c r="D93" s="509"/>
      <c r="E93" s="524"/>
      <c r="F93" s="524"/>
      <c r="G93" s="524"/>
      <c r="H93" s="525"/>
    </row>
    <row r="94" spans="1:8" ht="16.5">
      <c r="A94" s="473"/>
      <c r="B94" s="474"/>
      <c r="C94" s="286"/>
      <c r="D94" s="509"/>
      <c r="E94" s="526" t="s">
        <v>96</v>
      </c>
      <c r="F94" s="527" t="s">
        <v>97</v>
      </c>
      <c r="G94" s="527" t="s">
        <v>98</v>
      </c>
      <c r="H94" s="528" t="s">
        <v>99</v>
      </c>
    </row>
    <row r="95" spans="1:8">
      <c r="A95" s="420"/>
      <c r="B95" s="286"/>
      <c r="C95" s="286"/>
      <c r="D95" s="286"/>
      <c r="E95" s="625"/>
      <c r="F95" s="626"/>
      <c r="G95" s="626"/>
      <c r="H95" s="627"/>
    </row>
    <row r="96" spans="1:8">
      <c r="A96" s="420" t="s">
        <v>59</v>
      </c>
      <c r="B96" s="286"/>
      <c r="C96" s="286"/>
      <c r="D96" s="286"/>
      <c r="E96" s="628">
        <f>'Sch 1- Rate Base '!G166</f>
        <v>0</v>
      </c>
      <c r="F96" s="629">
        <f>'Sch 1- Rate Base '!H166</f>
        <v>0</v>
      </c>
      <c r="G96" s="629">
        <f>'Sch 1- Rate Base '!I166</f>
        <v>0</v>
      </c>
      <c r="H96" s="630">
        <f>'Sch 1- Rate Base '!J166</f>
        <v>0</v>
      </c>
    </row>
    <row r="97" spans="1:8">
      <c r="A97" s="420" t="s">
        <v>60</v>
      </c>
      <c r="B97" s="286"/>
      <c r="C97" s="286"/>
      <c r="D97" s="286"/>
      <c r="E97" s="532">
        <f>$E$90</f>
        <v>0</v>
      </c>
      <c r="F97" s="533">
        <f>$E$90</f>
        <v>0</v>
      </c>
      <c r="G97" s="533">
        <f>$E$90</f>
        <v>0</v>
      </c>
      <c r="H97" s="534">
        <f>$E$90</f>
        <v>0</v>
      </c>
    </row>
    <row r="98" spans="1:8" ht="17.25" thickBot="1">
      <c r="A98" s="473" t="s">
        <v>129</v>
      </c>
      <c r="B98" s="474"/>
      <c r="C98" s="474"/>
      <c r="D98" s="474"/>
      <c r="E98" s="535">
        <f>E97*E96</f>
        <v>0</v>
      </c>
      <c r="F98" s="536">
        <f>F97*F96</f>
        <v>0</v>
      </c>
      <c r="G98" s="536">
        <f>G97*G96</f>
        <v>0</v>
      </c>
      <c r="H98" s="537">
        <f>H97*H96</f>
        <v>0</v>
      </c>
    </row>
    <row r="99" spans="1:8" ht="16.5" thickBot="1">
      <c r="A99" s="631" t="s">
        <v>32</v>
      </c>
      <c r="B99" s="423"/>
      <c r="C99" s="423"/>
      <c r="D99" s="423"/>
      <c r="E99" s="423"/>
      <c r="F99" s="423"/>
      <c r="G99" s="423"/>
      <c r="H99" s="424"/>
    </row>
    <row r="100" spans="1:8" ht="18" thickTop="1" thickBot="1">
      <c r="A100" s="463"/>
      <c r="B100" s="435"/>
      <c r="C100" s="435"/>
      <c r="D100" s="435"/>
      <c r="E100" s="435"/>
      <c r="F100" s="435"/>
      <c r="G100" s="286"/>
      <c r="H100" s="464"/>
    </row>
    <row r="101" spans="1:8" ht="24.95" customHeight="1" thickBot="1">
      <c r="A101" s="465" t="s">
        <v>208</v>
      </c>
      <c r="B101" s="466"/>
      <c r="C101" s="467"/>
      <c r="D101" s="468"/>
      <c r="E101" s="469"/>
      <c r="F101" s="253" t="s">
        <v>89</v>
      </c>
      <c r="G101" s="186"/>
      <c r="H101" s="470"/>
    </row>
    <row r="102" spans="1:8" ht="16.5">
      <c r="A102" s="473"/>
      <c r="B102" s="474"/>
      <c r="C102" s="475"/>
      <c r="D102" s="476"/>
      <c r="E102" s="476"/>
      <c r="F102" s="477"/>
      <c r="G102" s="478"/>
      <c r="H102" s="479"/>
    </row>
    <row r="103" spans="1:8" ht="16.5">
      <c r="A103" s="473" t="s">
        <v>335</v>
      </c>
      <c r="B103" s="474"/>
      <c r="C103" s="475"/>
      <c r="D103" s="476"/>
      <c r="E103" s="476"/>
      <c r="F103" s="477"/>
      <c r="G103" s="478"/>
      <c r="H103" s="479"/>
    </row>
    <row r="104" spans="1:8" ht="16.5">
      <c r="A104" s="480"/>
      <c r="B104" s="474"/>
      <c r="C104" s="475"/>
      <c r="D104" s="476"/>
      <c r="E104" s="476"/>
      <c r="F104" s="477"/>
      <c r="G104" s="478"/>
      <c r="H104" s="479"/>
    </row>
    <row r="105" spans="1:8" ht="16.5">
      <c r="A105" s="480"/>
      <c r="B105" s="474"/>
      <c r="C105" s="475"/>
      <c r="D105" s="476"/>
      <c r="E105" s="476"/>
      <c r="F105" s="477"/>
      <c r="G105" s="478"/>
      <c r="H105" s="479"/>
    </row>
    <row r="106" spans="1:8" ht="17.25" thickBot="1">
      <c r="A106" s="473"/>
      <c r="B106" s="474"/>
      <c r="C106" s="475"/>
      <c r="D106" s="286"/>
      <c r="E106" s="286"/>
      <c r="F106" s="477"/>
      <c r="G106" s="478"/>
      <c r="H106" s="479"/>
    </row>
    <row r="107" spans="1:8" ht="16.5">
      <c r="A107" s="481"/>
      <c r="B107" s="482" t="s">
        <v>340</v>
      </c>
      <c r="C107" s="482" t="s">
        <v>336</v>
      </c>
      <c r="D107" s="482" t="s">
        <v>336</v>
      </c>
      <c r="E107" s="483" t="s">
        <v>341</v>
      </c>
      <c r="F107" s="632" t="s">
        <v>342</v>
      </c>
      <c r="H107" s="464"/>
    </row>
    <row r="108" spans="1:8" ht="17.25" thickBot="1">
      <c r="A108" s="501" t="s">
        <v>338</v>
      </c>
      <c r="B108" s="486" t="s">
        <v>374</v>
      </c>
      <c r="C108" s="486" t="s">
        <v>339</v>
      </c>
      <c r="D108" s="486" t="s">
        <v>344</v>
      </c>
      <c r="E108" s="487" t="s">
        <v>337</v>
      </c>
      <c r="F108" s="633" t="s">
        <v>343</v>
      </c>
      <c r="H108" s="464"/>
    </row>
    <row r="109" spans="1:8">
      <c r="A109" s="576"/>
      <c r="B109" s="634"/>
      <c r="C109" s="635"/>
      <c r="D109" s="635"/>
      <c r="E109" s="493"/>
      <c r="F109" s="636">
        <f t="shared" ref="F109:F117" si="0">E109*B109</f>
        <v>0</v>
      </c>
      <c r="H109" s="464"/>
    </row>
    <row r="110" spans="1:8">
      <c r="A110" s="578"/>
      <c r="B110" s="557"/>
      <c r="C110" s="635"/>
      <c r="D110" s="635"/>
      <c r="E110" s="498"/>
      <c r="F110" s="636">
        <f t="shared" si="0"/>
        <v>0</v>
      </c>
      <c r="H110" s="464"/>
    </row>
    <row r="111" spans="1:8">
      <c r="A111" s="578"/>
      <c r="B111" s="557"/>
      <c r="C111" s="635"/>
      <c r="D111" s="635"/>
      <c r="E111" s="498"/>
      <c r="F111" s="636">
        <f t="shared" si="0"/>
        <v>0</v>
      </c>
      <c r="H111" s="464"/>
    </row>
    <row r="112" spans="1:8">
      <c r="A112" s="578"/>
      <c r="B112" s="557"/>
      <c r="C112" s="635"/>
      <c r="D112" s="635"/>
      <c r="E112" s="498"/>
      <c r="F112" s="636">
        <f t="shared" si="0"/>
        <v>0</v>
      </c>
      <c r="H112" s="464"/>
    </row>
    <row r="113" spans="1:8">
      <c r="A113" s="578"/>
      <c r="B113" s="557"/>
      <c r="C113" s="635"/>
      <c r="D113" s="635"/>
      <c r="E113" s="498"/>
      <c r="F113" s="636">
        <f t="shared" si="0"/>
        <v>0</v>
      </c>
      <c r="H113" s="464"/>
    </row>
    <row r="114" spans="1:8">
      <c r="A114" s="578"/>
      <c r="B114" s="557"/>
      <c r="C114" s="635"/>
      <c r="D114" s="635"/>
      <c r="E114" s="498"/>
      <c r="F114" s="636">
        <f t="shared" si="0"/>
        <v>0</v>
      </c>
      <c r="H114" s="464"/>
    </row>
    <row r="115" spans="1:8">
      <c r="A115" s="578"/>
      <c r="B115" s="557"/>
      <c r="C115" s="635"/>
      <c r="D115" s="635"/>
      <c r="E115" s="498"/>
      <c r="F115" s="636">
        <f t="shared" si="0"/>
        <v>0</v>
      </c>
      <c r="H115" s="464"/>
    </row>
    <row r="116" spans="1:8">
      <c r="A116" s="578"/>
      <c r="B116" s="557"/>
      <c r="C116" s="635"/>
      <c r="D116" s="635"/>
      <c r="E116" s="498"/>
      <c r="F116" s="636">
        <f t="shared" si="0"/>
        <v>0</v>
      </c>
      <c r="H116" s="464"/>
    </row>
    <row r="117" spans="1:8">
      <c r="A117" s="578"/>
      <c r="B117" s="557"/>
      <c r="C117" s="635"/>
      <c r="D117" s="635"/>
      <c r="E117" s="498"/>
      <c r="F117" s="636">
        <f t="shared" si="0"/>
        <v>0</v>
      </c>
      <c r="H117" s="464"/>
    </row>
    <row r="118" spans="1:8" ht="17.25" thickBot="1">
      <c r="A118" s="501" t="s">
        <v>345</v>
      </c>
      <c r="B118" s="637">
        <f>SUM(B109:B117)</f>
        <v>0</v>
      </c>
      <c r="C118" s="638"/>
      <c r="D118" s="504"/>
      <c r="E118" s="639">
        <f>IF(B118=0,0,F118/B118)</f>
        <v>0</v>
      </c>
      <c r="F118" s="640">
        <f>SUM(F109:F117)</f>
        <v>0</v>
      </c>
      <c r="H118" s="464"/>
    </row>
    <row r="119" spans="1:8">
      <c r="A119" s="420"/>
      <c r="B119" s="286"/>
      <c r="C119" s="286"/>
      <c r="D119" s="509"/>
      <c r="E119" s="510"/>
      <c r="F119" s="489"/>
      <c r="G119" s="508"/>
      <c r="H119" s="464"/>
    </row>
    <row r="120" spans="1:8" ht="16.5">
      <c r="A120" s="420"/>
      <c r="B120" s="286"/>
      <c r="C120" s="519"/>
      <c r="D120" s="520"/>
      <c r="E120" s="521"/>
      <c r="F120" s="243"/>
      <c r="G120" s="356"/>
      <c r="H120" s="522"/>
    </row>
    <row r="121" spans="1:8" ht="17.25" thickBot="1">
      <c r="A121" s="473" t="s">
        <v>346</v>
      </c>
      <c r="B121" s="474"/>
      <c r="C121" s="286"/>
      <c r="D121" s="509"/>
      <c r="E121" s="524"/>
      <c r="F121" s="524"/>
      <c r="G121" s="524"/>
      <c r="H121" s="525"/>
    </row>
    <row r="122" spans="1:8" ht="16.5">
      <c r="A122" s="473"/>
      <c r="B122" s="474"/>
      <c r="C122" s="286"/>
      <c r="D122" s="509"/>
      <c r="E122" s="526" t="s">
        <v>96</v>
      </c>
      <c r="F122" s="527" t="s">
        <v>97</v>
      </c>
      <c r="G122" s="527" t="s">
        <v>98</v>
      </c>
      <c r="H122" s="528" t="s">
        <v>99</v>
      </c>
    </row>
    <row r="123" spans="1:8" ht="16.5">
      <c r="A123" s="473" t="s">
        <v>59</v>
      </c>
      <c r="B123" s="286"/>
      <c r="C123" s="286"/>
      <c r="D123" s="286"/>
      <c r="E123" s="641">
        <f>'Sch 1- Rate Base '!G166</f>
        <v>0</v>
      </c>
      <c r="F123" s="530">
        <f>'Sch 1- Rate Base '!H166</f>
        <v>0</v>
      </c>
      <c r="G123" s="642">
        <f>'Sch 1- Rate Base '!I166</f>
        <v>0</v>
      </c>
      <c r="H123" s="531">
        <f>'Sch 1- Rate Base '!J166</f>
        <v>0</v>
      </c>
    </row>
    <row r="124" spans="1:8" ht="16.5">
      <c r="A124" s="473" t="s">
        <v>345</v>
      </c>
      <c r="B124" s="286"/>
      <c r="C124" s="286"/>
      <c r="D124" s="286"/>
      <c r="E124" s="643">
        <f>$E$118</f>
        <v>0</v>
      </c>
      <c r="F124" s="644">
        <f>$E$118</f>
        <v>0</v>
      </c>
      <c r="G124" s="644">
        <f>$E$118</f>
        <v>0</v>
      </c>
      <c r="H124" s="645">
        <f>$E$118</f>
        <v>0</v>
      </c>
    </row>
    <row r="125" spans="1:8" ht="17.25" thickBot="1">
      <c r="A125" s="473" t="s">
        <v>187</v>
      </c>
      <c r="B125" s="474"/>
      <c r="C125" s="474"/>
      <c r="D125" s="474"/>
      <c r="E125" s="535">
        <f>E124*E123</f>
        <v>0</v>
      </c>
      <c r="F125" s="536">
        <f>F124*F123</f>
        <v>0</v>
      </c>
      <c r="G125" s="536">
        <f>G124*G123</f>
        <v>0</v>
      </c>
      <c r="H125" s="537">
        <f>H124*H123</f>
        <v>0</v>
      </c>
    </row>
    <row r="126" spans="1:8" ht="16.5">
      <c r="A126" s="480"/>
      <c r="B126" s="286"/>
      <c r="C126" s="286"/>
      <c r="D126" s="286"/>
      <c r="E126" s="286"/>
      <c r="F126" s="286"/>
      <c r="G126" s="286"/>
      <c r="H126" s="464"/>
    </row>
    <row r="127" spans="1:8">
      <c r="A127" s="420"/>
      <c r="B127" s="286"/>
      <c r="C127" s="286"/>
      <c r="D127" s="286"/>
      <c r="E127" s="286"/>
      <c r="F127" s="286"/>
      <c r="G127" s="286"/>
      <c r="H127" s="464"/>
    </row>
    <row r="128" spans="1:8" ht="16.5" thickBot="1">
      <c r="A128" s="538"/>
      <c r="B128" s="423"/>
      <c r="C128" s="423"/>
      <c r="D128" s="423"/>
      <c r="E128" s="423"/>
      <c r="F128" s="423"/>
      <c r="G128" s="423"/>
      <c r="H128" s="424"/>
    </row>
    <row r="129" ht="16.5" thickTop="1"/>
  </sheetData>
  <mergeCells count="13">
    <mergeCell ref="A8:H8"/>
    <mergeCell ref="A88:E88"/>
    <mergeCell ref="D22:E22"/>
    <mergeCell ref="B22:C22"/>
    <mergeCell ref="A33:E33"/>
    <mergeCell ref="B51:C51"/>
    <mergeCell ref="D51:E51"/>
    <mergeCell ref="D7:F7"/>
    <mergeCell ref="A1:H1"/>
    <mergeCell ref="A2:H2"/>
    <mergeCell ref="A3:H3"/>
    <mergeCell ref="D5:F5"/>
    <mergeCell ref="D6:F6"/>
  </mergeCells>
  <phoneticPr fontId="0" type="noConversion"/>
  <hyperlinks>
    <hyperlink ref="A5" location="TOC!A1" display="TOC" xr:uid="{00000000-0004-0000-0400-000000000000}"/>
    <hyperlink ref="A6" location="'Sch 2 -Rate of Return'!A10" display="é" xr:uid="{00000000-0004-0000-0400-000001000000}"/>
  </hyperlinks>
  <printOptions horizontalCentered="1" headings="1"/>
  <pageMargins left="0.5" right="0.5" top="0.75" bottom="0.55000000000000004" header="0.25" footer="0.25"/>
  <pageSetup scale="73" orientation="landscape" r:id="rId1"/>
  <headerFooter alignWithMargins="0">
    <oddFooter>&amp;LFY 2026-2028 ASC Filing&amp;CPage &amp;P of &amp;N&amp;R&amp;A
&amp;D</oddFooter>
  </headerFooter>
  <rowBreaks count="3" manualBreakCount="3">
    <brk id="45" max="7" man="1"/>
    <brk id="79" max="7" man="1"/>
    <brk id="99" max="7" man="1"/>
  </rowBreaks>
  <customProperties>
    <customPr name="xxe4aPI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tabColor theme="9" tint="-0.249977111117893"/>
  </sheetPr>
  <dimension ref="A1:O129"/>
  <sheetViews>
    <sheetView workbookViewId="0">
      <selection activeCell="E68" sqref="E68"/>
    </sheetView>
  </sheetViews>
  <sheetFormatPr defaultColWidth="9" defaultRowHeight="15.75"/>
  <cols>
    <col min="1" max="1" width="5.375" style="9" customWidth="1"/>
    <col min="2" max="2" width="47.375" style="9" customWidth="1"/>
    <col min="3" max="3" width="9.625" style="9" customWidth="1"/>
    <col min="4" max="4" width="22.125" style="9" customWidth="1"/>
    <col min="5" max="6" width="9.625" style="9" customWidth="1"/>
    <col min="7" max="7" width="14.75" style="745" customWidth="1"/>
    <col min="8" max="10" width="14.75" style="9" customWidth="1"/>
    <col min="11" max="11" width="12.5" style="9" customWidth="1"/>
    <col min="12" max="12" width="16.125" style="9" bestFit="1" customWidth="1"/>
    <col min="13" max="14" width="15.125" style="9" customWidth="1"/>
    <col min="15" max="15" width="14.375" style="9" bestFit="1" customWidth="1"/>
    <col min="16" max="16" width="67" style="9" bestFit="1" customWidth="1"/>
    <col min="17" max="17" width="96.625" style="9" bestFit="1" customWidth="1"/>
    <col min="18" max="16384" width="9" style="9"/>
  </cols>
  <sheetData>
    <row r="1" spans="1:15" ht="20.25" thickTop="1">
      <c r="A1" s="1685" t="s">
        <v>51</v>
      </c>
      <c r="B1" s="1686"/>
      <c r="C1" s="1686"/>
      <c r="D1" s="1686"/>
      <c r="E1" s="1686"/>
      <c r="F1" s="1686"/>
      <c r="G1" s="1686"/>
      <c r="H1" s="1686"/>
      <c r="I1" s="1686"/>
      <c r="J1" s="1687"/>
      <c r="L1" s="172"/>
      <c r="M1" s="172"/>
      <c r="N1" s="172"/>
      <c r="O1" s="172"/>
    </row>
    <row r="2" spans="1:15" ht="16.5">
      <c r="A2" s="1682" t="s">
        <v>53</v>
      </c>
      <c r="B2" s="1683"/>
      <c r="C2" s="1683"/>
      <c r="D2" s="1683"/>
      <c r="E2" s="1683"/>
      <c r="F2" s="1683"/>
      <c r="G2" s="1683"/>
      <c r="H2" s="1683"/>
      <c r="I2" s="1683"/>
      <c r="J2" s="1684"/>
      <c r="L2" s="172"/>
      <c r="M2" s="172"/>
      <c r="N2" s="172"/>
      <c r="O2" s="172"/>
    </row>
    <row r="3" spans="1:15" ht="16.5">
      <c r="A3" s="1691" t="s">
        <v>689</v>
      </c>
      <c r="B3" s="1692"/>
      <c r="C3" s="1692"/>
      <c r="D3" s="1692"/>
      <c r="E3" s="1692"/>
      <c r="F3" s="1692"/>
      <c r="G3" s="1692"/>
      <c r="H3" s="1692"/>
      <c r="I3" s="1692"/>
      <c r="J3" s="1693"/>
      <c r="L3" s="172"/>
      <c r="M3" s="172"/>
      <c r="N3" s="172"/>
      <c r="O3" s="172"/>
    </row>
    <row r="4" spans="1:15" ht="10.5" customHeight="1" thickBot="1">
      <c r="A4" s="646"/>
      <c r="B4" s="647"/>
      <c r="C4" s="647"/>
      <c r="D4" s="647"/>
      <c r="E4" s="392"/>
      <c r="F4" s="392"/>
      <c r="G4" s="648"/>
      <c r="H4" s="649"/>
      <c r="I4" s="649"/>
      <c r="J4" s="395"/>
      <c r="L4" s="172"/>
      <c r="M4" s="172"/>
      <c r="N4" s="172"/>
      <c r="O4" s="172"/>
    </row>
    <row r="5" spans="1:15" s="10" customFormat="1" ht="16.5">
      <c r="A5" s="396" t="s">
        <v>585</v>
      </c>
      <c r="D5" s="397" t="s">
        <v>495</v>
      </c>
      <c r="E5" s="1694">
        <f>'Sch 1- Rate Base '!$E$5</f>
        <v>0</v>
      </c>
      <c r="F5" s="1695"/>
      <c r="G5" s="1696"/>
      <c r="I5" s="650" t="s">
        <v>603</v>
      </c>
      <c r="J5" s="395"/>
      <c r="L5" s="651"/>
      <c r="M5" s="651"/>
      <c r="N5" s="651"/>
      <c r="O5" s="651"/>
    </row>
    <row r="6" spans="1:15" ht="16.5">
      <c r="A6" s="437" t="s">
        <v>586</v>
      </c>
      <c r="B6" s="647"/>
      <c r="C6" s="647"/>
      <c r="D6" s="397" t="s">
        <v>496</v>
      </c>
      <c r="E6" s="1697">
        <f>'Sch 1- Rate Base '!$E$6</f>
        <v>2026</v>
      </c>
      <c r="F6" s="1698"/>
      <c r="G6" s="1699"/>
      <c r="H6" s="404"/>
      <c r="I6" s="652" t="str">
        <f>'Sch 1- Rate Base '!I6</f>
        <v/>
      </c>
      <c r="J6" s="395"/>
      <c r="L6" s="172"/>
      <c r="M6" s="172"/>
      <c r="N6" s="172"/>
      <c r="O6" s="172"/>
    </row>
    <row r="7" spans="1:15" ht="17.25" thickBot="1">
      <c r="A7" s="646"/>
      <c r="B7" s="647"/>
      <c r="C7" s="647"/>
      <c r="D7" s="397" t="s">
        <v>497</v>
      </c>
      <c r="E7" s="1700">
        <f>'Sch 1- Rate Base '!$E$7</f>
        <v>0</v>
      </c>
      <c r="F7" s="1701"/>
      <c r="G7" s="1702"/>
      <c r="H7" s="404"/>
      <c r="I7" s="653" t="str">
        <f>'Sch 1- Rate Base '!I7</f>
        <v/>
      </c>
      <c r="J7" s="395"/>
      <c r="L7" s="172"/>
      <c r="M7" s="172"/>
      <c r="N7" s="172"/>
      <c r="O7" s="172"/>
    </row>
    <row r="8" spans="1:15" ht="9" customHeight="1">
      <c r="A8" s="646"/>
      <c r="B8" s="647"/>
      <c r="C8" s="647"/>
      <c r="D8" s="397"/>
      <c r="E8" s="1"/>
      <c r="F8" s="1"/>
      <c r="G8" s="1"/>
      <c r="H8" s="649"/>
      <c r="I8" s="649"/>
      <c r="J8" s="395"/>
      <c r="L8" s="172"/>
      <c r="M8" s="172"/>
      <c r="N8" s="172"/>
      <c r="O8" s="172"/>
    </row>
    <row r="9" spans="1:15" ht="16.5">
      <c r="A9" s="401" t="s">
        <v>74</v>
      </c>
      <c r="B9" s="647"/>
      <c r="C9" s="647"/>
      <c r="D9" s="647"/>
      <c r="E9" s="392"/>
      <c r="F9" s="392"/>
      <c r="G9" s="648"/>
      <c r="H9" s="649"/>
      <c r="I9" s="649"/>
      <c r="J9" s="395"/>
      <c r="L9" s="172"/>
      <c r="M9" s="172"/>
      <c r="N9" s="172"/>
      <c r="O9" s="172"/>
    </row>
    <row r="10" spans="1:15" ht="18" customHeight="1" thickBot="1">
      <c r="A10" s="401"/>
      <c r="B10" s="647"/>
      <c r="C10" s="647"/>
      <c r="D10" s="647"/>
      <c r="E10" s="392"/>
      <c r="F10" s="392"/>
      <c r="G10" s="648"/>
      <c r="H10" s="649"/>
      <c r="I10" s="649"/>
      <c r="J10" s="395"/>
      <c r="L10" s="172"/>
      <c r="M10" s="172"/>
      <c r="N10" s="172"/>
      <c r="O10" s="172"/>
    </row>
    <row r="11" spans="1:15" ht="17.25" customHeight="1" thickTop="1" thickBot="1">
      <c r="A11" s="1703" t="s">
        <v>92</v>
      </c>
      <c r="B11" s="1704"/>
      <c r="C11" s="655" t="s">
        <v>284</v>
      </c>
      <c r="D11" s="655"/>
      <c r="E11" s="1715" t="s">
        <v>312</v>
      </c>
      <c r="F11" s="1704"/>
      <c r="G11" s="1709" t="s">
        <v>96</v>
      </c>
      <c r="H11" s="1688" t="s">
        <v>97</v>
      </c>
      <c r="I11" s="1688" t="s">
        <v>98</v>
      </c>
      <c r="J11" s="1712" t="s">
        <v>608</v>
      </c>
      <c r="L11" s="1676" t="s">
        <v>97</v>
      </c>
      <c r="M11" s="1676" t="s">
        <v>98</v>
      </c>
      <c r="N11" s="1679" t="s">
        <v>607</v>
      </c>
      <c r="O11" s="172"/>
    </row>
    <row r="12" spans="1:15" ht="17.25" thickBot="1">
      <c r="A12" s="1705"/>
      <c r="B12" s="1706"/>
      <c r="C12" s="657" t="s">
        <v>244</v>
      </c>
      <c r="D12" s="657" t="s">
        <v>88</v>
      </c>
      <c r="E12" s="1716"/>
      <c r="F12" s="1717"/>
      <c r="G12" s="1710"/>
      <c r="H12" s="1689"/>
      <c r="I12" s="1689"/>
      <c r="J12" s="1713"/>
      <c r="L12" s="1677"/>
      <c r="M12" s="1677"/>
      <c r="N12" s="1680"/>
      <c r="O12" s="172"/>
    </row>
    <row r="13" spans="1:15" ht="17.25" thickBot="1">
      <c r="A13" s="1707"/>
      <c r="B13" s="1708"/>
      <c r="C13" s="659" t="s">
        <v>245</v>
      </c>
      <c r="D13" s="659" t="s">
        <v>229</v>
      </c>
      <c r="E13" s="660" t="s">
        <v>310</v>
      </c>
      <c r="F13" s="660" t="s">
        <v>311</v>
      </c>
      <c r="G13" s="1711"/>
      <c r="H13" s="1690"/>
      <c r="I13" s="1690"/>
      <c r="J13" s="1714"/>
      <c r="L13" s="1678"/>
      <c r="M13" s="1678"/>
      <c r="N13" s="1681"/>
      <c r="O13" s="172"/>
    </row>
    <row r="14" spans="1:15" ht="17.25" thickTop="1">
      <c r="A14" s="405" t="s">
        <v>387</v>
      </c>
      <c r="B14" s="253"/>
      <c r="C14" s="356"/>
      <c r="D14" s="356"/>
      <c r="E14" s="356"/>
      <c r="F14" s="356"/>
      <c r="G14" s="661"/>
      <c r="H14" s="358"/>
      <c r="I14" s="358"/>
      <c r="J14" s="662"/>
      <c r="L14" s="172"/>
      <c r="M14" s="172"/>
      <c r="N14" s="172"/>
      <c r="O14" s="172"/>
    </row>
    <row r="15" spans="1:15" ht="16.5">
      <c r="A15" s="663"/>
      <c r="B15" s="664" t="s">
        <v>388</v>
      </c>
      <c r="C15" s="665"/>
      <c r="D15" s="666"/>
      <c r="E15" s="666"/>
      <c r="F15" s="666"/>
      <c r="G15" s="661"/>
      <c r="H15" s="358"/>
      <c r="I15" s="358"/>
      <c r="J15" s="662"/>
      <c r="L15" s="172"/>
      <c r="M15" s="172"/>
      <c r="N15" s="172"/>
      <c r="O15" s="172"/>
    </row>
    <row r="16" spans="1:15" ht="15" customHeight="1">
      <c r="A16" s="432"/>
      <c r="B16" s="174" t="s">
        <v>234</v>
      </c>
      <c r="C16" s="667"/>
      <c r="D16" s="668">
        <v>501</v>
      </c>
      <c r="E16" s="176" t="s">
        <v>351</v>
      </c>
      <c r="F16" s="176"/>
      <c r="G16" s="223"/>
      <c r="H16" s="669">
        <f>VLOOKUP($E16,Ratio,2,FALSE)*$G16</f>
        <v>0</v>
      </c>
      <c r="I16" s="669">
        <f>VLOOKUP($E16,Ratio,3,FALSE)*$G16</f>
        <v>0</v>
      </c>
      <c r="J16" s="670">
        <f>VLOOKUP($E16,Ratio,4,FALSE)*$G16</f>
        <v>0</v>
      </c>
      <c r="L16" s="172"/>
      <c r="M16" s="172"/>
      <c r="N16" s="172"/>
      <c r="O16" s="172"/>
    </row>
    <row r="17" spans="1:15" ht="15" customHeight="1">
      <c r="A17" s="432"/>
      <c r="B17" s="174" t="s">
        <v>235</v>
      </c>
      <c r="C17" s="667"/>
      <c r="D17" s="668" t="s">
        <v>383</v>
      </c>
      <c r="E17" s="176" t="s">
        <v>351</v>
      </c>
      <c r="F17" s="176"/>
      <c r="G17" s="223"/>
      <c r="H17" s="669">
        <f>VLOOKUP($E17,Ratio,2,FALSE)*$G17</f>
        <v>0</v>
      </c>
      <c r="I17" s="669">
        <f>VLOOKUP($E17,Ratio,3,FALSE)*$G17</f>
        <v>0</v>
      </c>
      <c r="J17" s="670">
        <f>VLOOKUP($E17,Ratio,4,FALSE)*$G17</f>
        <v>0</v>
      </c>
      <c r="L17" s="671"/>
      <c r="M17" s="172"/>
      <c r="N17" s="172"/>
      <c r="O17" s="672"/>
    </row>
    <row r="18" spans="1:15" ht="15" customHeight="1">
      <c r="A18" s="432"/>
      <c r="B18" s="174" t="s">
        <v>236</v>
      </c>
      <c r="C18" s="667"/>
      <c r="D18" s="668" t="s">
        <v>237</v>
      </c>
      <c r="E18" s="176" t="s">
        <v>351</v>
      </c>
      <c r="F18" s="176"/>
      <c r="G18" s="223"/>
      <c r="H18" s="669">
        <f>VLOOKUP($E18,Ratio,2,FALSE)*$G18</f>
        <v>0</v>
      </c>
      <c r="I18" s="669">
        <f>VLOOKUP($E18,Ratio,3,FALSE)*$G18</f>
        <v>0</v>
      </c>
      <c r="J18" s="670">
        <f>VLOOKUP($E18,Ratio,4,FALSE)*$G18</f>
        <v>0</v>
      </c>
      <c r="L18" s="671"/>
      <c r="M18" s="172"/>
      <c r="N18" s="172"/>
    </row>
    <row r="19" spans="1:15" ht="16.5">
      <c r="A19" s="432"/>
      <c r="B19" s="229" t="s">
        <v>389</v>
      </c>
      <c r="C19" s="665"/>
      <c r="D19" s="666"/>
      <c r="E19" s="197"/>
      <c r="F19" s="197"/>
      <c r="G19" s="673"/>
      <c r="H19" s="674"/>
      <c r="I19" s="674"/>
      <c r="J19" s="675"/>
      <c r="L19" s="172"/>
      <c r="M19" s="172"/>
      <c r="N19" s="172"/>
      <c r="O19" s="172"/>
    </row>
    <row r="20" spans="1:15" ht="15" customHeight="1">
      <c r="A20" s="432"/>
      <c r="B20" s="174" t="s">
        <v>77</v>
      </c>
      <c r="C20" s="667"/>
      <c r="D20" s="668">
        <v>518</v>
      </c>
      <c r="E20" s="176" t="s">
        <v>351</v>
      </c>
      <c r="F20" s="176"/>
      <c r="G20" s="409"/>
      <c r="H20" s="669">
        <f>VLOOKUP($E20,Ratio,2,FALSE)*$G20</f>
        <v>0</v>
      </c>
      <c r="I20" s="669">
        <f>VLOOKUP($E20,Ratio,3,FALSE)*$G20</f>
        <v>0</v>
      </c>
      <c r="J20" s="670">
        <f>VLOOKUP($E20,Ratio,4,FALSE)*$G20</f>
        <v>0</v>
      </c>
      <c r="L20" s="172"/>
      <c r="M20" s="172"/>
      <c r="N20" s="172"/>
      <c r="O20" s="172"/>
    </row>
    <row r="21" spans="1:15" ht="15" customHeight="1">
      <c r="A21" s="432"/>
      <c r="B21" s="206" t="s">
        <v>239</v>
      </c>
      <c r="C21" s="667"/>
      <c r="D21" s="668" t="s">
        <v>384</v>
      </c>
      <c r="E21" s="176" t="s">
        <v>351</v>
      </c>
      <c r="F21" s="176"/>
      <c r="G21" s="409"/>
      <c r="H21" s="669">
        <f>VLOOKUP($E21,Ratio,2,FALSE)*$G21</f>
        <v>0</v>
      </c>
      <c r="I21" s="669">
        <f>VLOOKUP($E21,Ratio,3,FALSE)*$G21</f>
        <v>0</v>
      </c>
      <c r="J21" s="670">
        <f>VLOOKUP($E21,Ratio,4,FALSE)*$G21</f>
        <v>0</v>
      </c>
      <c r="L21" s="172"/>
      <c r="M21" s="172"/>
      <c r="N21" s="172"/>
      <c r="O21" s="172"/>
    </row>
    <row r="22" spans="1:15" ht="15" customHeight="1">
      <c r="A22" s="432"/>
      <c r="B22" s="226" t="s">
        <v>410</v>
      </c>
      <c r="C22" s="667"/>
      <c r="D22" s="668" t="s">
        <v>411</v>
      </c>
      <c r="E22" s="176" t="s">
        <v>351</v>
      </c>
      <c r="F22" s="176"/>
      <c r="G22" s="409"/>
      <c r="H22" s="669">
        <f>VLOOKUP($E22,Ratio,2,FALSE)*$G22</f>
        <v>0</v>
      </c>
      <c r="I22" s="669">
        <f>VLOOKUP($E22,Ratio,3,FALSE)*$G22</f>
        <v>0</v>
      </c>
      <c r="J22" s="670">
        <f>VLOOKUP($E22,Ratio,4,FALSE)*$G22</f>
        <v>0</v>
      </c>
      <c r="L22" s="172"/>
      <c r="M22" s="172"/>
      <c r="N22" s="172"/>
      <c r="O22" s="172"/>
    </row>
    <row r="23" spans="1:15" ht="16.5">
      <c r="A23" s="432"/>
      <c r="B23" s="229" t="s">
        <v>390</v>
      </c>
      <c r="C23" s="665"/>
      <c r="D23" s="666"/>
      <c r="E23" s="197"/>
      <c r="F23" s="197"/>
      <c r="G23" s="673"/>
      <c r="H23" s="674"/>
      <c r="I23" s="674"/>
      <c r="J23" s="675"/>
      <c r="L23" s="172"/>
      <c r="M23" s="172"/>
      <c r="N23" s="172"/>
      <c r="O23" s="172"/>
    </row>
    <row r="24" spans="1:15" ht="15" customHeight="1">
      <c r="A24" s="432"/>
      <c r="B24" s="206" t="s">
        <v>78</v>
      </c>
      <c r="C24" s="667"/>
      <c r="D24" s="668" t="s">
        <v>197</v>
      </c>
      <c r="E24" s="176" t="s">
        <v>351</v>
      </c>
      <c r="F24" s="176"/>
      <c r="G24" s="223"/>
      <c r="H24" s="669">
        <f>VLOOKUP($E24,Ratio,2,FALSE)*$G24</f>
        <v>0</v>
      </c>
      <c r="I24" s="669">
        <f>VLOOKUP($E24,Ratio,3,FALSE)*$G24</f>
        <v>0</v>
      </c>
      <c r="J24" s="670">
        <f>VLOOKUP($E24,Ratio,4,FALSE)*$G24</f>
        <v>0</v>
      </c>
      <c r="L24" s="172"/>
      <c r="M24" s="172"/>
      <c r="N24" s="172"/>
      <c r="O24" s="172"/>
    </row>
    <row r="25" spans="1:15" ht="15" customHeight="1">
      <c r="A25" s="432"/>
      <c r="B25" s="206" t="s">
        <v>79</v>
      </c>
      <c r="C25" s="667"/>
      <c r="D25" s="668" t="s">
        <v>198</v>
      </c>
      <c r="E25" s="176" t="s">
        <v>351</v>
      </c>
      <c r="F25" s="176"/>
      <c r="G25" s="223"/>
      <c r="H25" s="669">
        <f>VLOOKUP($E25,Ratio,2,FALSE)*$G25</f>
        <v>0</v>
      </c>
      <c r="I25" s="669">
        <f>VLOOKUP($E25,Ratio,3,FALSE)*$G25</f>
        <v>0</v>
      </c>
      <c r="J25" s="670">
        <f>VLOOKUP($E25,Ratio,4,FALSE)*$G25</f>
        <v>0</v>
      </c>
      <c r="L25" s="172"/>
      <c r="M25" s="172"/>
      <c r="N25" s="172"/>
      <c r="O25" s="172"/>
    </row>
    <row r="26" spans="1:15" ht="15" customHeight="1">
      <c r="A26" s="432"/>
      <c r="B26" s="229" t="s">
        <v>759</v>
      </c>
      <c r="C26" s="665"/>
      <c r="D26" s="666"/>
      <c r="E26" s="197"/>
      <c r="F26" s="197"/>
      <c r="G26" s="234"/>
      <c r="H26" s="676"/>
      <c r="I26" s="676"/>
      <c r="J26" s="677"/>
      <c r="L26" s="172"/>
      <c r="M26" s="172"/>
      <c r="N26" s="172"/>
      <c r="O26" s="172"/>
    </row>
    <row r="27" spans="1:15" ht="15" customHeight="1">
      <c r="A27" s="432"/>
      <c r="B27" s="206" t="s">
        <v>745</v>
      </c>
      <c r="C27" s="667"/>
      <c r="D27" s="668" t="s">
        <v>762</v>
      </c>
      <c r="E27" s="176" t="s">
        <v>351</v>
      </c>
      <c r="F27" s="176"/>
      <c r="G27" s="223"/>
      <c r="H27" s="669">
        <f>VLOOKUP($E27,Ratio,2,FALSE)*$G27</f>
        <v>0</v>
      </c>
      <c r="I27" s="669">
        <f>VLOOKUP($E27,Ratio,3,FALSE)*$G27</f>
        <v>0</v>
      </c>
      <c r="J27" s="670">
        <f>VLOOKUP($E27,Ratio,4,FALSE)*$G27</f>
        <v>0</v>
      </c>
      <c r="L27" s="172"/>
      <c r="M27" s="172"/>
      <c r="N27" s="172"/>
      <c r="O27" s="172"/>
    </row>
    <row r="28" spans="1:15" ht="15" customHeight="1">
      <c r="A28" s="432"/>
      <c r="B28" s="206" t="s">
        <v>746</v>
      </c>
      <c r="C28" s="667"/>
      <c r="D28" s="668" t="s">
        <v>765</v>
      </c>
      <c r="E28" s="176" t="s">
        <v>351</v>
      </c>
      <c r="F28" s="176"/>
      <c r="G28" s="223"/>
      <c r="H28" s="669">
        <f>VLOOKUP($E28,Ratio,2,FALSE)*$G28</f>
        <v>0</v>
      </c>
      <c r="I28" s="669">
        <f>VLOOKUP($E28,Ratio,3,FALSE)*$G28</f>
        <v>0</v>
      </c>
      <c r="J28" s="670">
        <f>VLOOKUP($E28,Ratio,4,FALSE)*$G28</f>
        <v>0</v>
      </c>
      <c r="L28" s="172"/>
      <c r="M28" s="172"/>
      <c r="N28" s="172"/>
      <c r="O28" s="172"/>
    </row>
    <row r="29" spans="1:15" ht="15" customHeight="1">
      <c r="A29" s="432"/>
      <c r="B29" s="229" t="s">
        <v>760</v>
      </c>
      <c r="C29" s="665"/>
      <c r="D29" s="666"/>
      <c r="E29" s="197"/>
      <c r="F29" s="197"/>
      <c r="G29" s="234"/>
      <c r="H29" s="676"/>
      <c r="I29" s="676"/>
      <c r="J29" s="677"/>
      <c r="L29" s="172"/>
      <c r="M29" s="172"/>
      <c r="N29" s="172"/>
      <c r="O29" s="172"/>
    </row>
    <row r="30" spans="1:15" ht="15" customHeight="1">
      <c r="A30" s="432"/>
      <c r="B30" s="206" t="s">
        <v>748</v>
      </c>
      <c r="C30" s="667"/>
      <c r="D30" s="668" t="s">
        <v>763</v>
      </c>
      <c r="E30" s="176" t="s">
        <v>351</v>
      </c>
      <c r="F30" s="176"/>
      <c r="G30" s="223"/>
      <c r="H30" s="669">
        <f>VLOOKUP($E30,Ratio,2,FALSE)*$G30</f>
        <v>0</v>
      </c>
      <c r="I30" s="669">
        <f>VLOOKUP($E30,Ratio,3,FALSE)*$G30</f>
        <v>0</v>
      </c>
      <c r="J30" s="670">
        <f>VLOOKUP($E30,Ratio,4,FALSE)*$G30</f>
        <v>0</v>
      </c>
      <c r="L30" s="172"/>
      <c r="M30" s="172"/>
      <c r="N30" s="172"/>
      <c r="O30" s="172"/>
    </row>
    <row r="31" spans="1:15" ht="15" customHeight="1">
      <c r="A31" s="432"/>
      <c r="B31" s="206" t="s">
        <v>749</v>
      </c>
      <c r="C31" s="667"/>
      <c r="D31" s="668" t="s">
        <v>764</v>
      </c>
      <c r="E31" s="176" t="s">
        <v>351</v>
      </c>
      <c r="F31" s="176"/>
      <c r="G31" s="223"/>
      <c r="H31" s="669">
        <f>VLOOKUP($E31,Ratio,2,FALSE)*$G31</f>
        <v>0</v>
      </c>
      <c r="I31" s="669">
        <f>VLOOKUP($E31,Ratio,3,FALSE)*$G31</f>
        <v>0</v>
      </c>
      <c r="J31" s="670">
        <f>VLOOKUP($E31,Ratio,4,FALSE)*$G31</f>
        <v>0</v>
      </c>
      <c r="L31" s="172"/>
      <c r="M31" s="172"/>
      <c r="N31" s="172"/>
      <c r="O31" s="172"/>
    </row>
    <row r="32" spans="1:15" ht="15" customHeight="1">
      <c r="A32" s="432"/>
      <c r="B32" s="229" t="s">
        <v>761</v>
      </c>
      <c r="C32" s="665"/>
      <c r="D32" s="666"/>
      <c r="E32" s="197"/>
      <c r="F32" s="197"/>
      <c r="G32" s="234"/>
      <c r="H32" s="676"/>
      <c r="I32" s="676"/>
      <c r="J32" s="677"/>
      <c r="L32" s="172"/>
      <c r="M32" s="172"/>
      <c r="N32" s="172"/>
      <c r="O32" s="172"/>
    </row>
    <row r="33" spans="1:15" ht="15" customHeight="1">
      <c r="A33" s="432"/>
      <c r="B33" s="206" t="s">
        <v>754</v>
      </c>
      <c r="C33" s="667"/>
      <c r="D33" s="668" t="s">
        <v>766</v>
      </c>
      <c r="E33" s="176" t="s">
        <v>351</v>
      </c>
      <c r="F33" s="176"/>
      <c r="G33" s="223"/>
      <c r="H33" s="669">
        <f>VLOOKUP($E33,Ratio,2,FALSE)*$G33</f>
        <v>0</v>
      </c>
      <c r="I33" s="669">
        <f>VLOOKUP($E33,Ratio,3,FALSE)*$G33</f>
        <v>0</v>
      </c>
      <c r="J33" s="670">
        <f>VLOOKUP($E33,Ratio,4,FALSE)*$G33</f>
        <v>0</v>
      </c>
      <c r="L33" s="172"/>
      <c r="M33" s="172"/>
      <c r="N33" s="172"/>
      <c r="O33" s="172"/>
    </row>
    <row r="34" spans="1:15" ht="15" customHeight="1">
      <c r="A34" s="432"/>
      <c r="B34" s="206" t="s">
        <v>755</v>
      </c>
      <c r="C34" s="667"/>
      <c r="D34" s="668" t="s">
        <v>767</v>
      </c>
      <c r="E34" s="176" t="s">
        <v>351</v>
      </c>
      <c r="F34" s="176"/>
      <c r="G34" s="223"/>
      <c r="H34" s="669">
        <f>VLOOKUP($E34,Ratio,2,FALSE)*$G34</f>
        <v>0</v>
      </c>
      <c r="I34" s="669">
        <f>VLOOKUP($E34,Ratio,3,FALSE)*$G34</f>
        <v>0</v>
      </c>
      <c r="J34" s="670">
        <f>VLOOKUP($E34,Ratio,4,FALSE)*$G34</f>
        <v>0</v>
      </c>
      <c r="L34" s="172"/>
      <c r="M34" s="172"/>
      <c r="N34" s="172"/>
      <c r="O34" s="172"/>
    </row>
    <row r="35" spans="1:15" ht="16.5">
      <c r="A35" s="432"/>
      <c r="B35" s="229" t="s">
        <v>391</v>
      </c>
      <c r="C35" s="665"/>
      <c r="D35" s="666"/>
      <c r="E35" s="197"/>
      <c r="F35" s="197"/>
      <c r="G35" s="673"/>
      <c r="H35" s="674"/>
      <c r="I35" s="674"/>
      <c r="J35" s="675"/>
      <c r="L35" s="172"/>
      <c r="M35" s="172"/>
      <c r="N35" s="172"/>
      <c r="O35" s="172"/>
    </row>
    <row r="36" spans="1:15" ht="15" customHeight="1">
      <c r="A36" s="432"/>
      <c r="B36" s="174" t="s">
        <v>382</v>
      </c>
      <c r="C36" s="667"/>
      <c r="D36" s="668">
        <v>547</v>
      </c>
      <c r="E36" s="176" t="s">
        <v>351</v>
      </c>
      <c r="F36" s="176"/>
      <c r="G36" s="223"/>
      <c r="H36" s="669">
        <f>VLOOKUP($E36,Ratio,2,FALSE)*$G36</f>
        <v>0</v>
      </c>
      <c r="I36" s="669">
        <f>VLOOKUP($E36,Ratio,3,FALSE)*$G36</f>
        <v>0</v>
      </c>
      <c r="J36" s="670">
        <f>VLOOKUP($E36,Ratio,4,FALSE)*$G36</f>
        <v>0</v>
      </c>
      <c r="L36" s="172"/>
      <c r="M36" s="172"/>
      <c r="N36" s="172"/>
      <c r="O36" s="172"/>
    </row>
    <row r="37" spans="1:15" ht="15" customHeight="1">
      <c r="A37" s="432"/>
      <c r="B37" s="206" t="s">
        <v>238</v>
      </c>
      <c r="C37" s="667"/>
      <c r="D37" s="668" t="s">
        <v>199</v>
      </c>
      <c r="E37" s="176" t="s">
        <v>351</v>
      </c>
      <c r="F37" s="176"/>
      <c r="G37" s="223"/>
      <c r="H37" s="669">
        <f>VLOOKUP($E37,Ratio,2,FALSE)*$G37</f>
        <v>0</v>
      </c>
      <c r="I37" s="669">
        <f>VLOOKUP($E37,Ratio,3,FALSE)*$G37</f>
        <v>0</v>
      </c>
      <c r="J37" s="670">
        <f>VLOOKUP($E37,Ratio,4,FALSE)*$G37</f>
        <v>0</v>
      </c>
      <c r="L37" s="172"/>
      <c r="M37" s="172"/>
      <c r="N37" s="172"/>
      <c r="O37" s="172"/>
    </row>
    <row r="38" spans="1:15" ht="15" customHeight="1">
      <c r="A38" s="432"/>
      <c r="B38" s="206" t="s">
        <v>240</v>
      </c>
      <c r="C38" s="667"/>
      <c r="D38" s="668" t="s">
        <v>200</v>
      </c>
      <c r="E38" s="176" t="s">
        <v>351</v>
      </c>
      <c r="F38" s="176"/>
      <c r="G38" s="223"/>
      <c r="H38" s="669">
        <f>VLOOKUP($E38,Ratio,2,FALSE)*$G38</f>
        <v>0</v>
      </c>
      <c r="I38" s="669">
        <f>VLOOKUP($E38,Ratio,3,FALSE)*$G38</f>
        <v>0</v>
      </c>
      <c r="J38" s="670">
        <f>VLOOKUP($E38,Ratio,4,FALSE)*$G38</f>
        <v>0</v>
      </c>
      <c r="L38" s="172"/>
      <c r="M38" s="172"/>
      <c r="N38" s="172"/>
      <c r="O38" s="172"/>
    </row>
    <row r="39" spans="1:15" ht="16.5">
      <c r="A39" s="432"/>
      <c r="B39" s="229" t="s">
        <v>385</v>
      </c>
      <c r="C39" s="665"/>
      <c r="D39" s="666"/>
      <c r="E39" s="197"/>
      <c r="F39" s="197"/>
      <c r="G39" s="673"/>
      <c r="H39" s="674"/>
      <c r="I39" s="674"/>
      <c r="J39" s="675"/>
      <c r="L39" s="172"/>
      <c r="M39" s="172"/>
      <c r="N39" s="172"/>
      <c r="O39" s="172"/>
    </row>
    <row r="40" spans="1:15" ht="15" customHeight="1">
      <c r="A40" s="432"/>
      <c r="B40" s="174" t="s">
        <v>737</v>
      </c>
      <c r="C40" s="667"/>
      <c r="D40" s="668">
        <v>555</v>
      </c>
      <c r="E40" s="176" t="s">
        <v>351</v>
      </c>
      <c r="F40" s="176"/>
      <c r="G40" s="678">
        <f>'3-YEAR PP &amp; OSS Worksheet'!D21-'3-YEAR PP &amp; OSS Worksheet'!D92</f>
        <v>0</v>
      </c>
      <c r="H40" s="678">
        <f>VLOOKUP($E40,Ratio,2,FALSE)*$G40</f>
        <v>0</v>
      </c>
      <c r="I40" s="678">
        <f>VLOOKUP($E40,Ratio,3,FALSE)*$G40</f>
        <v>0</v>
      </c>
      <c r="J40" s="679">
        <f>VLOOKUP($E40,Ratio,4,FALSE)*$G40</f>
        <v>0</v>
      </c>
      <c r="L40" s="671"/>
      <c r="M40" s="172"/>
      <c r="N40" s="172"/>
      <c r="O40" s="172"/>
    </row>
    <row r="41" spans="1:15" ht="15" customHeight="1">
      <c r="A41" s="432"/>
      <c r="B41" s="174" t="s">
        <v>728</v>
      </c>
      <c r="C41" s="667"/>
      <c r="D41" s="668">
        <v>555.1</v>
      </c>
      <c r="E41" s="176" t="s">
        <v>91</v>
      </c>
      <c r="F41" s="176"/>
      <c r="G41" s="301">
        <f>'3-YEAR PP &amp; OSS Worksheet'!D92</f>
        <v>0</v>
      </c>
      <c r="H41" s="669">
        <f>VLOOKUP($E41,Ratio,2,FALSE)*$G41</f>
        <v>0</v>
      </c>
      <c r="I41" s="669">
        <f>VLOOKUP($E41,Ratio,3,FALSE)*$G41</f>
        <v>0</v>
      </c>
      <c r="J41" s="670">
        <f>VLOOKUP($E41,Ratio,4,FALSE)*$G41</f>
        <v>0</v>
      </c>
      <c r="L41" s="671"/>
      <c r="M41" s="172"/>
      <c r="N41" s="172"/>
      <c r="O41" s="172"/>
    </row>
    <row r="42" spans="1:15" ht="15" customHeight="1">
      <c r="A42" s="432"/>
      <c r="B42" s="206" t="s">
        <v>386</v>
      </c>
      <c r="C42" s="667"/>
      <c r="D42" s="668">
        <v>556</v>
      </c>
      <c r="E42" s="176" t="s">
        <v>351</v>
      </c>
      <c r="F42" s="176"/>
      <c r="G42" s="223"/>
      <c r="H42" s="669">
        <f>VLOOKUP($E42,Ratio,2,FALSE)*$G42</f>
        <v>0</v>
      </c>
      <c r="I42" s="669">
        <f>VLOOKUP($E42,Ratio,3,FALSE)*$G42</f>
        <v>0</v>
      </c>
      <c r="J42" s="670">
        <f>VLOOKUP($E42,Ratio,4,FALSE)*$G42</f>
        <v>0</v>
      </c>
      <c r="L42" s="172"/>
      <c r="M42" s="172"/>
      <c r="N42" s="172"/>
      <c r="O42" s="172"/>
    </row>
    <row r="43" spans="1:15" ht="15" customHeight="1">
      <c r="A43" s="432"/>
      <c r="B43" s="206" t="s">
        <v>242</v>
      </c>
      <c r="C43" s="667"/>
      <c r="D43" s="668">
        <v>557</v>
      </c>
      <c r="E43" s="176" t="s">
        <v>351</v>
      </c>
      <c r="F43" s="176"/>
      <c r="G43" s="223"/>
      <c r="H43" s="669">
        <f>VLOOKUP($E43,Ratio,2,FALSE)*$G43</f>
        <v>0</v>
      </c>
      <c r="I43" s="669">
        <f>VLOOKUP($E43,Ratio,3,FALSE)*$G43</f>
        <v>0</v>
      </c>
      <c r="J43" s="670">
        <f>VLOOKUP($E43,Ratio,4,FALSE)*$G43</f>
        <v>0</v>
      </c>
      <c r="L43" s="172"/>
      <c r="M43" s="172"/>
      <c r="N43" s="172"/>
      <c r="O43" s="172"/>
    </row>
    <row r="44" spans="1:15" ht="15" customHeight="1">
      <c r="A44" s="432"/>
      <c r="B44" s="206" t="s">
        <v>738</v>
      </c>
      <c r="C44" s="667"/>
      <c r="D44" s="668" t="s">
        <v>739</v>
      </c>
      <c r="E44" s="176" t="s">
        <v>82</v>
      </c>
      <c r="F44" s="680" t="s">
        <v>91</v>
      </c>
      <c r="G44" s="223"/>
      <c r="H44" s="669">
        <f>IF($E44="DIRECT",$L44,VLOOKUP($E44,Ratio,2,FALSE)*$G44)</f>
        <v>0</v>
      </c>
      <c r="I44" s="669">
        <f>IF($E44="DIRECT",$M44,VLOOKUP($E44,Ratio,3,FALSE)*$G44)</f>
        <v>0</v>
      </c>
      <c r="J44" s="670">
        <f>IF($E44="DIRECT",$N44,VLOOKUP($E44,Ratio,4,FALSE)*$G44)</f>
        <v>0</v>
      </c>
      <c r="L44" s="681"/>
      <c r="M44" s="239"/>
      <c r="N44" s="239"/>
      <c r="O44" s="172"/>
    </row>
    <row r="45" spans="1:15" ht="15" customHeight="1">
      <c r="A45" s="432"/>
      <c r="B45" s="206" t="s">
        <v>740</v>
      </c>
      <c r="C45" s="667"/>
      <c r="D45" s="668" t="s">
        <v>741</v>
      </c>
      <c r="E45" s="176" t="s">
        <v>82</v>
      </c>
      <c r="F45" s="680" t="s">
        <v>91</v>
      </c>
      <c r="G45" s="223"/>
      <c r="H45" s="669">
        <f>IF($E45="DIRECT",$L45,VLOOKUP($E45,Ratio,2,FALSE)*$G45)</f>
        <v>0</v>
      </c>
      <c r="I45" s="669">
        <f>IF($E45="DIRECT",$M45,VLOOKUP($E45,Ratio,3,FALSE)*$G45)</f>
        <v>0</v>
      </c>
      <c r="J45" s="670">
        <f>IF($E45="DIRECT",$N45,VLOOKUP($E45,Ratio,4,FALSE)*$G45)</f>
        <v>0</v>
      </c>
      <c r="L45" s="681"/>
      <c r="M45" s="239"/>
      <c r="N45" s="239"/>
      <c r="O45" s="172"/>
    </row>
    <row r="46" spans="1:15" ht="15" customHeight="1">
      <c r="A46" s="432"/>
      <c r="B46" s="206" t="s">
        <v>433</v>
      </c>
      <c r="C46" s="667"/>
      <c r="D46" s="176"/>
      <c r="E46" s="176" t="s">
        <v>82</v>
      </c>
      <c r="F46" s="680" t="s">
        <v>349</v>
      </c>
      <c r="G46" s="177"/>
      <c r="H46" s="669">
        <f>IF($E46="DIRECT",$L46,VLOOKUP($E46,Ratio,2,FALSE)*$G46)</f>
        <v>0</v>
      </c>
      <c r="I46" s="669">
        <f>IF($E46="DIRECT",$M46,VLOOKUP($E46,Ratio,3,FALSE)*$G46)</f>
        <v>0</v>
      </c>
      <c r="J46" s="670">
        <f>IF($E46="DIRECT",$N46,VLOOKUP($E46,Ratio,4,FALSE)*$G46)</f>
        <v>0</v>
      </c>
      <c r="L46" s="681"/>
      <c r="M46" s="239"/>
      <c r="N46" s="239"/>
      <c r="O46" s="172"/>
    </row>
    <row r="47" spans="1:15" ht="16.5">
      <c r="A47" s="413" t="s">
        <v>412</v>
      </c>
      <c r="B47" s="226"/>
      <c r="C47" s="682"/>
      <c r="D47" s="683"/>
      <c r="E47" s="684"/>
      <c r="F47" s="684"/>
      <c r="G47" s="685">
        <f>SUM(G16:G46)</f>
        <v>0</v>
      </c>
      <c r="H47" s="414">
        <f>SUM(H16:H46)</f>
        <v>0</v>
      </c>
      <c r="I47" s="686">
        <f>SUM(I16:I46)</f>
        <v>0</v>
      </c>
      <c r="J47" s="415">
        <f>SUM(J16:J46)</f>
        <v>0</v>
      </c>
      <c r="L47" s="172"/>
      <c r="M47" s="172"/>
      <c r="N47" s="172"/>
      <c r="O47" s="172"/>
    </row>
    <row r="48" spans="1:15" ht="15" customHeight="1">
      <c r="A48" s="408"/>
      <c r="B48" s="226"/>
      <c r="C48" s="665"/>
      <c r="D48" s="666"/>
      <c r="E48" s="226"/>
      <c r="F48" s="226"/>
      <c r="G48" s="198"/>
      <c r="H48" s="200"/>
      <c r="I48" s="200"/>
      <c r="J48" s="418"/>
      <c r="L48" s="687"/>
      <c r="M48" s="172"/>
      <c r="N48" s="172"/>
      <c r="O48" s="172"/>
    </row>
    <row r="49" spans="1:15" ht="16.5">
      <c r="A49" s="405" t="s">
        <v>432</v>
      </c>
      <c r="B49" s="226"/>
      <c r="C49" s="665"/>
      <c r="D49" s="197"/>
      <c r="E49" s="226"/>
      <c r="F49" s="226"/>
      <c r="G49" s="198"/>
      <c r="H49" s="200"/>
      <c r="I49" s="200"/>
      <c r="J49" s="418"/>
      <c r="L49" s="687"/>
      <c r="M49" s="172"/>
      <c r="N49" s="172"/>
      <c r="O49" s="172"/>
    </row>
    <row r="50" spans="1:15" ht="15" customHeight="1">
      <c r="A50" s="432"/>
      <c r="B50" s="206" t="s">
        <v>355</v>
      </c>
      <c r="C50" s="667"/>
      <c r="D50" s="176" t="s">
        <v>413</v>
      </c>
      <c r="E50" s="176" t="s">
        <v>351</v>
      </c>
      <c r="F50" s="176"/>
      <c r="G50" s="223"/>
      <c r="H50" s="669">
        <f>VLOOKUP($E50,Ratio,2,FALSE)*$G50</f>
        <v>0</v>
      </c>
      <c r="I50" s="669">
        <f>VLOOKUP($E50,Ratio,3,FALSE)*$G50</f>
        <v>0</v>
      </c>
      <c r="J50" s="670">
        <f>VLOOKUP($E50,Ratio,4,FALSE)*$G50</f>
        <v>0</v>
      </c>
      <c r="L50" s="172"/>
      <c r="M50" s="172"/>
      <c r="N50" s="172"/>
      <c r="O50" s="172"/>
    </row>
    <row r="51" spans="1:15" ht="15" customHeight="1">
      <c r="A51" s="432"/>
      <c r="B51" s="206" t="s">
        <v>392</v>
      </c>
      <c r="C51" s="667"/>
      <c r="D51" s="176" t="s">
        <v>195</v>
      </c>
      <c r="E51" s="176" t="s">
        <v>350</v>
      </c>
      <c r="F51" s="176"/>
      <c r="G51" s="223"/>
      <c r="H51" s="669">
        <f>VLOOKUP($E51,Ratio,2,FALSE)*$G51</f>
        <v>0</v>
      </c>
      <c r="I51" s="669">
        <f>VLOOKUP($E51,Ratio,3,FALSE)*$G51</f>
        <v>0</v>
      </c>
      <c r="J51" s="670">
        <f>VLOOKUP($E51,Ratio,4,FALSE)*$G51</f>
        <v>0</v>
      </c>
      <c r="L51" s="172"/>
      <c r="M51" s="172"/>
      <c r="N51" s="172"/>
      <c r="O51" s="172"/>
    </row>
    <row r="52" spans="1:15" ht="15" customHeight="1">
      <c r="A52" s="432"/>
      <c r="B52" s="206" t="s">
        <v>393</v>
      </c>
      <c r="C52" s="667"/>
      <c r="D52" s="176" t="s">
        <v>196</v>
      </c>
      <c r="E52" s="176" t="s">
        <v>350</v>
      </c>
      <c r="F52" s="176"/>
      <c r="G52" s="223"/>
      <c r="H52" s="669">
        <f>VLOOKUP($E52,Ratio,2,FALSE)*$G52</f>
        <v>0</v>
      </c>
      <c r="I52" s="669">
        <f>VLOOKUP($E52,Ratio,3,FALSE)*$G52</f>
        <v>0</v>
      </c>
      <c r="J52" s="670">
        <f>VLOOKUP($E52,Ratio,4,FALSE)*$G52</f>
        <v>0</v>
      </c>
      <c r="L52" s="172"/>
      <c r="M52" s="172"/>
      <c r="N52" s="172"/>
      <c r="O52" s="172"/>
    </row>
    <row r="53" spans="1:15" ht="16.5">
      <c r="A53" s="413" t="s">
        <v>414</v>
      </c>
      <c r="B53" s="226"/>
      <c r="C53" s="682"/>
      <c r="D53" s="683"/>
      <c r="E53" s="684"/>
      <c r="F53" s="684"/>
      <c r="G53" s="190">
        <f>SUM(G50:G52)</f>
        <v>0</v>
      </c>
      <c r="H53" s="414">
        <f>SUM(H50:H52)</f>
        <v>0</v>
      </c>
      <c r="I53" s="414">
        <f>SUM(I50:I52)</f>
        <v>0</v>
      </c>
      <c r="J53" s="415">
        <f>SUM(J50:J52)</f>
        <v>0</v>
      </c>
      <c r="L53" s="172"/>
      <c r="M53" s="172"/>
      <c r="N53" s="172"/>
      <c r="O53" s="172"/>
    </row>
    <row r="54" spans="1:15" ht="16.5" thickBot="1">
      <c r="A54" s="688"/>
      <c r="B54" s="325"/>
      <c r="C54" s="689"/>
      <c r="D54" s="690"/>
      <c r="E54" s="325"/>
      <c r="F54" s="325"/>
      <c r="G54" s="272"/>
      <c r="H54" s="273"/>
      <c r="I54" s="273"/>
      <c r="J54" s="691"/>
      <c r="L54" s="172"/>
      <c r="M54" s="172"/>
      <c r="N54" s="172"/>
      <c r="O54" s="172"/>
    </row>
    <row r="55" spans="1:15" ht="15" customHeight="1" thickTop="1">
      <c r="A55" s="405" t="s">
        <v>415</v>
      </c>
      <c r="B55" s="226"/>
      <c r="C55" s="665"/>
      <c r="D55" s="197"/>
      <c r="E55" s="226"/>
      <c r="F55" s="226"/>
      <c r="G55" s="198"/>
      <c r="H55" s="200"/>
      <c r="I55" s="200"/>
      <c r="J55" s="418"/>
      <c r="L55" s="172"/>
      <c r="M55" s="172"/>
      <c r="N55" s="172"/>
      <c r="O55" s="172"/>
    </row>
    <row r="56" spans="1:15" ht="15" customHeight="1">
      <c r="A56" s="432"/>
      <c r="B56" s="206" t="s">
        <v>394</v>
      </c>
      <c r="C56" s="667"/>
      <c r="D56" s="176" t="s">
        <v>416</v>
      </c>
      <c r="E56" s="176" t="s">
        <v>349</v>
      </c>
      <c r="F56" s="176"/>
      <c r="G56" s="223"/>
      <c r="H56" s="669">
        <f>VLOOKUP($E56,Ratio,2,FALSE)*$G56</f>
        <v>0</v>
      </c>
      <c r="I56" s="669">
        <f>VLOOKUP($E56,Ratio,3,FALSE)*$G56</f>
        <v>0</v>
      </c>
      <c r="J56" s="670">
        <f>VLOOKUP($E56,Ratio,4,FALSE)*$G56</f>
        <v>0</v>
      </c>
      <c r="L56" s="172"/>
      <c r="M56" s="172"/>
      <c r="N56" s="172"/>
      <c r="O56" s="172"/>
    </row>
    <row r="57" spans="1:15" ht="15" customHeight="1">
      <c r="A57" s="432"/>
      <c r="B57" s="206" t="s">
        <v>393</v>
      </c>
      <c r="C57" s="667"/>
      <c r="D57" s="176" t="s">
        <v>417</v>
      </c>
      <c r="E57" s="176" t="s">
        <v>349</v>
      </c>
      <c r="F57" s="176"/>
      <c r="G57" s="223"/>
      <c r="H57" s="669">
        <f>VLOOKUP($E57,Ratio,2,FALSE)*$G57</f>
        <v>0</v>
      </c>
      <c r="I57" s="669">
        <f>VLOOKUP($E57,Ratio,3,FALSE)*$G57</f>
        <v>0</v>
      </c>
      <c r="J57" s="670">
        <f>VLOOKUP($E57,Ratio,4,FALSE)*$G57</f>
        <v>0</v>
      </c>
      <c r="L57" s="172"/>
      <c r="M57" s="172"/>
      <c r="N57" s="172"/>
      <c r="O57" s="172"/>
    </row>
    <row r="58" spans="1:15" ht="15" customHeight="1">
      <c r="A58" s="413" t="s">
        <v>418</v>
      </c>
      <c r="B58" s="226"/>
      <c r="C58" s="682"/>
      <c r="D58" s="683"/>
      <c r="E58" s="684"/>
      <c r="F58" s="684"/>
      <c r="G58" s="190">
        <f>SUM(G56:G57)</f>
        <v>0</v>
      </c>
      <c r="H58" s="414">
        <f>SUM(H56:H57)</f>
        <v>0</v>
      </c>
      <c r="I58" s="414">
        <f>SUM(I56:I57)</f>
        <v>0</v>
      </c>
      <c r="J58" s="415">
        <f>SUM(J56:J57)</f>
        <v>0</v>
      </c>
      <c r="L58" s="172"/>
      <c r="M58" s="172"/>
      <c r="N58" s="172"/>
      <c r="O58" s="172"/>
    </row>
    <row r="59" spans="1:15" ht="9.9499999999999993" customHeight="1">
      <c r="A59" s="692"/>
      <c r="B59" s="226"/>
      <c r="C59" s="665"/>
      <c r="D59" s="666"/>
      <c r="E59" s="197"/>
      <c r="F59" s="197"/>
      <c r="G59" s="237"/>
      <c r="H59" s="199"/>
      <c r="I59" s="199"/>
      <c r="J59" s="693"/>
      <c r="L59" s="172"/>
      <c r="M59" s="172"/>
      <c r="N59" s="172"/>
      <c r="O59" s="172"/>
    </row>
    <row r="60" spans="1:15" ht="15" customHeight="1">
      <c r="A60" s="405" t="s">
        <v>419</v>
      </c>
      <c r="B60" s="226"/>
      <c r="C60" s="665"/>
      <c r="D60" s="666"/>
      <c r="E60" s="197"/>
      <c r="F60" s="197"/>
      <c r="G60" s="237"/>
      <c r="H60" s="199"/>
      <c r="I60" s="199"/>
      <c r="J60" s="693"/>
      <c r="L60" s="172"/>
      <c r="M60" s="172"/>
      <c r="N60" s="172"/>
      <c r="O60" s="172"/>
    </row>
    <row r="61" spans="1:15" ht="15" customHeight="1">
      <c r="A61" s="432"/>
      <c r="B61" s="206" t="s">
        <v>395</v>
      </c>
      <c r="C61" s="667"/>
      <c r="D61" s="668" t="s">
        <v>420</v>
      </c>
      <c r="E61" s="176" t="s">
        <v>349</v>
      </c>
      <c r="F61" s="176"/>
      <c r="G61" s="223"/>
      <c r="H61" s="669">
        <f>VLOOKUP($E61,Ratio,2,FALSE)*$G61</f>
        <v>0</v>
      </c>
      <c r="I61" s="669">
        <f>VLOOKUP($E61,Ratio,3,FALSE)*$G61</f>
        <v>0</v>
      </c>
      <c r="J61" s="670">
        <f>VLOOKUP($E61,Ratio,4,FALSE)*$G61</f>
        <v>0</v>
      </c>
      <c r="L61" s="671"/>
      <c r="M61" s="172"/>
      <c r="N61" s="172"/>
      <c r="O61" s="172"/>
    </row>
    <row r="62" spans="1:15" ht="15" customHeight="1">
      <c r="A62" s="432"/>
      <c r="B62" s="206" t="s">
        <v>677</v>
      </c>
      <c r="C62" s="667"/>
      <c r="D62" s="668">
        <v>907</v>
      </c>
      <c r="E62" s="176" t="s">
        <v>349</v>
      </c>
      <c r="F62" s="694"/>
      <c r="G62" s="223"/>
      <c r="H62" s="669">
        <f>VLOOKUP($E62,Ratio,2,FALSE)*$G62</f>
        <v>0</v>
      </c>
      <c r="I62" s="669">
        <f>VLOOKUP($E62,Ratio,3,FALSE)*$G62</f>
        <v>0</v>
      </c>
      <c r="J62" s="670">
        <f>VLOOKUP($E62,Ratio,4,FALSE)*$G62</f>
        <v>0</v>
      </c>
      <c r="L62" s="172"/>
      <c r="M62" s="172"/>
      <c r="N62" s="172"/>
      <c r="O62" s="172"/>
    </row>
    <row r="63" spans="1:15" ht="15" customHeight="1">
      <c r="A63" s="432"/>
      <c r="B63" s="712" t="s">
        <v>498</v>
      </c>
      <c r="C63" s="713"/>
      <c r="D63" s="713">
        <v>908</v>
      </c>
      <c r="E63" s="714" t="s">
        <v>349</v>
      </c>
      <c r="F63" s="714" t="s">
        <v>82</v>
      </c>
      <c r="G63" s="177"/>
      <c r="H63" s="669">
        <f>IF($E63="DIRECT",$L63,VLOOKUP($E63,Ratio,2,FALSE)*$G63)</f>
        <v>0</v>
      </c>
      <c r="I63" s="669">
        <f>IF($E63="DIRECT",$M63,VLOOKUP($E63,Ratio,3,FALSE)*$G63)</f>
        <v>0</v>
      </c>
      <c r="J63" s="670">
        <f>IF($E63="DIRECT",$N63,VLOOKUP($E63,Ratio,4,FALSE)*$G63)</f>
        <v>0</v>
      </c>
      <c r="L63" s="695"/>
      <c r="M63" s="695"/>
      <c r="N63" s="695"/>
      <c r="O63" s="696"/>
    </row>
    <row r="64" spans="1:15" ht="15" customHeight="1">
      <c r="A64" s="432"/>
      <c r="B64" s="712" t="s">
        <v>159</v>
      </c>
      <c r="C64" s="713"/>
      <c r="D64" s="713" t="s">
        <v>352</v>
      </c>
      <c r="E64" s="714" t="s">
        <v>349</v>
      </c>
      <c r="F64" s="714" t="s">
        <v>82</v>
      </c>
      <c r="G64" s="177"/>
      <c r="H64" s="669">
        <f>IF($E64="DIRECT",$L64,VLOOKUP($E64,Ratio,2,FALSE)*$G64)</f>
        <v>0</v>
      </c>
      <c r="I64" s="669">
        <f>IF($E64="DIRECT",$M64,VLOOKUP($E64,Ratio,3,FALSE)*$G64)</f>
        <v>0</v>
      </c>
      <c r="J64" s="670">
        <f>IF($E64="DIRECT",$N64,VLOOKUP($E64,Ratio,4,FALSE)*$G64)</f>
        <v>0</v>
      </c>
      <c r="L64" s="695"/>
      <c r="M64" s="695"/>
      <c r="N64" s="695"/>
      <c r="O64" s="172"/>
    </row>
    <row r="65" spans="1:15" ht="15" customHeight="1">
      <c r="A65" s="432"/>
      <c r="B65" s="206" t="s">
        <v>353</v>
      </c>
      <c r="C65" s="667"/>
      <c r="D65" s="668" t="s">
        <v>354</v>
      </c>
      <c r="E65" s="176" t="s">
        <v>349</v>
      </c>
      <c r="F65" s="176"/>
      <c r="G65" s="223"/>
      <c r="H65" s="669">
        <f>VLOOKUP($E65,Ratio,2,FALSE)*$G65</f>
        <v>0</v>
      </c>
      <c r="I65" s="669">
        <f>VLOOKUP($E65,Ratio,3,FALSE)*$G65</f>
        <v>0</v>
      </c>
      <c r="J65" s="670">
        <f>VLOOKUP($E65,Ratio,4,FALSE)*$G65</f>
        <v>0</v>
      </c>
      <c r="L65" s="172"/>
      <c r="M65" s="172"/>
      <c r="N65" s="172"/>
      <c r="O65" s="172"/>
    </row>
    <row r="66" spans="1:15" ht="15" customHeight="1">
      <c r="A66" s="413" t="s">
        <v>421</v>
      </c>
      <c r="B66" s="226"/>
      <c r="C66" s="682"/>
      <c r="D66" s="683"/>
      <c r="E66" s="684"/>
      <c r="F66" s="684"/>
      <c r="G66" s="190">
        <f>SUM(G61:G65)</f>
        <v>0</v>
      </c>
      <c r="H66" s="414">
        <f>SUM(H61:H65)</f>
        <v>0</v>
      </c>
      <c r="I66" s="414">
        <f>SUM(I61:I65)</f>
        <v>0</v>
      </c>
      <c r="J66" s="415">
        <f>SUM(J61:J65)</f>
        <v>0</v>
      </c>
      <c r="L66" s="172"/>
      <c r="M66" s="172"/>
      <c r="N66" s="172"/>
      <c r="O66" s="172"/>
    </row>
    <row r="67" spans="1:15" ht="9.9499999999999993" customHeight="1">
      <c r="A67" s="408"/>
      <c r="B67" s="226"/>
      <c r="C67" s="665"/>
      <c r="D67" s="197"/>
      <c r="E67" s="197"/>
      <c r="F67" s="197"/>
      <c r="G67" s="237"/>
      <c r="H67" s="199"/>
      <c r="I67" s="199"/>
      <c r="J67" s="693"/>
      <c r="L67" s="172"/>
      <c r="M67" s="172"/>
      <c r="N67" s="172"/>
      <c r="O67" s="172"/>
    </row>
    <row r="68" spans="1:15" ht="15" customHeight="1">
      <c r="A68" s="405" t="s">
        <v>422</v>
      </c>
      <c r="B68" s="226"/>
      <c r="C68" s="665"/>
      <c r="D68" s="197"/>
      <c r="E68" s="226"/>
      <c r="F68" s="226"/>
      <c r="G68" s="198"/>
      <c r="H68" s="200"/>
      <c r="I68" s="200"/>
      <c r="J68" s="418"/>
      <c r="L68" s="172"/>
      <c r="M68" s="172"/>
      <c r="N68" s="172"/>
      <c r="O68" s="172"/>
    </row>
    <row r="69" spans="1:15" ht="15" customHeight="1">
      <c r="A69" s="697"/>
      <c r="B69" s="229" t="s">
        <v>370</v>
      </c>
      <c r="C69" s="665"/>
      <c r="D69" s="197"/>
      <c r="E69" s="226"/>
      <c r="F69" s="226"/>
      <c r="G69" s="198"/>
      <c r="H69" s="200"/>
      <c r="I69" s="200"/>
      <c r="J69" s="418"/>
      <c r="L69" s="172"/>
      <c r="M69" s="172"/>
      <c r="N69" s="172"/>
      <c r="O69" s="172"/>
    </row>
    <row r="70" spans="1:15" ht="15" customHeight="1">
      <c r="A70" s="432"/>
      <c r="B70" s="206" t="s">
        <v>150</v>
      </c>
      <c r="C70" s="667"/>
      <c r="D70" s="668">
        <v>920</v>
      </c>
      <c r="E70" s="176" t="s">
        <v>87</v>
      </c>
      <c r="F70" s="176"/>
      <c r="G70" s="223"/>
      <c r="H70" s="669">
        <f t="shared" ref="H70:H84" si="0">VLOOKUP($E70,Ratio,2,FALSE)*$G70</f>
        <v>0</v>
      </c>
      <c r="I70" s="669">
        <f t="shared" ref="I70:I84" si="1">VLOOKUP($E70,Ratio,3,FALSE)*$G70</f>
        <v>0</v>
      </c>
      <c r="J70" s="670">
        <f t="shared" ref="J70:J84" si="2">VLOOKUP($E70,Ratio,4,FALSE)*$G70</f>
        <v>0</v>
      </c>
      <c r="L70" s="172"/>
      <c r="M70" s="172"/>
      <c r="N70" s="172"/>
      <c r="O70" s="172"/>
    </row>
    <row r="71" spans="1:15" ht="15" customHeight="1">
      <c r="A71" s="432"/>
      <c r="B71" s="206" t="s">
        <v>151</v>
      </c>
      <c r="C71" s="667"/>
      <c r="D71" s="668">
        <v>921</v>
      </c>
      <c r="E71" s="176" t="s">
        <v>87</v>
      </c>
      <c r="F71" s="176"/>
      <c r="G71" s="223"/>
      <c r="H71" s="669">
        <f t="shared" si="0"/>
        <v>0</v>
      </c>
      <c r="I71" s="669">
        <f t="shared" si="1"/>
        <v>0</v>
      </c>
      <c r="J71" s="670">
        <f t="shared" si="2"/>
        <v>0</v>
      </c>
      <c r="L71" s="172"/>
      <c r="M71" s="172"/>
      <c r="N71" s="172"/>
      <c r="O71" s="172"/>
    </row>
    <row r="72" spans="1:15" ht="15" customHeight="1">
      <c r="A72" s="432"/>
      <c r="B72" s="206" t="s">
        <v>152</v>
      </c>
      <c r="C72" s="667"/>
      <c r="D72" s="668">
        <v>922</v>
      </c>
      <c r="E72" s="176" t="s">
        <v>87</v>
      </c>
      <c r="F72" s="176"/>
      <c r="G72" s="223"/>
      <c r="H72" s="669">
        <f t="shared" si="0"/>
        <v>0</v>
      </c>
      <c r="I72" s="669">
        <f t="shared" si="1"/>
        <v>0</v>
      </c>
      <c r="J72" s="670">
        <f t="shared" si="2"/>
        <v>0</v>
      </c>
      <c r="L72" s="172"/>
      <c r="M72" s="698"/>
      <c r="N72" s="172"/>
      <c r="O72" s="172"/>
    </row>
    <row r="73" spans="1:15" ht="15" customHeight="1">
      <c r="A73" s="432"/>
      <c r="B73" s="206" t="s">
        <v>153</v>
      </c>
      <c r="C73" s="667"/>
      <c r="D73" s="668">
        <v>923</v>
      </c>
      <c r="E73" s="176" t="s">
        <v>87</v>
      </c>
      <c r="F73" s="176"/>
      <c r="G73" s="223"/>
      <c r="H73" s="669">
        <f t="shared" si="0"/>
        <v>0</v>
      </c>
      <c r="I73" s="669">
        <f t="shared" si="1"/>
        <v>0</v>
      </c>
      <c r="J73" s="670">
        <f t="shared" si="2"/>
        <v>0</v>
      </c>
      <c r="L73" s="172"/>
      <c r="M73" s="699"/>
      <c r="N73" s="172"/>
      <c r="O73" s="172"/>
    </row>
    <row r="74" spans="1:15" ht="15" customHeight="1">
      <c r="A74" s="432"/>
      <c r="B74" s="206" t="s">
        <v>154</v>
      </c>
      <c r="C74" s="667"/>
      <c r="D74" s="668">
        <v>924</v>
      </c>
      <c r="E74" s="176" t="s">
        <v>100</v>
      </c>
      <c r="F74" s="176"/>
      <c r="G74" s="223"/>
      <c r="H74" s="669">
        <f t="shared" si="0"/>
        <v>0</v>
      </c>
      <c r="I74" s="669">
        <f t="shared" si="1"/>
        <v>0</v>
      </c>
      <c r="J74" s="670">
        <f t="shared" si="2"/>
        <v>0</v>
      </c>
      <c r="L74" s="172"/>
      <c r="M74" s="172"/>
      <c r="N74" s="172"/>
      <c r="O74" s="172"/>
    </row>
    <row r="75" spans="1:15" ht="15" customHeight="1">
      <c r="A75" s="431"/>
      <c r="B75" s="700" t="s">
        <v>396</v>
      </c>
      <c r="C75" s="701"/>
      <c r="D75" s="702">
        <v>925</v>
      </c>
      <c r="E75" s="703" t="s">
        <v>87</v>
      </c>
      <c r="F75" s="703"/>
      <c r="G75" s="223"/>
      <c r="H75" s="669">
        <f t="shared" si="0"/>
        <v>0</v>
      </c>
      <c r="I75" s="669">
        <f t="shared" si="1"/>
        <v>0</v>
      </c>
      <c r="J75" s="670">
        <f t="shared" si="2"/>
        <v>0</v>
      </c>
      <c r="O75" s="704"/>
    </row>
    <row r="76" spans="1:15" ht="15" customHeight="1">
      <c r="A76" s="432"/>
      <c r="B76" s="705" t="s">
        <v>793</v>
      </c>
      <c r="C76" s="706"/>
      <c r="D76" s="706"/>
      <c r="E76" s="707"/>
      <c r="F76" s="707"/>
      <c r="G76" s="708"/>
      <c r="H76" s="709">
        <f>H75+'Sch 4 - Average System Cost'!D34</f>
        <v>0</v>
      </c>
      <c r="I76" s="709">
        <f>I75</f>
        <v>0</v>
      </c>
      <c r="J76" s="710">
        <f>-'Sch 4 - Average System Cost'!D34+J75</f>
        <v>0</v>
      </c>
      <c r="K76" s="711" t="e">
        <f>H76/'Sch 4 - Average System Cost'!D32</f>
        <v>#DIV/0!</v>
      </c>
      <c r="L76" s="172"/>
      <c r="M76" s="172"/>
      <c r="N76" s="172"/>
      <c r="O76" s="172"/>
    </row>
    <row r="77" spans="1:15" ht="15" customHeight="1">
      <c r="B77" s="712" t="s">
        <v>678</v>
      </c>
      <c r="C77" s="706"/>
      <c r="D77" s="706"/>
      <c r="E77" s="714" t="s">
        <v>87</v>
      </c>
      <c r="F77" s="714" t="s">
        <v>82</v>
      </c>
      <c r="G77" s="708"/>
      <c r="H77" s="669">
        <f>IF($F77="DIRECT",$L77,VLOOKUP($F77,Ratio,2,FALSE)*$G77)</f>
        <v>0</v>
      </c>
      <c r="I77" s="669">
        <f>IF($F77="DIRECT",$M77,VLOOKUP($F77,Ratio,3,FALSE)*$G77)</f>
        <v>0</v>
      </c>
      <c r="J77" s="670">
        <f>IF($F77="DIRECT",$N77,VLOOKUP($F77,Ratio,4,FALSE)*$G77)</f>
        <v>0</v>
      </c>
      <c r="K77" s="711"/>
      <c r="L77" s="695"/>
      <c r="M77" s="695"/>
      <c r="N77" s="695"/>
      <c r="O77" s="172"/>
    </row>
    <row r="78" spans="1:15" ht="15" customHeight="1">
      <c r="A78" s="432"/>
      <c r="B78" s="206" t="s">
        <v>397</v>
      </c>
      <c r="C78" s="667"/>
      <c r="D78" s="668">
        <v>926</v>
      </c>
      <c r="E78" s="176" t="s">
        <v>87</v>
      </c>
      <c r="F78" s="176"/>
      <c r="G78" s="223"/>
      <c r="H78" s="669">
        <f t="shared" si="0"/>
        <v>0</v>
      </c>
      <c r="I78" s="669">
        <f t="shared" si="1"/>
        <v>0</v>
      </c>
      <c r="J78" s="670">
        <f t="shared" si="2"/>
        <v>0</v>
      </c>
      <c r="L78" s="172"/>
      <c r="M78" s="172"/>
      <c r="N78" s="172"/>
      <c r="O78" s="172"/>
    </row>
    <row r="79" spans="1:15" ht="15" customHeight="1">
      <c r="A79" s="432"/>
      <c r="B79" s="206" t="s">
        <v>398</v>
      </c>
      <c r="C79" s="667"/>
      <c r="D79" s="668">
        <v>927</v>
      </c>
      <c r="E79" s="176" t="s">
        <v>349</v>
      </c>
      <c r="F79" s="176"/>
      <c r="G79" s="223"/>
      <c r="H79" s="669">
        <f t="shared" si="0"/>
        <v>0</v>
      </c>
      <c r="I79" s="669">
        <f t="shared" si="1"/>
        <v>0</v>
      </c>
      <c r="J79" s="670">
        <f t="shared" si="2"/>
        <v>0</v>
      </c>
      <c r="L79" s="172"/>
      <c r="M79" s="172"/>
      <c r="N79" s="172"/>
      <c r="O79" s="172"/>
    </row>
    <row r="80" spans="1:15" ht="15" customHeight="1">
      <c r="A80" s="432"/>
      <c r="B80" s="206" t="s">
        <v>400</v>
      </c>
      <c r="C80" s="667"/>
      <c r="D80" s="668">
        <v>928</v>
      </c>
      <c r="E80" s="176" t="s">
        <v>349</v>
      </c>
      <c r="F80" s="176"/>
      <c r="G80" s="223"/>
      <c r="H80" s="669">
        <f t="shared" si="0"/>
        <v>0</v>
      </c>
      <c r="I80" s="669">
        <f t="shared" si="1"/>
        <v>0</v>
      </c>
      <c r="J80" s="670">
        <f t="shared" si="2"/>
        <v>0</v>
      </c>
      <c r="L80" s="172"/>
      <c r="M80" s="172"/>
      <c r="N80" s="172"/>
      <c r="O80" s="172"/>
    </row>
    <row r="81" spans="1:15" ht="15" customHeight="1">
      <c r="A81" s="432"/>
      <c r="B81" s="206" t="s">
        <v>155</v>
      </c>
      <c r="C81" s="667"/>
      <c r="D81" s="668">
        <v>929</v>
      </c>
      <c r="E81" s="176" t="s">
        <v>100</v>
      </c>
      <c r="F81" s="176"/>
      <c r="G81" s="223"/>
      <c r="H81" s="669">
        <f t="shared" si="0"/>
        <v>0</v>
      </c>
      <c r="I81" s="669">
        <f t="shared" si="1"/>
        <v>0</v>
      </c>
      <c r="J81" s="670">
        <f t="shared" si="2"/>
        <v>0</v>
      </c>
      <c r="L81" s="172"/>
      <c r="M81" s="172"/>
      <c r="N81" s="172"/>
      <c r="O81" s="172"/>
    </row>
    <row r="82" spans="1:15" ht="15" customHeight="1">
      <c r="A82" s="432"/>
      <c r="B82" s="712" t="s">
        <v>156</v>
      </c>
      <c r="C82" s="713"/>
      <c r="D82" s="713">
        <v>930.1</v>
      </c>
      <c r="E82" s="714" t="s">
        <v>349</v>
      </c>
      <c r="F82" s="714" t="s">
        <v>82</v>
      </c>
      <c r="G82" s="715"/>
      <c r="H82" s="716">
        <f>IF($E82="DIRECT",$L82,VLOOKUP($E82,Ratio,2,FALSE)*$G82)</f>
        <v>0</v>
      </c>
      <c r="I82" s="716">
        <f>IF($E82="DIRECT",$M82,VLOOKUP($E82,Ratio,3,FALSE)*$G82)</f>
        <v>0</v>
      </c>
      <c r="J82" s="717">
        <f>IF($E82="DIRECT",$N82,VLOOKUP($E82,Ratio,4,FALSE)*$G82)</f>
        <v>0</v>
      </c>
      <c r="L82" s="695"/>
      <c r="M82" s="695"/>
      <c r="N82" s="695"/>
      <c r="O82" s="172"/>
    </row>
    <row r="83" spans="1:15" ht="15" customHeight="1">
      <c r="A83" s="432"/>
      <c r="B83" s="712" t="s">
        <v>399</v>
      </c>
      <c r="C83" s="713"/>
      <c r="D83" s="713">
        <v>930.2</v>
      </c>
      <c r="E83" s="714" t="s">
        <v>349</v>
      </c>
      <c r="F83" s="714" t="s">
        <v>82</v>
      </c>
      <c r="G83" s="715"/>
      <c r="H83" s="716">
        <f>IF($E83="DIRECT",$L83,VLOOKUP($E83,Ratio,2,FALSE)*$G83)</f>
        <v>0</v>
      </c>
      <c r="I83" s="716">
        <f>IF($E83="DIRECT",$M83,VLOOKUP($E83,Ratio,3,FALSE)*$G83)</f>
        <v>0</v>
      </c>
      <c r="J83" s="717">
        <f>IF($E83="DIRECT",$N83,VLOOKUP($E83,Ratio,4,FALSE)*$G83)</f>
        <v>0</v>
      </c>
      <c r="L83" s="695"/>
      <c r="M83" s="695"/>
      <c r="N83" s="695"/>
      <c r="O83" s="172"/>
    </row>
    <row r="84" spans="1:15" ht="15" customHeight="1">
      <c r="A84" s="432"/>
      <c r="B84" s="712" t="s">
        <v>423</v>
      </c>
      <c r="C84" s="713"/>
      <c r="D84" s="713">
        <v>931</v>
      </c>
      <c r="E84" s="714" t="s">
        <v>349</v>
      </c>
      <c r="F84" s="714"/>
      <c r="G84" s="718"/>
      <c r="H84" s="716">
        <f t="shared" si="0"/>
        <v>0</v>
      </c>
      <c r="I84" s="716">
        <f t="shared" si="1"/>
        <v>0</v>
      </c>
      <c r="J84" s="717">
        <f t="shared" si="2"/>
        <v>0</v>
      </c>
      <c r="L84" s="172"/>
      <c r="M84" s="172"/>
      <c r="N84" s="172"/>
      <c r="O84" s="172"/>
    </row>
    <row r="85" spans="1:15" ht="15" customHeight="1">
      <c r="A85" s="432"/>
      <c r="B85" s="229" t="s">
        <v>371</v>
      </c>
      <c r="C85" s="665"/>
      <c r="D85" s="197"/>
      <c r="E85" s="197"/>
      <c r="F85" s="197"/>
      <c r="G85" s="673"/>
      <c r="H85" s="674"/>
      <c r="I85" s="674"/>
      <c r="J85" s="675"/>
      <c r="L85" s="172"/>
      <c r="M85" s="172"/>
      <c r="N85" s="172"/>
      <c r="O85" s="172"/>
    </row>
    <row r="86" spans="1:15" ht="15" customHeight="1">
      <c r="A86" s="432"/>
      <c r="B86" s="206" t="s">
        <v>86</v>
      </c>
      <c r="C86" s="667"/>
      <c r="D86" s="668">
        <v>935</v>
      </c>
      <c r="E86" s="176" t="s">
        <v>85</v>
      </c>
      <c r="F86" s="176"/>
      <c r="G86" s="223"/>
      <c r="H86" s="669">
        <f>VLOOKUP($E86,Ratio,2,FALSE)*$G86</f>
        <v>0</v>
      </c>
      <c r="I86" s="669">
        <f>VLOOKUP($E86,Ratio,3,FALSE)*$G86</f>
        <v>0</v>
      </c>
      <c r="J86" s="670">
        <f>VLOOKUP($E86,Ratio,4,FALSE)*$G86</f>
        <v>0</v>
      </c>
      <c r="L86" s="172"/>
      <c r="M86" s="172"/>
      <c r="N86" s="172"/>
      <c r="O86" s="172"/>
    </row>
    <row r="87" spans="1:15" ht="15" customHeight="1">
      <c r="A87" s="413" t="s">
        <v>424</v>
      </c>
      <c r="B87" s="241"/>
      <c r="C87" s="682"/>
      <c r="D87" s="683"/>
      <c r="E87" s="684"/>
      <c r="F87" s="684"/>
      <c r="G87" s="719">
        <f>SUM(G70:G71,G73:G75,G77:G80,G82:G84,G86)-G72-G81</f>
        <v>0</v>
      </c>
      <c r="H87" s="719">
        <f>SUM(H70:H71,H73:H75,H77:H80,H82:H84,H86)-H72-H81</f>
        <v>0</v>
      </c>
      <c r="I87" s="719">
        <f>SUM(I70:I71,I73:I75,I77:I80,I82:I84,I86)-I72-I81</f>
        <v>0</v>
      </c>
      <c r="J87" s="719">
        <f>SUM(J70:J71,J73:J75,J77:J80,J82:J84,J86)-J72-J81</f>
        <v>0</v>
      </c>
      <c r="L87" s="172"/>
      <c r="M87" s="172"/>
      <c r="N87" s="172"/>
      <c r="O87" s="172"/>
    </row>
    <row r="88" spans="1:15" ht="9.75" customHeight="1" thickBot="1">
      <c r="A88" s="422"/>
      <c r="B88" s="720"/>
      <c r="C88" s="721"/>
      <c r="D88" s="270"/>
      <c r="E88" s="270"/>
      <c r="F88" s="270"/>
      <c r="G88" s="722"/>
      <c r="H88" s="723"/>
      <c r="I88" s="723"/>
      <c r="J88" s="724"/>
      <c r="L88" s="172"/>
      <c r="M88" s="172"/>
      <c r="N88" s="172"/>
      <c r="O88" s="172"/>
    </row>
    <row r="89" spans="1:15" ht="17.25" thickTop="1">
      <c r="A89" s="413" t="s">
        <v>425</v>
      </c>
      <c r="B89" s="241"/>
      <c r="C89" s="725"/>
      <c r="D89" s="726"/>
      <c r="E89" s="727"/>
      <c r="F89" s="727"/>
      <c r="G89" s="685">
        <f>G47+G53+G58+G66+G87</f>
        <v>0</v>
      </c>
      <c r="H89" s="728">
        <f>H47+H53+H58+H66+H87</f>
        <v>0</v>
      </c>
      <c r="I89" s="728">
        <f>I47+I53+I58+I66+I87</f>
        <v>0</v>
      </c>
      <c r="J89" s="729">
        <f>J47+J53+J58+J66+J87</f>
        <v>0</v>
      </c>
      <c r="L89" s="172"/>
      <c r="M89" s="172"/>
      <c r="N89" s="172"/>
      <c r="O89" s="172"/>
    </row>
    <row r="90" spans="1:15">
      <c r="A90" s="730" t="s">
        <v>362</v>
      </c>
      <c r="B90" s="731"/>
      <c r="C90" s="732"/>
      <c r="D90" s="733"/>
      <c r="E90" s="206"/>
      <c r="F90" s="206"/>
      <c r="G90" s="734"/>
      <c r="H90" s="735"/>
      <c r="I90" s="735"/>
      <c r="J90" s="736"/>
      <c r="L90" s="172"/>
      <c r="M90" s="172"/>
      <c r="N90" s="172"/>
      <c r="O90" s="172"/>
    </row>
    <row r="91" spans="1:15">
      <c r="A91" s="737"/>
      <c r="B91" s="738"/>
      <c r="C91" s="732"/>
      <c r="D91" s="739"/>
      <c r="E91" s="740"/>
      <c r="F91" s="741"/>
      <c r="G91" s="742"/>
      <c r="H91" s="743"/>
      <c r="I91" s="743"/>
      <c r="J91" s="744"/>
      <c r="L91" s="172"/>
      <c r="M91" s="172"/>
      <c r="N91" s="172"/>
      <c r="O91" s="172"/>
    </row>
    <row r="92" spans="1:15" ht="16.5">
      <c r="A92" s="405" t="s">
        <v>38</v>
      </c>
      <c r="B92" s="745"/>
      <c r="C92" s="746"/>
      <c r="D92" s="747"/>
      <c r="E92" s="741"/>
      <c r="G92" s="748"/>
      <c r="H92" s="743"/>
      <c r="I92" s="743"/>
      <c r="J92" s="744"/>
      <c r="L92" s="172"/>
      <c r="M92" s="172"/>
      <c r="N92" s="172"/>
      <c r="O92" s="172"/>
    </row>
    <row r="93" spans="1:15">
      <c r="A93" s="432"/>
      <c r="B93" s="206" t="s">
        <v>330</v>
      </c>
      <c r="C93" s="667"/>
      <c r="D93" s="668">
        <v>404</v>
      </c>
      <c r="E93" s="176" t="s">
        <v>349</v>
      </c>
      <c r="F93" s="261" t="s">
        <v>89</v>
      </c>
      <c r="G93" s="223"/>
      <c r="H93" s="669">
        <f>VLOOKUP($E93,Ratio,2,FALSE)*$G93</f>
        <v>0</v>
      </c>
      <c r="I93" s="669">
        <f>VLOOKUP($E93,Ratio,3,FALSE)*$G93</f>
        <v>0</v>
      </c>
      <c r="J93" s="670">
        <f>VLOOKUP($E93,Ratio,4,FALSE)*$G93</f>
        <v>0</v>
      </c>
      <c r="L93" s="172"/>
      <c r="M93" s="172"/>
      <c r="N93" s="172"/>
      <c r="O93" s="172"/>
    </row>
    <row r="94" spans="1:15">
      <c r="A94" s="432"/>
      <c r="B94" s="206" t="s">
        <v>331</v>
      </c>
      <c r="C94" s="667"/>
      <c r="D94" s="668">
        <v>404</v>
      </c>
      <c r="E94" s="176" t="s">
        <v>82</v>
      </c>
      <c r="F94" s="261" t="s">
        <v>91</v>
      </c>
      <c r="G94" s="177"/>
      <c r="H94" s="669">
        <f>IF($E94="DIRECT",$L94,VLOOKUP($E94,Ratio,2,FALSE)*$G94)</f>
        <v>0</v>
      </c>
      <c r="I94" s="669">
        <f>IF($E94="DIRECT",$M94,VLOOKUP($E94,Ratio,3,FALSE)*$G94)</f>
        <v>0</v>
      </c>
      <c r="J94" s="670">
        <f>IF($E94="DIRECT",$N94,VLOOKUP($E94,Ratio,4,FALSE)*$G94)</f>
        <v>0</v>
      </c>
      <c r="L94" s="239"/>
      <c r="M94" s="239"/>
      <c r="N94" s="239"/>
      <c r="O94" s="172"/>
    </row>
    <row r="95" spans="1:15">
      <c r="A95" s="432"/>
      <c r="B95" s="206" t="s">
        <v>356</v>
      </c>
      <c r="C95" s="667"/>
      <c r="D95" s="668">
        <v>404</v>
      </c>
      <c r="E95" s="176" t="s">
        <v>82</v>
      </c>
      <c r="F95" s="261" t="s">
        <v>349</v>
      </c>
      <c r="G95" s="177"/>
      <c r="H95" s="749">
        <f>IF($E95="DIRECT",$L95,VLOOKUP($E95,Ratio,2,FALSE)*$G95)</f>
        <v>0</v>
      </c>
      <c r="I95" s="749">
        <f>IF($E95="DIRECT",$M95,VLOOKUP($E95,Ratio,3,FALSE)*$G95)</f>
        <v>0</v>
      </c>
      <c r="J95" s="750">
        <f>IF($E95="DIRECT",$N95,VLOOKUP($E95,Ratio,4,FALSE)*$G95)</f>
        <v>0</v>
      </c>
      <c r="L95" s="239"/>
      <c r="M95" s="239"/>
      <c r="N95" s="239"/>
      <c r="O95" s="172"/>
    </row>
    <row r="96" spans="1:15">
      <c r="A96" s="432"/>
      <c r="B96" s="206" t="s">
        <v>80</v>
      </c>
      <c r="C96" s="667"/>
      <c r="D96" s="668">
        <v>403</v>
      </c>
      <c r="E96" s="176" t="s">
        <v>351</v>
      </c>
      <c r="F96" s="176"/>
      <c r="G96" s="223"/>
      <c r="H96" s="669">
        <f t="shared" ref="H96:H107" si="3">VLOOKUP($E96,Ratio,2,FALSE)*$G96</f>
        <v>0</v>
      </c>
      <c r="I96" s="669">
        <f t="shared" ref="I96:I107" si="4">VLOOKUP($E96,Ratio,3,FALSE)*$G96</f>
        <v>0</v>
      </c>
      <c r="J96" s="670">
        <f t="shared" ref="J96:J107" si="5">VLOOKUP($E96,Ratio,4,FALSE)*$G96</f>
        <v>0</v>
      </c>
      <c r="L96" s="172"/>
      <c r="M96" s="172"/>
      <c r="N96" s="172"/>
      <c r="O96" s="172"/>
    </row>
    <row r="97" spans="1:15">
      <c r="A97" s="432"/>
      <c r="B97" s="206" t="s">
        <v>81</v>
      </c>
      <c r="C97" s="667"/>
      <c r="D97" s="668">
        <v>403</v>
      </c>
      <c r="E97" s="176" t="s">
        <v>351</v>
      </c>
      <c r="F97" s="176"/>
      <c r="G97" s="223"/>
      <c r="H97" s="669">
        <f t="shared" si="3"/>
        <v>0</v>
      </c>
      <c r="I97" s="669">
        <f t="shared" si="4"/>
        <v>0</v>
      </c>
      <c r="J97" s="670">
        <f t="shared" si="5"/>
        <v>0</v>
      </c>
      <c r="L97" s="172"/>
      <c r="M97" s="172"/>
      <c r="N97" s="172"/>
      <c r="O97" s="172"/>
    </row>
    <row r="98" spans="1:15">
      <c r="A98" s="432"/>
      <c r="B98" s="206" t="s">
        <v>363</v>
      </c>
      <c r="C98" s="667"/>
      <c r="D98" s="668">
        <v>403</v>
      </c>
      <c r="E98" s="176" t="s">
        <v>351</v>
      </c>
      <c r="F98" s="176"/>
      <c r="G98" s="223"/>
      <c r="H98" s="669">
        <f t="shared" si="3"/>
        <v>0</v>
      </c>
      <c r="I98" s="669">
        <f t="shared" si="4"/>
        <v>0</v>
      </c>
      <c r="J98" s="670">
        <f t="shared" si="5"/>
        <v>0</v>
      </c>
      <c r="L98" s="172"/>
      <c r="M98" s="172"/>
      <c r="N98" s="172"/>
      <c r="O98" s="172"/>
    </row>
    <row r="99" spans="1:15">
      <c r="A99" s="432"/>
      <c r="B99" s="206" t="s">
        <v>364</v>
      </c>
      <c r="C99" s="667"/>
      <c r="D99" s="668">
        <v>403</v>
      </c>
      <c r="E99" s="176" t="s">
        <v>351</v>
      </c>
      <c r="F99" s="176"/>
      <c r="G99" s="223"/>
      <c r="H99" s="669">
        <f t="shared" si="3"/>
        <v>0</v>
      </c>
      <c r="I99" s="669">
        <f t="shared" si="4"/>
        <v>0</v>
      </c>
      <c r="J99" s="670">
        <f t="shared" si="5"/>
        <v>0</v>
      </c>
      <c r="L99" s="172"/>
      <c r="M99" s="172"/>
      <c r="N99" s="172"/>
      <c r="O99" s="172"/>
    </row>
    <row r="100" spans="1:15">
      <c r="A100" s="432"/>
      <c r="B100" s="174" t="s">
        <v>683</v>
      </c>
      <c r="C100" s="667"/>
      <c r="D100" s="668">
        <v>403</v>
      </c>
      <c r="E100" s="176" t="s">
        <v>351</v>
      </c>
      <c r="F100" s="176"/>
      <c r="G100" s="223"/>
      <c r="H100" s="669">
        <f t="shared" si="3"/>
        <v>0</v>
      </c>
      <c r="I100" s="669">
        <f t="shared" si="4"/>
        <v>0</v>
      </c>
      <c r="J100" s="670">
        <f t="shared" si="5"/>
        <v>0</v>
      </c>
      <c r="L100" s="172"/>
      <c r="M100" s="172"/>
      <c r="N100" s="172"/>
      <c r="O100" s="172"/>
    </row>
    <row r="101" spans="1:15">
      <c r="A101" s="432"/>
      <c r="B101" s="174" t="s">
        <v>684</v>
      </c>
      <c r="C101" s="667"/>
      <c r="D101" s="668">
        <v>403</v>
      </c>
      <c r="E101" s="176" t="s">
        <v>351</v>
      </c>
      <c r="F101" s="176"/>
      <c r="G101" s="223"/>
      <c r="H101" s="669">
        <f t="shared" si="3"/>
        <v>0</v>
      </c>
      <c r="I101" s="669">
        <f t="shared" si="4"/>
        <v>0</v>
      </c>
      <c r="J101" s="670">
        <f t="shared" si="5"/>
        <v>0</v>
      </c>
      <c r="L101" s="172"/>
      <c r="M101" s="172"/>
      <c r="N101" s="172"/>
      <c r="O101" s="172"/>
    </row>
    <row r="102" spans="1:15">
      <c r="A102" s="432"/>
      <c r="B102" s="174" t="s">
        <v>685</v>
      </c>
      <c r="C102" s="667"/>
      <c r="D102" s="668">
        <v>403</v>
      </c>
      <c r="E102" s="176" t="s">
        <v>351</v>
      </c>
      <c r="F102" s="176"/>
      <c r="G102" s="223"/>
      <c r="H102" s="669">
        <f t="shared" si="3"/>
        <v>0</v>
      </c>
      <c r="I102" s="669">
        <f t="shared" si="4"/>
        <v>0</v>
      </c>
      <c r="J102" s="670">
        <f t="shared" si="5"/>
        <v>0</v>
      </c>
      <c r="L102" s="172"/>
      <c r="M102" s="172"/>
      <c r="N102" s="172"/>
      <c r="O102" s="172"/>
    </row>
    <row r="103" spans="1:15">
      <c r="A103" s="432"/>
      <c r="B103" s="206" t="s">
        <v>127</v>
      </c>
      <c r="C103" s="667"/>
      <c r="D103" s="668">
        <v>403</v>
      </c>
      <c r="E103" s="176" t="s">
        <v>351</v>
      </c>
      <c r="F103" s="176"/>
      <c r="G103" s="223"/>
      <c r="H103" s="669">
        <f t="shared" si="3"/>
        <v>0</v>
      </c>
      <c r="I103" s="669">
        <f t="shared" si="4"/>
        <v>0</v>
      </c>
      <c r="J103" s="670">
        <f t="shared" si="5"/>
        <v>0</v>
      </c>
      <c r="L103" s="172"/>
      <c r="M103" s="172"/>
      <c r="N103" s="172"/>
      <c r="O103" s="172"/>
    </row>
    <row r="104" spans="1:15">
      <c r="A104" s="432"/>
      <c r="B104" s="206" t="s">
        <v>731</v>
      </c>
      <c r="C104" s="667"/>
      <c r="D104" s="668">
        <v>403</v>
      </c>
      <c r="E104" s="176" t="s">
        <v>82</v>
      </c>
      <c r="F104" s="176" t="s">
        <v>91</v>
      </c>
      <c r="G104" s="223"/>
      <c r="H104" s="669">
        <f>IF($E104="DIRECT",$L104,VLOOKUP($E104,Ratio,2,FALSE)*$G104)</f>
        <v>0</v>
      </c>
      <c r="I104" s="669">
        <f>IF($E104="DIRECT",$M104,VLOOKUP($E104,Ratio,3,FALSE)*$G104)</f>
        <v>0</v>
      </c>
      <c r="J104" s="670">
        <f>IF($E104="DIRECT",$N104,VLOOKUP($E104,Ratio,4,FALSE)*$G104)</f>
        <v>0</v>
      </c>
      <c r="L104" s="239"/>
      <c r="M104" s="239"/>
      <c r="N104" s="239"/>
      <c r="O104" s="172"/>
    </row>
    <row r="105" spans="1:15">
      <c r="A105" s="432"/>
      <c r="B105" s="206" t="s">
        <v>131</v>
      </c>
      <c r="C105" s="667"/>
      <c r="D105" s="668">
        <v>403</v>
      </c>
      <c r="E105" s="176" t="s">
        <v>350</v>
      </c>
      <c r="F105" s="176"/>
      <c r="G105" s="223"/>
      <c r="H105" s="669">
        <f t="shared" si="3"/>
        <v>0</v>
      </c>
      <c r="I105" s="669">
        <f t="shared" si="4"/>
        <v>0</v>
      </c>
      <c r="J105" s="670">
        <f t="shared" si="5"/>
        <v>0</v>
      </c>
      <c r="L105" s="172"/>
      <c r="M105" s="172"/>
      <c r="N105" s="172"/>
      <c r="O105" s="172"/>
    </row>
    <row r="106" spans="1:15">
      <c r="A106" s="432"/>
      <c r="B106" s="206" t="s">
        <v>401</v>
      </c>
      <c r="C106" s="667"/>
      <c r="D106" s="668">
        <v>403</v>
      </c>
      <c r="E106" s="176" t="s">
        <v>349</v>
      </c>
      <c r="F106" s="176"/>
      <c r="G106" s="223"/>
      <c r="H106" s="669">
        <f t="shared" si="3"/>
        <v>0</v>
      </c>
      <c r="I106" s="669">
        <f t="shared" si="4"/>
        <v>0</v>
      </c>
      <c r="J106" s="670">
        <f t="shared" si="5"/>
        <v>0</v>
      </c>
      <c r="L106" s="172"/>
      <c r="M106" s="172"/>
      <c r="N106" s="172"/>
      <c r="O106" s="172"/>
    </row>
    <row r="107" spans="1:15">
      <c r="A107" s="432"/>
      <c r="B107" s="206" t="s">
        <v>84</v>
      </c>
      <c r="C107" s="667"/>
      <c r="D107" s="668">
        <v>403</v>
      </c>
      <c r="E107" s="176" t="s">
        <v>83</v>
      </c>
      <c r="F107" s="176"/>
      <c r="G107" s="223"/>
      <c r="H107" s="669">
        <f t="shared" si="3"/>
        <v>0</v>
      </c>
      <c r="I107" s="669">
        <f t="shared" si="4"/>
        <v>0</v>
      </c>
      <c r="J107" s="670">
        <f t="shared" si="5"/>
        <v>0</v>
      </c>
      <c r="L107" s="172"/>
      <c r="M107" s="172"/>
      <c r="N107" s="172"/>
      <c r="O107" s="172"/>
    </row>
    <row r="108" spans="1:15">
      <c r="A108" s="432"/>
      <c r="B108" s="206" t="s">
        <v>365</v>
      </c>
      <c r="C108" s="667"/>
      <c r="D108" s="751">
        <v>403</v>
      </c>
      <c r="E108" s="176" t="s">
        <v>82</v>
      </c>
      <c r="F108" s="176"/>
      <c r="G108" s="223"/>
      <c r="H108" s="669">
        <f>IF($E108="DIRECT",$L108,VLOOKUP($E108,Ratio,2,FALSE)*$G108)</f>
        <v>0</v>
      </c>
      <c r="I108" s="669">
        <f>IF($E108="DIRECT",$M108,VLOOKUP($E108,Ratio,3,FALSE)*$G108)</f>
        <v>0</v>
      </c>
      <c r="J108" s="670">
        <f>IF($E108="DIRECT",$N108,VLOOKUP($E108,Ratio,4,FALSE)*$G108)</f>
        <v>0</v>
      </c>
      <c r="L108" s="239"/>
      <c r="M108" s="239"/>
      <c r="N108" s="239"/>
      <c r="O108" s="752"/>
    </row>
    <row r="109" spans="1:15">
      <c r="A109" s="432"/>
      <c r="B109" s="206" t="s">
        <v>365</v>
      </c>
      <c r="C109" s="667"/>
      <c r="D109" s="751">
        <v>404</v>
      </c>
      <c r="E109" s="176" t="s">
        <v>82</v>
      </c>
      <c r="F109" s="176"/>
      <c r="G109" s="223"/>
      <c r="H109" s="669">
        <f>IF($E109="DIRECT",$L109,VLOOKUP($E109,Ratio,2,FALSE)*$G109)</f>
        <v>0</v>
      </c>
      <c r="I109" s="669">
        <f>IF($E109="DIRECT",$M109,VLOOKUP($E109,Ratio,3,FALSE)*$G109)</f>
        <v>0</v>
      </c>
      <c r="J109" s="670">
        <f>IF($E109="DIRECT",$N109,VLOOKUP($E109,Ratio,4,FALSE)*$G109)</f>
        <v>0</v>
      </c>
      <c r="L109" s="239"/>
      <c r="M109" s="239"/>
      <c r="N109" s="239"/>
      <c r="O109" s="752"/>
    </row>
    <row r="110" spans="1:15">
      <c r="A110" s="432"/>
      <c r="B110" s="206" t="s">
        <v>487</v>
      </c>
      <c r="C110" s="667"/>
      <c r="D110" s="753">
        <v>403.1</v>
      </c>
      <c r="E110" s="176" t="s">
        <v>82</v>
      </c>
      <c r="F110" s="176"/>
      <c r="G110" s="223"/>
      <c r="H110" s="669">
        <f>IF($E110="DIRECT",$L110,VLOOKUP($E110,Ratio,2,FALSE)*$G110)</f>
        <v>0</v>
      </c>
      <c r="I110" s="669">
        <f>IF($E110="DIRECT",$M110,VLOOKUP($E110,Ratio,3,FALSE)*$G110)</f>
        <v>0</v>
      </c>
      <c r="J110" s="670">
        <f>IF($E110="DIRECT",$N110,VLOOKUP($E110,Ratio,4,FALSE)*$G110)</f>
        <v>0</v>
      </c>
      <c r="L110" s="239"/>
      <c r="M110" s="239"/>
      <c r="N110" s="239"/>
      <c r="O110" s="172"/>
    </row>
    <row r="111" spans="1:15">
      <c r="A111" s="432"/>
      <c r="B111" s="206" t="s">
        <v>488</v>
      </c>
      <c r="C111" s="667"/>
      <c r="D111" s="751">
        <v>404</v>
      </c>
      <c r="E111" s="176" t="s">
        <v>82</v>
      </c>
      <c r="F111" s="176"/>
      <c r="G111" s="223"/>
      <c r="H111" s="669">
        <f>IF($E111="DIRECT",$L111,VLOOKUP($E111,Ratio,2,FALSE)*$G111)</f>
        <v>0</v>
      </c>
      <c r="I111" s="669">
        <f>IF($E111="DIRECT",$M111,VLOOKUP($E111,Ratio,3,FALSE)*$G111)</f>
        <v>0</v>
      </c>
      <c r="J111" s="670">
        <f>IF($E111="DIRECT",$N111,VLOOKUP($E111,Ratio,4,FALSE)*$G111)</f>
        <v>0</v>
      </c>
      <c r="L111" s="239"/>
      <c r="M111" s="239"/>
      <c r="N111" s="239"/>
      <c r="O111" s="172"/>
    </row>
    <row r="112" spans="1:15">
      <c r="A112" s="432"/>
      <c r="B112" s="206" t="s">
        <v>28</v>
      </c>
      <c r="C112" s="667"/>
      <c r="D112" s="751">
        <v>406</v>
      </c>
      <c r="E112" s="176" t="s">
        <v>82</v>
      </c>
      <c r="F112" s="176"/>
      <c r="G112" s="223"/>
      <c r="H112" s="669">
        <f>IF($E112="DIRECT",$L112,VLOOKUP($E112,Ratio,2,FALSE)*$G112)</f>
        <v>0</v>
      </c>
      <c r="I112" s="669">
        <f>IF($E112="DIRECT",$M112,VLOOKUP($E112,Ratio,3,FALSE)*$G112)</f>
        <v>0</v>
      </c>
      <c r="J112" s="670">
        <f>IF($E112="DIRECT",$N112,VLOOKUP($E112,Ratio,4,FALSE)*$G112)</f>
        <v>0</v>
      </c>
      <c r="L112" s="239"/>
      <c r="M112" s="239"/>
      <c r="N112" s="239"/>
      <c r="O112" s="172"/>
    </row>
    <row r="113" spans="1:15" ht="16.5">
      <c r="A113" s="413" t="s">
        <v>402</v>
      </c>
      <c r="B113" s="241"/>
      <c r="C113" s="754"/>
      <c r="D113" s="754"/>
      <c r="E113" s="755"/>
      <c r="F113" s="755"/>
      <c r="G113" s="190">
        <f>SUM(G93:G112)</f>
        <v>0</v>
      </c>
      <c r="H113" s="414">
        <f>SUM(H93:H112)</f>
        <v>0</v>
      </c>
      <c r="I113" s="414">
        <f>SUM(I93:I112)</f>
        <v>0</v>
      </c>
      <c r="J113" s="415">
        <f>SUM(J93:J112)</f>
        <v>0</v>
      </c>
      <c r="L113" s="172"/>
      <c r="M113" s="172"/>
      <c r="N113" s="172"/>
      <c r="O113" s="172"/>
    </row>
    <row r="114" spans="1:15">
      <c r="A114" s="756"/>
      <c r="B114" s="241"/>
      <c r="C114" s="356"/>
      <c r="D114" s="243"/>
      <c r="E114" s="226"/>
      <c r="F114" s="226"/>
      <c r="G114" s="220"/>
      <c r="H114" s="344"/>
      <c r="I114" s="344"/>
      <c r="J114" s="757"/>
      <c r="L114" s="172"/>
      <c r="M114" s="172"/>
      <c r="N114" s="172"/>
      <c r="O114" s="172"/>
    </row>
    <row r="115" spans="1:15">
      <c r="A115" s="420"/>
      <c r="B115" s="286"/>
      <c r="C115" s="286"/>
      <c r="D115" s="286"/>
      <c r="E115" s="343"/>
      <c r="F115" s="343"/>
      <c r="G115" s="758"/>
      <c r="H115" s="299"/>
      <c r="I115" s="299"/>
      <c r="J115" s="421"/>
      <c r="L115" s="172"/>
      <c r="M115" s="172"/>
      <c r="N115" s="172"/>
      <c r="O115" s="172"/>
    </row>
    <row r="116" spans="1:15" ht="16.5">
      <c r="A116" s="413" t="s">
        <v>48</v>
      </c>
      <c r="B116" s="253"/>
      <c r="C116" s="754"/>
      <c r="D116" s="754"/>
      <c r="E116" s="755"/>
      <c r="F116" s="755"/>
      <c r="G116" s="190">
        <f>G89+G113</f>
        <v>0</v>
      </c>
      <c r="H116" s="414">
        <f>H89+H113</f>
        <v>0</v>
      </c>
      <c r="I116" s="414">
        <f>I89+I113</f>
        <v>0</v>
      </c>
      <c r="J116" s="415">
        <f>J89+J113</f>
        <v>0</v>
      </c>
      <c r="L116" s="172"/>
      <c r="M116" s="172"/>
      <c r="N116" s="172"/>
      <c r="O116" s="172"/>
    </row>
    <row r="117" spans="1:15" ht="16.5" thickBot="1">
      <c r="A117" s="759" t="s">
        <v>189</v>
      </c>
      <c r="B117" s="248"/>
      <c r="C117" s="361"/>
      <c r="D117" s="361"/>
      <c r="E117" s="270"/>
      <c r="F117" s="270"/>
      <c r="G117" s="760"/>
      <c r="H117" s="761"/>
      <c r="I117" s="761"/>
      <c r="J117" s="762"/>
      <c r="L117" s="172"/>
      <c r="M117" s="172"/>
      <c r="N117" s="172"/>
      <c r="O117" s="172"/>
    </row>
    <row r="118" spans="1:15" ht="16.5" thickTop="1">
      <c r="E118" s="172"/>
      <c r="F118" s="172"/>
      <c r="G118" s="763"/>
      <c r="L118" s="172"/>
      <c r="M118" s="172"/>
      <c r="N118" s="172"/>
      <c r="O118" s="172"/>
    </row>
    <row r="119" spans="1:15">
      <c r="E119" s="172"/>
      <c r="F119" s="172"/>
      <c r="G119" s="763"/>
      <c r="L119" s="172"/>
      <c r="M119" s="172"/>
      <c r="N119" s="172"/>
      <c r="O119" s="172"/>
    </row>
    <row r="120" spans="1:15">
      <c r="E120" s="172"/>
      <c r="F120" s="172"/>
      <c r="G120" s="763"/>
      <c r="L120" s="172"/>
      <c r="M120" s="172"/>
      <c r="N120" s="172"/>
      <c r="O120" s="172"/>
    </row>
    <row r="121" spans="1:15">
      <c r="E121" s="172"/>
      <c r="F121" s="172"/>
      <c r="G121" s="763"/>
      <c r="L121" s="172"/>
      <c r="M121" s="172"/>
      <c r="N121" s="172"/>
      <c r="O121" s="172"/>
    </row>
    <row r="122" spans="1:15">
      <c r="E122" s="172"/>
      <c r="F122" s="172"/>
      <c r="G122" s="763"/>
      <c r="L122" s="172"/>
      <c r="M122" s="172"/>
      <c r="N122" s="172"/>
      <c r="O122" s="172"/>
    </row>
    <row r="123" spans="1:15">
      <c r="E123" s="172"/>
      <c r="F123" s="172"/>
      <c r="G123" s="763"/>
      <c r="L123" s="172"/>
      <c r="M123" s="172"/>
      <c r="N123" s="172"/>
      <c r="O123" s="172"/>
    </row>
    <row r="124" spans="1:15">
      <c r="E124" s="172"/>
      <c r="F124" s="172"/>
      <c r="G124" s="763"/>
      <c r="L124" s="172"/>
      <c r="M124" s="172"/>
      <c r="N124" s="172"/>
      <c r="O124" s="172"/>
    </row>
    <row r="125" spans="1:15">
      <c r="E125" s="172"/>
      <c r="F125" s="172"/>
      <c r="G125" s="763"/>
      <c r="L125" s="172"/>
      <c r="M125" s="172"/>
      <c r="N125" s="172"/>
      <c r="O125" s="172"/>
    </row>
    <row r="126" spans="1:15">
      <c r="E126" s="172"/>
      <c r="F126" s="172"/>
      <c r="G126" s="763"/>
      <c r="L126" s="172"/>
      <c r="M126" s="172"/>
      <c r="N126" s="172"/>
      <c r="O126" s="172"/>
    </row>
    <row r="127" spans="1:15">
      <c r="G127" s="763"/>
      <c r="L127" s="172"/>
      <c r="M127" s="172"/>
      <c r="N127" s="172"/>
      <c r="O127" s="172"/>
    </row>
    <row r="128" spans="1:15">
      <c r="G128" s="763"/>
      <c r="L128" s="172"/>
      <c r="M128" s="172"/>
      <c r="N128" s="172"/>
      <c r="O128" s="172"/>
    </row>
    <row r="129" spans="7:15">
      <c r="G129" s="763"/>
      <c r="L129" s="172"/>
      <c r="M129" s="172"/>
      <c r="N129" s="172"/>
      <c r="O129" s="172"/>
    </row>
  </sheetData>
  <mergeCells count="15">
    <mergeCell ref="L11:L13"/>
    <mergeCell ref="M11:M13"/>
    <mergeCell ref="N11:N13"/>
    <mergeCell ref="A2:J2"/>
    <mergeCell ref="A1:J1"/>
    <mergeCell ref="H11:H13"/>
    <mergeCell ref="I11:I13"/>
    <mergeCell ref="A3:J3"/>
    <mergeCell ref="E5:G5"/>
    <mergeCell ref="E6:G6"/>
    <mergeCell ref="E7:G7"/>
    <mergeCell ref="A11:B13"/>
    <mergeCell ref="G11:G13"/>
    <mergeCell ref="J11:J13"/>
    <mergeCell ref="E11:F12"/>
  </mergeCells>
  <phoneticPr fontId="0" type="noConversion"/>
  <conditionalFormatting sqref="G46">
    <cfRule type="expression" dxfId="8" priority="5">
      <formula>G46&lt;&gt;SUM(H46:J46)</formula>
    </cfRule>
  </conditionalFormatting>
  <conditionalFormatting sqref="G63:G64">
    <cfRule type="expression" dxfId="7" priority="4">
      <formula>G63&lt;&gt;SUM(H63:J63)</formula>
    </cfRule>
  </conditionalFormatting>
  <conditionalFormatting sqref="G82:G83">
    <cfRule type="expression" dxfId="6" priority="3">
      <formula>G82&lt;&gt;SUM(H82:J82)</formula>
    </cfRule>
  </conditionalFormatting>
  <conditionalFormatting sqref="G94:G95">
    <cfRule type="expression" dxfId="5" priority="2">
      <formula>G94&lt;&gt;SUM(H94:J94)</formula>
    </cfRule>
  </conditionalFormatting>
  <dataValidations disablePrompts="1" count="2">
    <dataValidation type="list" allowBlank="1" showInputMessage="1" showErrorMessage="1" sqref="E82:E83 E46 E63:E64 E95" xr:uid="{00000000-0002-0000-0500-000000000000}">
      <formula1>DIST</formula1>
    </dataValidation>
    <dataValidation type="list" allowBlank="1" showInputMessage="1" showErrorMessage="1" sqref="E94" xr:uid="{00000000-0002-0000-0500-000001000000}">
      <formula1>PTD</formula1>
    </dataValidation>
  </dataValidations>
  <hyperlinks>
    <hyperlink ref="A5" location="TOC!A1" display="TOC" xr:uid="{00000000-0004-0000-0500-000000000000}"/>
    <hyperlink ref="A6" location="'Sch 3 - Expenses'!A14" display="é" xr:uid="{00000000-0004-0000-0500-000001000000}"/>
  </hyperlinks>
  <printOptions horizontalCentered="1" headings="1"/>
  <pageMargins left="0.5" right="0.5" top="0.75" bottom="0.55000000000000004" header="0.25" footer="0.25"/>
  <pageSetup scale="73" fitToHeight="3" orientation="landscape" r:id="rId1"/>
  <headerFooter alignWithMargins="0">
    <oddFooter>&amp;LFY 2026-2028 ASC Filing&amp;CPage &amp;P of &amp;N&amp;R&amp;A
&amp;D</oddFooter>
  </headerFooter>
  <rowBreaks count="2" manualBreakCount="2">
    <brk id="54" max="16383" man="1"/>
    <brk id="88" max="16383" man="1"/>
  </rowBreaks>
  <customProperties>
    <customPr name="xxe4aPID" r:id="rId2"/>
  </customProperties>
  <ignoredErrors>
    <ignoredError sqref="D50" numberStoredAsText="1"/>
    <ignoredError sqref="G53 G66 G58 G113 G39 G46:G47" unlockedFormula="1"/>
  </ignoredErrors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00B0F0"/>
  </sheetPr>
  <dimension ref="A1:K41"/>
  <sheetViews>
    <sheetView topLeftCell="A9" workbookViewId="0">
      <selection activeCell="F17" sqref="F17"/>
    </sheetView>
  </sheetViews>
  <sheetFormatPr defaultColWidth="8.75" defaultRowHeight="15.75"/>
  <cols>
    <col min="1" max="1" width="5.375" style="9" customWidth="1"/>
    <col min="2" max="2" width="30.625" style="9" customWidth="1"/>
    <col min="3" max="4" width="8.625" style="9" customWidth="1"/>
    <col min="5" max="5" width="10.625" style="9" customWidth="1"/>
    <col min="6" max="9" width="19.125" style="9" customWidth="1"/>
    <col min="10" max="10" width="10.5" style="9" customWidth="1"/>
    <col min="11" max="16384" width="8.75" style="9"/>
  </cols>
  <sheetData>
    <row r="1" spans="1:9" ht="20.100000000000001" customHeight="1" thickTop="1">
      <c r="A1" s="1685" t="s">
        <v>51</v>
      </c>
      <c r="B1" s="1686"/>
      <c r="C1" s="1686"/>
      <c r="D1" s="1686"/>
      <c r="E1" s="1686"/>
      <c r="F1" s="1686"/>
      <c r="G1" s="1686"/>
      <c r="H1" s="1686"/>
      <c r="I1" s="1687"/>
    </row>
    <row r="2" spans="1:9" ht="20.100000000000001" customHeight="1">
      <c r="A2" s="1682" t="s">
        <v>53</v>
      </c>
      <c r="B2" s="1683"/>
      <c r="C2" s="1683"/>
      <c r="D2" s="1683"/>
      <c r="E2" s="1683"/>
      <c r="F2" s="1683"/>
      <c r="G2" s="1683"/>
      <c r="H2" s="1683"/>
      <c r="I2" s="1684"/>
    </row>
    <row r="3" spans="1:9" ht="20.100000000000001" customHeight="1">
      <c r="A3" s="1691" t="s">
        <v>689</v>
      </c>
      <c r="B3" s="1692"/>
      <c r="C3" s="1692"/>
      <c r="D3" s="1692"/>
      <c r="E3" s="1692"/>
      <c r="F3" s="1692"/>
      <c r="G3" s="1692"/>
      <c r="H3" s="1692"/>
      <c r="I3" s="1693"/>
    </row>
    <row r="4" spans="1:9" ht="12" customHeight="1" thickBot="1">
      <c r="A4" s="390"/>
      <c r="B4" s="1"/>
      <c r="C4" s="1"/>
      <c r="D4" s="1"/>
      <c r="E4" s="1"/>
      <c r="F4" s="1"/>
      <c r="G4" s="1"/>
      <c r="H4" s="1"/>
      <c r="I4" s="391"/>
    </row>
    <row r="5" spans="1:9" ht="15.75" customHeight="1">
      <c r="A5" s="396" t="s">
        <v>585</v>
      </c>
      <c r="B5" s="1"/>
      <c r="C5" s="1"/>
      <c r="D5" s="397" t="s">
        <v>495</v>
      </c>
      <c r="E5" s="1694">
        <f>'Sch 1- Rate Base '!$E$5</f>
        <v>0</v>
      </c>
      <c r="F5" s="1695"/>
      <c r="G5" s="1696"/>
      <c r="H5" s="1"/>
      <c r="I5" s="398" t="s">
        <v>603</v>
      </c>
    </row>
    <row r="6" spans="1:9" ht="15.75" customHeight="1">
      <c r="A6" s="390"/>
      <c r="B6" s="1"/>
      <c r="C6" s="1"/>
      <c r="D6" s="397" t="s">
        <v>496</v>
      </c>
      <c r="E6" s="1697">
        <f>'Sch 1- Rate Base '!$E$6</f>
        <v>2026</v>
      </c>
      <c r="F6" s="1698"/>
      <c r="G6" s="1699"/>
      <c r="H6" s="404"/>
      <c r="I6" s="400" t="str">
        <f>'Sch 1- Rate Base '!I6</f>
        <v/>
      </c>
    </row>
    <row r="7" spans="1:9" ht="15.75" customHeight="1" thickBot="1">
      <c r="A7" s="390"/>
      <c r="B7" s="1"/>
      <c r="C7" s="1"/>
      <c r="D7" s="397" t="s">
        <v>497</v>
      </c>
      <c r="E7" s="1700">
        <f>'Sch 1- Rate Base '!$E$7</f>
        <v>0</v>
      </c>
      <c r="F7" s="1701"/>
      <c r="G7" s="1702"/>
      <c r="H7" s="404"/>
      <c r="I7" s="402" t="str">
        <f>'Sch 1- Rate Base '!I7</f>
        <v/>
      </c>
    </row>
    <row r="8" spans="1:9" ht="15.95" customHeight="1">
      <c r="A8" s="390"/>
      <c r="B8" s="1"/>
      <c r="C8" s="1"/>
      <c r="D8" s="397"/>
      <c r="E8" s="403"/>
      <c r="F8" s="1"/>
      <c r="G8" s="404"/>
      <c r="H8" s="404"/>
      <c r="I8" s="391"/>
    </row>
    <row r="9" spans="1:9" ht="20.100000000000001" customHeight="1">
      <c r="A9" s="1761" t="s">
        <v>136</v>
      </c>
      <c r="B9" s="1762"/>
      <c r="C9" s="1762"/>
      <c r="D9" s="1762"/>
      <c r="E9" s="1762"/>
      <c r="F9" s="1762"/>
      <c r="G9" s="1762"/>
      <c r="H9" s="1762"/>
      <c r="I9" s="1763"/>
    </row>
    <row r="10" spans="1:9" ht="9.75" customHeight="1" thickBot="1">
      <c r="A10" s="438"/>
      <c r="B10" s="151"/>
      <c r="C10" s="152"/>
      <c r="D10" s="152"/>
      <c r="E10" s="151"/>
      <c r="F10" s="151"/>
      <c r="G10" s="151"/>
      <c r="H10" s="151"/>
      <c r="I10" s="439"/>
    </row>
    <row r="11" spans="1:9" ht="17.25" thickBot="1">
      <c r="A11" s="1752" t="s">
        <v>92</v>
      </c>
      <c r="B11" s="1723"/>
      <c r="C11" s="764" t="s">
        <v>248</v>
      </c>
      <c r="D11" s="764"/>
      <c r="E11" s="1769" t="s">
        <v>193</v>
      </c>
      <c r="F11" s="1725" t="s">
        <v>96</v>
      </c>
      <c r="G11" s="1725" t="s">
        <v>97</v>
      </c>
      <c r="H11" s="1725" t="s">
        <v>98</v>
      </c>
      <c r="I11" s="1750" t="s">
        <v>611</v>
      </c>
    </row>
    <row r="12" spans="1:9" ht="16.5">
      <c r="A12" s="1705"/>
      <c r="B12" s="1706"/>
      <c r="C12" s="657" t="s">
        <v>244</v>
      </c>
      <c r="D12" s="657" t="s">
        <v>88</v>
      </c>
      <c r="E12" s="1770"/>
      <c r="F12" s="1689"/>
      <c r="G12" s="1689"/>
      <c r="H12" s="1689"/>
      <c r="I12" s="1713"/>
    </row>
    <row r="13" spans="1:9" ht="17.25" thickBot="1">
      <c r="A13" s="1753"/>
      <c r="B13" s="1717"/>
      <c r="C13" s="765" t="s">
        <v>245</v>
      </c>
      <c r="D13" s="765" t="s">
        <v>229</v>
      </c>
      <c r="E13" s="1771"/>
      <c r="F13" s="1745"/>
      <c r="G13" s="1745"/>
      <c r="H13" s="1745"/>
      <c r="I13" s="1751"/>
    </row>
    <row r="14" spans="1:9" ht="16.5">
      <c r="A14" s="766"/>
      <c r="B14" s="519"/>
      <c r="C14" s="1"/>
      <c r="D14" s="1"/>
      <c r="E14" s="1"/>
      <c r="F14" s="524"/>
      <c r="G14" s="524"/>
      <c r="H14" s="524"/>
      <c r="I14" s="525"/>
    </row>
    <row r="15" spans="1:9" ht="15.75" customHeight="1">
      <c r="A15" s="767" t="s">
        <v>137</v>
      </c>
      <c r="B15" s="286"/>
      <c r="C15" s="510"/>
      <c r="D15" s="768"/>
      <c r="E15" s="769"/>
      <c r="F15" s="770"/>
      <c r="G15" s="771"/>
      <c r="H15" s="771"/>
      <c r="I15" s="772"/>
    </row>
    <row r="16" spans="1:9" ht="15.75" customHeight="1">
      <c r="A16" s="420"/>
      <c r="B16" s="507" t="s">
        <v>33</v>
      </c>
      <c r="C16" s="773"/>
      <c r="D16" s="774">
        <v>409.1</v>
      </c>
      <c r="E16" s="176" t="s">
        <v>349</v>
      </c>
      <c r="F16" s="775"/>
      <c r="G16" s="669">
        <f>VLOOKUP($E16,Ratio,2,FALSE)*$F16</f>
        <v>0</v>
      </c>
      <c r="H16" s="669">
        <f>VLOOKUP($E16,Ratio,3,FALSE)*$F16</f>
        <v>0</v>
      </c>
      <c r="I16" s="670">
        <f>VLOOKUP($E16,Ratio,4,FALSE)*$F16</f>
        <v>0</v>
      </c>
    </row>
    <row r="17" spans="1:11" ht="15.75" customHeight="1">
      <c r="A17" s="420"/>
      <c r="B17" s="507" t="s">
        <v>138</v>
      </c>
      <c r="C17" s="773"/>
      <c r="D17" s="774">
        <v>408.1</v>
      </c>
      <c r="E17" s="176" t="s">
        <v>87</v>
      </c>
      <c r="F17" s="775"/>
      <c r="G17" s="669">
        <f>VLOOKUP($E17,Ratio,2,FALSE)*$F17</f>
        <v>0</v>
      </c>
      <c r="H17" s="669">
        <f>VLOOKUP($E17,Ratio,3,FALSE)*$F17</f>
        <v>0</v>
      </c>
      <c r="I17" s="670">
        <f>VLOOKUP($E17,Ratio,4,FALSE)*$F17</f>
        <v>0</v>
      </c>
    </row>
    <row r="18" spans="1:11" ht="15.75" customHeight="1">
      <c r="A18" s="420"/>
      <c r="B18" s="507" t="s">
        <v>139</v>
      </c>
      <c r="C18" s="773"/>
      <c r="D18" s="774">
        <v>408.1</v>
      </c>
      <c r="E18" s="176" t="s">
        <v>349</v>
      </c>
      <c r="F18" s="775"/>
      <c r="G18" s="669">
        <f>VLOOKUP($E18,Ratio,2,FALSE)*$F18</f>
        <v>0</v>
      </c>
      <c r="H18" s="669">
        <f>VLOOKUP($E18,Ratio,3,FALSE)*$F18</f>
        <v>0</v>
      </c>
      <c r="I18" s="670">
        <f>VLOOKUP($E18,Ratio,4,FALSE)*$F18</f>
        <v>0</v>
      </c>
    </row>
    <row r="19" spans="1:11" ht="15.75" customHeight="1">
      <c r="A19" s="776" t="s">
        <v>35</v>
      </c>
      <c r="B19" s="777"/>
      <c r="C19" s="778"/>
      <c r="D19" s="779"/>
      <c r="E19" s="780"/>
      <c r="F19" s="190">
        <f>SUM(F16:F18)</f>
        <v>0</v>
      </c>
      <c r="G19" s="414">
        <f>SUM(G16:G18)</f>
        <v>0</v>
      </c>
      <c r="H19" s="414">
        <f>SUM(H16:H18)</f>
        <v>0</v>
      </c>
      <c r="I19" s="415">
        <f>SUM(I16:I18)</f>
        <v>0</v>
      </c>
    </row>
    <row r="20" spans="1:11" ht="15.75" customHeight="1">
      <c r="A20" s="776"/>
      <c r="B20" s="777"/>
      <c r="C20" s="781"/>
      <c r="D20" s="768"/>
      <c r="E20" s="769"/>
      <c r="F20" s="782"/>
      <c r="G20" s="783"/>
      <c r="H20" s="783"/>
      <c r="I20" s="784"/>
    </row>
    <row r="21" spans="1:11" ht="15.75" customHeight="1">
      <c r="A21" s="473" t="s">
        <v>36</v>
      </c>
      <c r="B21" s="509"/>
      <c r="C21" s="781"/>
      <c r="D21" s="768"/>
      <c r="E21" s="769"/>
      <c r="F21" s="782"/>
      <c r="G21" s="783"/>
      <c r="H21" s="783"/>
      <c r="I21" s="784"/>
      <c r="K21" s="785"/>
    </row>
    <row r="22" spans="1:11" ht="15.75" customHeight="1">
      <c r="A22" s="420"/>
      <c r="B22" s="507" t="s">
        <v>679</v>
      </c>
      <c r="C22" s="773"/>
      <c r="D22" s="774">
        <v>408.1</v>
      </c>
      <c r="E22" s="176" t="s">
        <v>100</v>
      </c>
      <c r="F22" s="223"/>
      <c r="G22" s="669">
        <f>VLOOKUP($E22,Ratio,2,FALSE)*$F22</f>
        <v>0</v>
      </c>
      <c r="H22" s="669">
        <f>VLOOKUP($E22,Ratio,3,FALSE)*$F22</f>
        <v>0</v>
      </c>
      <c r="I22" s="670">
        <f>VLOOKUP($E22,Ratio,4,FALSE)*$F22</f>
        <v>0</v>
      </c>
    </row>
    <row r="23" spans="1:11" ht="15.75" customHeight="1">
      <c r="A23" s="420"/>
      <c r="B23" s="507" t="s">
        <v>140</v>
      </c>
      <c r="C23" s="773"/>
      <c r="D23" s="774">
        <v>408.1</v>
      </c>
      <c r="E23" s="176" t="s">
        <v>87</v>
      </c>
      <c r="F23" s="223"/>
      <c r="G23" s="669">
        <f t="shared" ref="G23:G28" si="0">VLOOKUP($E23,Ratio,2,FALSE)*$F23</f>
        <v>0</v>
      </c>
      <c r="H23" s="669">
        <f t="shared" ref="H23:H28" si="1">VLOOKUP($E23,Ratio,3,FALSE)*$F23</f>
        <v>0</v>
      </c>
      <c r="I23" s="670">
        <f t="shared" ref="I23:I28" si="2">VLOOKUP($E23,Ratio,4,FALSE)*$F23</f>
        <v>0</v>
      </c>
    </row>
    <row r="24" spans="1:11" ht="15.75" customHeight="1">
      <c r="A24" s="420"/>
      <c r="B24" s="507" t="s">
        <v>680</v>
      </c>
      <c r="C24" s="773"/>
      <c r="D24" s="774">
        <v>409.1</v>
      </c>
      <c r="E24" s="176" t="s">
        <v>349</v>
      </c>
      <c r="F24" s="223"/>
      <c r="G24" s="669">
        <f>VLOOKUP($E24,Ratio,2,FALSE)*$F24</f>
        <v>0</v>
      </c>
      <c r="H24" s="669">
        <f>VLOOKUP($E24,Ratio,3,FALSE)*$F24</f>
        <v>0</v>
      </c>
      <c r="I24" s="670">
        <f>VLOOKUP($E24,Ratio,4,FALSE)*$F24</f>
        <v>0</v>
      </c>
    </row>
    <row r="25" spans="1:11" ht="15.75" customHeight="1">
      <c r="A25" s="420"/>
      <c r="B25" s="507" t="s">
        <v>492</v>
      </c>
      <c r="C25" s="773"/>
      <c r="D25" s="774">
        <v>408.1</v>
      </c>
      <c r="E25" s="176" t="s">
        <v>349</v>
      </c>
      <c r="F25" s="223"/>
      <c r="G25" s="669">
        <f t="shared" si="0"/>
        <v>0</v>
      </c>
      <c r="H25" s="669">
        <f t="shared" si="1"/>
        <v>0</v>
      </c>
      <c r="I25" s="670">
        <f t="shared" si="2"/>
        <v>0</v>
      </c>
    </row>
    <row r="26" spans="1:11" ht="15.75" customHeight="1">
      <c r="A26" s="420"/>
      <c r="B26" s="507" t="s">
        <v>141</v>
      </c>
      <c r="C26" s="773"/>
      <c r="D26" s="774">
        <v>408.1</v>
      </c>
      <c r="E26" s="176" t="s">
        <v>349</v>
      </c>
      <c r="F26" s="223"/>
      <c r="G26" s="669">
        <f t="shared" si="0"/>
        <v>0</v>
      </c>
      <c r="H26" s="669">
        <f t="shared" si="1"/>
        <v>0</v>
      </c>
      <c r="I26" s="670">
        <f t="shared" si="2"/>
        <v>0</v>
      </c>
    </row>
    <row r="27" spans="1:11" ht="15.75" customHeight="1">
      <c r="A27" s="420"/>
      <c r="B27" s="507" t="s">
        <v>493</v>
      </c>
      <c r="C27" s="773"/>
      <c r="D27" s="774">
        <v>408.1</v>
      </c>
      <c r="E27" s="176" t="s">
        <v>349</v>
      </c>
      <c r="F27" s="223"/>
      <c r="G27" s="669">
        <f t="shared" si="0"/>
        <v>0</v>
      </c>
      <c r="H27" s="669">
        <f t="shared" si="1"/>
        <v>0</v>
      </c>
      <c r="I27" s="670">
        <f t="shared" si="2"/>
        <v>0</v>
      </c>
    </row>
    <row r="28" spans="1:11" ht="15.75" customHeight="1">
      <c r="A28" s="420"/>
      <c r="B28" s="507" t="s">
        <v>99</v>
      </c>
      <c r="C28" s="773"/>
      <c r="D28" s="774">
        <v>408.1</v>
      </c>
      <c r="E28" s="176" t="s">
        <v>349</v>
      </c>
      <c r="F28" s="223"/>
      <c r="G28" s="669">
        <f t="shared" si="0"/>
        <v>0</v>
      </c>
      <c r="H28" s="669">
        <f t="shared" si="1"/>
        <v>0</v>
      </c>
      <c r="I28" s="670">
        <f t="shared" si="2"/>
        <v>0</v>
      </c>
    </row>
    <row r="29" spans="1:11" ht="15.75" customHeight="1">
      <c r="A29" s="776" t="s">
        <v>34</v>
      </c>
      <c r="B29" s="509"/>
      <c r="C29" s="778"/>
      <c r="D29" s="779"/>
      <c r="E29" s="780"/>
      <c r="F29" s="190">
        <f>SUM(F22:F28)</f>
        <v>0</v>
      </c>
      <c r="G29" s="414">
        <f>SUM(G22:G28)</f>
        <v>0</v>
      </c>
      <c r="H29" s="414">
        <f>SUM(H22:H28)</f>
        <v>0</v>
      </c>
      <c r="I29" s="415">
        <f>SUM(I22:I28)</f>
        <v>0</v>
      </c>
    </row>
    <row r="30" spans="1:11" ht="15.75" customHeight="1">
      <c r="A30" s="776"/>
      <c r="B30" s="509"/>
      <c r="C30" s="781"/>
      <c r="D30" s="768"/>
      <c r="E30" s="769"/>
      <c r="F30" s="786"/>
      <c r="G30" s="787"/>
      <c r="H30" s="787"/>
      <c r="I30" s="788"/>
    </row>
    <row r="31" spans="1:11" ht="15.75" customHeight="1">
      <c r="A31" s="776" t="s">
        <v>494</v>
      </c>
      <c r="B31" s="509"/>
      <c r="C31" s="789"/>
      <c r="D31" s="779"/>
      <c r="E31" s="780"/>
      <c r="F31" s="190">
        <f>F29+F19</f>
        <v>0</v>
      </c>
      <c r="G31" s="414">
        <f>G29+G19</f>
        <v>0</v>
      </c>
      <c r="H31" s="414">
        <f>H29+H19</f>
        <v>0</v>
      </c>
      <c r="I31" s="415">
        <f>I29+I19</f>
        <v>0</v>
      </c>
    </row>
    <row r="32" spans="1:11" ht="15.75" customHeight="1">
      <c r="A32" s="776"/>
      <c r="B32" s="509"/>
      <c r="C32" s="510"/>
      <c r="D32" s="768"/>
      <c r="E32" s="769"/>
      <c r="F32" s="790"/>
      <c r="G32" s="790"/>
      <c r="H32" s="790"/>
      <c r="I32" s="791"/>
    </row>
    <row r="33" spans="1:11" ht="15.75" customHeight="1" thickBot="1">
      <c r="A33" s="422"/>
      <c r="B33" s="423"/>
      <c r="C33" s="423"/>
      <c r="D33" s="423"/>
      <c r="E33" s="423"/>
      <c r="F33" s="423"/>
      <c r="G33" s="423"/>
      <c r="H33" s="423"/>
      <c r="I33" s="424"/>
      <c r="K33" s="26"/>
    </row>
    <row r="34" spans="1:11" ht="16.5" thickTop="1">
      <c r="A34" s="26"/>
      <c r="B34" s="26"/>
      <c r="C34" s="26"/>
      <c r="D34" s="26"/>
      <c r="E34" s="26"/>
      <c r="F34" s="26"/>
      <c r="G34" s="26"/>
      <c r="H34" s="26"/>
      <c r="I34" s="26"/>
      <c r="K34" s="26"/>
    </row>
    <row r="35" spans="1:11">
      <c r="A35" s="26"/>
      <c r="B35" s="26"/>
      <c r="C35" s="26"/>
      <c r="D35" s="26"/>
      <c r="E35" s="26"/>
      <c r="F35" s="26"/>
      <c r="G35" s="26"/>
      <c r="H35" s="26"/>
      <c r="I35" s="26"/>
      <c r="K35" s="26"/>
    </row>
    <row r="36" spans="1:11">
      <c r="A36" s="26"/>
      <c r="B36" s="26"/>
      <c r="C36" s="26"/>
      <c r="D36" s="26"/>
      <c r="E36" s="26"/>
      <c r="F36" s="26"/>
      <c r="G36" s="26"/>
      <c r="H36" s="26"/>
      <c r="I36" s="26"/>
      <c r="K36" s="26"/>
    </row>
    <row r="37" spans="1:11">
      <c r="A37" s="26"/>
      <c r="B37" s="26"/>
      <c r="C37" s="26"/>
      <c r="D37" s="26"/>
      <c r="E37" s="26"/>
      <c r="F37" s="26"/>
      <c r="G37" s="26"/>
      <c r="H37" s="26"/>
      <c r="I37" s="26"/>
      <c r="K37" s="26"/>
    </row>
    <row r="38" spans="1:11">
      <c r="A38" s="26"/>
      <c r="B38" s="26"/>
      <c r="C38" s="26"/>
      <c r="D38" s="26"/>
      <c r="E38" s="26"/>
      <c r="F38" s="26"/>
      <c r="G38" s="26"/>
      <c r="H38" s="26"/>
      <c r="I38" s="26"/>
      <c r="K38" s="26"/>
    </row>
    <row r="39" spans="1:11">
      <c r="A39" s="26"/>
      <c r="B39" s="26"/>
      <c r="C39" s="26"/>
      <c r="D39" s="26"/>
      <c r="E39" s="26"/>
      <c r="F39" s="26"/>
      <c r="G39" s="26"/>
      <c r="H39" s="26"/>
      <c r="I39" s="26"/>
      <c r="K39" s="26"/>
    </row>
    <row r="40" spans="1:11">
      <c r="A40" s="26"/>
      <c r="B40" s="26"/>
      <c r="C40" s="26"/>
      <c r="D40" s="26"/>
      <c r="E40" s="26"/>
      <c r="F40" s="26"/>
      <c r="G40" s="26"/>
      <c r="H40" s="26"/>
      <c r="I40" s="26"/>
      <c r="K40" s="26"/>
    </row>
    <row r="41" spans="1:11">
      <c r="A41" s="26"/>
      <c r="B41" s="26"/>
      <c r="C41" s="26"/>
      <c r="D41" s="26"/>
      <c r="E41" s="26"/>
      <c r="F41" s="26"/>
      <c r="G41" s="26"/>
      <c r="H41" s="26"/>
      <c r="I41" s="26"/>
      <c r="K41" s="26"/>
    </row>
  </sheetData>
  <mergeCells count="13">
    <mergeCell ref="I11:I13"/>
    <mergeCell ref="H11:H13"/>
    <mergeCell ref="E11:E13"/>
    <mergeCell ref="A11:B13"/>
    <mergeCell ref="F11:F13"/>
    <mergeCell ref="G11:G13"/>
    <mergeCell ref="A1:I1"/>
    <mergeCell ref="A2:I2"/>
    <mergeCell ref="A3:I3"/>
    <mergeCell ref="A9:I9"/>
    <mergeCell ref="E5:G5"/>
    <mergeCell ref="E6:G6"/>
    <mergeCell ref="E7:G7"/>
  </mergeCells>
  <phoneticPr fontId="0" type="noConversion"/>
  <conditionalFormatting sqref="F16:F18">
    <cfRule type="expression" dxfId="4" priority="1">
      <formula>F16&lt;&gt;SUM(G16:I16)</formula>
    </cfRule>
  </conditionalFormatting>
  <hyperlinks>
    <hyperlink ref="A5" location="TOC!A1" display="TOC" xr:uid="{00000000-0004-0000-0600-000000000000}"/>
  </hyperlinks>
  <printOptions horizontalCentered="1" headings="1"/>
  <pageMargins left="0.5" right="0.5" top="0.75" bottom="0.55000000000000004" header="0.25" footer="0.25"/>
  <pageSetup scale="73" fitToHeight="2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rgb="FF00B0F0"/>
  </sheetPr>
  <dimension ref="A1:O44"/>
  <sheetViews>
    <sheetView topLeftCell="B3" workbookViewId="0">
      <selection activeCell="L35" sqref="L35:N35"/>
    </sheetView>
  </sheetViews>
  <sheetFormatPr defaultColWidth="9" defaultRowHeight="15.75"/>
  <cols>
    <col min="1" max="1" width="5.375" style="9" customWidth="1"/>
    <col min="2" max="2" width="46.125" style="9" customWidth="1"/>
    <col min="3" max="4" width="10.625" style="9" customWidth="1"/>
    <col min="5" max="5" width="10" style="9" customWidth="1"/>
    <col min="6" max="6" width="9.375" style="9" customWidth="1"/>
    <col min="7" max="7" width="16.125" style="9" customWidth="1"/>
    <col min="8" max="8" width="15.625" style="9" customWidth="1"/>
    <col min="9" max="9" width="14.5" style="9" customWidth="1"/>
    <col min="10" max="10" width="17.375" style="9" customWidth="1"/>
    <col min="11" max="11" width="9" style="9"/>
    <col min="12" max="14" width="14.75" style="9" customWidth="1"/>
    <col min="15" max="16384" width="9" style="9"/>
  </cols>
  <sheetData>
    <row r="1" spans="1:14" ht="20.25" thickTop="1">
      <c r="A1" s="1685" t="s">
        <v>51</v>
      </c>
      <c r="B1" s="1686"/>
      <c r="C1" s="1686"/>
      <c r="D1" s="1686"/>
      <c r="E1" s="1686"/>
      <c r="F1" s="1686"/>
      <c r="G1" s="1686"/>
      <c r="H1" s="1686"/>
      <c r="I1" s="1686"/>
      <c r="J1" s="1687"/>
    </row>
    <row r="2" spans="1:14" ht="16.5">
      <c r="A2" s="1682" t="s">
        <v>53</v>
      </c>
      <c r="B2" s="1683"/>
      <c r="C2" s="1683"/>
      <c r="D2" s="1683"/>
      <c r="E2" s="1683"/>
      <c r="F2" s="1683"/>
      <c r="G2" s="1683"/>
      <c r="H2" s="1683"/>
      <c r="I2" s="1683"/>
      <c r="J2" s="1684"/>
    </row>
    <row r="3" spans="1:14" ht="16.5">
      <c r="A3" s="1691" t="s">
        <v>689</v>
      </c>
      <c r="B3" s="1692"/>
      <c r="C3" s="1692"/>
      <c r="D3" s="1692"/>
      <c r="E3" s="1692"/>
      <c r="F3" s="1692"/>
      <c r="G3" s="1692"/>
      <c r="H3" s="1692"/>
      <c r="I3" s="1692"/>
      <c r="J3" s="1693"/>
    </row>
    <row r="4" spans="1:14" ht="13.5" customHeight="1" thickBot="1">
      <c r="A4" s="646"/>
      <c r="B4" s="392"/>
      <c r="C4" s="647"/>
      <c r="D4" s="647"/>
      <c r="E4" s="392"/>
      <c r="F4" s="392"/>
      <c r="G4" s="792"/>
      <c r="H4" s="649"/>
      <c r="I4" s="649"/>
      <c r="J4" s="395"/>
    </row>
    <row r="5" spans="1:14" ht="15.75" customHeight="1">
      <c r="A5" s="396" t="s">
        <v>585</v>
      </c>
      <c r="B5" s="392"/>
      <c r="C5" s="647"/>
      <c r="D5" s="397" t="s">
        <v>495</v>
      </c>
      <c r="E5" s="1694">
        <f>'Sch 1- Rate Base '!$E$5</f>
        <v>0</v>
      </c>
      <c r="F5" s="1695"/>
      <c r="G5" s="1696"/>
      <c r="H5" s="649"/>
      <c r="I5" s="650" t="s">
        <v>603</v>
      </c>
      <c r="J5" s="395"/>
    </row>
    <row r="6" spans="1:14" ht="15.75" customHeight="1">
      <c r="A6" s="793"/>
      <c r="B6" s="392"/>
      <c r="C6" s="647"/>
      <c r="D6" s="397" t="s">
        <v>496</v>
      </c>
      <c r="E6" s="1697">
        <f>'Sch 1- Rate Base '!$E$6</f>
        <v>2026</v>
      </c>
      <c r="F6" s="1698"/>
      <c r="G6" s="1699"/>
      <c r="H6" s="404"/>
      <c r="I6" s="652" t="str">
        <f>'Sch 1- Rate Base '!I6</f>
        <v/>
      </c>
      <c r="J6" s="395"/>
    </row>
    <row r="7" spans="1:14" ht="15.75" customHeight="1" thickBot="1">
      <c r="A7" s="646"/>
      <c r="B7" s="392"/>
      <c r="C7" s="647"/>
      <c r="D7" s="397" t="s">
        <v>497</v>
      </c>
      <c r="E7" s="1700">
        <f>'Sch 1- Rate Base '!$E$7</f>
        <v>0</v>
      </c>
      <c r="F7" s="1701"/>
      <c r="G7" s="1702"/>
      <c r="H7" s="404"/>
      <c r="I7" s="653" t="str">
        <f>'Sch 1- Rate Base '!I7</f>
        <v/>
      </c>
      <c r="J7" s="794" t="s">
        <v>668</v>
      </c>
    </row>
    <row r="8" spans="1:14" ht="9.75" customHeight="1">
      <c r="A8" s="646"/>
      <c r="B8" s="392"/>
      <c r="C8" s="647"/>
      <c r="D8" s="647"/>
      <c r="E8" s="392"/>
      <c r="F8" s="392"/>
      <c r="G8" s="792"/>
      <c r="H8" s="649"/>
      <c r="I8" s="649"/>
      <c r="J8" s="395"/>
    </row>
    <row r="9" spans="1:14" ht="16.5">
      <c r="A9" s="401" t="s">
        <v>148</v>
      </c>
      <c r="B9" s="392"/>
      <c r="C9" s="647"/>
      <c r="D9" s="647"/>
      <c r="E9" s="392"/>
      <c r="F9" s="392"/>
      <c r="G9" s="792"/>
      <c r="H9" s="649"/>
      <c r="I9" s="649"/>
      <c r="J9" s="395"/>
    </row>
    <row r="10" spans="1:14" ht="9" customHeight="1" thickBot="1">
      <c r="A10" s="795"/>
      <c r="B10" s="392"/>
      <c r="C10" s="647"/>
      <c r="D10" s="647"/>
      <c r="E10" s="392"/>
      <c r="F10" s="392"/>
      <c r="G10" s="792"/>
      <c r="H10" s="649"/>
      <c r="I10" s="649"/>
      <c r="J10" s="395"/>
    </row>
    <row r="11" spans="1:14" ht="17.25" thickBot="1">
      <c r="A11" s="1752" t="s">
        <v>92</v>
      </c>
      <c r="B11" s="1723"/>
      <c r="C11" s="796" t="s">
        <v>248</v>
      </c>
      <c r="D11" s="797"/>
      <c r="E11" s="1749" t="s">
        <v>312</v>
      </c>
      <c r="F11" s="1723"/>
      <c r="G11" s="1725" t="s">
        <v>257</v>
      </c>
      <c r="H11" s="1725" t="s">
        <v>97</v>
      </c>
      <c r="I11" s="1725" t="s">
        <v>98</v>
      </c>
      <c r="J11" s="1750" t="s">
        <v>612</v>
      </c>
      <c r="L11" s="1725" t="s">
        <v>97</v>
      </c>
      <c r="M11" s="1725" t="s">
        <v>98</v>
      </c>
      <c r="N11" s="1750" t="s">
        <v>610</v>
      </c>
    </row>
    <row r="12" spans="1:14" ht="17.25" thickBot="1">
      <c r="A12" s="1705"/>
      <c r="B12" s="1706"/>
      <c r="C12" s="160" t="s">
        <v>244</v>
      </c>
      <c r="D12" s="159" t="s">
        <v>88</v>
      </c>
      <c r="E12" s="1716"/>
      <c r="F12" s="1717"/>
      <c r="G12" s="1689"/>
      <c r="H12" s="1689"/>
      <c r="I12" s="1689"/>
      <c r="J12" s="1713"/>
      <c r="L12" s="1689"/>
      <c r="M12" s="1689"/>
      <c r="N12" s="1713"/>
    </row>
    <row r="13" spans="1:14" ht="17.25" thickBot="1">
      <c r="A13" s="1707"/>
      <c r="B13" s="1708"/>
      <c r="C13" s="659" t="s">
        <v>245</v>
      </c>
      <c r="D13" s="658" t="s">
        <v>229</v>
      </c>
      <c r="E13" s="660" t="s">
        <v>310</v>
      </c>
      <c r="F13" s="660" t="s">
        <v>311</v>
      </c>
      <c r="G13" s="1690"/>
      <c r="H13" s="1690"/>
      <c r="I13" s="1690"/>
      <c r="J13" s="1714"/>
      <c r="L13" s="1745"/>
      <c r="M13" s="1745"/>
      <c r="N13" s="1751"/>
    </row>
    <row r="14" spans="1:14" ht="17.25" thickTop="1">
      <c r="A14" s="767" t="s">
        <v>39</v>
      </c>
      <c r="B14" s="241"/>
      <c r="C14" s="798"/>
      <c r="D14" s="799"/>
      <c r="E14" s="356"/>
      <c r="F14" s="356"/>
      <c r="G14" s="523"/>
      <c r="H14" s="523"/>
      <c r="I14" s="523"/>
      <c r="J14" s="800"/>
    </row>
    <row r="15" spans="1:14" s="26" customFormat="1" ht="13.5">
      <c r="A15" s="801"/>
      <c r="B15" s="226" t="s">
        <v>489</v>
      </c>
      <c r="C15" s="667"/>
      <c r="D15" s="176">
        <v>407.4</v>
      </c>
      <c r="E15" s="176" t="s">
        <v>82</v>
      </c>
      <c r="F15" s="176" t="s">
        <v>351</v>
      </c>
      <c r="G15" s="775"/>
      <c r="H15" s="669">
        <f>IF($E15="DIRECT",$L15,VLOOKUP($E15,Ratio,2,FALSE)*$G15)</f>
        <v>0</v>
      </c>
      <c r="I15" s="669">
        <f>IF($E15="DIRECT",$M15,VLOOKUP($E15,Ratio,3,FALSE)*$G15)</f>
        <v>0</v>
      </c>
      <c r="J15" s="670">
        <f>IF($E15="DIRECT",$N15,VLOOKUP($E15,Ratio,4,FALSE)*$G15)</f>
        <v>0</v>
      </c>
      <c r="L15" s="239"/>
      <c r="M15" s="239"/>
      <c r="N15" s="239"/>
    </row>
    <row r="16" spans="1:14" s="26" customFormat="1" ht="13.5">
      <c r="A16" s="801"/>
      <c r="B16" s="802" t="s">
        <v>788</v>
      </c>
      <c r="C16" s="667"/>
      <c r="D16" s="176">
        <v>407.3</v>
      </c>
      <c r="E16" s="176" t="s">
        <v>82</v>
      </c>
      <c r="F16" s="176" t="s">
        <v>349</v>
      </c>
      <c r="G16" s="775"/>
      <c r="H16" s="669">
        <f>IF($E16="DIRECT",$L16,VLOOKUP($E16,Ratio,2,FALSE)*$G16)</f>
        <v>0</v>
      </c>
      <c r="I16" s="669">
        <f>IF($E16="DIRECT",$M16,VLOOKUP($E16,Ratio,3,FALSE)*$G16)</f>
        <v>0</v>
      </c>
      <c r="J16" s="670">
        <f>IF($E16="DIRECT",$N16,VLOOKUP($E16,Ratio,4,FALSE)*$G16)</f>
        <v>0</v>
      </c>
      <c r="L16" s="239"/>
      <c r="M16" s="239"/>
      <c r="N16" s="239"/>
    </row>
    <row r="17" spans="1:14" s="26" customFormat="1" ht="13.5">
      <c r="A17" s="663"/>
      <c r="B17" s="206" t="s">
        <v>347</v>
      </c>
      <c r="C17" s="667"/>
      <c r="D17" s="176">
        <v>411.6</v>
      </c>
      <c r="E17" s="176" t="s">
        <v>82</v>
      </c>
      <c r="F17" s="176" t="s">
        <v>351</v>
      </c>
      <c r="G17" s="775"/>
      <c r="H17" s="669">
        <f>IF($E17="DIRECT",$L17,VLOOKUP($E17,Ratio,2,FALSE)*$G17)</f>
        <v>0</v>
      </c>
      <c r="I17" s="669">
        <f>IF($E17="DIRECT",$M17,VLOOKUP($E17,Ratio,3,FALSE)*$G17)</f>
        <v>0</v>
      </c>
      <c r="J17" s="670">
        <f>IF($E17="DIRECT",$N17,VLOOKUP($E17,Ratio,4,FALSE)*$G17)</f>
        <v>0</v>
      </c>
      <c r="L17" s="239"/>
      <c r="M17" s="239"/>
      <c r="N17" s="239"/>
    </row>
    <row r="18" spans="1:14" s="26" customFormat="1" ht="13.5">
      <c r="A18" s="663"/>
      <c r="B18" s="803" t="s">
        <v>789</v>
      </c>
      <c r="C18" s="667"/>
      <c r="D18" s="176" t="s">
        <v>40</v>
      </c>
      <c r="E18" s="176" t="s">
        <v>82</v>
      </c>
      <c r="F18" s="176" t="s">
        <v>349</v>
      </c>
      <c r="G18" s="775"/>
      <c r="H18" s="669">
        <f>IF($E18="DIRECT",$L18,VLOOKUP($E18,Ratio,2,FALSE)*$G18)</f>
        <v>0</v>
      </c>
      <c r="I18" s="669">
        <f>IF($E18="DIRECT",$M18,VLOOKUP($E18,Ratio,3,FALSE)*$G18)</f>
        <v>0</v>
      </c>
      <c r="J18" s="670">
        <f>IF($E18="DIRECT",$N18,VLOOKUP($E18,Ratio,4,FALSE)*$G18)</f>
        <v>0</v>
      </c>
      <c r="L18" s="239"/>
      <c r="M18" s="239"/>
      <c r="N18" s="239"/>
    </row>
    <row r="19" spans="1:14" s="26" customFormat="1" ht="13.5">
      <c r="A19" s="663"/>
      <c r="B19" s="206" t="s">
        <v>348</v>
      </c>
      <c r="C19" s="667"/>
      <c r="D19" s="176">
        <v>411.8</v>
      </c>
      <c r="E19" s="176" t="s">
        <v>351</v>
      </c>
      <c r="F19" s="176"/>
      <c r="G19" s="775"/>
      <c r="H19" s="804">
        <f>VLOOKUP($E19,Ratio,2,FALSE)*$G19</f>
        <v>0</v>
      </c>
      <c r="I19" s="804">
        <f>VLOOKUP($E19,Ratio,3,FALSE)*$G19</f>
        <v>0</v>
      </c>
      <c r="J19" s="805">
        <f>VLOOKUP($E19,Ratio,4,FALSE)*$G19</f>
        <v>0</v>
      </c>
      <c r="L19" s="806"/>
      <c r="M19" s="806"/>
      <c r="N19" s="806"/>
    </row>
    <row r="20" spans="1:14" s="26" customFormat="1" ht="13.5">
      <c r="A20" s="663"/>
      <c r="B20" s="803" t="s">
        <v>790</v>
      </c>
      <c r="C20" s="667"/>
      <c r="D20" s="176">
        <v>411.9</v>
      </c>
      <c r="E20" s="176" t="s">
        <v>351</v>
      </c>
      <c r="F20" s="176"/>
      <c r="G20" s="775"/>
      <c r="H20" s="804">
        <f>VLOOKUP($E20,Ratio,2,FALSE)*$G20</f>
        <v>0</v>
      </c>
      <c r="I20" s="804">
        <f>VLOOKUP($E20,Ratio,3,FALSE)*$G20</f>
        <v>0</v>
      </c>
      <c r="J20" s="805">
        <f>VLOOKUP($E20,Ratio,4,FALSE)*$G20</f>
        <v>0</v>
      </c>
      <c r="L20" s="806"/>
      <c r="M20" s="806"/>
      <c r="N20" s="806"/>
    </row>
    <row r="21" spans="1:14" s="26" customFormat="1" ht="13.5">
      <c r="A21" s="663"/>
      <c r="B21" s="206" t="s">
        <v>168</v>
      </c>
      <c r="C21" s="667"/>
      <c r="D21" s="176">
        <v>421</v>
      </c>
      <c r="E21" s="176" t="s">
        <v>82</v>
      </c>
      <c r="F21" s="176" t="s">
        <v>351</v>
      </c>
      <c r="G21" s="775"/>
      <c r="H21" s="669">
        <f>IF($E21="DIRECT",$L21,VLOOKUP($E21,Ratio,2,FALSE)*$G21)</f>
        <v>0</v>
      </c>
      <c r="I21" s="669">
        <f>IF($E21="DIRECT",$M21,VLOOKUP($E21,Ratio,3,FALSE)*$G21)</f>
        <v>0</v>
      </c>
      <c r="J21" s="670">
        <f>IF($E21="DIRECT",$N21,VLOOKUP($E21,Ratio,4,FALSE)*$G21)</f>
        <v>0</v>
      </c>
      <c r="L21" s="239"/>
      <c r="M21" s="239"/>
      <c r="N21" s="239"/>
    </row>
    <row r="22" spans="1:14" ht="16.5">
      <c r="A22" s="807" t="s">
        <v>47</v>
      </c>
      <c r="B22" s="808"/>
      <c r="C22" s="809"/>
      <c r="D22" s="810"/>
      <c r="E22" s="780"/>
      <c r="F22" s="780"/>
      <c r="G22" s="811">
        <f>G15-G16+G17-G18+G19-G20+G21</f>
        <v>0</v>
      </c>
      <c r="H22" s="812">
        <f>H15-H16+H17-H18+H19-H20+H21</f>
        <v>0</v>
      </c>
      <c r="I22" s="812">
        <f>I15-I16+I17-I18+I19-I20+I21</f>
        <v>0</v>
      </c>
      <c r="J22" s="813">
        <f>J15-J16+J17-J18+J19-J20+J21</f>
        <v>0</v>
      </c>
      <c r="L22" s="172"/>
      <c r="M22" s="172"/>
      <c r="N22" s="172"/>
    </row>
    <row r="23" spans="1:14" ht="16.5">
      <c r="A23" s="814"/>
      <c r="B23" s="808"/>
      <c r="C23" s="815"/>
      <c r="D23" s="521"/>
      <c r="E23" s="769"/>
      <c r="F23" s="769"/>
      <c r="G23" s="816"/>
      <c r="H23" s="817"/>
      <c r="I23" s="817"/>
      <c r="J23" s="818"/>
      <c r="L23" s="318"/>
      <c r="M23" s="172"/>
      <c r="N23" s="172"/>
    </row>
    <row r="24" spans="1:14" ht="16.5">
      <c r="A24" s="767" t="s">
        <v>250</v>
      </c>
      <c r="B24" s="808"/>
      <c r="C24" s="815"/>
      <c r="D24" s="521"/>
      <c r="E24" s="769"/>
      <c r="F24" s="769"/>
      <c r="G24" s="816"/>
      <c r="H24" s="817"/>
      <c r="I24" s="817"/>
      <c r="J24" s="818"/>
      <c r="L24" s="172"/>
      <c r="M24" s="172"/>
      <c r="N24" s="172"/>
    </row>
    <row r="25" spans="1:14" s="26" customFormat="1" ht="13.5">
      <c r="A25" s="801"/>
      <c r="B25" s="206" t="s">
        <v>742</v>
      </c>
      <c r="C25" s="667"/>
      <c r="D25" s="176">
        <v>447</v>
      </c>
      <c r="E25" s="176" t="s">
        <v>351</v>
      </c>
      <c r="F25" s="176"/>
      <c r="G25" s="819">
        <f>'3-YEAR PP &amp; OSS Worksheet'!D36</f>
        <v>0</v>
      </c>
      <c r="H25" s="820">
        <f>VLOOKUP($E25,Ratio,2,FALSE)*$G25</f>
        <v>0</v>
      </c>
      <c r="I25" s="820">
        <f>VLOOKUP($E25,Ratio,3,FALSE)*$G25</f>
        <v>0</v>
      </c>
      <c r="J25" s="821">
        <f>VLOOKUP($E25,Ratio,4,FALSE)*$G25</f>
        <v>0</v>
      </c>
      <c r="L25" s="806"/>
      <c r="M25" s="806"/>
      <c r="N25" s="806"/>
    </row>
    <row r="26" spans="1:14" s="26" customFormat="1" ht="13.5">
      <c r="A26" s="801"/>
      <c r="B26" s="206" t="s">
        <v>722</v>
      </c>
      <c r="C26" s="667"/>
      <c r="D26" s="176"/>
      <c r="E26" s="822" t="s">
        <v>82</v>
      </c>
      <c r="F26" s="822"/>
      <c r="G26" s="819">
        <f>SUM(L26:N26)</f>
        <v>0</v>
      </c>
      <c r="H26" s="820">
        <f>IF($E26="DIRECT",$L26,VLOOKUP($E26,Ratio,2,FALSE)*$G26)</f>
        <v>0</v>
      </c>
      <c r="I26" s="820">
        <f>IF($E26="DIRECT",$M26,VLOOKUP($E26,Ratio,3,FALSE)*$G26)</f>
        <v>0</v>
      </c>
      <c r="J26" s="821">
        <f>IF($E26="DIRECT",$N26,VLOOKUP($E26,Ratio,4,FALSE)*$G26)</f>
        <v>0</v>
      </c>
      <c r="L26" s="239"/>
      <c r="M26" s="239"/>
      <c r="N26" s="239"/>
    </row>
    <row r="27" spans="1:14" ht="16.5">
      <c r="A27" s="413" t="s">
        <v>62</v>
      </c>
      <c r="B27" s="823"/>
      <c r="C27" s="809"/>
      <c r="D27" s="810"/>
      <c r="E27" s="780"/>
      <c r="F27" s="780"/>
      <c r="G27" s="811">
        <f>SUM(G25:G26)</f>
        <v>0</v>
      </c>
      <c r="H27" s="811">
        <f t="shared" ref="H27:J27" si="0">SUM(H25:H26)</f>
        <v>0</v>
      </c>
      <c r="I27" s="811">
        <f t="shared" si="0"/>
        <v>0</v>
      </c>
      <c r="J27" s="811">
        <f t="shared" si="0"/>
        <v>0</v>
      </c>
      <c r="L27" s="172"/>
      <c r="M27" s="172"/>
      <c r="N27" s="172"/>
    </row>
    <row r="28" spans="1:14">
      <c r="A28" s="408"/>
      <c r="B28" s="823"/>
      <c r="C28" s="815"/>
      <c r="D28" s="521"/>
      <c r="E28" s="769"/>
      <c r="F28" s="769"/>
      <c r="G28" s="816"/>
      <c r="H28" s="817"/>
      <c r="I28" s="817"/>
      <c r="J28" s="818"/>
      <c r="L28" s="172"/>
      <c r="M28" s="172"/>
      <c r="N28" s="172"/>
    </row>
    <row r="29" spans="1:14" ht="16.5">
      <c r="A29" s="405" t="s">
        <v>41</v>
      </c>
      <c r="B29" s="823"/>
      <c r="C29" s="815"/>
      <c r="D29" s="521"/>
      <c r="E29" s="769"/>
      <c r="F29" s="769"/>
      <c r="G29" s="816"/>
      <c r="H29" s="817"/>
      <c r="I29" s="817"/>
      <c r="J29" s="818"/>
      <c r="L29" s="172"/>
      <c r="M29" s="172"/>
      <c r="N29" s="172"/>
    </row>
    <row r="30" spans="1:14" s="26" customFormat="1" ht="13.5">
      <c r="A30" s="663"/>
      <c r="B30" s="299" t="s">
        <v>288</v>
      </c>
      <c r="C30" s="667"/>
      <c r="D30" s="176">
        <v>450</v>
      </c>
      <c r="E30" s="176" t="s">
        <v>349</v>
      </c>
      <c r="F30" s="176"/>
      <c r="G30" s="824"/>
      <c r="H30" s="804">
        <f t="shared" ref="H30:H36" si="1">VLOOKUP($E30,Ratio,2,FALSE)*$G30</f>
        <v>0</v>
      </c>
      <c r="I30" s="804">
        <f t="shared" ref="I30:I36" si="2">VLOOKUP($E30,Ratio,3,FALSE)*$G30</f>
        <v>0</v>
      </c>
      <c r="J30" s="805">
        <f t="shared" ref="J30:J36" si="3">VLOOKUP($E30,Ratio,4,FALSE)*$G30</f>
        <v>0</v>
      </c>
      <c r="L30" s="806"/>
      <c r="M30" s="806"/>
      <c r="N30" s="806"/>
    </row>
    <row r="31" spans="1:14" s="26" customFormat="1" ht="13.5">
      <c r="A31" s="663"/>
      <c r="B31" s="299" t="s">
        <v>477</v>
      </c>
      <c r="C31" s="667"/>
      <c r="D31" s="176" t="s">
        <v>42</v>
      </c>
      <c r="E31" s="176" t="s">
        <v>349</v>
      </c>
      <c r="F31" s="176"/>
      <c r="G31" s="824"/>
      <c r="H31" s="804">
        <f t="shared" si="1"/>
        <v>0</v>
      </c>
      <c r="I31" s="804">
        <f t="shared" si="2"/>
        <v>0</v>
      </c>
      <c r="J31" s="805">
        <f t="shared" si="3"/>
        <v>0</v>
      </c>
      <c r="L31" s="806"/>
      <c r="M31" s="806"/>
      <c r="N31" s="806"/>
    </row>
    <row r="32" spans="1:14" s="26" customFormat="1" ht="13.5">
      <c r="A32" s="663"/>
      <c r="B32" s="299" t="s">
        <v>476</v>
      </c>
      <c r="C32" s="667"/>
      <c r="D32" s="176" t="s">
        <v>43</v>
      </c>
      <c r="E32" s="176" t="s">
        <v>351</v>
      </c>
      <c r="F32" s="176"/>
      <c r="G32" s="824"/>
      <c r="H32" s="804">
        <f t="shared" si="1"/>
        <v>0</v>
      </c>
      <c r="I32" s="804">
        <f t="shared" si="2"/>
        <v>0</v>
      </c>
      <c r="J32" s="805">
        <f t="shared" si="3"/>
        <v>0</v>
      </c>
      <c r="L32" s="806"/>
      <c r="M32" s="806"/>
      <c r="N32" s="806"/>
    </row>
    <row r="33" spans="1:15" s="26" customFormat="1" ht="13.5">
      <c r="A33" s="663"/>
      <c r="B33" s="299" t="s">
        <v>475</v>
      </c>
      <c r="C33" s="667"/>
      <c r="D33" s="176" t="s">
        <v>44</v>
      </c>
      <c r="E33" s="176" t="s">
        <v>101</v>
      </c>
      <c r="F33" s="176"/>
      <c r="G33" s="824"/>
      <c r="H33" s="804">
        <f t="shared" si="1"/>
        <v>0</v>
      </c>
      <c r="I33" s="804">
        <f t="shared" si="2"/>
        <v>0</v>
      </c>
      <c r="J33" s="805">
        <f t="shared" si="3"/>
        <v>0</v>
      </c>
      <c r="L33" s="806"/>
      <c r="M33" s="806"/>
      <c r="N33" s="806"/>
    </row>
    <row r="34" spans="1:15" s="26" customFormat="1" ht="13.5">
      <c r="A34" s="663"/>
      <c r="B34" s="299" t="s">
        <v>290</v>
      </c>
      <c r="C34" s="667"/>
      <c r="D34" s="176">
        <v>455</v>
      </c>
      <c r="E34" s="176" t="s">
        <v>349</v>
      </c>
      <c r="F34" s="176"/>
      <c r="G34" s="824"/>
      <c r="H34" s="804">
        <f t="shared" si="1"/>
        <v>0</v>
      </c>
      <c r="I34" s="804">
        <f t="shared" si="2"/>
        <v>0</v>
      </c>
      <c r="J34" s="805">
        <f t="shared" si="3"/>
        <v>0</v>
      </c>
      <c r="L34" s="806"/>
      <c r="M34" s="806"/>
      <c r="N34" s="806"/>
    </row>
    <row r="35" spans="1:15" s="26" customFormat="1" ht="13.5">
      <c r="A35" s="663"/>
      <c r="B35" s="299" t="s">
        <v>289</v>
      </c>
      <c r="C35" s="667"/>
      <c r="D35" s="176" t="s">
        <v>45</v>
      </c>
      <c r="E35" s="176" t="s">
        <v>82</v>
      </c>
      <c r="F35" s="176" t="s">
        <v>351</v>
      </c>
      <c r="G35" s="824"/>
      <c r="H35" s="669">
        <f>IF($E35="DIRECT",$L35,VLOOKUP($E35,Ratio,2,FALSE)*$G35)</f>
        <v>0</v>
      </c>
      <c r="I35" s="669">
        <f>IF($E35="DIRECT",$M35,VLOOKUP($E35,Ratio,3,FALSE)*$G35)</f>
        <v>0</v>
      </c>
      <c r="J35" s="670">
        <f>IF($E35="DIRECT",$N35,VLOOKUP($E35,Ratio,4,FALSE)*$G35)</f>
        <v>0</v>
      </c>
      <c r="L35" s="239"/>
      <c r="M35" s="239"/>
      <c r="N35" s="239"/>
      <c r="O35" s="825"/>
    </row>
    <row r="36" spans="1:15" s="26" customFormat="1" ht="13.5">
      <c r="A36" s="663"/>
      <c r="B36" s="299" t="s">
        <v>434</v>
      </c>
      <c r="C36" s="667"/>
      <c r="D36" s="668">
        <v>456.1</v>
      </c>
      <c r="E36" s="176" t="s">
        <v>350</v>
      </c>
      <c r="F36" s="176"/>
      <c r="G36" s="824"/>
      <c r="H36" s="804">
        <f t="shared" si="1"/>
        <v>0</v>
      </c>
      <c r="I36" s="804">
        <f t="shared" si="2"/>
        <v>0</v>
      </c>
      <c r="J36" s="805">
        <f t="shared" si="3"/>
        <v>0</v>
      </c>
      <c r="L36" s="806"/>
      <c r="M36" s="806"/>
      <c r="N36" s="806"/>
    </row>
    <row r="37" spans="1:15" s="26" customFormat="1" ht="16.5">
      <c r="A37" s="801"/>
      <c r="B37" s="299"/>
      <c r="C37" s="666"/>
      <c r="D37" s="197"/>
      <c r="E37" s="197"/>
      <c r="F37" s="197"/>
      <c r="G37" s="237"/>
      <c r="H37" s="199"/>
      <c r="I37" s="199"/>
      <c r="J37" s="693"/>
      <c r="L37" s="318"/>
      <c r="M37" s="806"/>
      <c r="N37" s="806"/>
    </row>
    <row r="38" spans="1:15" ht="16.5">
      <c r="A38" s="413" t="s">
        <v>46</v>
      </c>
      <c r="B38" s="823"/>
      <c r="C38" s="826"/>
      <c r="D38" s="827"/>
      <c r="E38" s="828"/>
      <c r="F38" s="829"/>
      <c r="G38" s="811">
        <f>SUM(G30:G37)</f>
        <v>0</v>
      </c>
      <c r="H38" s="812">
        <f>SUM(H30:H37)</f>
        <v>0</v>
      </c>
      <c r="I38" s="812">
        <f>SUM(I30:I37)</f>
        <v>0</v>
      </c>
      <c r="J38" s="813">
        <f>SUM(J30:J37)</f>
        <v>0</v>
      </c>
      <c r="L38" s="172"/>
      <c r="M38" s="172"/>
      <c r="N38" s="172"/>
    </row>
    <row r="39" spans="1:15">
      <c r="A39" s="417"/>
      <c r="B39" s="823"/>
      <c r="C39" s="521"/>
      <c r="D39" s="521"/>
      <c r="E39" s="769"/>
      <c r="F39" s="769"/>
      <c r="G39" s="816"/>
      <c r="H39" s="817"/>
      <c r="I39" s="817"/>
      <c r="J39" s="818"/>
      <c r="L39" s="172"/>
      <c r="M39" s="172"/>
      <c r="N39" s="172"/>
    </row>
    <row r="40" spans="1:15" ht="16.5">
      <c r="A40" s="413" t="s">
        <v>47</v>
      </c>
      <c r="B40" s="823"/>
      <c r="C40" s="826"/>
      <c r="D40" s="827"/>
      <c r="E40" s="828"/>
      <c r="F40" s="828"/>
      <c r="G40" s="830">
        <f>+G38+G27+G22</f>
        <v>0</v>
      </c>
      <c r="H40" s="812">
        <f>+H38+H27+H22</f>
        <v>0</v>
      </c>
      <c r="I40" s="812">
        <f>+I38+I27+I22</f>
        <v>0</v>
      </c>
      <c r="J40" s="813">
        <f>+J38+J27+J22</f>
        <v>0</v>
      </c>
      <c r="L40" s="172"/>
      <c r="M40" s="172"/>
      <c r="N40" s="172"/>
    </row>
    <row r="41" spans="1:15" s="26" customFormat="1" ht="13.5">
      <c r="A41" s="831" t="s">
        <v>64</v>
      </c>
      <c r="B41" s="186"/>
      <c r="C41" s="299"/>
      <c r="D41" s="299"/>
      <c r="E41" s="299"/>
      <c r="F41" s="299"/>
      <c r="G41" s="299"/>
      <c r="H41" s="299"/>
      <c r="I41" s="299"/>
      <c r="J41" s="421"/>
      <c r="L41" s="806"/>
      <c r="M41" s="806"/>
      <c r="N41" s="806"/>
    </row>
    <row r="42" spans="1:15">
      <c r="A42" s="832"/>
      <c r="J42" s="455"/>
      <c r="L42" s="172"/>
      <c r="M42" s="172"/>
      <c r="N42" s="172"/>
    </row>
    <row r="43" spans="1:15" ht="16.5" thickBot="1">
      <c r="A43" s="833"/>
      <c r="B43" s="834"/>
      <c r="C43" s="834"/>
      <c r="D43" s="834"/>
      <c r="E43" s="834"/>
      <c r="F43" s="834"/>
      <c r="G43" s="834"/>
      <c r="H43" s="834"/>
      <c r="I43" s="834"/>
      <c r="J43" s="835"/>
      <c r="L43" s="172"/>
      <c r="M43" s="172"/>
      <c r="N43" s="172"/>
    </row>
    <row r="44" spans="1:15" ht="16.5" thickTop="1">
      <c r="L44" s="172"/>
      <c r="M44" s="172"/>
      <c r="N44" s="172"/>
    </row>
  </sheetData>
  <mergeCells count="15">
    <mergeCell ref="L11:L13"/>
    <mergeCell ref="M11:M13"/>
    <mergeCell ref="J11:J13"/>
    <mergeCell ref="N11:N13"/>
    <mergeCell ref="A1:J1"/>
    <mergeCell ref="A11:B13"/>
    <mergeCell ref="E5:G5"/>
    <mergeCell ref="E6:G6"/>
    <mergeCell ref="E7:G7"/>
    <mergeCell ref="G11:G13"/>
    <mergeCell ref="H11:H13"/>
    <mergeCell ref="I11:I13"/>
    <mergeCell ref="A3:J3"/>
    <mergeCell ref="A2:J2"/>
    <mergeCell ref="E11:F12"/>
  </mergeCells>
  <phoneticPr fontId="0" type="noConversion"/>
  <conditionalFormatting sqref="G15:G21">
    <cfRule type="expression" dxfId="3" priority="3">
      <formula>G15&lt;&gt;SUM(H15:J15)</formula>
    </cfRule>
  </conditionalFormatting>
  <dataValidations count="2">
    <dataValidation type="list" allowBlank="1" showInputMessage="1" showErrorMessage="1" sqref="E16 E18" xr:uid="{00000000-0002-0000-0700-000000000000}">
      <formula1>DIST</formula1>
    </dataValidation>
    <dataValidation type="list" allowBlank="1" showInputMessage="1" showErrorMessage="1" sqref="E21 E17 E15 E35" xr:uid="{00000000-0002-0000-0700-000001000000}">
      <formula1>PROD</formula1>
    </dataValidation>
  </dataValidations>
  <hyperlinks>
    <hyperlink ref="A5" location="TOC!A1" display="TOC" xr:uid="{00000000-0004-0000-0700-000000000000}"/>
  </hyperlinks>
  <printOptions horizontalCentered="1" headings="1"/>
  <pageMargins left="0.5" right="0.5" top="0.75" bottom="0.55000000000000004" header="0.25" footer="0.25"/>
  <pageSetup scale="73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ignoredErrors>
    <ignoredError sqref="D18 D31:D33 D35" numberStoredAsText="1"/>
  </ignoredErrors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5">
    <tabColor rgb="FFFF0000"/>
  </sheetPr>
  <dimension ref="A1:K57"/>
  <sheetViews>
    <sheetView topLeftCell="A20" workbookViewId="0">
      <selection activeCell="D35" sqref="D35"/>
    </sheetView>
  </sheetViews>
  <sheetFormatPr defaultColWidth="8.75" defaultRowHeight="15.75"/>
  <cols>
    <col min="1" max="1" width="105.75" style="9" bestFit="1" customWidth="1"/>
    <col min="2" max="2" width="15.875" style="9" customWidth="1"/>
    <col min="3" max="3" width="19.625" style="9" customWidth="1"/>
    <col min="4" max="4" width="28.75" style="9" bestFit="1" customWidth="1"/>
    <col min="5" max="5" width="19.625" style="9" customWidth="1"/>
    <col min="6" max="6" width="31.375" style="9" bestFit="1" customWidth="1"/>
    <col min="7" max="7" width="10.75" style="9" customWidth="1"/>
    <col min="8" max="8" width="29.375" style="9" customWidth="1"/>
    <col min="9" max="9" width="31.875" style="9" bestFit="1" customWidth="1"/>
    <col min="10" max="10" width="30.625" style="9" bestFit="1" customWidth="1"/>
    <col min="11" max="11" width="19.875" style="9" customWidth="1"/>
    <col min="12" max="16384" width="8.75" style="9"/>
  </cols>
  <sheetData>
    <row r="1" spans="1:8" ht="20.100000000000001" customHeight="1" thickTop="1">
      <c r="A1" s="1685" t="s">
        <v>51</v>
      </c>
      <c r="B1" s="1686"/>
      <c r="C1" s="1686"/>
      <c r="D1" s="1686"/>
      <c r="E1" s="1686"/>
      <c r="F1" s="1687"/>
    </row>
    <row r="2" spans="1:8" ht="20.100000000000001" customHeight="1">
      <c r="A2" s="1682" t="s">
        <v>53</v>
      </c>
      <c r="B2" s="1683"/>
      <c r="C2" s="1683"/>
      <c r="D2" s="1683"/>
      <c r="E2" s="1683"/>
      <c r="F2" s="1684"/>
    </row>
    <row r="3" spans="1:8" ht="20.100000000000001" customHeight="1">
      <c r="A3" s="1691" t="s">
        <v>689</v>
      </c>
      <c r="B3" s="1692"/>
      <c r="C3" s="1692"/>
      <c r="D3" s="1692"/>
      <c r="E3" s="1692"/>
      <c r="F3" s="1693"/>
    </row>
    <row r="4" spans="1:8" ht="15.75" customHeight="1" thickBot="1">
      <c r="A4" s="390"/>
      <c r="B4" s="1"/>
      <c r="C4" s="1"/>
      <c r="D4" s="1"/>
      <c r="E4" s="1"/>
      <c r="F4" s="391"/>
    </row>
    <row r="5" spans="1:8" ht="15.75" customHeight="1">
      <c r="A5" s="396" t="s">
        <v>585</v>
      </c>
      <c r="B5" s="397" t="s">
        <v>495</v>
      </c>
      <c r="C5" s="1694">
        <f>'Sch 1- Rate Base '!$E$5</f>
        <v>0</v>
      </c>
      <c r="D5" s="1695"/>
      <c r="E5" s="275"/>
      <c r="F5" s="398" t="s">
        <v>603</v>
      </c>
    </row>
    <row r="6" spans="1:8" ht="15.75" customHeight="1">
      <c r="A6" s="793"/>
      <c r="B6" s="397" t="s">
        <v>496</v>
      </c>
      <c r="C6" s="1697">
        <f>'Sch 1- Rate Base '!$E$6</f>
        <v>2026</v>
      </c>
      <c r="D6" s="1698"/>
      <c r="E6" s="275"/>
      <c r="F6" s="400" t="str">
        <f>'Sch 1- Rate Base '!I6</f>
        <v/>
      </c>
    </row>
    <row r="7" spans="1:8" ht="15.75" customHeight="1" thickBot="1">
      <c r="A7" s="390"/>
      <c r="B7" s="397" t="s">
        <v>497</v>
      </c>
      <c r="C7" s="1700">
        <f>'Sch 1- Rate Base '!$E$7</f>
        <v>0</v>
      </c>
      <c r="D7" s="1757"/>
      <c r="E7" s="275"/>
      <c r="F7" s="402" t="str">
        <f>'Sch 1- Rate Base '!I7</f>
        <v/>
      </c>
    </row>
    <row r="8" spans="1:8" ht="15.75" customHeight="1">
      <c r="A8" s="390"/>
      <c r="B8" s="397"/>
      <c r="C8" s="403"/>
      <c r="D8" s="1"/>
      <c r="F8" s="455"/>
    </row>
    <row r="9" spans="1:8" ht="19.5" customHeight="1">
      <c r="A9" s="1774" t="s">
        <v>63</v>
      </c>
      <c r="B9" s="1775"/>
      <c r="C9" s="1775"/>
      <c r="D9" s="1775"/>
      <c r="E9" s="1775"/>
      <c r="F9" s="1776"/>
    </row>
    <row r="10" spans="1:8" ht="15.75" customHeight="1" thickBot="1">
      <c r="A10" s="836"/>
      <c r="B10" s="837"/>
      <c r="C10" s="837"/>
      <c r="D10" s="837"/>
      <c r="E10" s="837"/>
      <c r="F10" s="838"/>
    </row>
    <row r="11" spans="1:8" ht="17.25" thickBot="1">
      <c r="A11" s="839"/>
      <c r="B11" s="458"/>
      <c r="C11" s="458"/>
      <c r="D11" s="458"/>
      <c r="E11" s="458"/>
      <c r="F11" s="459"/>
    </row>
    <row r="12" spans="1:8" ht="17.25" thickBot="1">
      <c r="A12" s="420"/>
      <c r="C12" s="840" t="s">
        <v>96</v>
      </c>
      <c r="D12" s="840" t="s">
        <v>97</v>
      </c>
      <c r="E12" s="840" t="s">
        <v>98</v>
      </c>
      <c r="F12" s="841" t="s">
        <v>309</v>
      </c>
    </row>
    <row r="13" spans="1:8" ht="17.25" thickBot="1">
      <c r="A13" s="413" t="s">
        <v>48</v>
      </c>
      <c r="B13" s="798"/>
      <c r="C13" s="842">
        <f>'Sch 3 - Expenses'!G116</f>
        <v>0</v>
      </c>
      <c r="D13" s="842">
        <f>'Sch 3 - Expenses'!H116</f>
        <v>0</v>
      </c>
      <c r="E13" s="842">
        <f>'Sch 3 - Expenses'!I116</f>
        <v>0</v>
      </c>
      <c r="F13" s="843">
        <f>'Sch 3 - Expenses'!J116</f>
        <v>0</v>
      </c>
      <c r="H13" s="419"/>
    </row>
    <row r="14" spans="1:8">
      <c r="A14" s="831" t="s">
        <v>65</v>
      </c>
      <c r="B14" s="798"/>
      <c r="C14" s="199"/>
      <c r="D14" s="199"/>
      <c r="E14" s="199"/>
      <c r="F14" s="693"/>
      <c r="H14" s="419"/>
    </row>
    <row r="15" spans="1:8" ht="16.5" thickBot="1">
      <c r="A15" s="844"/>
      <c r="B15" s="798"/>
      <c r="C15" s="199"/>
      <c r="D15" s="199"/>
      <c r="E15" s="199"/>
      <c r="F15" s="693"/>
      <c r="H15" s="419"/>
    </row>
    <row r="16" spans="1:8" ht="17.25" thickBot="1">
      <c r="A16" s="413" t="s">
        <v>129</v>
      </c>
      <c r="B16" s="798"/>
      <c r="C16" s="842">
        <f>IF('Sch 2 -Rate of Return'!E42&gt;0,'Sch 2 -Rate of Return'!E42,IF('Sch 2 -Rate of Return'!E98&gt;0,'Sch 2 -Rate of Return'!E98,IF('Sch 2 -Rate of Return'!E125&gt;0,'Sch 2 -Rate of Return'!E125,0)))</f>
        <v>0</v>
      </c>
      <c r="D16" s="842">
        <f>IF('Sch 2 -Rate of Return'!F42&gt;0,'Sch 2 -Rate of Return'!F42,IF('Sch 2 -Rate of Return'!F98&gt;0,'Sch 2 -Rate of Return'!F98,IF('Sch 2 -Rate of Return'!F125&gt;0,'Sch 2 -Rate of Return'!F125,0)))</f>
        <v>0</v>
      </c>
      <c r="E16" s="842">
        <f>IF('Sch 2 -Rate of Return'!G42&gt;0,'Sch 2 -Rate of Return'!G42,IF('Sch 2 -Rate of Return'!G98&gt;0,'Sch 2 -Rate of Return'!G98,IF('Sch 2 -Rate of Return'!G125&gt;0,'Sch 2 -Rate of Return'!G125,0)))</f>
        <v>0</v>
      </c>
      <c r="F16" s="843">
        <f>IF('Sch 2 -Rate of Return'!H42&gt;0,'Sch 2 -Rate of Return'!H42,IF('Sch 2 -Rate of Return'!H98&gt;0,'Sch 2 -Rate of Return'!H98,IF('Sch 2 -Rate of Return'!H125&gt;0,'Sch 2 -Rate of Return'!H125,0)))</f>
        <v>0</v>
      </c>
    </row>
    <row r="17" spans="1:11">
      <c r="A17" s="831" t="s">
        <v>230</v>
      </c>
      <c r="B17" s="798"/>
      <c r="C17" s="199"/>
      <c r="D17" s="199"/>
      <c r="E17" s="199"/>
      <c r="F17" s="693"/>
    </row>
    <row r="18" spans="1:11" ht="16.5" thickBot="1">
      <c r="A18" s="844"/>
      <c r="B18" s="798"/>
      <c r="C18" s="199"/>
      <c r="D18" s="199"/>
      <c r="E18" s="199"/>
      <c r="F18" s="693"/>
    </row>
    <row r="19" spans="1:11" ht="17.25" thickBot="1">
      <c r="A19" s="413" t="s">
        <v>37</v>
      </c>
      <c r="B19" s="798"/>
      <c r="C19" s="842">
        <f>'Sch 3A - Taxes'!F31</f>
        <v>0</v>
      </c>
      <c r="D19" s="842">
        <f>'Sch 3A - Taxes'!G31</f>
        <v>0</v>
      </c>
      <c r="E19" s="842">
        <f>'Sch 3A - Taxes'!H31</f>
        <v>0</v>
      </c>
      <c r="F19" s="843">
        <f>'Sch 3A - Taxes'!I31</f>
        <v>0</v>
      </c>
    </row>
    <row r="20" spans="1:11">
      <c r="A20" s="831" t="s">
        <v>149</v>
      </c>
      <c r="B20" s="798"/>
      <c r="C20" s="199"/>
      <c r="D20" s="199"/>
      <c r="E20" s="199"/>
      <c r="F20" s="693"/>
    </row>
    <row r="21" spans="1:11" ht="16.5" thickBot="1">
      <c r="A21" s="844"/>
      <c r="B21" s="798"/>
      <c r="C21" s="199"/>
      <c r="D21" s="199"/>
      <c r="E21" s="199"/>
      <c r="F21" s="693"/>
    </row>
    <row r="22" spans="1:11" ht="17.25" thickBot="1">
      <c r="A22" s="413" t="s">
        <v>47</v>
      </c>
      <c r="B22" s="798"/>
      <c r="C22" s="842">
        <f>'Sch 3B - Other Items'!G40</f>
        <v>0</v>
      </c>
      <c r="D22" s="842">
        <f>'Sch 3B - Other Items'!H40</f>
        <v>0</v>
      </c>
      <c r="E22" s="842">
        <f>'Sch 3B - Other Items'!I40</f>
        <v>0</v>
      </c>
      <c r="F22" s="843">
        <f>'Sch 3B - Other Items'!J40</f>
        <v>0</v>
      </c>
      <c r="H22" s="419"/>
    </row>
    <row r="23" spans="1:11">
      <c r="A23" s="831" t="s">
        <v>435</v>
      </c>
      <c r="B23" s="798"/>
      <c r="C23" s="199"/>
      <c r="D23" s="199"/>
      <c r="E23" s="199"/>
      <c r="F23" s="693"/>
    </row>
    <row r="24" spans="1:11" ht="16.5" thickBot="1">
      <c r="A24" s="844"/>
      <c r="B24" s="798"/>
      <c r="C24" s="199"/>
      <c r="D24" s="199"/>
      <c r="E24" s="199"/>
      <c r="F24" s="693"/>
    </row>
    <row r="25" spans="1:11" ht="17.25" thickBot="1">
      <c r="A25" s="413" t="s">
        <v>49</v>
      </c>
      <c r="B25" s="798"/>
      <c r="C25" s="845">
        <f>C13+C16+C19-C22</f>
        <v>0</v>
      </c>
      <c r="D25" s="845">
        <f>D13+D16+D19-D22</f>
        <v>0</v>
      </c>
      <c r="E25" s="845">
        <f>E13+E16+E19-E22</f>
        <v>0</v>
      </c>
      <c r="F25" s="846">
        <f>F13+F16+F19-F22</f>
        <v>0</v>
      </c>
    </row>
    <row r="26" spans="1:11" ht="15.75" customHeight="1">
      <c r="A26" s="831" t="s">
        <v>228</v>
      </c>
      <c r="B26" s="253"/>
      <c r="C26" s="847"/>
      <c r="D26" s="847"/>
      <c r="E26" s="848"/>
      <c r="F26" s="818"/>
      <c r="G26" s="523"/>
      <c r="H26" s="523"/>
      <c r="I26" s="523"/>
    </row>
    <row r="27" spans="1:11" ht="15.75" customHeight="1">
      <c r="A27" s="420"/>
      <c r="E27" s="849"/>
      <c r="F27" s="850"/>
    </row>
    <row r="28" spans="1:11" ht="15.75" customHeight="1" thickBot="1">
      <c r="A28" s="422"/>
      <c r="B28" s="834"/>
      <c r="C28" s="834"/>
      <c r="E28" s="834"/>
      <c r="F28" s="835"/>
    </row>
    <row r="29" spans="1:11" ht="15.75" customHeight="1" thickTop="1">
      <c r="A29" s="616"/>
      <c r="B29" s="3"/>
      <c r="C29" s="3"/>
      <c r="D29" s="3"/>
      <c r="E29" s="3"/>
      <c r="F29" s="851"/>
      <c r="J29" s="120"/>
      <c r="K29" s="120"/>
    </row>
    <row r="30" spans="1:11" ht="15.75" customHeight="1" thickBot="1">
      <c r="A30" s="420"/>
      <c r="E30" s="852"/>
      <c r="F30" s="455"/>
      <c r="H30" s="120"/>
      <c r="I30" s="853"/>
      <c r="J30" s="120"/>
      <c r="K30" s="854"/>
    </row>
    <row r="31" spans="1:11" ht="15.75" customHeight="1" thickBot="1">
      <c r="A31" s="855" t="s">
        <v>436</v>
      </c>
      <c r="B31" s="798"/>
      <c r="C31" s="847"/>
      <c r="D31" s="856" t="str">
        <f>IF($F$34=0,I31,J31)</f>
        <v>NLSL Removed-No New Resources</v>
      </c>
      <c r="E31" s="857"/>
      <c r="F31" s="455"/>
      <c r="H31" s="856" t="s">
        <v>774</v>
      </c>
      <c r="I31" s="856" t="s">
        <v>772</v>
      </c>
      <c r="J31" s="856" t="s">
        <v>773</v>
      </c>
      <c r="K31" s="120"/>
    </row>
    <row r="32" spans="1:11" ht="15.75" customHeight="1">
      <c r="A32" s="858" t="s">
        <v>280</v>
      </c>
      <c r="B32" s="798"/>
      <c r="C32" s="847"/>
      <c r="D32" s="859">
        <f>H32</f>
        <v>0</v>
      </c>
      <c r="E32" s="857">
        <f>D32*0.01</f>
        <v>0</v>
      </c>
      <c r="F32" s="1772" t="s">
        <v>600</v>
      </c>
      <c r="G32" s="860"/>
      <c r="H32" s="859">
        <f>+D25</f>
        <v>0</v>
      </c>
      <c r="I32" s="859">
        <f>$D$25</f>
        <v>0</v>
      </c>
      <c r="J32" s="859">
        <f>D25</f>
        <v>0</v>
      </c>
      <c r="K32" s="861"/>
    </row>
    <row r="33" spans="1:11" ht="16.5" thickBot="1">
      <c r="A33" s="858" t="s">
        <v>440</v>
      </c>
      <c r="B33" s="798"/>
      <c r="C33" s="847"/>
      <c r="D33" s="862" t="e">
        <f>IF($F$34=0,I33,J33)</f>
        <v>#DIV/0!</v>
      </c>
      <c r="E33" s="857"/>
      <c r="F33" s="1773"/>
      <c r="H33" s="863"/>
      <c r="I33" s="1671" t="e">
        <f>H44*F450</f>
        <v>#DIV/0!</v>
      </c>
      <c r="J33" s="862">
        <f>IF(D39=0,0,F34*D39)</f>
        <v>0</v>
      </c>
      <c r="K33" s="861"/>
    </row>
    <row r="34" spans="1:11" ht="17.25" thickBot="1">
      <c r="A34" s="858" t="s">
        <v>775</v>
      </c>
      <c r="B34" s="798"/>
      <c r="C34" s="847"/>
      <c r="D34" s="864">
        <f>IF('Sch 3 - Expenses'!H75&gt;='Sch 4 - Average System Cost'!D32*0.01,('Sch 4 - Average System Cost'!D32*0.01)-'Sch 3 - Expenses'!H75,0)</f>
        <v>0</v>
      </c>
      <c r="E34" s="865" t="s">
        <v>220</v>
      </c>
      <c r="F34" s="866">
        <f>'NLSL_Base_New-Calc'!AA58</f>
        <v>0</v>
      </c>
      <c r="H34" s="863"/>
      <c r="I34" s="863"/>
      <c r="J34" s="864"/>
      <c r="K34" s="861"/>
    </row>
    <row r="35" spans="1:11" ht="17.25" thickBot="1">
      <c r="A35" s="405" t="s">
        <v>437</v>
      </c>
      <c r="B35" s="798"/>
      <c r="C35" s="847"/>
      <c r="D35" s="845" t="e">
        <f>D32-D33+D34</f>
        <v>#DIV/0!</v>
      </c>
      <c r="E35" s="865"/>
      <c r="F35" s="867"/>
      <c r="H35" s="845">
        <f>H32</f>
        <v>0</v>
      </c>
      <c r="I35" s="845" t="e">
        <f>I32-I33-I34</f>
        <v>#DIV/0!</v>
      </c>
      <c r="J35" s="845">
        <f>J32-J33-J34</f>
        <v>0</v>
      </c>
      <c r="K35" s="861"/>
    </row>
    <row r="36" spans="1:11" ht="17.25" thickBot="1">
      <c r="A36" s="858"/>
      <c r="B36" s="798"/>
      <c r="C36" s="847"/>
      <c r="D36" s="868"/>
      <c r="E36" s="869"/>
      <c r="F36" s="874"/>
      <c r="H36" s="132"/>
      <c r="I36" s="132"/>
      <c r="J36" s="868"/>
      <c r="K36" s="871"/>
    </row>
    <row r="37" spans="1:11" ht="15.75" customHeight="1" thickBot="1">
      <c r="A37" s="855" t="s">
        <v>438</v>
      </c>
      <c r="B37" s="798"/>
      <c r="C37" s="847"/>
      <c r="D37" s="524" t="s">
        <v>792</v>
      </c>
      <c r="E37" s="857"/>
      <c r="F37" s="874"/>
      <c r="H37" s="132"/>
      <c r="I37" s="132"/>
      <c r="J37" s="524"/>
      <c r="K37" s="132"/>
    </row>
    <row r="38" spans="1:11" ht="16.5">
      <c r="A38" s="858" t="s">
        <v>281</v>
      </c>
      <c r="B38" s="798"/>
      <c r="C38" s="847"/>
      <c r="D38" s="1670">
        <v>0</v>
      </c>
      <c r="E38" s="524"/>
      <c r="F38" s="874"/>
      <c r="H38" s="875">
        <f>D38</f>
        <v>0</v>
      </c>
      <c r="I38" s="875">
        <f>D38</f>
        <v>0</v>
      </c>
      <c r="J38" s="872">
        <f>D38</f>
        <v>0</v>
      </c>
      <c r="K38" s="132"/>
    </row>
    <row r="39" spans="1:11">
      <c r="A39" s="858" t="s">
        <v>282</v>
      </c>
      <c r="B39" s="798"/>
      <c r="C39" s="847"/>
      <c r="D39" s="873">
        <f>IF($F$34=0,I39,J39)</f>
        <v>0</v>
      </c>
      <c r="E39" s="816"/>
      <c r="F39" s="874"/>
      <c r="H39" s="873"/>
      <c r="I39" s="873">
        <f>F45</f>
        <v>0</v>
      </c>
      <c r="J39" s="873">
        <f>F45</f>
        <v>0</v>
      </c>
      <c r="K39" s="817"/>
    </row>
    <row r="40" spans="1:11" ht="16.5" thickBot="1">
      <c r="A40" s="858" t="s">
        <v>441</v>
      </c>
      <c r="B40" s="798"/>
      <c r="C40" s="847"/>
      <c r="D40" s="873">
        <f>IF($F$34=0,I40,J40)</f>
        <v>0</v>
      </c>
      <c r="E40" s="816"/>
      <c r="F40" s="874"/>
      <c r="H40" s="873">
        <f>H38</f>
        <v>0</v>
      </c>
      <c r="I40" s="873">
        <f>I38-I39</f>
        <v>0</v>
      </c>
      <c r="J40" s="873">
        <f>D38-D39</f>
        <v>0</v>
      </c>
      <c r="K40" s="817"/>
    </row>
    <row r="41" spans="1:11" ht="16.5" thickBot="1">
      <c r="A41" s="858" t="s">
        <v>163</v>
      </c>
      <c r="B41" s="798"/>
      <c r="C41" s="847"/>
      <c r="D41" s="876">
        <f>IF($F$34=0,I41,J41)</f>
        <v>0</v>
      </c>
      <c r="E41" s="816"/>
      <c r="F41" s="877" t="s">
        <v>601</v>
      </c>
      <c r="H41" s="876">
        <f>IF($F$34=0,I41,J41)</f>
        <v>0</v>
      </c>
      <c r="I41" s="876">
        <f>I38*F42</f>
        <v>0</v>
      </c>
      <c r="J41" s="876">
        <f>D38*F42</f>
        <v>0</v>
      </c>
      <c r="K41" s="817"/>
    </row>
    <row r="42" spans="1:11" ht="17.25" thickBot="1">
      <c r="A42" s="405" t="s">
        <v>439</v>
      </c>
      <c r="B42" s="798"/>
      <c r="C42" s="847"/>
      <c r="D42" s="878">
        <f>IF($F$34=0,I42,J42)</f>
        <v>0</v>
      </c>
      <c r="E42" s="816"/>
      <c r="F42" s="879">
        <f>'Distribution Loss Calc'!F22</f>
        <v>0</v>
      </c>
      <c r="H42" s="878">
        <f>SUM(H40:H41)</f>
        <v>0</v>
      </c>
      <c r="I42" s="878">
        <f>I40+I41</f>
        <v>0</v>
      </c>
      <c r="J42" s="878">
        <f>J40+J41</f>
        <v>0</v>
      </c>
      <c r="K42" s="817"/>
    </row>
    <row r="43" spans="1:11" ht="16.5" thickBot="1">
      <c r="A43" s="692"/>
      <c r="B43" s="798"/>
      <c r="C43" s="847"/>
      <c r="D43" s="880"/>
      <c r="E43" s="881"/>
      <c r="F43" s="874"/>
      <c r="J43" s="880"/>
      <c r="K43" s="817"/>
    </row>
    <row r="44" spans="1:11" ht="20.25" thickBot="1">
      <c r="A44" s="882" t="s">
        <v>283</v>
      </c>
      <c r="B44" s="883"/>
      <c r="C44" s="883"/>
      <c r="D44" s="884" t="str">
        <f>IF($F$34=0,I44,J44)</f>
        <v>$0</v>
      </c>
      <c r="E44" s="885"/>
      <c r="F44" s="877" t="s">
        <v>614</v>
      </c>
      <c r="H44" s="891" t="e">
        <f>H35/H42</f>
        <v>#DIV/0!</v>
      </c>
      <c r="I44" s="891" t="str">
        <f>IF(I42=0,"$0",I35/I42)</f>
        <v>$0</v>
      </c>
      <c r="J44" s="884" t="str">
        <f>IF(J42=0,"$0",J35/J42)</f>
        <v>$0</v>
      </c>
      <c r="K44" s="886"/>
    </row>
    <row r="45" spans="1:11" ht="15.75" customHeight="1" thickBot="1">
      <c r="A45" s="887"/>
      <c r="B45" s="883"/>
      <c r="C45" s="883"/>
      <c r="D45" s="888"/>
      <c r="E45" s="889"/>
      <c r="F45" s="1672">
        <v>0</v>
      </c>
    </row>
    <row r="46" spans="1:11" ht="19.5">
      <c r="A46" s="887"/>
      <c r="B46" s="883"/>
      <c r="C46" s="883"/>
      <c r="D46" s="888"/>
      <c r="E46" s="890"/>
      <c r="F46" s="870"/>
      <c r="K46" s="892"/>
    </row>
    <row r="47" spans="1:11" ht="15.75" customHeight="1">
      <c r="A47" s="887"/>
      <c r="B47" s="883"/>
      <c r="C47" s="883"/>
      <c r="D47" s="888"/>
      <c r="E47" s="857"/>
      <c r="F47" s="870"/>
    </row>
    <row r="48" spans="1:11" ht="16.5">
      <c r="A48" s="405"/>
      <c r="B48" s="847"/>
      <c r="C48" s="847"/>
      <c r="D48" s="893"/>
      <c r="E48" s="857"/>
      <c r="F48" s="870"/>
    </row>
    <row r="49" spans="1:6" ht="20.25" thickBot="1">
      <c r="A49" s="894"/>
      <c r="B49" s="895"/>
      <c r="C49" s="895"/>
      <c r="D49" s="896"/>
      <c r="E49" s="897"/>
      <c r="F49" s="835"/>
    </row>
    <row r="50" spans="1:6" ht="20.25" thickTop="1">
      <c r="A50" s="898"/>
      <c r="B50" s="883"/>
      <c r="C50" s="883"/>
      <c r="D50" s="899"/>
      <c r="E50" s="857"/>
    </row>
    <row r="51" spans="1:6" ht="19.5">
      <c r="A51" s="900"/>
      <c r="B51" s="883"/>
      <c r="C51" s="883"/>
      <c r="D51" s="901"/>
      <c r="E51" s="857"/>
    </row>
    <row r="52" spans="1:6" ht="19.5">
      <c r="A52" s="898"/>
      <c r="B52" s="883"/>
      <c r="C52" s="883"/>
      <c r="D52" s="901"/>
      <c r="E52" s="902"/>
    </row>
    <row r="54" spans="1:6">
      <c r="A54" s="286"/>
    </row>
    <row r="55" spans="1:6">
      <c r="A55" s="286"/>
    </row>
    <row r="56" spans="1:6">
      <c r="A56" s="286"/>
    </row>
    <row r="57" spans="1:6">
      <c r="A57" s="286"/>
    </row>
  </sheetData>
  <mergeCells count="8">
    <mergeCell ref="F32:F33"/>
    <mergeCell ref="A1:F1"/>
    <mergeCell ref="A2:F2"/>
    <mergeCell ref="A3:F3"/>
    <mergeCell ref="A9:F9"/>
    <mergeCell ref="C5:D5"/>
    <mergeCell ref="C6:D6"/>
    <mergeCell ref="C7:D7"/>
  </mergeCells>
  <phoneticPr fontId="0" type="noConversion"/>
  <hyperlinks>
    <hyperlink ref="A5" location="TOC!A1" display="TOC" xr:uid="{00000000-0004-0000-08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rowBreaks count="1" manualBreakCount="1">
    <brk id="28" max="5" man="1"/>
  </rowBreaks>
  <customProperties>
    <customPr name="xxe4aPID" r:id="rId2"/>
  </customProperties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6">
    <tabColor rgb="FF1DC4FF"/>
  </sheetPr>
  <dimension ref="A1:W92"/>
  <sheetViews>
    <sheetView topLeftCell="A12" workbookViewId="0">
      <selection activeCell="A12" sqref="A1:XFD1048576"/>
    </sheetView>
  </sheetViews>
  <sheetFormatPr defaultColWidth="8.75" defaultRowHeight="15.75"/>
  <cols>
    <col min="1" max="1" width="3" style="9" customWidth="1"/>
    <col min="2" max="2" width="13.75" style="9" customWidth="1"/>
    <col min="3" max="3" width="8.75" style="9"/>
    <col min="4" max="4" width="18.75" style="9" customWidth="1"/>
    <col min="5" max="5" width="18.625" style="9" customWidth="1"/>
    <col min="6" max="6" width="9.5" style="9" customWidth="1"/>
    <col min="7" max="8" width="18.625" style="9" customWidth="1"/>
    <col min="9" max="9" width="8.25" style="9" customWidth="1"/>
    <col min="10" max="10" width="18.625" style="9" customWidth="1"/>
    <col min="11" max="11" width="18.75" style="9" customWidth="1"/>
    <col min="12" max="12" width="8.75" style="9"/>
    <col min="13" max="13" width="16.25" style="9" bestFit="1" customWidth="1"/>
    <col min="14" max="14" width="20.75" style="9" customWidth="1"/>
    <col min="15" max="15" width="16.25" style="9" customWidth="1"/>
    <col min="16" max="16" width="16.25" style="9" bestFit="1" customWidth="1"/>
    <col min="17" max="17" width="19.875" style="9" customWidth="1"/>
    <col min="18" max="18" width="16.25" style="9" bestFit="1" customWidth="1"/>
    <col min="19" max="19" width="13.625" style="9" bestFit="1" customWidth="1"/>
    <col min="20" max="20" width="12.5" style="9" customWidth="1"/>
    <col min="21" max="21" width="13.625" style="9" bestFit="1" customWidth="1"/>
    <col min="22" max="22" width="11.5" style="9" customWidth="1"/>
    <col min="23" max="23" width="11.125" style="9" customWidth="1"/>
    <col min="24" max="16384" width="8.75" style="9"/>
  </cols>
  <sheetData>
    <row r="1" spans="1:23" ht="18" customHeight="1">
      <c r="A1" s="1719" t="s">
        <v>51</v>
      </c>
      <c r="B1" s="1720"/>
      <c r="C1" s="1720"/>
      <c r="D1" s="1720"/>
      <c r="E1" s="1720"/>
      <c r="F1" s="1720"/>
      <c r="G1" s="1720"/>
      <c r="H1" s="1720"/>
      <c r="I1" s="1720"/>
      <c r="J1" s="1720"/>
      <c r="K1" s="1721"/>
      <c r="L1" s="903"/>
      <c r="M1" s="903"/>
      <c r="N1" s="903"/>
      <c r="O1" s="903"/>
      <c r="P1" s="903"/>
      <c r="Q1" s="903"/>
    </row>
    <row r="2" spans="1:23" ht="15.6" customHeight="1">
      <c r="A2" s="1728" t="s">
        <v>53</v>
      </c>
      <c r="B2" s="1683"/>
      <c r="C2" s="1683"/>
      <c r="D2" s="1683"/>
      <c r="E2" s="1683"/>
      <c r="F2" s="1683"/>
      <c r="G2" s="1683"/>
      <c r="H2" s="1683"/>
      <c r="I2" s="1683"/>
      <c r="J2" s="1683"/>
      <c r="K2" s="1729"/>
      <c r="L2" s="474"/>
      <c r="M2" s="474"/>
      <c r="N2" s="474"/>
      <c r="O2" s="474"/>
      <c r="P2" s="474"/>
      <c r="Q2" s="474"/>
    </row>
    <row r="3" spans="1:23" ht="20.25" customHeight="1" thickBot="1">
      <c r="A3" s="1726" t="s">
        <v>689</v>
      </c>
      <c r="B3" s="1692"/>
      <c r="C3" s="1692"/>
      <c r="D3" s="1692"/>
      <c r="E3" s="1692"/>
      <c r="F3" s="1692"/>
      <c r="G3" s="1692"/>
      <c r="H3" s="1692"/>
      <c r="I3" s="1692"/>
      <c r="J3" s="1692"/>
      <c r="K3" s="1727"/>
      <c r="L3" s="898"/>
      <c r="M3" s="898"/>
      <c r="N3" s="898"/>
      <c r="O3" s="898"/>
      <c r="P3" s="898"/>
      <c r="Q3" s="898"/>
    </row>
    <row r="4" spans="1:23" ht="16.5">
      <c r="A4" s="130"/>
      <c r="B4" s="1"/>
      <c r="F4" s="397" t="s">
        <v>495</v>
      </c>
      <c r="G4" s="1694">
        <f>'Sch 1- Rate Base '!$E$5</f>
        <v>0</v>
      </c>
      <c r="H4" s="1695"/>
      <c r="I4" s="1696"/>
      <c r="K4" s="650" t="s">
        <v>603</v>
      </c>
      <c r="M4" s="286"/>
      <c r="O4" s="286"/>
      <c r="P4" s="286"/>
      <c r="Q4" s="286"/>
      <c r="R4" s="286"/>
      <c r="S4" s="286"/>
      <c r="T4" s="286"/>
      <c r="U4" s="286"/>
      <c r="V4" s="286"/>
      <c r="W4" s="286"/>
    </row>
    <row r="5" spans="1:23" ht="16.5">
      <c r="A5" s="904"/>
      <c r="B5" s="10" t="s">
        <v>585</v>
      </c>
      <c r="F5" s="397" t="s">
        <v>496</v>
      </c>
      <c r="G5" s="1697">
        <f>'Sch 1- Rate Base '!$E$6</f>
        <v>2026</v>
      </c>
      <c r="H5" s="1698"/>
      <c r="I5" s="1699"/>
      <c r="J5" s="404"/>
      <c r="K5" s="652" t="str">
        <f>'Sch 1- Rate Base '!I6</f>
        <v/>
      </c>
      <c r="M5" s="434"/>
      <c r="O5" s="435"/>
      <c r="P5" s="435"/>
      <c r="Q5" s="435"/>
      <c r="R5" s="435"/>
      <c r="S5" s="435"/>
      <c r="T5" s="435"/>
      <c r="U5" s="435"/>
      <c r="V5" s="435"/>
      <c r="W5" s="286"/>
    </row>
    <row r="6" spans="1:23" ht="17.25" thickBot="1">
      <c r="A6" s="904"/>
      <c r="F6" s="397" t="s">
        <v>497</v>
      </c>
      <c r="G6" s="1700">
        <f>'Sch 1- Rate Base '!$E$7</f>
        <v>0</v>
      </c>
      <c r="H6" s="1701"/>
      <c r="I6" s="1702"/>
      <c r="J6" s="404"/>
      <c r="K6" s="653" t="str">
        <f>'Sch 1- Rate Base '!I7</f>
        <v/>
      </c>
      <c r="M6" s="434"/>
      <c r="O6" s="435"/>
      <c r="P6" s="435"/>
      <c r="Q6" s="435"/>
      <c r="R6" s="435"/>
      <c r="S6" s="435"/>
      <c r="T6" s="435"/>
      <c r="U6" s="435"/>
    </row>
    <row r="7" spans="1:23" ht="17.25" thickBot="1">
      <c r="A7" s="1797" t="s">
        <v>205</v>
      </c>
      <c r="B7" s="1798"/>
      <c r="C7" s="1798"/>
      <c r="D7" s="1798"/>
      <c r="E7" s="1798"/>
      <c r="F7" s="1798"/>
      <c r="G7" s="1798"/>
      <c r="H7" s="1798"/>
      <c r="I7" s="1798"/>
      <c r="J7" s="1798"/>
      <c r="K7" s="1799"/>
      <c r="M7" s="286"/>
      <c r="N7" s="286"/>
      <c r="O7" s="286"/>
      <c r="P7" s="286"/>
      <c r="Q7" s="286"/>
      <c r="R7" s="286"/>
      <c r="S7" s="286"/>
      <c r="T7" s="286"/>
      <c r="U7" s="286"/>
    </row>
    <row r="8" spans="1:23" ht="16.5" customHeight="1" thickBot="1">
      <c r="A8" s="905"/>
      <c r="B8" s="906" t="s">
        <v>248</v>
      </c>
      <c r="C8" s="907"/>
      <c r="D8" s="1795" t="s">
        <v>185</v>
      </c>
      <c r="E8" s="1796"/>
      <c r="F8" s="1800"/>
      <c r="G8" s="1801" t="s">
        <v>201</v>
      </c>
      <c r="H8" s="1793"/>
      <c r="I8" s="1800"/>
      <c r="J8" s="1802" t="s">
        <v>202</v>
      </c>
      <c r="K8" s="1803"/>
      <c r="M8" s="908"/>
      <c r="N8" s="909"/>
      <c r="O8" s="909"/>
      <c r="P8" s="909"/>
    </row>
    <row r="9" spans="1:23" ht="17.25" thickBot="1">
      <c r="A9" s="904"/>
      <c r="B9" s="657" t="s">
        <v>480</v>
      </c>
      <c r="C9" s="156" t="s">
        <v>244</v>
      </c>
      <c r="D9" s="1790"/>
      <c r="E9" s="1791"/>
      <c r="F9" s="1785"/>
      <c r="G9" s="1781"/>
      <c r="H9" s="1784"/>
      <c r="I9" s="1785"/>
      <c r="J9" s="1804"/>
      <c r="K9" s="1805"/>
      <c r="M9" s="290"/>
      <c r="N9" s="290"/>
      <c r="O9" s="908"/>
      <c r="P9" s="290"/>
    </row>
    <row r="10" spans="1:23" ht="17.25" thickBot="1">
      <c r="A10" s="910"/>
      <c r="B10" s="765" t="s">
        <v>479</v>
      </c>
      <c r="C10" s="161" t="s">
        <v>245</v>
      </c>
      <c r="D10" s="911" t="s">
        <v>170</v>
      </c>
      <c r="E10" s="912" t="s">
        <v>171</v>
      </c>
      <c r="F10" s="1785"/>
      <c r="G10" s="912" t="s">
        <v>170</v>
      </c>
      <c r="H10" s="912" t="s">
        <v>171</v>
      </c>
      <c r="I10" s="1785"/>
      <c r="J10" s="912" t="s">
        <v>170</v>
      </c>
      <c r="K10" s="913" t="s">
        <v>171</v>
      </c>
      <c r="M10" s="909"/>
      <c r="N10" s="290"/>
      <c r="O10" s="909"/>
      <c r="P10" s="909"/>
    </row>
    <row r="11" spans="1:23">
      <c r="A11" s="904"/>
      <c r="B11" s="914" t="s">
        <v>172</v>
      </c>
      <c r="C11" s="915" t="s">
        <v>184</v>
      </c>
      <c r="D11" s="916"/>
      <c r="E11" s="917"/>
      <c r="F11" s="918"/>
      <c r="G11" s="916"/>
      <c r="H11" s="917"/>
      <c r="I11" s="919"/>
      <c r="J11" s="920"/>
      <c r="K11" s="921"/>
      <c r="M11" s="922"/>
      <c r="N11" s="922"/>
      <c r="P11" s="922"/>
    </row>
    <row r="12" spans="1:23">
      <c r="A12" s="904"/>
      <c r="B12" s="923" t="s">
        <v>173</v>
      </c>
      <c r="C12" s="924" t="s">
        <v>184</v>
      </c>
      <c r="D12" s="916"/>
      <c r="E12" s="925"/>
      <c r="F12" s="918"/>
      <c r="G12" s="916"/>
      <c r="H12" s="925"/>
      <c r="I12" s="919"/>
      <c r="J12" s="916"/>
      <c r="K12" s="926"/>
      <c r="M12" s="927"/>
      <c r="N12" s="928"/>
      <c r="P12" s="927"/>
    </row>
    <row r="13" spans="1:23">
      <c r="A13" s="904"/>
      <c r="B13" s="923" t="s">
        <v>174</v>
      </c>
      <c r="C13" s="924" t="s">
        <v>184</v>
      </c>
      <c r="D13" s="916"/>
      <c r="E13" s="925"/>
      <c r="F13" s="918"/>
      <c r="G13" s="916"/>
      <c r="H13" s="925"/>
      <c r="I13" s="919"/>
      <c r="J13" s="916"/>
      <c r="K13" s="926"/>
      <c r="M13" s="927"/>
      <c r="N13" s="928"/>
      <c r="P13" s="927"/>
    </row>
    <row r="14" spans="1:23">
      <c r="A14" s="904"/>
      <c r="B14" s="923" t="s">
        <v>175</v>
      </c>
      <c r="C14" s="924" t="s">
        <v>184</v>
      </c>
      <c r="D14" s="916"/>
      <c r="E14" s="925"/>
      <c r="F14" s="918"/>
      <c r="G14" s="916"/>
      <c r="H14" s="925"/>
      <c r="I14" s="919"/>
      <c r="J14" s="916"/>
      <c r="K14" s="926"/>
      <c r="M14" s="927"/>
      <c r="N14" s="928"/>
      <c r="P14" s="927"/>
    </row>
    <row r="15" spans="1:23">
      <c r="A15" s="904"/>
      <c r="B15" s="923" t="s">
        <v>176</v>
      </c>
      <c r="C15" s="924" t="s">
        <v>184</v>
      </c>
      <c r="D15" s="916"/>
      <c r="E15" s="925"/>
      <c r="F15" s="918"/>
      <c r="G15" s="916"/>
      <c r="H15" s="925"/>
      <c r="I15" s="919"/>
      <c r="J15" s="916"/>
      <c r="K15" s="926"/>
      <c r="M15" s="927"/>
      <c r="N15" s="928"/>
      <c r="P15" s="927"/>
    </row>
    <row r="16" spans="1:23">
      <c r="A16" s="904"/>
      <c r="B16" s="923" t="s">
        <v>177</v>
      </c>
      <c r="C16" s="924" t="s">
        <v>184</v>
      </c>
      <c r="D16" s="916"/>
      <c r="E16" s="925"/>
      <c r="F16" s="918"/>
      <c r="G16" s="916"/>
      <c r="H16" s="925"/>
      <c r="I16" s="919"/>
      <c r="J16" s="916"/>
      <c r="K16" s="926"/>
      <c r="M16" s="927"/>
      <c r="N16" s="928"/>
      <c r="P16" s="927"/>
    </row>
    <row r="17" spans="1:16">
      <c r="A17" s="904"/>
      <c r="B17" s="923" t="s">
        <v>178</v>
      </c>
      <c r="C17" s="924" t="s">
        <v>184</v>
      </c>
      <c r="D17" s="916"/>
      <c r="E17" s="925"/>
      <c r="F17" s="918"/>
      <c r="G17" s="916"/>
      <c r="H17" s="925"/>
      <c r="I17" s="919"/>
      <c r="J17" s="916"/>
      <c r="K17" s="926"/>
      <c r="M17" s="927"/>
      <c r="N17" s="928"/>
      <c r="P17" s="927"/>
    </row>
    <row r="18" spans="1:16">
      <c r="A18" s="904"/>
      <c r="B18" s="923" t="s">
        <v>179</v>
      </c>
      <c r="C18" s="924" t="s">
        <v>184</v>
      </c>
      <c r="D18" s="916"/>
      <c r="E18" s="925"/>
      <c r="F18" s="918"/>
      <c r="G18" s="916"/>
      <c r="H18" s="925"/>
      <c r="I18" s="919"/>
      <c r="J18" s="916"/>
      <c r="K18" s="926"/>
      <c r="M18" s="927"/>
      <c r="N18" s="928"/>
      <c r="P18" s="927"/>
    </row>
    <row r="19" spans="1:16">
      <c r="A19" s="904"/>
      <c r="B19" s="923" t="s">
        <v>180</v>
      </c>
      <c r="C19" s="924" t="s">
        <v>184</v>
      </c>
      <c r="D19" s="916"/>
      <c r="E19" s="925"/>
      <c r="F19" s="918"/>
      <c r="G19" s="916"/>
      <c r="H19" s="925"/>
      <c r="I19" s="919"/>
      <c r="J19" s="916"/>
      <c r="K19" s="926"/>
      <c r="M19" s="927"/>
      <c r="N19" s="928"/>
      <c r="P19" s="927"/>
    </row>
    <row r="20" spans="1:16">
      <c r="A20" s="904"/>
      <c r="B20" s="923" t="s">
        <v>181</v>
      </c>
      <c r="C20" s="924" t="s">
        <v>184</v>
      </c>
      <c r="D20" s="916"/>
      <c r="E20" s="925"/>
      <c r="F20" s="918"/>
      <c r="G20" s="916"/>
      <c r="H20" s="925"/>
      <c r="I20" s="919"/>
      <c r="J20" s="916"/>
      <c r="K20" s="926"/>
      <c r="M20" s="927"/>
      <c r="N20" s="928"/>
      <c r="P20" s="927"/>
    </row>
    <row r="21" spans="1:16">
      <c r="A21" s="904"/>
      <c r="B21" s="1777" t="s">
        <v>182</v>
      </c>
      <c r="C21" s="1778"/>
      <c r="D21" s="929">
        <f>SUM(D11:D20)</f>
        <v>0</v>
      </c>
      <c r="E21" s="930">
        <f>SUM(E11:E20)</f>
        <v>0</v>
      </c>
      <c r="F21" s="918"/>
      <c r="G21" s="929">
        <f>SUM(G11:G20)</f>
        <v>0</v>
      </c>
      <c r="H21" s="930">
        <f>SUM(H11:H20)</f>
        <v>0</v>
      </c>
      <c r="I21" s="918"/>
      <c r="J21" s="929">
        <f>SUM(J11:J20)</f>
        <v>0</v>
      </c>
      <c r="K21" s="931">
        <f>SUM(K11:K20)</f>
        <v>0</v>
      </c>
      <c r="M21" s="927"/>
      <c r="N21" s="928"/>
      <c r="O21" s="922"/>
      <c r="P21" s="927"/>
    </row>
    <row r="22" spans="1:16" ht="16.5" thickBot="1">
      <c r="A22" s="904"/>
      <c r="D22" s="932"/>
      <c r="E22" s="933"/>
      <c r="F22" s="918"/>
      <c r="G22" s="934"/>
      <c r="H22" s="933"/>
      <c r="I22" s="918"/>
      <c r="J22" s="934"/>
      <c r="K22" s="935"/>
      <c r="M22" s="927"/>
      <c r="N22" s="928"/>
      <c r="O22" s="922"/>
      <c r="P22" s="927"/>
    </row>
    <row r="23" spans="1:16" ht="17.25" thickBot="1">
      <c r="A23" s="936"/>
      <c r="B23" s="154" t="s">
        <v>248</v>
      </c>
      <c r="C23" s="796"/>
      <c r="D23" s="1788" t="s">
        <v>61</v>
      </c>
      <c r="E23" s="1789"/>
      <c r="F23" s="1785"/>
      <c r="G23" s="1779" t="s">
        <v>203</v>
      </c>
      <c r="H23" s="1783"/>
      <c r="I23" s="1785"/>
      <c r="J23" s="1779" t="s">
        <v>204</v>
      </c>
      <c r="K23" s="1780"/>
      <c r="M23" s="927"/>
      <c r="N23" s="928"/>
      <c r="O23" s="922"/>
      <c r="P23" s="927"/>
    </row>
    <row r="24" spans="1:16" ht="17.25" thickBot="1">
      <c r="A24" s="904"/>
      <c r="B24" s="657" t="s">
        <v>480</v>
      </c>
      <c r="C24" s="156" t="s">
        <v>244</v>
      </c>
      <c r="D24" s="1790"/>
      <c r="E24" s="1791"/>
      <c r="F24" s="1785"/>
      <c r="G24" s="1781"/>
      <c r="H24" s="1784"/>
      <c r="I24" s="1785"/>
      <c r="J24" s="1781"/>
      <c r="K24" s="1782"/>
      <c r="M24" s="927"/>
      <c r="N24" s="928"/>
      <c r="O24" s="922"/>
      <c r="P24" s="927"/>
    </row>
    <row r="25" spans="1:16" ht="17.25" thickBot="1">
      <c r="A25" s="910"/>
      <c r="B25" s="765" t="s">
        <v>479</v>
      </c>
      <c r="C25" s="161" t="s">
        <v>245</v>
      </c>
      <c r="D25" s="911" t="s">
        <v>170</v>
      </c>
      <c r="E25" s="912" t="s">
        <v>453</v>
      </c>
      <c r="F25" s="1785"/>
      <c r="G25" s="912" t="s">
        <v>170</v>
      </c>
      <c r="H25" s="912" t="s">
        <v>453</v>
      </c>
      <c r="I25" s="1785"/>
      <c r="J25" s="912" t="s">
        <v>170</v>
      </c>
      <c r="K25" s="913" t="s">
        <v>453</v>
      </c>
      <c r="M25" s="927"/>
      <c r="N25" s="928"/>
      <c r="O25" s="922"/>
      <c r="P25" s="927"/>
    </row>
    <row r="26" spans="1:16">
      <c r="A26" s="904"/>
      <c r="B26" s="914" t="s">
        <v>172</v>
      </c>
      <c r="C26" s="915" t="s">
        <v>183</v>
      </c>
      <c r="D26" s="916"/>
      <c r="E26" s="917"/>
      <c r="F26" s="918"/>
      <c r="G26" s="916"/>
      <c r="H26" s="917"/>
      <c r="I26" s="919"/>
      <c r="J26" s="920"/>
      <c r="K26" s="937"/>
      <c r="M26" s="927"/>
      <c r="N26" s="928"/>
      <c r="P26" s="927"/>
    </row>
    <row r="27" spans="1:16">
      <c r="A27" s="904"/>
      <c r="B27" s="923" t="s">
        <v>173</v>
      </c>
      <c r="C27" s="924" t="s">
        <v>183</v>
      </c>
      <c r="D27" s="916"/>
      <c r="E27" s="938"/>
      <c r="G27" s="916"/>
      <c r="H27" s="938"/>
      <c r="I27" s="939"/>
      <c r="J27" s="628"/>
      <c r="K27" s="926"/>
      <c r="M27" s="927"/>
      <c r="N27" s="928"/>
      <c r="P27" s="927"/>
    </row>
    <row r="28" spans="1:16">
      <c r="A28" s="904"/>
      <c r="B28" s="923" t="s">
        <v>174</v>
      </c>
      <c r="C28" s="924" t="s">
        <v>183</v>
      </c>
      <c r="D28" s="916"/>
      <c r="E28" s="938"/>
      <c r="G28" s="916"/>
      <c r="H28" s="938"/>
      <c r="I28" s="939"/>
      <c r="J28" s="628"/>
      <c r="K28" s="926"/>
      <c r="M28" s="927"/>
      <c r="N28" s="928"/>
      <c r="P28" s="927"/>
    </row>
    <row r="29" spans="1:16">
      <c r="A29" s="904"/>
      <c r="B29" s="923" t="s">
        <v>175</v>
      </c>
      <c r="C29" s="924" t="s">
        <v>183</v>
      </c>
      <c r="D29" s="916"/>
      <c r="E29" s="938"/>
      <c r="G29" s="916"/>
      <c r="H29" s="938"/>
      <c r="I29" s="939"/>
      <c r="J29" s="628"/>
      <c r="K29" s="926"/>
      <c r="M29" s="927"/>
      <c r="N29" s="928"/>
      <c r="P29" s="927"/>
    </row>
    <row r="30" spans="1:16">
      <c r="A30" s="904"/>
      <c r="B30" s="923" t="s">
        <v>176</v>
      </c>
      <c r="C30" s="924" t="s">
        <v>183</v>
      </c>
      <c r="D30" s="916"/>
      <c r="E30" s="938"/>
      <c r="G30" s="916"/>
      <c r="H30" s="938"/>
      <c r="I30" s="939"/>
      <c r="J30" s="628"/>
      <c r="K30" s="926"/>
      <c r="M30" s="927"/>
      <c r="N30" s="928"/>
      <c r="P30" s="927"/>
    </row>
    <row r="31" spans="1:16">
      <c r="A31" s="904"/>
      <c r="B31" s="923" t="s">
        <v>177</v>
      </c>
      <c r="C31" s="924" t="s">
        <v>183</v>
      </c>
      <c r="D31" s="916"/>
      <c r="E31" s="938"/>
      <c r="G31" s="916"/>
      <c r="H31" s="938"/>
      <c r="I31" s="939"/>
      <c r="J31" s="628"/>
      <c r="K31" s="926"/>
      <c r="M31" s="927"/>
      <c r="N31" s="928"/>
      <c r="P31" s="927"/>
    </row>
    <row r="32" spans="1:16">
      <c r="A32" s="904"/>
      <c r="B32" s="923" t="s">
        <v>178</v>
      </c>
      <c r="C32" s="924" t="s">
        <v>183</v>
      </c>
      <c r="D32" s="916"/>
      <c r="E32" s="938"/>
      <c r="G32" s="916"/>
      <c r="H32" s="938"/>
      <c r="I32" s="939"/>
      <c r="J32" s="628"/>
      <c r="K32" s="926"/>
      <c r="M32" s="927"/>
      <c r="N32" s="928"/>
      <c r="P32" s="927"/>
    </row>
    <row r="33" spans="1:18">
      <c r="A33" s="904"/>
      <c r="B33" s="923" t="s">
        <v>179</v>
      </c>
      <c r="C33" s="924" t="s">
        <v>183</v>
      </c>
      <c r="D33" s="916"/>
      <c r="E33" s="938"/>
      <c r="G33" s="916"/>
      <c r="H33" s="938"/>
      <c r="I33" s="939"/>
      <c r="J33" s="628"/>
      <c r="K33" s="926"/>
      <c r="M33" s="927"/>
      <c r="N33" s="928"/>
      <c r="P33" s="927"/>
    </row>
    <row r="34" spans="1:18" ht="16.5">
      <c r="A34" s="904"/>
      <c r="B34" s="923" t="s">
        <v>180</v>
      </c>
      <c r="C34" s="924" t="s">
        <v>183</v>
      </c>
      <c r="D34" s="916"/>
      <c r="E34" s="938"/>
      <c r="G34" s="916"/>
      <c r="H34" s="938"/>
      <c r="I34" s="939"/>
      <c r="J34" s="628"/>
      <c r="K34" s="926"/>
      <c r="M34" s="928"/>
      <c r="N34" s="928"/>
      <c r="O34" s="922"/>
      <c r="P34" s="940"/>
    </row>
    <row r="35" spans="1:18">
      <c r="A35" s="904"/>
      <c r="B35" s="923" t="s">
        <v>181</v>
      </c>
      <c r="C35" s="924" t="s">
        <v>183</v>
      </c>
      <c r="D35" s="916"/>
      <c r="E35" s="938"/>
      <c r="G35" s="916"/>
      <c r="H35" s="938"/>
      <c r="I35" s="939"/>
      <c r="J35" s="628"/>
      <c r="K35" s="926"/>
      <c r="O35" s="922"/>
      <c r="P35" s="928"/>
    </row>
    <row r="36" spans="1:18" ht="16.5" thickBot="1">
      <c r="A36" s="941"/>
      <c r="B36" s="1786" t="s">
        <v>182</v>
      </c>
      <c r="C36" s="1787"/>
      <c r="D36" s="942">
        <f>SUM(D26:D35)</f>
        <v>0</v>
      </c>
      <c r="E36" s="943">
        <f>SUM(E26:E35)</f>
        <v>0</v>
      </c>
      <c r="F36" s="944"/>
      <c r="G36" s="942">
        <f>SUM(G26:G35)</f>
        <v>0</v>
      </c>
      <c r="H36" s="943">
        <f>SUM(H26:H35)</f>
        <v>0</v>
      </c>
      <c r="I36" s="944"/>
      <c r="J36" s="942">
        <f>SUM(J26:J35)</f>
        <v>0</v>
      </c>
      <c r="K36" s="945">
        <f>SUM(K26:K35)</f>
        <v>0</v>
      </c>
      <c r="M36" s="922"/>
      <c r="N36" s="928"/>
      <c r="O36" s="928"/>
      <c r="P36" s="928"/>
    </row>
    <row r="37" spans="1:18">
      <c r="M37" s="922"/>
      <c r="N37" s="928"/>
      <c r="O37" s="928"/>
      <c r="P37" s="928"/>
      <c r="Q37" s="928"/>
      <c r="R37" s="286"/>
    </row>
    <row r="38" spans="1:18" hidden="1">
      <c r="M38" s="922"/>
      <c r="N38" s="928"/>
      <c r="O38" s="928"/>
      <c r="P38" s="928"/>
      <c r="Q38" s="928"/>
      <c r="R38" s="286"/>
    </row>
    <row r="39" spans="1:18" hidden="1">
      <c r="E39" s="946"/>
      <c r="M39" s="922"/>
      <c r="N39" s="928"/>
      <c r="O39" s="928"/>
      <c r="P39" s="928"/>
      <c r="Q39" s="928"/>
      <c r="R39" s="286"/>
    </row>
    <row r="40" spans="1:18" hidden="1">
      <c r="D40" s="947"/>
      <c r="G40" s="927"/>
      <c r="H40" s="928"/>
      <c r="J40" s="927"/>
      <c r="K40" s="928"/>
      <c r="M40" s="922"/>
      <c r="N40" s="928"/>
      <c r="O40" s="928"/>
      <c r="P40" s="928"/>
      <c r="Q40" s="928"/>
      <c r="R40" s="286"/>
    </row>
    <row r="41" spans="1:18" hidden="1">
      <c r="G41" s="927"/>
      <c r="H41" s="928"/>
      <c r="J41" s="927"/>
      <c r="K41" s="928"/>
      <c r="M41" s="922"/>
      <c r="N41" s="928"/>
      <c r="O41" s="928"/>
      <c r="P41" s="928"/>
      <c r="Q41" s="928"/>
      <c r="R41" s="286"/>
    </row>
    <row r="42" spans="1:18" ht="16.5" hidden="1">
      <c r="B42" s="948"/>
      <c r="C42" s="928"/>
      <c r="D42" s="928"/>
      <c r="E42" s="928"/>
      <c r="G42" s="927"/>
      <c r="H42" s="928"/>
      <c r="J42" s="927"/>
      <c r="K42" s="928"/>
      <c r="M42" s="909"/>
      <c r="N42" s="909"/>
      <c r="O42" s="909"/>
      <c r="P42" s="909"/>
      <c r="Q42" s="909"/>
      <c r="R42" s="286"/>
    </row>
    <row r="43" spans="1:18" ht="16.5" hidden="1">
      <c r="B43" s="948"/>
      <c r="C43" s="928"/>
      <c r="D43" s="928"/>
      <c r="E43" s="928"/>
    </row>
    <row r="44" spans="1:18" ht="16.5" hidden="1">
      <c r="B44" s="949"/>
      <c r="C44" s="950"/>
      <c r="D44" s="950"/>
      <c r="E44" s="950"/>
    </row>
    <row r="45" spans="1:18" ht="16.5" hidden="1">
      <c r="B45" s="948"/>
      <c r="C45" s="948"/>
      <c r="D45" s="928"/>
      <c r="E45" s="928"/>
      <c r="F45" s="928"/>
    </row>
    <row r="46" spans="1:18" ht="16.5" hidden="1">
      <c r="C46" s="948"/>
      <c r="D46" s="928"/>
      <c r="E46" s="928"/>
      <c r="F46" s="928"/>
    </row>
    <row r="47" spans="1:18" ht="16.5" hidden="1">
      <c r="C47" s="949"/>
      <c r="D47" s="950"/>
      <c r="E47" s="950"/>
      <c r="F47" s="950"/>
    </row>
    <row r="48" spans="1:18" ht="16.5" hidden="1">
      <c r="G48" s="951"/>
    </row>
    <row r="49" spans="4:7" ht="16.5" hidden="1">
      <c r="G49" s="951"/>
    </row>
    <row r="50" spans="4:7" ht="16.5" hidden="1">
      <c r="G50" s="951"/>
    </row>
    <row r="51" spans="4:7" ht="16.5" hidden="1">
      <c r="G51" s="951"/>
    </row>
    <row r="52" spans="4:7" ht="16.5" hidden="1">
      <c r="G52" s="951"/>
    </row>
    <row r="53" spans="4:7" ht="16.5" hidden="1">
      <c r="G53" s="951"/>
    </row>
    <row r="54" spans="4:7" ht="16.5" hidden="1">
      <c r="G54" s="951"/>
    </row>
    <row r="55" spans="4:7" ht="16.5" hidden="1">
      <c r="D55" s="951"/>
      <c r="E55" s="951"/>
      <c r="F55" s="951"/>
      <c r="G55" s="951"/>
    </row>
    <row r="56" spans="4:7" hidden="1"/>
    <row r="57" spans="4:7" hidden="1"/>
    <row r="58" spans="4:7" hidden="1"/>
    <row r="59" spans="4:7" hidden="1"/>
    <row r="60" spans="4:7" hidden="1"/>
    <row r="61" spans="4:7" hidden="1"/>
    <row r="62" spans="4:7" hidden="1"/>
    <row r="63" spans="4:7" hidden="1"/>
    <row r="64" spans="4:7" hidden="1"/>
    <row r="65" spans="2:9" hidden="1"/>
    <row r="66" spans="2:9" hidden="1"/>
    <row r="67" spans="2:9" hidden="1"/>
    <row r="68" spans="2:9" hidden="1"/>
    <row r="69" spans="2:9" ht="16.5">
      <c r="D69" s="948" t="s">
        <v>0</v>
      </c>
      <c r="E69" s="952">
        <f>IF((E14+E17+E18)=0,0,(D14+D17+D18)/(E14+E17+E18))</f>
        <v>0</v>
      </c>
      <c r="F69" s="952">
        <f>IF((H14+H17+H18)=0,0,(G14+G17+G18)/(H14+H17+H18))</f>
        <v>0</v>
      </c>
      <c r="G69" s="952">
        <f>IF((K14+K17+K18)=0,0,(J14+J17+J18)/(K14+K17+K18))</f>
        <v>0</v>
      </c>
      <c r="H69" s="952"/>
      <c r="I69" s="952"/>
    </row>
    <row r="70" spans="2:9" ht="16.5">
      <c r="D70" s="948" t="s">
        <v>1</v>
      </c>
      <c r="E70" s="952">
        <f>IF((E29+E32+E33)=0,0,(D29+D32+D33)/(E29+E32+E33))</f>
        <v>0</v>
      </c>
      <c r="F70" s="952">
        <f>IF((H29+H32+H33)=0,0,(G29+G32+G33)/(H29+H32+H33))</f>
        <v>0</v>
      </c>
      <c r="G70" s="952">
        <f>IF((K29+K32+K33)=0,0,(J29+J32+J33)/(K29+K32+K33))</f>
        <v>0</v>
      </c>
      <c r="H70" s="952"/>
      <c r="I70" s="952"/>
    </row>
    <row r="71" spans="2:9" ht="16.5">
      <c r="D71" s="949" t="s">
        <v>2</v>
      </c>
      <c r="E71" s="953">
        <f>(E69-E70)/2</f>
        <v>0</v>
      </c>
      <c r="F71" s="953">
        <f>(F69-F70)/2</f>
        <v>0</v>
      </c>
      <c r="G71" s="953">
        <f>(G69-G70)/2</f>
        <v>0</v>
      </c>
      <c r="H71" s="953"/>
      <c r="I71" s="953"/>
    </row>
    <row r="72" spans="2:9" ht="16.5">
      <c r="D72" s="948" t="s">
        <v>3</v>
      </c>
      <c r="E72" s="953">
        <f>AVERAGE(E69:E70)</f>
        <v>0</v>
      </c>
      <c r="F72" s="953">
        <f>AVERAGE(F69:F70)</f>
        <v>0</v>
      </c>
      <c r="G72" s="953">
        <f>AVERAGE(G69:G70)</f>
        <v>0</v>
      </c>
      <c r="H72" s="953"/>
      <c r="I72" s="953"/>
    </row>
    <row r="73" spans="2:9" ht="17.25" thickBot="1">
      <c r="D73" s="948"/>
      <c r="E73" s="954">
        <f>IF(E72=0,0,((E72+E71)/E72)-1)</f>
        <v>0</v>
      </c>
      <c r="F73" s="954">
        <f>IF(F72=0,0,((F72+F71)/F72)-1)</f>
        <v>0</v>
      </c>
      <c r="G73" s="954">
        <f>IF(G72=0,0,((G72+G71)/G72)-1)</f>
        <v>0</v>
      </c>
      <c r="H73" s="955"/>
      <c r="I73" s="955"/>
    </row>
    <row r="74" spans="2:9" ht="17.25" thickTop="1">
      <c r="D74" s="948"/>
      <c r="E74" s="955"/>
      <c r="F74" s="955"/>
      <c r="G74" s="955"/>
    </row>
    <row r="75" spans="2:9" ht="17.25" thickBot="1">
      <c r="D75" s="948" t="s">
        <v>4</v>
      </c>
      <c r="E75" s="956">
        <f>(E73*3+F73*2+G73)/6</f>
        <v>0</v>
      </c>
      <c r="F75" s="957"/>
      <c r="G75" s="958"/>
    </row>
    <row r="78" spans="2:9" ht="16.5" thickBot="1"/>
    <row r="79" spans="2:9" ht="16.5" customHeight="1" thickBot="1">
      <c r="B79" s="906" t="s">
        <v>248</v>
      </c>
      <c r="C79" s="907"/>
      <c r="D79" s="1792" t="s">
        <v>735</v>
      </c>
      <c r="E79" s="1793"/>
    </row>
    <row r="80" spans="2:9" ht="17.25" thickBot="1">
      <c r="B80" s="657" t="s">
        <v>480</v>
      </c>
      <c r="C80" s="156" t="s">
        <v>244</v>
      </c>
      <c r="D80" s="1794"/>
      <c r="E80" s="1784"/>
    </row>
    <row r="81" spans="2:5" ht="17.25" thickBot="1">
      <c r="B81" s="765" t="s">
        <v>479</v>
      </c>
      <c r="C81" s="161" t="s">
        <v>245</v>
      </c>
      <c r="D81" s="911" t="s">
        <v>583</v>
      </c>
      <c r="E81" s="912" t="s">
        <v>171</v>
      </c>
    </row>
    <row r="82" spans="2:5">
      <c r="B82" s="914" t="s">
        <v>172</v>
      </c>
      <c r="C82" s="915" t="s">
        <v>184</v>
      </c>
      <c r="D82" s="916"/>
      <c r="E82" s="917"/>
    </row>
    <row r="83" spans="2:5">
      <c r="B83" s="923" t="s">
        <v>173</v>
      </c>
      <c r="C83" s="924" t="s">
        <v>184</v>
      </c>
      <c r="D83" s="916"/>
      <c r="E83" s="925"/>
    </row>
    <row r="84" spans="2:5">
      <c r="B84" s="923" t="s">
        <v>174</v>
      </c>
      <c r="C84" s="924" t="s">
        <v>184</v>
      </c>
      <c r="D84" s="916"/>
      <c r="E84" s="925"/>
    </row>
    <row r="85" spans="2:5">
      <c r="B85" s="923" t="s">
        <v>175</v>
      </c>
      <c r="C85" s="924" t="s">
        <v>184</v>
      </c>
      <c r="D85" s="916"/>
      <c r="E85" s="925"/>
    </row>
    <row r="86" spans="2:5">
      <c r="B86" s="923" t="s">
        <v>176</v>
      </c>
      <c r="C86" s="924" t="s">
        <v>184</v>
      </c>
      <c r="D86" s="916"/>
      <c r="E86" s="925"/>
    </row>
    <row r="87" spans="2:5">
      <c r="B87" s="923" t="s">
        <v>177</v>
      </c>
      <c r="C87" s="924" t="s">
        <v>184</v>
      </c>
      <c r="D87" s="916"/>
      <c r="E87" s="925"/>
    </row>
    <row r="88" spans="2:5">
      <c r="B88" s="923" t="s">
        <v>178</v>
      </c>
      <c r="C88" s="924" t="s">
        <v>184</v>
      </c>
      <c r="D88" s="916"/>
      <c r="E88" s="925"/>
    </row>
    <row r="89" spans="2:5">
      <c r="B89" s="923" t="s">
        <v>179</v>
      </c>
      <c r="C89" s="924" t="s">
        <v>184</v>
      </c>
      <c r="D89" s="916"/>
      <c r="E89" s="925"/>
    </row>
    <row r="90" spans="2:5">
      <c r="B90" s="923" t="s">
        <v>180</v>
      </c>
      <c r="C90" s="924" t="s">
        <v>184</v>
      </c>
      <c r="D90" s="916"/>
      <c r="E90" s="925"/>
    </row>
    <row r="91" spans="2:5">
      <c r="B91" s="923" t="s">
        <v>181</v>
      </c>
      <c r="C91" s="924" t="s">
        <v>184</v>
      </c>
      <c r="D91" s="916"/>
      <c r="E91" s="925"/>
    </row>
    <row r="92" spans="2:5">
      <c r="B92" s="1777" t="s">
        <v>182</v>
      </c>
      <c r="C92" s="1778"/>
      <c r="D92" s="929">
        <f>SUM(D82:D91)</f>
        <v>0</v>
      </c>
      <c r="E92" s="929">
        <f>SUM(E82:E91)</f>
        <v>0</v>
      </c>
    </row>
  </sheetData>
  <mergeCells count="21">
    <mergeCell ref="A7:K7"/>
    <mergeCell ref="F8:F10"/>
    <mergeCell ref="G8:H9"/>
    <mergeCell ref="J8:K9"/>
    <mergeCell ref="I8:I10"/>
    <mergeCell ref="B92:C92"/>
    <mergeCell ref="A1:K1"/>
    <mergeCell ref="A2:K2"/>
    <mergeCell ref="A3:K3"/>
    <mergeCell ref="J23:K24"/>
    <mergeCell ref="G23:H24"/>
    <mergeCell ref="I23:I25"/>
    <mergeCell ref="B36:C36"/>
    <mergeCell ref="D23:E24"/>
    <mergeCell ref="D79:E80"/>
    <mergeCell ref="D8:E9"/>
    <mergeCell ref="B21:C21"/>
    <mergeCell ref="F23:F25"/>
    <mergeCell ref="G4:I4"/>
    <mergeCell ref="G5:I5"/>
    <mergeCell ref="G6:I6"/>
  </mergeCells>
  <phoneticPr fontId="0" type="noConversion"/>
  <hyperlinks>
    <hyperlink ref="B5" location="TOC!A1" display="TOC" xr:uid="{00000000-0004-0000-09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Header xml:space="preserve">&amp;LCheryl Kettner
</oddHeader>
    <oddFooter>&amp;LFY 2026-2028 ASC Filing&amp;CPage &amp;P of &amp;N&amp;R&amp;A
&amp;D</oddFooter>
  </headerFooter>
  <colBreaks count="1" manualBreakCount="1">
    <brk id="11" max="36" man="1"/>
  </colBreaks>
  <customProperties>
    <customPr name="xxe4aPID" r:id="rId2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tabColor rgb="FFFFFF00"/>
  </sheetPr>
  <dimension ref="A1:K28"/>
  <sheetViews>
    <sheetView workbookViewId="0">
      <selection activeCell="B9" sqref="B9"/>
    </sheetView>
  </sheetViews>
  <sheetFormatPr defaultColWidth="8.75" defaultRowHeight="15.75"/>
  <cols>
    <col min="1" max="1" width="38.375" style="9" customWidth="1"/>
    <col min="2" max="2" width="13.625" style="9" customWidth="1"/>
    <col min="3" max="6" width="12.75" style="9" customWidth="1"/>
    <col min="7" max="7" width="15.5" style="9" customWidth="1"/>
    <col min="8" max="11" width="12.625" style="9" customWidth="1"/>
    <col min="12" max="16384" width="8.75" style="9"/>
  </cols>
  <sheetData>
    <row r="1" spans="1:11" ht="24.75" thickBot="1">
      <c r="A1" s="1806" t="s">
        <v>605</v>
      </c>
      <c r="B1" s="1807"/>
      <c r="C1" s="1807"/>
      <c r="D1" s="1807"/>
      <c r="E1" s="1807"/>
      <c r="F1" s="1807"/>
      <c r="G1" s="1808"/>
      <c r="K1" s="435"/>
    </row>
    <row r="2" spans="1:11" ht="39.75" customHeight="1" thickBot="1">
      <c r="A2" s="959" t="s">
        <v>613</v>
      </c>
      <c r="B2" s="960" t="s">
        <v>650</v>
      </c>
      <c r="C2" s="1811" t="s">
        <v>651</v>
      </c>
      <c r="D2" s="1812"/>
      <c r="E2" s="1812"/>
      <c r="F2" s="1812"/>
      <c r="G2" s="1813"/>
    </row>
    <row r="3" spans="1:11" ht="17.25" thickBot="1">
      <c r="A3" s="961" t="s">
        <v>500</v>
      </c>
      <c r="B3" s="962">
        <v>2023</v>
      </c>
      <c r="C3" s="963">
        <f>B3+1</f>
        <v>2024</v>
      </c>
      <c r="D3" s="964">
        <f>C3+1</f>
        <v>2025</v>
      </c>
      <c r="E3" s="964">
        <f>D3+1</f>
        <v>2026</v>
      </c>
      <c r="F3" s="964">
        <f>E3+1</f>
        <v>2027</v>
      </c>
      <c r="G3" s="965">
        <f>F3+1</f>
        <v>2028</v>
      </c>
    </row>
    <row r="4" spans="1:11" ht="16.5">
      <c r="A4" s="966" t="s">
        <v>582</v>
      </c>
      <c r="B4" s="967">
        <f>'Sch 4 - Average System Cost'!D38</f>
        <v>0</v>
      </c>
      <c r="C4" s="968"/>
      <c r="D4" s="969"/>
      <c r="E4" s="969"/>
      <c r="F4" s="969"/>
      <c r="G4" s="970"/>
    </row>
    <row r="5" spans="1:11" ht="16.5">
      <c r="A5" s="285" t="s">
        <v>501</v>
      </c>
      <c r="B5" s="971">
        <f>'Sch 4 - Average System Cost'!D41</f>
        <v>0</v>
      </c>
      <c r="C5" s="972">
        <f>C4*B16</f>
        <v>0</v>
      </c>
      <c r="D5" s="972">
        <f>D4*B16</f>
        <v>0</v>
      </c>
      <c r="E5" s="972">
        <f>E4*B16</f>
        <v>0</v>
      </c>
      <c r="F5" s="972">
        <f>F4*B16</f>
        <v>0</v>
      </c>
      <c r="G5" s="973">
        <f>G4*B16</f>
        <v>0</v>
      </c>
    </row>
    <row r="6" spans="1:11" ht="16.5">
      <c r="A6" s="974" t="s">
        <v>502</v>
      </c>
      <c r="B6" s="975">
        <f>B4+B5</f>
        <v>0</v>
      </c>
      <c r="C6" s="972">
        <f t="shared" ref="C6:G6" si="0">C4+C5</f>
        <v>0</v>
      </c>
      <c r="D6" s="972">
        <f t="shared" si="0"/>
        <v>0</v>
      </c>
      <c r="E6" s="972">
        <f t="shared" si="0"/>
        <v>0</v>
      </c>
      <c r="F6" s="972">
        <f t="shared" si="0"/>
        <v>0</v>
      </c>
      <c r="G6" s="973">
        <f t="shared" si="0"/>
        <v>0</v>
      </c>
    </row>
    <row r="7" spans="1:11" ht="16.5">
      <c r="A7" s="976" t="s">
        <v>616</v>
      </c>
      <c r="B7" s="975">
        <f>B6</f>
        <v>0</v>
      </c>
      <c r="C7" s="972">
        <f>C6</f>
        <v>0</v>
      </c>
      <c r="D7" s="972">
        <f>D6</f>
        <v>0</v>
      </c>
      <c r="E7" s="972">
        <f>E6</f>
        <v>0</v>
      </c>
      <c r="F7" s="972">
        <f t="shared" ref="F7:G7" si="1">F6</f>
        <v>0</v>
      </c>
      <c r="G7" s="973">
        <f t="shared" si="1"/>
        <v>0</v>
      </c>
    </row>
    <row r="8" spans="1:11" ht="16.5">
      <c r="A8" s="977"/>
      <c r="B8" s="978"/>
      <c r="C8" s="978"/>
      <c r="D8" s="978"/>
      <c r="E8" s="978"/>
      <c r="F8" s="978"/>
      <c r="G8" s="979"/>
    </row>
    <row r="9" spans="1:11" ht="16.5">
      <c r="A9" s="976" t="s">
        <v>617</v>
      </c>
      <c r="B9" s="975">
        <f>'Sch 4 - Average System Cost'!F45</f>
        <v>0</v>
      </c>
      <c r="C9" s="980"/>
      <c r="D9" s="980"/>
      <c r="E9" s="980"/>
      <c r="F9" s="980"/>
      <c r="G9" s="979"/>
    </row>
    <row r="10" spans="1:11" ht="16.5">
      <c r="A10" s="976" t="s">
        <v>618</v>
      </c>
      <c r="B10" s="981"/>
      <c r="C10" s="980"/>
      <c r="D10" s="980"/>
      <c r="E10" s="980"/>
      <c r="F10" s="980"/>
      <c r="G10" s="979"/>
    </row>
    <row r="11" spans="1:11" ht="16.5">
      <c r="A11" s="976" t="s">
        <v>619</v>
      </c>
      <c r="B11" s="975">
        <f>B9</f>
        <v>0</v>
      </c>
      <c r="C11" s="972">
        <f>C10+B11</f>
        <v>0</v>
      </c>
      <c r="D11" s="972">
        <f t="shared" ref="D11:G11" si="2">D10+C11</f>
        <v>0</v>
      </c>
      <c r="E11" s="972">
        <f t="shared" si="2"/>
        <v>0</v>
      </c>
      <c r="F11" s="972">
        <f t="shared" si="2"/>
        <v>0</v>
      </c>
      <c r="G11" s="973">
        <f t="shared" si="2"/>
        <v>0</v>
      </c>
    </row>
    <row r="12" spans="1:11" ht="16.5">
      <c r="A12" s="974"/>
      <c r="B12" s="981"/>
      <c r="C12" s="982"/>
      <c r="D12" s="980"/>
      <c r="E12" s="980"/>
      <c r="F12" s="980"/>
      <c r="G12" s="979"/>
    </row>
    <row r="13" spans="1:11" ht="16.5">
      <c r="A13" s="977"/>
      <c r="B13" s="978"/>
      <c r="C13" s="978"/>
      <c r="D13" s="978"/>
      <c r="E13" s="978"/>
      <c r="F13" s="978"/>
      <c r="G13" s="979"/>
    </row>
    <row r="14" spans="1:11" ht="16.5">
      <c r="A14" s="983" t="s">
        <v>503</v>
      </c>
      <c r="B14" s="984"/>
      <c r="C14" s="985">
        <f>C6-B6</f>
        <v>0</v>
      </c>
      <c r="D14" s="985">
        <f>D6-C6</f>
        <v>0</v>
      </c>
      <c r="E14" s="985">
        <f>E6-D6</f>
        <v>0</v>
      </c>
      <c r="F14" s="985">
        <f>F6-E6</f>
        <v>0</v>
      </c>
      <c r="G14" s="986">
        <f>G6-F6</f>
        <v>0</v>
      </c>
    </row>
    <row r="15" spans="1:11" ht="16.5">
      <c r="A15" s="974"/>
      <c r="B15" s="978"/>
      <c r="C15" s="987"/>
      <c r="D15" s="987"/>
      <c r="E15" s="987"/>
      <c r="F15" s="988"/>
      <c r="G15" s="989"/>
    </row>
    <row r="16" spans="1:11" ht="16.5">
      <c r="A16" s="977" t="s">
        <v>620</v>
      </c>
      <c r="B16" s="990">
        <f>ROUND('Sch 4 - Average System Cost'!F42,4)</f>
        <v>0</v>
      </c>
      <c r="C16" s="978"/>
      <c r="D16" s="978"/>
      <c r="E16" s="978"/>
      <c r="F16" s="991"/>
      <c r="G16" s="992"/>
    </row>
    <row r="17" spans="1:7" ht="17.25" thickBot="1">
      <c r="A17" s="993"/>
      <c r="B17" s="994"/>
      <c r="C17" s="994"/>
      <c r="D17" s="994"/>
      <c r="E17" s="994"/>
      <c r="F17" s="995"/>
      <c r="G17" s="996"/>
    </row>
    <row r="19" spans="1:7" ht="16.5" thickBot="1"/>
    <row r="20" spans="1:7" ht="16.5">
      <c r="A20" s="10" t="s">
        <v>585</v>
      </c>
      <c r="D20" s="1694">
        <f>'Sch 1- Rate Base '!E5</f>
        <v>0</v>
      </c>
      <c r="E20" s="1696"/>
      <c r="F20" s="1"/>
    </row>
    <row r="21" spans="1:7" ht="19.5">
      <c r="A21" s="997"/>
      <c r="D21" s="1697">
        <f>'Sch 1- Rate Base '!E6</f>
        <v>2026</v>
      </c>
      <c r="E21" s="1699"/>
      <c r="F21" s="1"/>
    </row>
    <row r="22" spans="1:7" ht="17.25" thickBot="1">
      <c r="D22" s="1700">
        <f>'Sch 1- Rate Base '!E7</f>
        <v>0</v>
      </c>
      <c r="E22" s="1810"/>
      <c r="F22" s="403"/>
    </row>
    <row r="25" spans="1:7" ht="19.5">
      <c r="C25" s="1809" t="s">
        <v>51</v>
      </c>
      <c r="D25" s="1809"/>
      <c r="E25" s="1809"/>
      <c r="F25" s="1809"/>
      <c r="G25" s="1809"/>
    </row>
    <row r="26" spans="1:7" ht="19.5">
      <c r="B26" s="903"/>
      <c r="C26" s="1683" t="s">
        <v>53</v>
      </c>
      <c r="D26" s="1683"/>
      <c r="E26" s="1683"/>
      <c r="F26" s="1683"/>
      <c r="G26" s="1683"/>
    </row>
    <row r="27" spans="1:7" ht="16.5">
      <c r="B27" s="474"/>
      <c r="C27" s="1692" t="s">
        <v>689</v>
      </c>
      <c r="D27" s="1692"/>
      <c r="E27" s="1692"/>
      <c r="F27" s="1692"/>
      <c r="G27" s="1692"/>
    </row>
    <row r="28" spans="1:7" ht="16.5">
      <c r="B28" s="898"/>
      <c r="C28" s="898"/>
      <c r="D28" s="898"/>
      <c r="E28" s="898"/>
      <c r="F28" s="898"/>
      <c r="G28" s="898"/>
    </row>
  </sheetData>
  <mergeCells count="8">
    <mergeCell ref="C26:G26"/>
    <mergeCell ref="C27:G27"/>
    <mergeCell ref="A1:G1"/>
    <mergeCell ref="C25:G25"/>
    <mergeCell ref="D20:E20"/>
    <mergeCell ref="D21:E21"/>
    <mergeCell ref="D22:E22"/>
    <mergeCell ref="C2:G2"/>
  </mergeCells>
  <phoneticPr fontId="0" type="noConversion"/>
  <hyperlinks>
    <hyperlink ref="A20" location="TOC!A1" display="TOC" xr:uid="{00000000-0004-0000-0A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Header xml:space="preserve">&amp;LJenn Hossack
</oddHeader>
    <oddFooter>&amp;LFY 2026-2028 ASC Filing&amp;CPage &amp;P of &amp;N&amp;R&amp;A
&amp;D</oddFooter>
  </headerFooter>
  <customProperties>
    <customPr name="xxe4aPID" r:id="rId2"/>
  </customProperties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">
    <tabColor rgb="FFC00000"/>
  </sheetPr>
  <dimension ref="A1:H24"/>
  <sheetViews>
    <sheetView workbookViewId="0">
      <selection sqref="A1:XFD1048576"/>
    </sheetView>
  </sheetViews>
  <sheetFormatPr defaultColWidth="8.75" defaultRowHeight="15.75"/>
  <cols>
    <col min="1" max="1" width="9.125" style="9" customWidth="1"/>
    <col min="2" max="2" width="5.125" style="9" customWidth="1"/>
    <col min="3" max="3" width="14.625" style="9" customWidth="1"/>
    <col min="4" max="4" width="15.625" style="9" customWidth="1"/>
    <col min="5" max="5" width="20.375" style="9" customWidth="1"/>
    <col min="6" max="6" width="13.5" style="9" customWidth="1"/>
    <col min="7" max="7" width="9.875" style="9" hidden="1" customWidth="1"/>
    <col min="8" max="8" width="10.75" style="9" customWidth="1"/>
    <col min="9" max="16384" width="8.75" style="9"/>
  </cols>
  <sheetData>
    <row r="1" spans="1:8" ht="20.25" thickTop="1">
      <c r="A1" s="1685" t="s">
        <v>51</v>
      </c>
      <c r="B1" s="1686"/>
      <c r="C1" s="1686"/>
      <c r="D1" s="1686"/>
      <c r="E1" s="1686"/>
      <c r="F1" s="1686"/>
      <c r="G1" s="1686"/>
      <c r="H1" s="1687"/>
    </row>
    <row r="2" spans="1:8" ht="16.5">
      <c r="A2" s="1682" t="s">
        <v>53</v>
      </c>
      <c r="B2" s="1683"/>
      <c r="C2" s="1683"/>
      <c r="D2" s="1683"/>
      <c r="E2" s="1683"/>
      <c r="F2" s="1683"/>
      <c r="G2" s="1683"/>
      <c r="H2" s="1684"/>
    </row>
    <row r="3" spans="1:8" ht="16.5">
      <c r="A3" s="1691" t="s">
        <v>690</v>
      </c>
      <c r="B3" s="1692"/>
      <c r="C3" s="1692"/>
      <c r="D3" s="1692"/>
      <c r="E3" s="1692"/>
      <c r="F3" s="1692"/>
      <c r="G3" s="1692"/>
      <c r="H3" s="1693"/>
    </row>
    <row r="4" spans="1:8" ht="17.25" thickBot="1">
      <c r="A4" s="390"/>
      <c r="B4" s="392"/>
      <c r="C4" s="392"/>
      <c r="D4" s="392"/>
      <c r="E4" s="392"/>
      <c r="F4" s="392"/>
      <c r="G4" s="458"/>
      <c r="H4" s="459"/>
    </row>
    <row r="5" spans="1:8" ht="16.5">
      <c r="A5" s="998" t="s">
        <v>585</v>
      </c>
      <c r="C5" s="397" t="s">
        <v>495</v>
      </c>
      <c r="D5" s="1694">
        <f>'Sch 1- Rate Base '!$E$5</f>
        <v>0</v>
      </c>
      <c r="E5" s="1696"/>
      <c r="F5" s="898"/>
      <c r="G5" s="458"/>
      <c r="H5" s="459"/>
    </row>
    <row r="6" spans="1:8" ht="16.5">
      <c r="A6" s="646"/>
      <c r="C6" s="397" t="s">
        <v>496</v>
      </c>
      <c r="D6" s="1697">
        <f>'Sch 1- Rate Base '!$E$6</f>
        <v>2026</v>
      </c>
      <c r="E6" s="1699"/>
      <c r="F6" s="898"/>
      <c r="G6" s="458"/>
      <c r="H6" s="459"/>
    </row>
    <row r="7" spans="1:8" ht="17.25" thickBot="1">
      <c r="A7" s="646"/>
      <c r="C7" s="397" t="s">
        <v>497</v>
      </c>
      <c r="D7" s="1700">
        <f>'Sch 1- Rate Base '!$E$7</f>
        <v>0</v>
      </c>
      <c r="E7" s="1810"/>
      <c r="F7" s="898"/>
      <c r="G7" s="458"/>
      <c r="H7" s="459"/>
    </row>
    <row r="8" spans="1:8" ht="16.5">
      <c r="A8" s="646"/>
      <c r="C8" s="397"/>
      <c r="D8" s="403"/>
      <c r="E8" s="999"/>
      <c r="F8" s="404"/>
      <c r="G8" s="458"/>
      <c r="H8" s="459"/>
    </row>
    <row r="9" spans="1:8" ht="16.5">
      <c r="A9" s="646"/>
      <c r="B9" s="1000"/>
      <c r="C9" s="392"/>
      <c r="D9" s="392"/>
      <c r="E9" s="392"/>
      <c r="F9" s="404"/>
      <c r="G9" s="458"/>
      <c r="H9" s="459"/>
    </row>
    <row r="10" spans="1:8" ht="16.5">
      <c r="A10" s="1001" t="s">
        <v>499</v>
      </c>
      <c r="B10" s="1002"/>
      <c r="C10" s="1002"/>
      <c r="D10" s="1002"/>
      <c r="E10" s="1002"/>
      <c r="F10" s="1002"/>
      <c r="G10" s="458"/>
      <c r="H10" s="459"/>
    </row>
    <row r="11" spans="1:8" ht="17.25" thickBot="1">
      <c r="A11" s="1003"/>
      <c r="B11" s="1004"/>
      <c r="C11" s="1004"/>
      <c r="D11" s="1004"/>
      <c r="E11" s="1004"/>
      <c r="F11" s="1004"/>
      <c r="G11" s="1005"/>
      <c r="H11" s="1006"/>
    </row>
    <row r="12" spans="1:8">
      <c r="A12" s="1007"/>
      <c r="H12" s="455"/>
    </row>
    <row r="13" spans="1:8" ht="16.5">
      <c r="A13" s="389"/>
      <c r="B13" s="127"/>
      <c r="C13" s="127"/>
      <c r="D13" s="127"/>
      <c r="E13" s="127"/>
      <c r="F13" s="127"/>
      <c r="H13" s="455"/>
    </row>
    <row r="14" spans="1:8" ht="16.5">
      <c r="A14" s="389"/>
      <c r="B14" s="127"/>
      <c r="C14" s="127"/>
      <c r="D14" s="127"/>
      <c r="E14" s="127"/>
      <c r="F14" s="127"/>
      <c r="H14" s="455"/>
    </row>
    <row r="15" spans="1:8">
      <c r="A15" s="420"/>
      <c r="B15" s="1008"/>
      <c r="C15" s="286"/>
      <c r="D15" s="1008"/>
      <c r="E15" s="1008"/>
      <c r="F15" s="1009"/>
      <c r="H15" s="455"/>
    </row>
    <row r="16" spans="1:8">
      <c r="A16" s="420"/>
      <c r="B16" s="1008"/>
      <c r="C16" s="286"/>
      <c r="D16" s="1008"/>
      <c r="E16" s="1008"/>
      <c r="F16" s="1009"/>
      <c r="H16" s="455"/>
    </row>
    <row r="17" spans="1:8">
      <c r="A17" s="420"/>
      <c r="B17" s="1008"/>
      <c r="C17" s="286"/>
      <c r="D17" s="1008"/>
      <c r="E17" s="1008"/>
      <c r="F17" s="1009"/>
      <c r="H17" s="455"/>
    </row>
    <row r="18" spans="1:8">
      <c r="A18" s="420"/>
      <c r="B18" s="1008"/>
      <c r="C18" s="286"/>
      <c r="D18" s="1008"/>
      <c r="E18" s="1008"/>
      <c r="F18" s="1009"/>
      <c r="H18" s="455"/>
    </row>
    <row r="19" spans="1:8">
      <c r="A19" s="420"/>
      <c r="B19" s="1008"/>
      <c r="C19" s="286"/>
      <c r="D19" s="1008"/>
      <c r="E19" s="1010"/>
      <c r="F19" s="1009"/>
      <c r="H19" s="455"/>
    </row>
    <row r="20" spans="1:8">
      <c r="A20" s="420"/>
      <c r="B20" s="286"/>
      <c r="C20" s="286"/>
      <c r="D20" s="286"/>
      <c r="E20" s="286"/>
      <c r="H20" s="455"/>
    </row>
    <row r="21" spans="1:8" ht="17.25" thickBot="1">
      <c r="A21" s="389"/>
      <c r="B21" s="1011"/>
      <c r="C21" s="127"/>
      <c r="D21" s="1011"/>
      <c r="E21" s="1011"/>
      <c r="F21" s="1012"/>
      <c r="H21" s="455"/>
    </row>
    <row r="22" spans="1:8" ht="16.5" thickBot="1">
      <c r="A22" s="832"/>
      <c r="E22" s="1013" t="s">
        <v>777</v>
      </c>
      <c r="F22" s="1014"/>
      <c r="H22" s="455"/>
    </row>
    <row r="23" spans="1:8" ht="16.5" thickBot="1">
      <c r="A23" s="833"/>
      <c r="B23" s="834"/>
      <c r="C23" s="834"/>
      <c r="D23" s="834"/>
      <c r="E23" s="834"/>
      <c r="F23" s="834"/>
      <c r="G23" s="834"/>
      <c r="H23" s="835"/>
    </row>
    <row r="24" spans="1:8" ht="16.5" thickTop="1"/>
  </sheetData>
  <mergeCells count="6">
    <mergeCell ref="D6:E6"/>
    <mergeCell ref="D7:E7"/>
    <mergeCell ref="A1:H1"/>
    <mergeCell ref="A2:H2"/>
    <mergeCell ref="A3:H3"/>
    <mergeCell ref="D5:E5"/>
  </mergeCells>
  <phoneticPr fontId="0" type="noConversion"/>
  <hyperlinks>
    <hyperlink ref="A5" location="TOC!A1" display="TOC" xr:uid="{00000000-0004-0000-0B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6">
    <tabColor rgb="FF92D050"/>
  </sheetPr>
  <dimension ref="A1:M42"/>
  <sheetViews>
    <sheetView topLeftCell="A36" workbookViewId="0">
      <selection activeCell="K15" sqref="K15"/>
    </sheetView>
  </sheetViews>
  <sheetFormatPr defaultColWidth="9" defaultRowHeight="13.5"/>
  <cols>
    <col min="1" max="1" width="7.125" style="26" customWidth="1"/>
    <col min="2" max="2" width="48.125" style="26" customWidth="1"/>
    <col min="3" max="3" width="22.125" style="1042" customWidth="1"/>
    <col min="4" max="4" width="24.375" style="26" customWidth="1"/>
    <col min="5" max="5" width="0.125" style="26" customWidth="1"/>
    <col min="6" max="16384" width="9" style="26"/>
  </cols>
  <sheetData>
    <row r="1" spans="1:13" ht="20.25" thickTop="1">
      <c r="A1" s="1685" t="s">
        <v>51</v>
      </c>
      <c r="B1" s="1686"/>
      <c r="C1" s="1686"/>
      <c r="D1" s="1687"/>
    </row>
    <row r="2" spans="1:13" ht="16.5">
      <c r="A2" s="1682" t="s">
        <v>53</v>
      </c>
      <c r="B2" s="1683"/>
      <c r="C2" s="1683"/>
      <c r="D2" s="1684"/>
      <c r="H2" s="9"/>
      <c r="I2" s="9"/>
      <c r="J2" s="9"/>
      <c r="K2" s="9"/>
      <c r="L2" s="9"/>
      <c r="M2" s="9"/>
    </row>
    <row r="3" spans="1:13" ht="16.5">
      <c r="A3" s="1691" t="s">
        <v>689</v>
      </c>
      <c r="B3" s="1692"/>
      <c r="C3" s="1692"/>
      <c r="D3" s="1693"/>
      <c r="H3" s="9"/>
      <c r="I3" s="9"/>
      <c r="J3" s="9"/>
      <c r="K3" s="9"/>
      <c r="L3" s="9"/>
      <c r="M3" s="9"/>
    </row>
    <row r="4" spans="1:13" ht="12.75" customHeight="1" thickBot="1">
      <c r="A4" s="390"/>
      <c r="B4" s="1"/>
      <c r="C4" s="1"/>
      <c r="D4" s="391"/>
      <c r="H4" s="9"/>
      <c r="I4" s="9"/>
      <c r="J4" s="9"/>
      <c r="K4" s="9"/>
      <c r="L4" s="9"/>
      <c r="M4" s="9"/>
    </row>
    <row r="5" spans="1:13" ht="16.5">
      <c r="A5" s="396" t="s">
        <v>585</v>
      </c>
      <c r="B5" s="397" t="s">
        <v>495</v>
      </c>
      <c r="C5" s="650">
        <f>'Sch 1- Rate Base '!$E$5</f>
        <v>0</v>
      </c>
      <c r="D5" s="455"/>
      <c r="E5" s="9"/>
      <c r="H5" s="898"/>
      <c r="I5" s="898"/>
      <c r="J5" s="898"/>
    </row>
    <row r="6" spans="1:13" ht="16.5">
      <c r="A6" s="1015"/>
      <c r="B6" s="397" t="s">
        <v>496</v>
      </c>
      <c r="C6" s="1016">
        <f>'Sch 1- Rate Base '!$E$6</f>
        <v>2026</v>
      </c>
      <c r="D6" s="455"/>
      <c r="E6" s="9"/>
      <c r="H6" s="898"/>
      <c r="I6" s="898"/>
      <c r="J6" s="898"/>
    </row>
    <row r="7" spans="1:13" ht="17.25" thickBot="1">
      <c r="A7" s="832" t="s">
        <v>791</v>
      </c>
      <c r="B7" s="397" t="s">
        <v>497</v>
      </c>
      <c r="C7" s="1017">
        <f>'Sch 1- Rate Base '!$E$7</f>
        <v>0</v>
      </c>
      <c r="D7" s="455"/>
      <c r="E7" s="9"/>
      <c r="H7" s="1018"/>
      <c r="I7" s="898"/>
      <c r="J7" s="898"/>
    </row>
    <row r="8" spans="1:13" ht="15.75" hidden="1" customHeight="1">
      <c r="A8" s="1019"/>
      <c r="B8" s="1020"/>
      <c r="C8" s="404"/>
      <c r="D8" s="1021"/>
      <c r="E8" s="9"/>
    </row>
    <row r="9" spans="1:13" ht="16.5" hidden="1" customHeight="1" thickBot="1">
      <c r="A9" s="390"/>
      <c r="B9" s="1"/>
      <c r="C9" s="404"/>
      <c r="D9" s="391"/>
    </row>
    <row r="10" spans="1:13" ht="17.25" thickBot="1">
      <c r="A10" s="1774" t="s">
        <v>291</v>
      </c>
      <c r="B10" s="1775"/>
      <c r="C10" s="1775"/>
      <c r="D10" s="1776"/>
      <c r="E10" s="9"/>
    </row>
    <row r="11" spans="1:13" ht="16.5">
      <c r="A11" s="1817" t="s">
        <v>213</v>
      </c>
      <c r="B11" s="1818"/>
      <c r="C11" s="1022" t="s">
        <v>284</v>
      </c>
      <c r="D11" s="1814" t="s">
        <v>374</v>
      </c>
      <c r="E11" s="9"/>
    </row>
    <row r="12" spans="1:13" ht="16.5">
      <c r="A12" s="1819"/>
      <c r="B12" s="1820"/>
      <c r="C12" s="1023" t="s">
        <v>244</v>
      </c>
      <c r="D12" s="1815"/>
      <c r="E12" s="9"/>
    </row>
    <row r="13" spans="1:13" ht="17.25" thickBot="1">
      <c r="A13" s="1821"/>
      <c r="B13" s="1822"/>
      <c r="C13" s="1024" t="s">
        <v>245</v>
      </c>
      <c r="D13" s="1816"/>
      <c r="E13" s="9"/>
    </row>
    <row r="14" spans="1:13" ht="16.5">
      <c r="A14" s="1025" t="s">
        <v>442</v>
      </c>
      <c r="B14" s="1026"/>
      <c r="C14" s="1"/>
      <c r="D14" s="391"/>
      <c r="E14" s="9"/>
    </row>
    <row r="15" spans="1:13" ht="16.5">
      <c r="A15" s="1025" t="s">
        <v>370</v>
      </c>
      <c r="B15" s="1026"/>
      <c r="C15" s="1027"/>
      <c r="D15" s="1028"/>
    </row>
    <row r="16" spans="1:13">
      <c r="A16" s="1029">
        <v>1</v>
      </c>
      <c r="B16" s="1030" t="s">
        <v>97</v>
      </c>
      <c r="C16" s="1031" t="s">
        <v>292</v>
      </c>
      <c r="D16" s="1032"/>
    </row>
    <row r="17" spans="1:4">
      <c r="A17" s="1029">
        <v>2</v>
      </c>
      <c r="B17" s="1030" t="s">
        <v>98</v>
      </c>
      <c r="C17" s="1031" t="s">
        <v>292</v>
      </c>
      <c r="D17" s="1032"/>
    </row>
    <row r="18" spans="1:4">
      <c r="A18" s="1029">
        <v>3</v>
      </c>
      <c r="B18" s="1030" t="s">
        <v>443</v>
      </c>
      <c r="C18" s="1031" t="s">
        <v>292</v>
      </c>
      <c r="D18" s="1032"/>
    </row>
    <row r="19" spans="1:4">
      <c r="A19" s="1029">
        <v>4</v>
      </c>
      <c r="B19" s="1030" t="s">
        <v>444</v>
      </c>
      <c r="C19" s="1031" t="s">
        <v>292</v>
      </c>
      <c r="D19" s="1032"/>
    </row>
    <row r="20" spans="1:4">
      <c r="A20" s="1029">
        <v>5</v>
      </c>
      <c r="B20" s="1030" t="s">
        <v>159</v>
      </c>
      <c r="C20" s="1031" t="s">
        <v>292</v>
      </c>
      <c r="D20" s="1032"/>
    </row>
    <row r="21" spans="1:4">
      <c r="A21" s="1029">
        <v>6</v>
      </c>
      <c r="B21" s="1030" t="s">
        <v>446</v>
      </c>
      <c r="C21" s="1031" t="s">
        <v>292</v>
      </c>
      <c r="D21" s="1032"/>
    </row>
    <row r="22" spans="1:4">
      <c r="A22" s="1029">
        <v>7</v>
      </c>
      <c r="B22" s="1030" t="s">
        <v>447</v>
      </c>
      <c r="C22" s="1031" t="s">
        <v>292</v>
      </c>
      <c r="D22" s="1032"/>
    </row>
    <row r="23" spans="1:4" ht="16.5">
      <c r="A23" s="1025" t="s">
        <v>190</v>
      </c>
      <c r="B23" s="1033"/>
      <c r="C23" s="1034"/>
      <c r="D23" s="1035">
        <f>SUM(D16:D22)</f>
        <v>0</v>
      </c>
    </row>
    <row r="24" spans="1:4" ht="15.75">
      <c r="A24" s="1029"/>
      <c r="B24" s="1033"/>
      <c r="C24" s="1036"/>
      <c r="D24" s="421"/>
    </row>
    <row r="25" spans="1:4" ht="16.5">
      <c r="A25" s="1025" t="s">
        <v>371</v>
      </c>
      <c r="B25" s="1026"/>
      <c r="C25" s="1037"/>
      <c r="D25" s="421"/>
    </row>
    <row r="26" spans="1:4">
      <c r="A26" s="1029">
        <v>9</v>
      </c>
      <c r="B26" s="1030" t="s">
        <v>97</v>
      </c>
      <c r="C26" s="1031" t="s">
        <v>292</v>
      </c>
      <c r="D26" s="1032"/>
    </row>
    <row r="27" spans="1:4">
      <c r="A27" s="1029">
        <v>10</v>
      </c>
      <c r="B27" s="1030" t="s">
        <v>98</v>
      </c>
      <c r="C27" s="1031" t="s">
        <v>292</v>
      </c>
      <c r="D27" s="1032"/>
    </row>
    <row r="28" spans="1:4">
      <c r="A28" s="1029">
        <v>11</v>
      </c>
      <c r="B28" s="1030" t="s">
        <v>443</v>
      </c>
      <c r="C28" s="1031" t="s">
        <v>292</v>
      </c>
      <c r="D28" s="1032"/>
    </row>
    <row r="29" spans="1:4">
      <c r="A29" s="1029">
        <v>12</v>
      </c>
      <c r="B29" s="1030" t="s">
        <v>447</v>
      </c>
      <c r="C29" s="1031" t="s">
        <v>292</v>
      </c>
      <c r="D29" s="1032"/>
    </row>
    <row r="30" spans="1:4" ht="16.5">
      <c r="A30" s="1025" t="s">
        <v>191</v>
      </c>
      <c r="B30" s="1026"/>
      <c r="C30" s="1034"/>
      <c r="D30" s="1035">
        <f>SUM(D26:D29)</f>
        <v>0</v>
      </c>
    </row>
    <row r="31" spans="1:4" ht="16.5">
      <c r="A31" s="1025"/>
      <c r="B31" s="1026"/>
      <c r="C31" s="1037"/>
      <c r="D31" s="421"/>
    </row>
    <row r="32" spans="1:4" ht="16.5">
      <c r="A32" s="1025" t="s">
        <v>251</v>
      </c>
      <c r="B32" s="1026"/>
      <c r="C32" s="1037"/>
      <c r="D32" s="421"/>
    </row>
    <row r="33" spans="1:4">
      <c r="A33" s="1029"/>
      <c r="B33" s="1030" t="s">
        <v>252</v>
      </c>
      <c r="C33" s="1031" t="s">
        <v>292</v>
      </c>
      <c r="D33" s="1032"/>
    </row>
    <row r="34" spans="1:4">
      <c r="A34" s="1029"/>
      <c r="B34" s="1030" t="s">
        <v>253</v>
      </c>
      <c r="C34" s="1031" t="s">
        <v>292</v>
      </c>
      <c r="D34" s="1032"/>
    </row>
    <row r="35" spans="1:4">
      <c r="A35" s="1029"/>
      <c r="B35" s="1030" t="s">
        <v>157</v>
      </c>
      <c r="C35" s="1031" t="s">
        <v>292</v>
      </c>
      <c r="D35" s="1032"/>
    </row>
    <row r="36" spans="1:4">
      <c r="A36" s="1029"/>
      <c r="B36" s="1030" t="s">
        <v>158</v>
      </c>
      <c r="C36" s="1031" t="s">
        <v>292</v>
      </c>
      <c r="D36" s="1032"/>
    </row>
    <row r="37" spans="1:4">
      <c r="A37" s="1029"/>
      <c r="B37" s="1030" t="s">
        <v>160</v>
      </c>
      <c r="C37" s="1031" t="s">
        <v>292</v>
      </c>
      <c r="D37" s="1032"/>
    </row>
    <row r="38" spans="1:4">
      <c r="A38" s="1029"/>
      <c r="B38" s="1030" t="s">
        <v>161</v>
      </c>
      <c r="C38" s="1031" t="s">
        <v>292</v>
      </c>
      <c r="D38" s="1032"/>
    </row>
    <row r="39" spans="1:4">
      <c r="A39" s="1029"/>
      <c r="B39" s="1030" t="s">
        <v>162</v>
      </c>
      <c r="C39" s="1031" t="s">
        <v>292</v>
      </c>
      <c r="D39" s="1032"/>
    </row>
    <row r="40" spans="1:4" ht="16.5">
      <c r="A40" s="1025" t="s">
        <v>192</v>
      </c>
      <c r="B40" s="1033"/>
      <c r="C40" s="1034"/>
      <c r="D40" s="1035">
        <f>SUM(D33:D39)</f>
        <v>0</v>
      </c>
    </row>
    <row r="41" spans="1:4" ht="14.25" thickBot="1">
      <c r="A41" s="1038"/>
      <c r="B41" s="1039"/>
      <c r="C41" s="1040"/>
      <c r="D41" s="1041"/>
    </row>
    <row r="42" spans="1:4" ht="14.25" thickTop="1"/>
  </sheetData>
  <mergeCells count="6">
    <mergeCell ref="D11:D13"/>
    <mergeCell ref="A11:B13"/>
    <mergeCell ref="A1:D1"/>
    <mergeCell ref="A2:D2"/>
    <mergeCell ref="A3:D3"/>
    <mergeCell ref="A10:D10"/>
  </mergeCells>
  <phoneticPr fontId="0" type="noConversion"/>
  <hyperlinks>
    <hyperlink ref="A5" location="TOC!A1" display="TOC" xr:uid="{00000000-0004-0000-0C00-000000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3">
    <tabColor rgb="FF0070C0"/>
  </sheetPr>
  <dimension ref="A1:AH151"/>
  <sheetViews>
    <sheetView topLeftCell="A147" zoomScale="115" zoomScaleNormal="115" workbookViewId="0">
      <selection activeCell="F12" sqref="F12"/>
    </sheetView>
  </sheetViews>
  <sheetFormatPr defaultColWidth="8.75" defaultRowHeight="15.75" outlineLevelRow="1"/>
  <cols>
    <col min="1" max="1" width="6.125" style="9" bestFit="1" customWidth="1"/>
    <col min="2" max="2" width="35.75" style="9" bestFit="1" customWidth="1"/>
    <col min="3" max="3" width="13.625" style="9" customWidth="1"/>
    <col min="4" max="4" width="11" style="9" customWidth="1"/>
    <col min="5" max="5" width="13.375" style="9" customWidth="1"/>
    <col min="6" max="6" width="17.75" style="9" bestFit="1" customWidth="1"/>
    <col min="7" max="7" width="20.125" style="9" bestFit="1" customWidth="1"/>
    <col min="8" max="8" width="16.25" style="9" bestFit="1" customWidth="1"/>
    <col min="9" max="9" width="17.5" style="9" bestFit="1" customWidth="1"/>
    <col min="10" max="10" width="23" style="9" bestFit="1" customWidth="1"/>
    <col min="11" max="11" width="11.25" style="9" bestFit="1" customWidth="1"/>
    <col min="12" max="12" width="25.75" style="9" bestFit="1" customWidth="1"/>
    <col min="13" max="13" width="27.75" style="9" bestFit="1" customWidth="1"/>
    <col min="14" max="14" width="3.625" style="9" bestFit="1" customWidth="1"/>
    <col min="15" max="15" width="2.875" style="9" bestFit="1" customWidth="1"/>
    <col min="16" max="17" width="8.875" style="9" bestFit="1" customWidth="1"/>
    <col min="18" max="18" width="11.75" style="9" bestFit="1" customWidth="1"/>
    <col min="19" max="25" width="10.5" style="9" bestFit="1" customWidth="1"/>
    <col min="26" max="26" width="8.75" style="9"/>
    <col min="27" max="30" width="8.875" style="9" bestFit="1" customWidth="1"/>
    <col min="31" max="32" width="8.75" style="9"/>
    <col min="33" max="34" width="8.875" style="9" bestFit="1" customWidth="1"/>
    <col min="35" max="16384" width="8.75" style="9"/>
  </cols>
  <sheetData>
    <row r="1" spans="1:34" ht="17.25" thickTop="1">
      <c r="A1" s="1"/>
      <c r="B1" s="2">
        <f>'Sch 1- Rate Base '!E5</f>
        <v>0</v>
      </c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5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7"/>
      <c r="AA1" s="7"/>
      <c r="AB1" s="7"/>
      <c r="AC1" s="7"/>
      <c r="AD1" s="7"/>
      <c r="AE1" s="7"/>
      <c r="AF1" s="7"/>
      <c r="AG1" s="8">
        <v>2008</v>
      </c>
      <c r="AH1" s="8">
        <v>1</v>
      </c>
    </row>
    <row r="2" spans="1:34" ht="16.5">
      <c r="A2" s="10" t="s">
        <v>585</v>
      </c>
      <c r="B2" s="11" t="s">
        <v>504</v>
      </c>
      <c r="C2" s="12"/>
      <c r="D2" s="12"/>
      <c r="E2" s="13" t="s">
        <v>505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5"/>
      <c r="AA2" s="15"/>
      <c r="AB2" s="15"/>
      <c r="AC2" s="15"/>
      <c r="AD2" s="15"/>
      <c r="AE2" s="15"/>
      <c r="AF2" s="15"/>
      <c r="AG2" s="16">
        <v>2009</v>
      </c>
      <c r="AH2" s="16">
        <v>2</v>
      </c>
    </row>
    <row r="3" spans="1:34" ht="16.5">
      <c r="A3" s="17" t="s">
        <v>586</v>
      </c>
      <c r="B3" s="18">
        <v>46478</v>
      </c>
      <c r="C3" s="12"/>
      <c r="D3" s="12"/>
      <c r="E3" s="19" t="s">
        <v>506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15"/>
      <c r="AA3" s="15"/>
      <c r="AB3" s="15"/>
      <c r="AC3" s="15"/>
      <c r="AD3" s="15"/>
      <c r="AE3" s="15"/>
      <c r="AF3" s="15"/>
      <c r="AG3" s="21">
        <v>2010</v>
      </c>
      <c r="AH3" s="16">
        <v>3</v>
      </c>
    </row>
    <row r="4" spans="1:34">
      <c r="A4" s="22"/>
      <c r="B4" s="23"/>
      <c r="C4" s="12"/>
      <c r="D4" s="12"/>
      <c r="E4" s="24">
        <f>B3</f>
        <v>46478</v>
      </c>
      <c r="F4" s="25" t="str">
        <f t="shared" ref="F4:G4" si="0">IF(ISERROR(DATE(F2,F3,1)),"",(DATE(F2,F3,1)))</f>
        <v/>
      </c>
      <c r="G4" s="25" t="str">
        <f t="shared" si="0"/>
        <v/>
      </c>
      <c r="H4" s="25" t="str">
        <f>IF(ISERROR(DATE(H2,H3,1)),"",(DATE(H2,H3,1)))</f>
        <v/>
      </c>
      <c r="I4" s="25" t="str">
        <f t="shared" ref="I4:Y4" si="1">IF(ISERROR(DATE(I2,I3,1)),"",(DATE(I2,I3,1)))</f>
        <v/>
      </c>
      <c r="J4" s="25" t="str">
        <f t="shared" si="1"/>
        <v/>
      </c>
      <c r="K4" s="25" t="str">
        <f t="shared" si="1"/>
        <v/>
      </c>
      <c r="L4" s="25" t="str">
        <f t="shared" si="1"/>
        <v/>
      </c>
      <c r="M4" s="25" t="str">
        <f t="shared" si="1"/>
        <v/>
      </c>
      <c r="N4" s="25" t="str">
        <f t="shared" si="1"/>
        <v/>
      </c>
      <c r="O4" s="25" t="str">
        <f t="shared" si="1"/>
        <v/>
      </c>
      <c r="P4" s="25" t="str">
        <f t="shared" si="1"/>
        <v/>
      </c>
      <c r="Q4" s="25" t="str">
        <f t="shared" si="1"/>
        <v/>
      </c>
      <c r="R4" s="25" t="str">
        <f t="shared" si="1"/>
        <v/>
      </c>
      <c r="S4" s="25" t="str">
        <f t="shared" si="1"/>
        <v/>
      </c>
      <c r="T4" s="25" t="str">
        <f t="shared" si="1"/>
        <v/>
      </c>
      <c r="U4" s="25" t="str">
        <f t="shared" si="1"/>
        <v/>
      </c>
      <c r="V4" s="25" t="str">
        <f t="shared" si="1"/>
        <v/>
      </c>
      <c r="W4" s="25" t="str">
        <f t="shared" si="1"/>
        <v/>
      </c>
      <c r="X4" s="25" t="str">
        <f t="shared" si="1"/>
        <v/>
      </c>
      <c r="Y4" s="25" t="str">
        <f t="shared" si="1"/>
        <v/>
      </c>
      <c r="Z4" s="26"/>
      <c r="AA4" s="26"/>
      <c r="AB4" s="26"/>
      <c r="AC4" s="26"/>
      <c r="AD4" s="26"/>
      <c r="AE4" s="26"/>
      <c r="AF4" s="26"/>
      <c r="AG4" s="16">
        <v>2011</v>
      </c>
      <c r="AH4" s="16">
        <v>4</v>
      </c>
    </row>
    <row r="5" spans="1:34" ht="16.5" thickBot="1">
      <c r="A5" s="27">
        <v>1</v>
      </c>
      <c r="B5" s="28">
        <v>2</v>
      </c>
      <c r="C5" s="29">
        <v>3</v>
      </c>
      <c r="D5" s="29">
        <v>4</v>
      </c>
      <c r="E5" s="27">
        <v>5</v>
      </c>
      <c r="F5" s="30">
        <v>6</v>
      </c>
      <c r="G5" s="30">
        <v>7</v>
      </c>
      <c r="H5" s="30">
        <v>8</v>
      </c>
      <c r="I5" s="30">
        <v>9</v>
      </c>
      <c r="J5" s="30">
        <v>10</v>
      </c>
      <c r="K5" s="30">
        <v>11</v>
      </c>
      <c r="L5" s="30">
        <v>12</v>
      </c>
      <c r="M5" s="30">
        <v>13</v>
      </c>
      <c r="N5" s="30">
        <v>14</v>
      </c>
      <c r="O5" s="31">
        <v>15</v>
      </c>
      <c r="P5" s="32">
        <v>16</v>
      </c>
      <c r="Q5" s="31">
        <v>17</v>
      </c>
      <c r="R5" s="31">
        <v>18</v>
      </c>
      <c r="S5" s="32">
        <v>19</v>
      </c>
      <c r="T5" s="31">
        <v>20</v>
      </c>
      <c r="U5" s="31">
        <v>21</v>
      </c>
      <c r="V5" s="32">
        <v>22</v>
      </c>
      <c r="W5" s="31">
        <v>23</v>
      </c>
      <c r="X5" s="31">
        <v>24</v>
      </c>
      <c r="Y5" s="32">
        <v>25</v>
      </c>
      <c r="Z5" s="33"/>
      <c r="AA5" s="33">
        <v>1</v>
      </c>
      <c r="AB5" s="33">
        <v>5</v>
      </c>
      <c r="AC5" s="33">
        <v>5</v>
      </c>
      <c r="AD5" s="33">
        <v>5</v>
      </c>
      <c r="AE5" s="33"/>
      <c r="AF5" s="33"/>
      <c r="AG5" s="21">
        <v>2012</v>
      </c>
      <c r="AH5" s="34">
        <v>5</v>
      </c>
    </row>
    <row r="6" spans="1:34" ht="16.5" thickTop="1">
      <c r="A6" s="35"/>
      <c r="B6" s="36" t="s">
        <v>652</v>
      </c>
      <c r="C6" s="37"/>
      <c r="D6" s="38"/>
      <c r="E6" s="39"/>
      <c r="F6" s="40"/>
      <c r="G6" s="41">
        <v>1</v>
      </c>
      <c r="H6" s="41">
        <v>2</v>
      </c>
      <c r="I6" s="41">
        <v>1</v>
      </c>
      <c r="J6" s="41">
        <v>1</v>
      </c>
      <c r="K6" s="41"/>
      <c r="L6" s="41">
        <v>3</v>
      </c>
      <c r="M6" s="41">
        <v>1</v>
      </c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2"/>
      <c r="Z6" s="43"/>
      <c r="AA6" s="43"/>
      <c r="AB6" s="43"/>
      <c r="AC6" s="43"/>
      <c r="AD6" s="43"/>
      <c r="AE6" s="43"/>
      <c r="AF6" s="43"/>
      <c r="AG6" s="16">
        <v>2013</v>
      </c>
      <c r="AH6" s="44">
        <v>6</v>
      </c>
    </row>
    <row r="7" spans="1:34">
      <c r="A7" s="45">
        <v>1</v>
      </c>
      <c r="B7" s="46" t="s">
        <v>80</v>
      </c>
      <c r="C7" s="47" t="s">
        <v>507</v>
      </c>
      <c r="D7" s="47"/>
      <c r="E7" s="48"/>
      <c r="F7" s="49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1"/>
      <c r="Z7" s="26"/>
      <c r="AA7" s="26"/>
      <c r="AB7" s="26"/>
      <c r="AC7" s="26"/>
      <c r="AD7" s="26"/>
      <c r="AE7" s="26"/>
      <c r="AF7" s="26"/>
      <c r="AG7" s="16"/>
      <c r="AH7" s="16">
        <v>7</v>
      </c>
    </row>
    <row r="8" spans="1:34">
      <c r="A8" s="45">
        <f>A7+1</f>
        <v>2</v>
      </c>
      <c r="B8" s="52" t="s">
        <v>103</v>
      </c>
      <c r="C8" s="53" t="s">
        <v>656</v>
      </c>
      <c r="D8" s="53"/>
      <c r="E8" s="54"/>
      <c r="F8" s="55"/>
      <c r="G8" s="56"/>
      <c r="H8" s="56"/>
      <c r="I8" s="56"/>
      <c r="J8" s="57"/>
      <c r="K8" s="58"/>
      <c r="L8" s="56"/>
      <c r="M8" s="57"/>
      <c r="N8" s="58"/>
      <c r="O8" s="57"/>
      <c r="P8" s="58"/>
      <c r="Q8" s="56"/>
      <c r="R8" s="56"/>
      <c r="S8" s="56"/>
      <c r="T8" s="57"/>
      <c r="U8" s="58"/>
      <c r="V8" s="56"/>
      <c r="W8" s="56"/>
      <c r="X8" s="56"/>
      <c r="Y8" s="57"/>
      <c r="Z8" s="26"/>
      <c r="AA8" s="26"/>
      <c r="AB8" s="26"/>
      <c r="AC8" s="26"/>
      <c r="AD8" s="26"/>
      <c r="AE8" s="26"/>
      <c r="AF8" s="26"/>
      <c r="AG8" s="16"/>
      <c r="AH8" s="16">
        <v>8</v>
      </c>
    </row>
    <row r="9" spans="1:34">
      <c r="A9" s="45">
        <f t="shared" ref="A9:A71" si="2">A8+1</f>
        <v>3</v>
      </c>
      <c r="B9" s="59" t="s">
        <v>779</v>
      </c>
      <c r="C9" s="60">
        <v>151</v>
      </c>
      <c r="D9" s="60"/>
      <c r="E9" s="54"/>
      <c r="F9" s="61"/>
      <c r="G9" s="56"/>
      <c r="H9" s="56"/>
      <c r="I9" s="56"/>
      <c r="J9" s="57"/>
      <c r="K9" s="56"/>
      <c r="L9" s="56"/>
      <c r="M9" s="57"/>
      <c r="N9" s="56"/>
      <c r="O9" s="57"/>
      <c r="P9" s="56"/>
      <c r="Q9" s="56"/>
      <c r="R9" s="56"/>
      <c r="S9" s="56"/>
      <c r="T9" s="57"/>
      <c r="U9" s="56"/>
      <c r="V9" s="56"/>
      <c r="W9" s="56"/>
      <c r="X9" s="56"/>
      <c r="Y9" s="57"/>
      <c r="Z9" s="26"/>
      <c r="AA9" s="26"/>
      <c r="AB9" s="26"/>
      <c r="AC9" s="26"/>
      <c r="AD9" s="26"/>
      <c r="AE9" s="26"/>
      <c r="AF9" s="26"/>
      <c r="AG9" s="16"/>
      <c r="AH9" s="16">
        <v>9</v>
      </c>
    </row>
    <row r="10" spans="1:34">
      <c r="A10" s="45">
        <f t="shared" si="2"/>
        <v>4</v>
      </c>
      <c r="B10" s="52" t="s">
        <v>72</v>
      </c>
      <c r="C10" s="53">
        <v>154</v>
      </c>
      <c r="D10" s="53"/>
      <c r="E10" s="54"/>
      <c r="F10" s="61"/>
      <c r="G10" s="56"/>
      <c r="H10" s="56"/>
      <c r="I10" s="56"/>
      <c r="J10" s="57"/>
      <c r="K10" s="56"/>
      <c r="L10" s="56"/>
      <c r="M10" s="57"/>
      <c r="N10" s="56"/>
      <c r="O10" s="57"/>
      <c r="P10" s="56"/>
      <c r="Q10" s="56"/>
      <c r="R10" s="56"/>
      <c r="S10" s="56"/>
      <c r="T10" s="57"/>
      <c r="U10" s="56"/>
      <c r="V10" s="56"/>
      <c r="W10" s="56"/>
      <c r="X10" s="56"/>
      <c r="Y10" s="57"/>
      <c r="Z10" s="26"/>
      <c r="AA10" s="26"/>
      <c r="AB10" s="26"/>
      <c r="AC10" s="26"/>
      <c r="AD10" s="26"/>
      <c r="AE10" s="26"/>
      <c r="AF10" s="26"/>
      <c r="AG10" s="16"/>
      <c r="AH10" s="16">
        <v>10</v>
      </c>
    </row>
    <row r="11" spans="1:34">
      <c r="A11" s="45">
        <f t="shared" si="2"/>
        <v>5</v>
      </c>
      <c r="B11" s="59" t="s">
        <v>642</v>
      </c>
      <c r="C11" s="60" t="s">
        <v>508</v>
      </c>
      <c r="D11" s="60"/>
      <c r="E11" s="54"/>
      <c r="F11" s="61"/>
      <c r="G11" s="56"/>
      <c r="H11" s="56"/>
      <c r="I11" s="56"/>
      <c r="J11" s="57"/>
      <c r="K11" s="56"/>
      <c r="L11" s="56"/>
      <c r="M11" s="57"/>
      <c r="N11" s="56"/>
      <c r="O11" s="57"/>
      <c r="P11" s="56"/>
      <c r="Q11" s="56"/>
      <c r="R11" s="56"/>
      <c r="S11" s="56"/>
      <c r="T11" s="57"/>
      <c r="U11" s="56"/>
      <c r="V11" s="56"/>
      <c r="W11" s="56"/>
      <c r="X11" s="56"/>
      <c r="Y11" s="57"/>
      <c r="Z11" s="26"/>
      <c r="AA11" s="26"/>
      <c r="AB11" s="26"/>
      <c r="AC11" s="26"/>
      <c r="AD11" s="26"/>
      <c r="AE11" s="26"/>
      <c r="AF11" s="26"/>
      <c r="AG11" s="16"/>
      <c r="AH11" s="16">
        <v>11</v>
      </c>
    </row>
    <row r="12" spans="1:34">
      <c r="A12" s="45">
        <f t="shared" si="2"/>
        <v>6</v>
      </c>
      <c r="B12" s="62" t="s">
        <v>509</v>
      </c>
      <c r="C12" s="63"/>
      <c r="D12" s="63"/>
      <c r="E12" s="64"/>
      <c r="F12" s="65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26"/>
      <c r="AA12" s="26"/>
      <c r="AB12" s="26"/>
      <c r="AC12" s="26"/>
      <c r="AD12" s="26"/>
      <c r="AE12" s="26"/>
      <c r="AF12" s="26"/>
      <c r="AG12" s="16"/>
      <c r="AH12" s="16">
        <v>12</v>
      </c>
    </row>
    <row r="13" spans="1:34">
      <c r="A13" s="45">
        <f t="shared" si="2"/>
        <v>7</v>
      </c>
      <c r="B13" s="59" t="s">
        <v>234</v>
      </c>
      <c r="C13" s="53">
        <v>501</v>
      </c>
      <c r="D13" s="53"/>
      <c r="E13" s="54"/>
      <c r="F13" s="67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26"/>
      <c r="AA13" s="26"/>
      <c r="AB13" s="26"/>
      <c r="AC13" s="26"/>
      <c r="AD13" s="26"/>
      <c r="AE13" s="26"/>
      <c r="AF13" s="26"/>
      <c r="AG13" s="16"/>
      <c r="AH13" s="16"/>
    </row>
    <row r="14" spans="1:34">
      <c r="A14" s="45">
        <f t="shared" si="2"/>
        <v>8</v>
      </c>
      <c r="B14" s="52" t="s">
        <v>510</v>
      </c>
      <c r="C14" s="60" t="s">
        <v>383</v>
      </c>
      <c r="D14" s="60"/>
      <c r="E14" s="54"/>
      <c r="F14" s="61"/>
      <c r="G14" s="56"/>
      <c r="H14" s="57"/>
      <c r="I14" s="56"/>
      <c r="J14" s="57"/>
      <c r="K14" s="56"/>
      <c r="L14" s="56"/>
      <c r="M14" s="57"/>
      <c r="N14" s="56"/>
      <c r="O14" s="57"/>
      <c r="P14" s="56"/>
      <c r="Q14" s="56"/>
      <c r="R14" s="57"/>
      <c r="S14" s="56"/>
      <c r="T14" s="57"/>
      <c r="U14" s="56"/>
      <c r="V14" s="56"/>
      <c r="W14" s="57"/>
      <c r="X14" s="56"/>
      <c r="Y14" s="57"/>
      <c r="Z14" s="26"/>
      <c r="AA14" s="26"/>
      <c r="AB14" s="26"/>
      <c r="AC14" s="26"/>
      <c r="AD14" s="26"/>
      <c r="AE14" s="26"/>
      <c r="AF14" s="26"/>
      <c r="AG14" s="16"/>
      <c r="AH14" s="16"/>
    </row>
    <row r="15" spans="1:34">
      <c r="A15" s="45">
        <f t="shared" si="2"/>
        <v>9</v>
      </c>
      <c r="B15" s="59" t="s">
        <v>236</v>
      </c>
      <c r="C15" s="53" t="s">
        <v>237</v>
      </c>
      <c r="D15" s="53"/>
      <c r="E15" s="54"/>
      <c r="F15" s="61"/>
      <c r="G15" s="56"/>
      <c r="H15" s="57"/>
      <c r="I15" s="56"/>
      <c r="J15" s="57"/>
      <c r="K15" s="56"/>
      <c r="L15" s="56"/>
      <c r="M15" s="57"/>
      <c r="N15" s="56"/>
      <c r="O15" s="57"/>
      <c r="P15" s="56"/>
      <c r="Q15" s="56"/>
      <c r="R15" s="57"/>
      <c r="S15" s="56"/>
      <c r="T15" s="57"/>
      <c r="U15" s="56"/>
      <c r="V15" s="56"/>
      <c r="W15" s="57"/>
      <c r="X15" s="56"/>
      <c r="Y15" s="57"/>
      <c r="Z15" s="26"/>
      <c r="AA15" s="26"/>
      <c r="AB15" s="26"/>
      <c r="AC15" s="26"/>
      <c r="AD15" s="26"/>
      <c r="AE15" s="26"/>
      <c r="AF15" s="26"/>
      <c r="AG15" s="16"/>
      <c r="AH15" s="16"/>
    </row>
    <row r="16" spans="1:34">
      <c r="A16" s="45">
        <f t="shared" si="2"/>
        <v>10</v>
      </c>
      <c r="B16" s="69" t="s">
        <v>154</v>
      </c>
      <c r="C16" s="70">
        <v>924</v>
      </c>
      <c r="D16" s="70"/>
      <c r="E16" s="64"/>
      <c r="F16" s="61"/>
      <c r="G16" s="56"/>
      <c r="H16" s="57"/>
      <c r="I16" s="56"/>
      <c r="J16" s="57"/>
      <c r="K16" s="56"/>
      <c r="L16" s="56"/>
      <c r="M16" s="57"/>
      <c r="N16" s="56"/>
      <c r="O16" s="57"/>
      <c r="P16" s="56"/>
      <c r="Q16" s="56"/>
      <c r="R16" s="57"/>
      <c r="S16" s="56"/>
      <c r="T16" s="57"/>
      <c r="U16" s="56"/>
      <c r="V16" s="56"/>
      <c r="W16" s="57"/>
      <c r="X16" s="56"/>
      <c r="Y16" s="57"/>
      <c r="Z16" s="26"/>
      <c r="AA16" s="26"/>
      <c r="AB16" s="26"/>
      <c r="AC16" s="26"/>
      <c r="AD16" s="26"/>
      <c r="AE16" s="26"/>
      <c r="AF16" s="26"/>
      <c r="AG16" s="16"/>
      <c r="AH16" s="16"/>
    </row>
    <row r="17" spans="1:34">
      <c r="A17" s="45">
        <f t="shared" si="2"/>
        <v>11</v>
      </c>
      <c r="B17" s="52" t="s">
        <v>511</v>
      </c>
      <c r="C17" s="60">
        <v>403</v>
      </c>
      <c r="D17" s="60" t="s">
        <v>512</v>
      </c>
      <c r="E17" s="54"/>
      <c r="F17" s="61"/>
      <c r="G17" s="56"/>
      <c r="H17" s="57"/>
      <c r="I17" s="56"/>
      <c r="J17" s="57"/>
      <c r="K17" s="56"/>
      <c r="L17" s="56"/>
      <c r="M17" s="57"/>
      <c r="N17" s="56"/>
      <c r="O17" s="57"/>
      <c r="P17" s="56"/>
      <c r="Q17" s="56"/>
      <c r="R17" s="57"/>
      <c r="S17" s="56"/>
      <c r="T17" s="57"/>
      <c r="U17" s="56"/>
      <c r="V17" s="56"/>
      <c r="W17" s="57"/>
      <c r="X17" s="56"/>
      <c r="Y17" s="57"/>
      <c r="Z17" s="26"/>
      <c r="AA17" s="26"/>
      <c r="AB17" s="26"/>
      <c r="AC17" s="26"/>
      <c r="AD17" s="26"/>
      <c r="AE17" s="26"/>
      <c r="AF17" s="26"/>
      <c r="AG17" s="16"/>
      <c r="AH17" s="16"/>
    </row>
    <row r="18" spans="1:34">
      <c r="A18" s="45">
        <f t="shared" si="2"/>
        <v>12</v>
      </c>
      <c r="B18" s="52" t="s">
        <v>513</v>
      </c>
      <c r="C18" s="53">
        <v>447</v>
      </c>
      <c r="D18" s="53" t="s">
        <v>514</v>
      </c>
      <c r="E18" s="54"/>
      <c r="F18" s="61"/>
      <c r="G18" s="56"/>
      <c r="H18" s="57"/>
      <c r="I18" s="56"/>
      <c r="J18" s="57"/>
      <c r="K18" s="56"/>
      <c r="L18" s="56"/>
      <c r="M18" s="57"/>
      <c r="N18" s="56"/>
      <c r="O18" s="57"/>
      <c r="P18" s="56"/>
      <c r="Q18" s="56"/>
      <c r="R18" s="57"/>
      <c r="S18" s="56"/>
      <c r="T18" s="57"/>
      <c r="U18" s="56"/>
      <c r="V18" s="56"/>
      <c r="W18" s="57"/>
      <c r="X18" s="56"/>
      <c r="Y18" s="57"/>
      <c r="Z18" s="26"/>
      <c r="AA18" s="26"/>
      <c r="AB18" s="26"/>
      <c r="AC18" s="26"/>
      <c r="AD18" s="26"/>
      <c r="AE18" s="26"/>
      <c r="AF18" s="26"/>
      <c r="AG18" s="16"/>
      <c r="AH18" s="16"/>
    </row>
    <row r="19" spans="1:34">
      <c r="A19" s="45">
        <f t="shared" si="2"/>
        <v>13</v>
      </c>
      <c r="B19" s="59" t="s">
        <v>515</v>
      </c>
      <c r="C19" s="60"/>
      <c r="D19" s="53" t="s">
        <v>514</v>
      </c>
      <c r="E19" s="54"/>
      <c r="F19" s="61"/>
      <c r="G19" s="56"/>
      <c r="H19" s="57"/>
      <c r="I19" s="56"/>
      <c r="J19" s="57"/>
      <c r="K19" s="56"/>
      <c r="L19" s="56"/>
      <c r="M19" s="57"/>
      <c r="N19" s="56"/>
      <c r="O19" s="57"/>
      <c r="P19" s="56"/>
      <c r="Q19" s="56"/>
      <c r="R19" s="57"/>
      <c r="S19" s="56"/>
      <c r="T19" s="57"/>
      <c r="U19" s="56"/>
      <c r="V19" s="56"/>
      <c r="W19" s="57"/>
      <c r="X19" s="56"/>
      <c r="Y19" s="57"/>
      <c r="Z19" s="26"/>
      <c r="AA19" s="26"/>
      <c r="AB19" s="26"/>
      <c r="AC19" s="26"/>
      <c r="AD19" s="26"/>
      <c r="AE19" s="26"/>
      <c r="AF19" s="26"/>
      <c r="AG19" s="16"/>
      <c r="AH19" s="16"/>
    </row>
    <row r="20" spans="1:34">
      <c r="A20" s="45">
        <f t="shared" si="2"/>
        <v>14</v>
      </c>
      <c r="B20" s="52" t="s">
        <v>516</v>
      </c>
      <c r="C20" s="53"/>
      <c r="D20" s="53" t="s">
        <v>514</v>
      </c>
      <c r="E20" s="54"/>
      <c r="F20" s="67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26"/>
      <c r="AA20" s="26"/>
      <c r="AB20" s="26"/>
      <c r="AC20" s="26"/>
      <c r="AD20" s="26"/>
      <c r="AE20" s="26"/>
      <c r="AF20" s="26"/>
      <c r="AG20" s="16"/>
      <c r="AH20" s="16"/>
    </row>
    <row r="21" spans="1:34">
      <c r="A21" s="45">
        <f t="shared" si="2"/>
        <v>15</v>
      </c>
      <c r="B21" s="62" t="s">
        <v>81</v>
      </c>
      <c r="C21" s="63"/>
      <c r="D21" s="63"/>
      <c r="E21" s="64"/>
      <c r="F21" s="71"/>
      <c r="G21" s="72"/>
      <c r="H21" s="72"/>
      <c r="I21" s="72"/>
      <c r="J21" s="66"/>
      <c r="K21" s="72"/>
      <c r="L21" s="72"/>
      <c r="M21" s="72"/>
      <c r="N21" s="72"/>
      <c r="O21" s="66"/>
      <c r="P21" s="72"/>
      <c r="Q21" s="72"/>
      <c r="R21" s="72"/>
      <c r="S21" s="72"/>
      <c r="T21" s="66"/>
      <c r="U21" s="72"/>
      <c r="V21" s="72"/>
      <c r="W21" s="72"/>
      <c r="X21" s="72"/>
      <c r="Y21" s="66"/>
      <c r="Z21" s="26"/>
      <c r="AA21" s="26"/>
      <c r="AB21" s="26"/>
      <c r="AC21" s="26"/>
      <c r="AD21" s="26"/>
      <c r="AE21" s="26"/>
      <c r="AF21" s="26"/>
      <c r="AG21" s="16"/>
      <c r="AH21" s="16"/>
    </row>
    <row r="22" spans="1:34">
      <c r="A22" s="45">
        <f t="shared" si="2"/>
        <v>16</v>
      </c>
      <c r="B22" s="52" t="s">
        <v>104</v>
      </c>
      <c r="C22" s="53" t="s">
        <v>105</v>
      </c>
      <c r="D22" s="53"/>
      <c r="E22" s="54"/>
      <c r="F22" s="61"/>
      <c r="G22" s="56"/>
      <c r="H22" s="57"/>
      <c r="I22" s="56"/>
      <c r="J22" s="57"/>
      <c r="K22" s="56"/>
      <c r="L22" s="56"/>
      <c r="M22" s="57"/>
      <c r="N22" s="56"/>
      <c r="O22" s="57"/>
      <c r="P22" s="56"/>
      <c r="Q22" s="56"/>
      <c r="R22" s="57"/>
      <c r="S22" s="56"/>
      <c r="T22" s="57"/>
      <c r="U22" s="56"/>
      <c r="V22" s="56"/>
      <c r="W22" s="57"/>
      <c r="X22" s="56"/>
      <c r="Y22" s="57"/>
      <c r="Z22" s="26"/>
      <c r="AA22" s="26"/>
      <c r="AB22" s="26"/>
      <c r="AC22" s="26"/>
      <c r="AD22" s="26"/>
      <c r="AE22" s="26"/>
      <c r="AF22" s="26"/>
      <c r="AG22" s="16"/>
      <c r="AH22" s="16"/>
    </row>
    <row r="23" spans="1:34">
      <c r="A23" s="45">
        <f t="shared" si="2"/>
        <v>17</v>
      </c>
      <c r="B23" s="52" t="s">
        <v>780</v>
      </c>
      <c r="C23" s="60" t="s">
        <v>232</v>
      </c>
      <c r="D23" s="60" t="s">
        <v>512</v>
      </c>
      <c r="E23" s="54"/>
      <c r="F23" s="61"/>
      <c r="G23" s="56"/>
      <c r="H23" s="57"/>
      <c r="I23" s="56"/>
      <c r="J23" s="57"/>
      <c r="K23" s="56"/>
      <c r="L23" s="56"/>
      <c r="M23" s="57"/>
      <c r="N23" s="56"/>
      <c r="O23" s="57"/>
      <c r="P23" s="56"/>
      <c r="Q23" s="56"/>
      <c r="R23" s="57"/>
      <c r="S23" s="56"/>
      <c r="T23" s="57"/>
      <c r="U23" s="56"/>
      <c r="V23" s="56"/>
      <c r="W23" s="57"/>
      <c r="X23" s="56"/>
      <c r="Y23" s="57"/>
      <c r="Z23" s="26"/>
      <c r="AA23" s="26"/>
      <c r="AB23" s="26"/>
      <c r="AC23" s="26"/>
      <c r="AD23" s="26"/>
      <c r="AE23" s="26"/>
      <c r="AF23" s="26"/>
      <c r="AG23" s="16"/>
      <c r="AH23" s="16"/>
    </row>
    <row r="24" spans="1:34">
      <c r="A24" s="45">
        <f t="shared" si="2"/>
        <v>18</v>
      </c>
      <c r="B24" s="52" t="s">
        <v>72</v>
      </c>
      <c r="C24" s="53">
        <v>154</v>
      </c>
      <c r="D24" s="53"/>
      <c r="E24" s="54"/>
      <c r="F24" s="61"/>
      <c r="G24" s="56"/>
      <c r="H24" s="57"/>
      <c r="I24" s="56"/>
      <c r="J24" s="57"/>
      <c r="K24" s="56"/>
      <c r="L24" s="56"/>
      <c r="M24" s="57"/>
      <c r="N24" s="56"/>
      <c r="O24" s="57"/>
      <c r="P24" s="56"/>
      <c r="Q24" s="56"/>
      <c r="R24" s="57"/>
      <c r="S24" s="56"/>
      <c r="T24" s="57"/>
      <c r="U24" s="56"/>
      <c r="V24" s="56"/>
      <c r="W24" s="57"/>
      <c r="X24" s="56"/>
      <c r="Y24" s="57"/>
      <c r="Z24" s="26"/>
      <c r="AA24" s="26"/>
      <c r="AB24" s="26"/>
      <c r="AC24" s="26"/>
      <c r="AD24" s="26"/>
      <c r="AE24" s="26"/>
      <c r="AF24" s="26"/>
      <c r="AG24" s="16"/>
      <c r="AH24" s="16"/>
    </row>
    <row r="25" spans="1:34">
      <c r="A25" s="45">
        <f t="shared" si="2"/>
        <v>19</v>
      </c>
      <c r="B25" s="62" t="s">
        <v>517</v>
      </c>
      <c r="C25" s="63"/>
      <c r="D25" s="63"/>
      <c r="E25" s="64"/>
      <c r="F25" s="71"/>
      <c r="G25" s="72"/>
      <c r="H25" s="72"/>
      <c r="I25" s="72"/>
      <c r="J25" s="66"/>
      <c r="K25" s="72"/>
      <c r="L25" s="72"/>
      <c r="M25" s="72"/>
      <c r="N25" s="72"/>
      <c r="O25" s="66"/>
      <c r="P25" s="72"/>
      <c r="Q25" s="72"/>
      <c r="R25" s="72"/>
      <c r="S25" s="72"/>
      <c r="T25" s="66"/>
      <c r="U25" s="72"/>
      <c r="V25" s="72"/>
      <c r="W25" s="72"/>
      <c r="X25" s="72"/>
      <c r="Y25" s="66"/>
      <c r="Z25" s="26"/>
      <c r="AA25" s="26"/>
      <c r="AB25" s="26"/>
      <c r="AC25" s="26"/>
      <c r="AD25" s="26"/>
      <c r="AE25" s="26"/>
      <c r="AF25" s="26"/>
      <c r="AG25" s="16"/>
      <c r="AH25" s="16"/>
    </row>
    <row r="26" spans="1:34">
      <c r="A26" s="45">
        <f t="shared" si="2"/>
        <v>20</v>
      </c>
      <c r="B26" s="73" t="s">
        <v>781</v>
      </c>
      <c r="C26" s="53">
        <v>518</v>
      </c>
      <c r="D26" s="53"/>
      <c r="E26" s="64"/>
      <c r="F26" s="67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26"/>
      <c r="AA26" s="26"/>
      <c r="AB26" s="26"/>
      <c r="AC26" s="26"/>
      <c r="AD26" s="26"/>
      <c r="AE26" s="26"/>
      <c r="AF26" s="26"/>
      <c r="AG26" s="16"/>
      <c r="AH26" s="16"/>
    </row>
    <row r="27" spans="1:34">
      <c r="A27" s="45">
        <f t="shared" si="2"/>
        <v>21</v>
      </c>
      <c r="B27" s="73" t="s">
        <v>239</v>
      </c>
      <c r="C27" s="53" t="s">
        <v>384</v>
      </c>
      <c r="D27" s="53"/>
      <c r="E27" s="64"/>
      <c r="F27" s="61"/>
      <c r="G27" s="56"/>
      <c r="H27" s="57"/>
      <c r="I27" s="56"/>
      <c r="J27" s="57"/>
      <c r="K27" s="56"/>
      <c r="L27" s="56"/>
      <c r="M27" s="57"/>
      <c r="N27" s="56"/>
      <c r="O27" s="57"/>
      <c r="P27" s="56"/>
      <c r="Q27" s="56"/>
      <c r="R27" s="57"/>
      <c r="S27" s="56"/>
      <c r="T27" s="57"/>
      <c r="U27" s="56"/>
      <c r="V27" s="56"/>
      <c r="W27" s="57"/>
      <c r="X27" s="56"/>
      <c r="Y27" s="57"/>
      <c r="Z27" s="26"/>
      <c r="AA27" s="26"/>
      <c r="AB27" s="26"/>
      <c r="AC27" s="26"/>
      <c r="AD27" s="26"/>
      <c r="AE27" s="26"/>
      <c r="AF27" s="26"/>
      <c r="AG27" s="16"/>
      <c r="AH27" s="16"/>
    </row>
    <row r="28" spans="1:34">
      <c r="A28" s="45">
        <f t="shared" si="2"/>
        <v>22</v>
      </c>
      <c r="B28" s="73" t="s">
        <v>410</v>
      </c>
      <c r="C28" s="53" t="s">
        <v>411</v>
      </c>
      <c r="D28" s="53"/>
      <c r="E28" s="64"/>
      <c r="F28" s="61"/>
      <c r="G28" s="56"/>
      <c r="H28" s="57"/>
      <c r="I28" s="56"/>
      <c r="J28" s="57"/>
      <c r="K28" s="56"/>
      <c r="L28" s="56"/>
      <c r="M28" s="57"/>
      <c r="N28" s="56"/>
      <c r="O28" s="57"/>
      <c r="P28" s="56"/>
      <c r="Q28" s="56"/>
      <c r="R28" s="57"/>
      <c r="S28" s="56"/>
      <c r="T28" s="57"/>
      <c r="U28" s="56"/>
      <c r="V28" s="56"/>
      <c r="W28" s="57"/>
      <c r="X28" s="56"/>
      <c r="Y28" s="57"/>
      <c r="Z28" s="26"/>
      <c r="AA28" s="26"/>
      <c r="AB28" s="26"/>
      <c r="AC28" s="26"/>
      <c r="AD28" s="26"/>
      <c r="AE28" s="26"/>
      <c r="AF28" s="26"/>
      <c r="AG28" s="16"/>
      <c r="AH28" s="16"/>
    </row>
    <row r="29" spans="1:34">
      <c r="A29" s="45">
        <f t="shared" si="2"/>
        <v>23</v>
      </c>
      <c r="B29" s="73" t="s">
        <v>154</v>
      </c>
      <c r="C29" s="53">
        <v>924</v>
      </c>
      <c r="D29" s="53"/>
      <c r="E29" s="64"/>
      <c r="F29" s="61"/>
      <c r="G29" s="56"/>
      <c r="H29" s="57"/>
      <c r="I29" s="56"/>
      <c r="J29" s="57"/>
      <c r="K29" s="56"/>
      <c r="L29" s="56"/>
      <c r="M29" s="57"/>
      <c r="N29" s="56"/>
      <c r="O29" s="57"/>
      <c r="P29" s="56"/>
      <c r="Q29" s="56"/>
      <c r="R29" s="57"/>
      <c r="S29" s="56"/>
      <c r="T29" s="57"/>
      <c r="U29" s="56"/>
      <c r="V29" s="56"/>
      <c r="W29" s="57"/>
      <c r="X29" s="56"/>
      <c r="Y29" s="57"/>
      <c r="Z29" s="26"/>
      <c r="AA29" s="26"/>
      <c r="AB29" s="26"/>
      <c r="AC29" s="26"/>
      <c r="AD29" s="26"/>
      <c r="AE29" s="26"/>
      <c r="AF29" s="26"/>
      <c r="AG29" s="16"/>
      <c r="AH29" s="16"/>
    </row>
    <row r="30" spans="1:34">
      <c r="A30" s="45">
        <f t="shared" si="2"/>
        <v>24</v>
      </c>
      <c r="B30" s="73" t="s">
        <v>511</v>
      </c>
      <c r="C30" s="53">
        <v>403</v>
      </c>
      <c r="D30" s="53" t="s">
        <v>512</v>
      </c>
      <c r="E30" s="64"/>
      <c r="F30" s="61"/>
      <c r="G30" s="56"/>
      <c r="H30" s="57"/>
      <c r="I30" s="56"/>
      <c r="J30" s="57"/>
      <c r="K30" s="56"/>
      <c r="L30" s="56"/>
      <c r="M30" s="57"/>
      <c r="N30" s="56"/>
      <c r="O30" s="57"/>
      <c r="P30" s="56"/>
      <c r="Q30" s="56"/>
      <c r="R30" s="57"/>
      <c r="S30" s="56"/>
      <c r="T30" s="57"/>
      <c r="U30" s="56"/>
      <c r="V30" s="56"/>
      <c r="W30" s="57"/>
      <c r="X30" s="56"/>
      <c r="Y30" s="57"/>
      <c r="Z30" s="26"/>
      <c r="AA30" s="26"/>
      <c r="AB30" s="26"/>
      <c r="AC30" s="26"/>
      <c r="AD30" s="26"/>
      <c r="AE30" s="26"/>
      <c r="AF30" s="26"/>
      <c r="AG30" s="16"/>
      <c r="AH30" s="16"/>
    </row>
    <row r="31" spans="1:34">
      <c r="A31" s="45">
        <f t="shared" si="2"/>
        <v>25</v>
      </c>
      <c r="B31" s="52" t="s">
        <v>513</v>
      </c>
      <c r="C31" s="53">
        <v>447</v>
      </c>
      <c r="D31" s="53" t="s">
        <v>514</v>
      </c>
      <c r="E31" s="54"/>
      <c r="F31" s="61"/>
      <c r="G31" s="56"/>
      <c r="H31" s="57"/>
      <c r="I31" s="56"/>
      <c r="J31" s="57"/>
      <c r="K31" s="56"/>
      <c r="L31" s="56"/>
      <c r="M31" s="57"/>
      <c r="N31" s="56"/>
      <c r="O31" s="57"/>
      <c r="P31" s="56"/>
      <c r="Q31" s="56"/>
      <c r="R31" s="57"/>
      <c r="S31" s="56"/>
      <c r="T31" s="57"/>
      <c r="U31" s="56"/>
      <c r="V31" s="56"/>
      <c r="W31" s="57"/>
      <c r="X31" s="56"/>
      <c r="Y31" s="57"/>
      <c r="Z31" s="26"/>
      <c r="AA31" s="26"/>
      <c r="AB31" s="26"/>
      <c r="AC31" s="26"/>
      <c r="AD31" s="26"/>
      <c r="AE31" s="26"/>
      <c r="AF31" s="26"/>
      <c r="AG31" s="16"/>
      <c r="AH31" s="16"/>
    </row>
    <row r="32" spans="1:34">
      <c r="A32" s="45">
        <f t="shared" si="2"/>
        <v>26</v>
      </c>
      <c r="B32" s="59" t="s">
        <v>515</v>
      </c>
      <c r="C32" s="60"/>
      <c r="D32" s="53" t="s">
        <v>514</v>
      </c>
      <c r="E32" s="54"/>
      <c r="F32" s="61"/>
      <c r="G32" s="56"/>
      <c r="H32" s="57"/>
      <c r="I32" s="56"/>
      <c r="J32" s="57"/>
      <c r="K32" s="56"/>
      <c r="L32" s="56"/>
      <c r="M32" s="57"/>
      <c r="N32" s="56"/>
      <c r="O32" s="57"/>
      <c r="P32" s="56"/>
      <c r="Q32" s="56"/>
      <c r="R32" s="57"/>
      <c r="S32" s="56"/>
      <c r="T32" s="57"/>
      <c r="U32" s="56"/>
      <c r="V32" s="56"/>
      <c r="W32" s="57"/>
      <c r="X32" s="56"/>
      <c r="Y32" s="57"/>
      <c r="Z32" s="26"/>
      <c r="AA32" s="26"/>
      <c r="AB32" s="26"/>
      <c r="AC32" s="26"/>
      <c r="AD32" s="26"/>
      <c r="AE32" s="26"/>
      <c r="AF32" s="26"/>
      <c r="AG32" s="16"/>
      <c r="AH32" s="16"/>
    </row>
    <row r="33" spans="1:34">
      <c r="A33" s="45">
        <f t="shared" si="2"/>
        <v>27</v>
      </c>
      <c r="B33" s="52" t="s">
        <v>516</v>
      </c>
      <c r="C33" s="53"/>
      <c r="D33" s="53" t="s">
        <v>514</v>
      </c>
      <c r="E33" s="54"/>
      <c r="F33" s="67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26"/>
      <c r="AA33" s="26"/>
      <c r="AB33" s="26"/>
      <c r="AC33" s="26"/>
      <c r="AD33" s="26"/>
      <c r="AE33" s="26"/>
      <c r="AF33" s="26"/>
      <c r="AG33" s="16"/>
      <c r="AH33" s="16"/>
    </row>
    <row r="34" spans="1:34">
      <c r="A34" s="45">
        <f t="shared" si="2"/>
        <v>28</v>
      </c>
      <c r="B34" s="62" t="s">
        <v>518</v>
      </c>
      <c r="C34" s="63"/>
      <c r="D34" s="63"/>
      <c r="E34" s="64"/>
      <c r="F34" s="65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26"/>
      <c r="AA34" s="26"/>
      <c r="AB34" s="26"/>
      <c r="AC34" s="26"/>
      <c r="AD34" s="26"/>
      <c r="AE34" s="26"/>
      <c r="AF34" s="26"/>
      <c r="AG34" s="16"/>
      <c r="AH34" s="16"/>
    </row>
    <row r="35" spans="1:34">
      <c r="A35" s="45">
        <f t="shared" si="2"/>
        <v>29</v>
      </c>
      <c r="B35" s="52" t="s">
        <v>106</v>
      </c>
      <c r="C35" s="53" t="s">
        <v>107</v>
      </c>
      <c r="D35" s="53"/>
      <c r="E35" s="54"/>
      <c r="F35" s="61"/>
      <c r="G35" s="56"/>
      <c r="H35" s="56"/>
      <c r="I35" s="56"/>
      <c r="J35" s="57"/>
      <c r="K35" s="56"/>
      <c r="L35" s="56"/>
      <c r="M35" s="56"/>
      <c r="N35" s="56"/>
      <c r="O35" s="57"/>
      <c r="P35" s="56"/>
      <c r="Q35" s="56"/>
      <c r="R35" s="56"/>
      <c r="S35" s="56"/>
      <c r="T35" s="57"/>
      <c r="U35" s="56"/>
      <c r="V35" s="56"/>
      <c r="W35" s="56"/>
      <c r="X35" s="56"/>
      <c r="Y35" s="57"/>
      <c r="Z35" s="26"/>
      <c r="AA35" s="26"/>
      <c r="AB35" s="26"/>
      <c r="AC35" s="26"/>
      <c r="AD35" s="26"/>
      <c r="AE35" s="26"/>
      <c r="AF35" s="26"/>
      <c r="AG35" s="16"/>
      <c r="AH35" s="16"/>
    </row>
    <row r="36" spans="1:34">
      <c r="A36" s="45">
        <f t="shared" si="2"/>
        <v>30</v>
      </c>
      <c r="B36" s="59" t="s">
        <v>72</v>
      </c>
      <c r="C36" s="53">
        <v>154</v>
      </c>
      <c r="D36" s="53"/>
      <c r="E36" s="54"/>
      <c r="F36" s="74"/>
      <c r="G36" s="56"/>
      <c r="H36" s="56"/>
      <c r="I36" s="56"/>
      <c r="J36" s="57"/>
      <c r="K36" s="75"/>
      <c r="L36" s="56"/>
      <c r="M36" s="56"/>
      <c r="N36" s="56"/>
      <c r="O36" s="57"/>
      <c r="P36" s="75"/>
      <c r="Q36" s="56"/>
      <c r="R36" s="56"/>
      <c r="S36" s="56"/>
      <c r="T36" s="57"/>
      <c r="U36" s="75"/>
      <c r="V36" s="56"/>
      <c r="W36" s="56"/>
      <c r="X36" s="56"/>
      <c r="Y36" s="57"/>
      <c r="Z36" s="26"/>
      <c r="AA36" s="26"/>
      <c r="AB36" s="26"/>
      <c r="AC36" s="26"/>
      <c r="AD36" s="26"/>
      <c r="AE36" s="26"/>
      <c r="AF36" s="26"/>
      <c r="AG36" s="16"/>
      <c r="AH36" s="16"/>
    </row>
    <row r="37" spans="1:34">
      <c r="A37" s="45">
        <f t="shared" si="2"/>
        <v>31</v>
      </c>
      <c r="B37" s="62" t="s">
        <v>519</v>
      </c>
      <c r="C37" s="63"/>
      <c r="D37" s="63"/>
      <c r="E37" s="64"/>
      <c r="F37" s="65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26"/>
      <c r="AA37" s="26"/>
      <c r="AB37" s="26"/>
      <c r="AC37" s="26"/>
      <c r="AD37" s="26"/>
      <c r="AE37" s="26"/>
      <c r="AF37" s="26"/>
      <c r="AG37" s="16"/>
      <c r="AH37" s="16"/>
    </row>
    <row r="38" spans="1:34">
      <c r="A38" s="45">
        <f t="shared" si="2"/>
        <v>32</v>
      </c>
      <c r="B38" s="69" t="s">
        <v>78</v>
      </c>
      <c r="C38" s="53" t="s">
        <v>197</v>
      </c>
      <c r="D38" s="53"/>
      <c r="E38" s="64"/>
      <c r="F38" s="61"/>
      <c r="G38" s="56"/>
      <c r="H38" s="56"/>
      <c r="I38" s="57"/>
      <c r="J38" s="57"/>
      <c r="K38" s="56"/>
      <c r="L38" s="56"/>
      <c r="M38" s="56"/>
      <c r="N38" s="57"/>
      <c r="O38" s="57"/>
      <c r="P38" s="56"/>
      <c r="Q38" s="56"/>
      <c r="R38" s="56"/>
      <c r="S38" s="57"/>
      <c r="T38" s="57"/>
      <c r="U38" s="56"/>
      <c r="V38" s="56"/>
      <c r="W38" s="56"/>
      <c r="X38" s="57"/>
      <c r="Y38" s="57"/>
      <c r="Z38" s="26"/>
      <c r="AA38" s="26"/>
      <c r="AB38" s="26"/>
      <c r="AC38" s="26"/>
      <c r="AD38" s="26"/>
      <c r="AE38" s="26"/>
      <c r="AF38" s="26"/>
      <c r="AG38" s="16"/>
      <c r="AH38" s="16"/>
    </row>
    <row r="39" spans="1:34">
      <c r="A39" s="45">
        <f t="shared" si="2"/>
        <v>33</v>
      </c>
      <c r="B39" s="69" t="s">
        <v>79</v>
      </c>
      <c r="C39" s="53" t="s">
        <v>198</v>
      </c>
      <c r="D39" s="53"/>
      <c r="E39" s="64"/>
      <c r="F39" s="61"/>
      <c r="G39" s="56"/>
      <c r="H39" s="56"/>
      <c r="I39" s="57"/>
      <c r="J39" s="57"/>
      <c r="K39" s="56"/>
      <c r="L39" s="56"/>
      <c r="M39" s="56"/>
      <c r="N39" s="57"/>
      <c r="O39" s="57"/>
      <c r="P39" s="56"/>
      <c r="Q39" s="56"/>
      <c r="R39" s="56"/>
      <c r="S39" s="57"/>
      <c r="T39" s="57"/>
      <c r="U39" s="56"/>
      <c r="V39" s="56"/>
      <c r="W39" s="56"/>
      <c r="X39" s="57"/>
      <c r="Y39" s="57"/>
      <c r="Z39" s="26"/>
      <c r="AA39" s="26"/>
      <c r="AB39" s="26"/>
      <c r="AC39" s="26"/>
      <c r="AD39" s="26"/>
      <c r="AE39" s="26"/>
      <c r="AF39" s="26"/>
      <c r="AG39" s="16"/>
      <c r="AH39" s="16"/>
    </row>
    <row r="40" spans="1:34">
      <c r="A40" s="45">
        <f t="shared" si="2"/>
        <v>34</v>
      </c>
      <c r="B40" s="69" t="s">
        <v>154</v>
      </c>
      <c r="C40" s="53">
        <v>924</v>
      </c>
      <c r="D40" s="53"/>
      <c r="E40" s="64"/>
      <c r="F40" s="61"/>
      <c r="G40" s="56"/>
      <c r="H40" s="57"/>
      <c r="I40" s="57"/>
      <c r="J40" s="57"/>
      <c r="K40" s="56"/>
      <c r="L40" s="56"/>
      <c r="M40" s="57"/>
      <c r="N40" s="57"/>
      <c r="O40" s="57"/>
      <c r="P40" s="56"/>
      <c r="Q40" s="56"/>
      <c r="R40" s="57"/>
      <c r="S40" s="57"/>
      <c r="T40" s="57"/>
      <c r="U40" s="56"/>
      <c r="V40" s="56"/>
      <c r="W40" s="57"/>
      <c r="X40" s="57"/>
      <c r="Y40" s="57"/>
      <c r="Z40" s="26"/>
      <c r="AA40" s="26"/>
      <c r="AB40" s="26"/>
      <c r="AC40" s="26"/>
      <c r="AD40" s="26"/>
      <c r="AE40" s="26"/>
      <c r="AF40" s="26"/>
      <c r="AG40" s="16"/>
      <c r="AH40" s="16"/>
    </row>
    <row r="41" spans="1:34">
      <c r="A41" s="45">
        <f t="shared" si="2"/>
        <v>35</v>
      </c>
      <c r="B41" s="52" t="s">
        <v>513</v>
      </c>
      <c r="C41" s="53">
        <v>447</v>
      </c>
      <c r="D41" s="53" t="s">
        <v>514</v>
      </c>
      <c r="E41" s="54"/>
      <c r="F41" s="61"/>
      <c r="G41" s="56"/>
      <c r="H41" s="56"/>
      <c r="I41" s="57"/>
      <c r="J41" s="57"/>
      <c r="K41" s="56"/>
      <c r="L41" s="56"/>
      <c r="M41" s="56"/>
      <c r="N41" s="57"/>
      <c r="O41" s="57"/>
      <c r="P41" s="56"/>
      <c r="Q41" s="56"/>
      <c r="R41" s="56"/>
      <c r="S41" s="57"/>
      <c r="T41" s="57"/>
      <c r="U41" s="56"/>
      <c r="V41" s="56"/>
      <c r="W41" s="56"/>
      <c r="X41" s="57"/>
      <c r="Y41" s="57"/>
      <c r="Z41" s="26"/>
      <c r="AA41" s="26"/>
      <c r="AB41" s="26"/>
      <c r="AC41" s="26"/>
      <c r="AD41" s="26"/>
      <c r="AE41" s="26"/>
      <c r="AF41" s="26"/>
      <c r="AG41" s="16"/>
      <c r="AH41" s="16"/>
    </row>
    <row r="42" spans="1:34">
      <c r="A42" s="45">
        <f t="shared" si="2"/>
        <v>36</v>
      </c>
      <c r="B42" s="59" t="s">
        <v>515</v>
      </c>
      <c r="C42" s="60"/>
      <c r="D42" s="53" t="s">
        <v>514</v>
      </c>
      <c r="E42" s="54"/>
      <c r="F42" s="61"/>
      <c r="G42" s="56"/>
      <c r="H42" s="56"/>
      <c r="I42" s="57"/>
      <c r="J42" s="57"/>
      <c r="K42" s="56"/>
      <c r="L42" s="56"/>
      <c r="M42" s="56"/>
      <c r="N42" s="57"/>
      <c r="O42" s="57"/>
      <c r="P42" s="56"/>
      <c r="Q42" s="56"/>
      <c r="R42" s="56"/>
      <c r="S42" s="57"/>
      <c r="T42" s="57"/>
      <c r="U42" s="56"/>
      <c r="V42" s="56"/>
      <c r="W42" s="56"/>
      <c r="X42" s="57"/>
      <c r="Y42" s="57"/>
      <c r="Z42" s="26"/>
      <c r="AA42" s="26"/>
      <c r="AB42" s="26"/>
      <c r="AC42" s="26"/>
      <c r="AD42" s="26"/>
      <c r="AE42" s="26"/>
      <c r="AF42" s="26"/>
      <c r="AG42" s="16"/>
      <c r="AH42" s="16"/>
    </row>
    <row r="43" spans="1:34">
      <c r="A43" s="45">
        <f t="shared" si="2"/>
        <v>37</v>
      </c>
      <c r="B43" s="52" t="s">
        <v>516</v>
      </c>
      <c r="C43" s="53"/>
      <c r="D43" s="53" t="s">
        <v>514</v>
      </c>
      <c r="E43" s="54"/>
      <c r="F43" s="67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26"/>
      <c r="AA43" s="26"/>
      <c r="AB43" s="26"/>
      <c r="AC43" s="26"/>
      <c r="AD43" s="26"/>
      <c r="AE43" s="26"/>
      <c r="AF43" s="26"/>
      <c r="AG43" s="16"/>
      <c r="AH43" s="16"/>
    </row>
    <row r="44" spans="1:34">
      <c r="A44" s="45">
        <f t="shared" si="2"/>
        <v>38</v>
      </c>
      <c r="B44" s="76" t="s">
        <v>511</v>
      </c>
      <c r="C44" s="63"/>
      <c r="D44" s="63"/>
      <c r="E44" s="64"/>
      <c r="F44" s="65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26"/>
      <c r="AA44" s="26"/>
      <c r="AB44" s="26"/>
      <c r="AC44" s="26"/>
      <c r="AD44" s="26"/>
      <c r="AE44" s="26"/>
      <c r="AF44" s="26"/>
      <c r="AG44" s="16"/>
      <c r="AH44" s="16"/>
    </row>
    <row r="45" spans="1:34">
      <c r="A45" s="45">
        <f t="shared" si="2"/>
        <v>39</v>
      </c>
      <c r="B45" s="69" t="s">
        <v>782</v>
      </c>
      <c r="C45" s="53">
        <v>403</v>
      </c>
      <c r="D45" s="53"/>
      <c r="E45" s="64"/>
      <c r="F45" s="61"/>
      <c r="G45" s="77"/>
      <c r="H45" s="57"/>
      <c r="I45" s="56"/>
      <c r="J45" s="56"/>
      <c r="K45" s="56"/>
      <c r="L45" s="77"/>
      <c r="M45" s="57"/>
      <c r="N45" s="56"/>
      <c r="O45" s="57"/>
      <c r="P45" s="56"/>
      <c r="Q45" s="77"/>
      <c r="R45" s="57"/>
      <c r="S45" s="56"/>
      <c r="T45" s="57"/>
      <c r="U45" s="56"/>
      <c r="V45" s="77"/>
      <c r="W45" s="57"/>
      <c r="X45" s="56"/>
      <c r="Y45" s="57"/>
      <c r="Z45" s="26"/>
      <c r="AA45" s="26"/>
      <c r="AB45" s="26"/>
      <c r="AC45" s="26"/>
      <c r="AD45" s="26"/>
      <c r="AE45" s="26"/>
      <c r="AF45" s="26"/>
      <c r="AG45" s="16"/>
      <c r="AH45" s="16"/>
    </row>
    <row r="46" spans="1:34">
      <c r="A46" s="45">
        <f t="shared" si="2"/>
        <v>40</v>
      </c>
      <c r="B46" s="69" t="s">
        <v>783</v>
      </c>
      <c r="C46" s="60">
        <v>403</v>
      </c>
      <c r="D46" s="60"/>
      <c r="E46" s="64"/>
      <c r="F46" s="61"/>
      <c r="G46" s="77"/>
      <c r="H46" s="57"/>
      <c r="I46" s="56"/>
      <c r="J46" s="56"/>
      <c r="K46" s="56"/>
      <c r="L46" s="77"/>
      <c r="M46" s="57"/>
      <c r="N46" s="56"/>
      <c r="O46" s="57"/>
      <c r="P46" s="56"/>
      <c r="Q46" s="77"/>
      <c r="R46" s="57"/>
      <c r="S46" s="56"/>
      <c r="T46" s="57"/>
      <c r="U46" s="56"/>
      <c r="V46" s="77"/>
      <c r="W46" s="57"/>
      <c r="X46" s="56"/>
      <c r="Y46" s="57"/>
      <c r="Z46" s="26"/>
      <c r="AA46" s="26"/>
      <c r="AB46" s="26"/>
      <c r="AC46" s="26"/>
      <c r="AD46" s="26"/>
      <c r="AE46" s="26"/>
      <c r="AF46" s="26"/>
      <c r="AG46" s="16"/>
      <c r="AH46" s="16"/>
    </row>
    <row r="47" spans="1:34">
      <c r="A47" s="78">
        <f t="shared" si="2"/>
        <v>41</v>
      </c>
      <c r="B47" s="62" t="s">
        <v>743</v>
      </c>
      <c r="C47" s="63"/>
      <c r="D47" s="63"/>
      <c r="E47" s="64"/>
      <c r="F47" s="79"/>
      <c r="G47" s="77"/>
      <c r="H47" s="57"/>
      <c r="I47" s="77"/>
      <c r="J47" s="77"/>
      <c r="K47" s="77"/>
      <c r="L47" s="77"/>
      <c r="M47" s="57"/>
      <c r="N47" s="77"/>
      <c r="O47" s="77"/>
      <c r="P47" s="77"/>
      <c r="Q47" s="77"/>
      <c r="R47" s="57"/>
      <c r="S47" s="77"/>
      <c r="T47" s="77"/>
      <c r="U47" s="77"/>
      <c r="V47" s="77"/>
      <c r="W47" s="57"/>
      <c r="X47" s="77"/>
      <c r="Y47" s="77"/>
      <c r="Z47" s="26"/>
      <c r="AA47" s="26"/>
      <c r="AB47" s="26"/>
      <c r="AC47" s="26"/>
      <c r="AD47" s="26"/>
      <c r="AE47" s="26"/>
      <c r="AF47" s="26"/>
      <c r="AG47" s="16"/>
      <c r="AH47" s="16"/>
    </row>
    <row r="48" spans="1:34">
      <c r="A48" s="78">
        <f t="shared" si="2"/>
        <v>42</v>
      </c>
      <c r="B48" s="69" t="s">
        <v>683</v>
      </c>
      <c r="C48" s="63" t="s">
        <v>686</v>
      </c>
      <c r="D48" s="63"/>
      <c r="E48" s="64"/>
      <c r="F48" s="79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57"/>
      <c r="S48" s="77"/>
      <c r="T48" s="77"/>
      <c r="U48" s="77"/>
      <c r="V48" s="77"/>
      <c r="W48" s="57"/>
      <c r="X48" s="77"/>
      <c r="Y48" s="77"/>
      <c r="Z48" s="26"/>
      <c r="AA48" s="26"/>
      <c r="AB48" s="26"/>
      <c r="AC48" s="26"/>
      <c r="AD48" s="26"/>
      <c r="AE48" s="26"/>
      <c r="AF48" s="26"/>
      <c r="AG48" s="16"/>
      <c r="AH48" s="16"/>
    </row>
    <row r="49" spans="1:34">
      <c r="A49" s="78">
        <f t="shared" si="2"/>
        <v>43</v>
      </c>
      <c r="B49" s="69" t="s">
        <v>72</v>
      </c>
      <c r="C49" s="63">
        <v>154</v>
      </c>
      <c r="D49" s="63"/>
      <c r="E49" s="64"/>
      <c r="F49" s="79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57"/>
      <c r="S49" s="77"/>
      <c r="T49" s="77"/>
      <c r="U49" s="77"/>
      <c r="V49" s="77"/>
      <c r="W49" s="57"/>
      <c r="X49" s="77"/>
      <c r="Y49" s="77"/>
      <c r="Z49" s="26"/>
      <c r="AA49" s="26"/>
      <c r="AB49" s="26"/>
      <c r="AC49" s="26"/>
      <c r="AD49" s="26"/>
      <c r="AE49" s="26"/>
      <c r="AF49" s="26"/>
      <c r="AG49" s="16"/>
      <c r="AH49" s="16"/>
    </row>
    <row r="50" spans="1:34">
      <c r="A50" s="78">
        <f>A49+1</f>
        <v>44</v>
      </c>
      <c r="B50" s="80" t="s">
        <v>744</v>
      </c>
      <c r="C50" s="63"/>
      <c r="D50" s="63"/>
      <c r="E50" s="64"/>
      <c r="F50" s="79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57"/>
      <c r="S50" s="77"/>
      <c r="T50" s="77"/>
      <c r="U50" s="77"/>
      <c r="V50" s="77"/>
      <c r="W50" s="57"/>
      <c r="X50" s="77"/>
      <c r="Y50" s="77"/>
      <c r="Z50" s="26"/>
      <c r="AA50" s="26"/>
      <c r="AB50" s="26"/>
      <c r="AC50" s="26"/>
      <c r="AD50" s="26"/>
      <c r="AE50" s="26"/>
      <c r="AF50" s="26"/>
      <c r="AG50" s="16"/>
      <c r="AH50" s="16"/>
    </row>
    <row r="51" spans="1:34">
      <c r="A51" s="78">
        <f t="shared" si="2"/>
        <v>45</v>
      </c>
      <c r="B51" s="81" t="s">
        <v>745</v>
      </c>
      <c r="C51" s="82" t="s">
        <v>199</v>
      </c>
      <c r="D51" s="63"/>
      <c r="E51" s="64"/>
      <c r="F51" s="79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57"/>
      <c r="S51" s="77"/>
      <c r="T51" s="77"/>
      <c r="U51" s="77"/>
      <c r="V51" s="77"/>
      <c r="W51" s="57"/>
      <c r="X51" s="77"/>
      <c r="Y51" s="77"/>
      <c r="Z51" s="26"/>
      <c r="AA51" s="26"/>
      <c r="AB51" s="26"/>
      <c r="AC51" s="26"/>
      <c r="AD51" s="26"/>
      <c r="AE51" s="26"/>
      <c r="AF51" s="26"/>
      <c r="AG51" s="16"/>
      <c r="AH51" s="16"/>
    </row>
    <row r="52" spans="1:34">
      <c r="A52" s="78">
        <f t="shared" si="2"/>
        <v>46</v>
      </c>
      <c r="B52" s="69" t="s">
        <v>746</v>
      </c>
      <c r="C52" s="70" t="s">
        <v>200</v>
      </c>
      <c r="D52" s="70"/>
      <c r="E52" s="64"/>
      <c r="F52" s="79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57"/>
      <c r="S52" s="77"/>
      <c r="T52" s="77"/>
      <c r="U52" s="77"/>
      <c r="V52" s="77"/>
      <c r="W52" s="57"/>
      <c r="X52" s="77"/>
      <c r="Y52" s="77"/>
      <c r="Z52" s="26"/>
      <c r="AA52" s="26"/>
      <c r="AB52" s="26"/>
      <c r="AC52" s="26"/>
      <c r="AD52" s="26"/>
      <c r="AE52" s="26"/>
      <c r="AF52" s="26"/>
      <c r="AG52" s="16"/>
      <c r="AH52" s="16"/>
    </row>
    <row r="53" spans="1:34">
      <c r="A53" s="78">
        <f t="shared" si="2"/>
        <v>47</v>
      </c>
      <c r="B53" s="69" t="s">
        <v>154</v>
      </c>
      <c r="C53" s="53">
        <v>924</v>
      </c>
      <c r="D53" s="53"/>
      <c r="E53" s="64"/>
      <c r="F53" s="79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57"/>
      <c r="S53" s="77"/>
      <c r="T53" s="77"/>
      <c r="U53" s="77"/>
      <c r="V53" s="77"/>
      <c r="W53" s="57"/>
      <c r="X53" s="77"/>
      <c r="Y53" s="77"/>
      <c r="Z53" s="26"/>
      <c r="AA53" s="26"/>
      <c r="AB53" s="26"/>
      <c r="AC53" s="26"/>
      <c r="AD53" s="26"/>
      <c r="AE53" s="26"/>
      <c r="AF53" s="26"/>
      <c r="AG53" s="16"/>
      <c r="AH53" s="16"/>
    </row>
    <row r="54" spans="1:34">
      <c r="A54" s="78">
        <f t="shared" si="2"/>
        <v>48</v>
      </c>
      <c r="B54" s="52" t="s">
        <v>511</v>
      </c>
      <c r="C54" s="60">
        <v>403</v>
      </c>
      <c r="D54" s="53"/>
      <c r="E54" s="64"/>
      <c r="F54" s="79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57"/>
      <c r="S54" s="77"/>
      <c r="T54" s="77"/>
      <c r="U54" s="77"/>
      <c r="V54" s="77"/>
      <c r="W54" s="57"/>
      <c r="X54" s="77"/>
      <c r="Y54" s="77"/>
      <c r="Z54" s="26"/>
      <c r="AA54" s="26"/>
      <c r="AB54" s="26"/>
      <c r="AC54" s="26"/>
      <c r="AD54" s="26"/>
      <c r="AE54" s="26"/>
      <c r="AF54" s="26"/>
      <c r="AG54" s="16"/>
      <c r="AH54" s="16"/>
    </row>
    <row r="55" spans="1:34">
      <c r="A55" s="78">
        <f t="shared" si="2"/>
        <v>49</v>
      </c>
      <c r="B55" s="69" t="s">
        <v>513</v>
      </c>
      <c r="C55" s="53">
        <v>447</v>
      </c>
      <c r="D55" s="53" t="s">
        <v>514</v>
      </c>
      <c r="E55" s="64"/>
      <c r="F55" s="79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57"/>
      <c r="S55" s="77"/>
      <c r="T55" s="77"/>
      <c r="U55" s="77"/>
      <c r="V55" s="77"/>
      <c r="W55" s="57"/>
      <c r="X55" s="77"/>
      <c r="Y55" s="77"/>
      <c r="Z55" s="26"/>
      <c r="AA55" s="26"/>
      <c r="AB55" s="26"/>
      <c r="AC55" s="26"/>
      <c r="AD55" s="26"/>
      <c r="AE55" s="26"/>
      <c r="AF55" s="26"/>
      <c r="AG55" s="16"/>
      <c r="AH55" s="16"/>
    </row>
    <row r="56" spans="1:34">
      <c r="A56" s="78">
        <f t="shared" si="2"/>
        <v>50</v>
      </c>
      <c r="B56" s="69" t="s">
        <v>515</v>
      </c>
      <c r="C56" s="53"/>
      <c r="D56" s="53" t="s">
        <v>514</v>
      </c>
      <c r="E56" s="64"/>
      <c r="F56" s="79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57"/>
      <c r="S56" s="77"/>
      <c r="T56" s="77"/>
      <c r="U56" s="77"/>
      <c r="V56" s="77"/>
      <c r="W56" s="57"/>
      <c r="X56" s="77"/>
      <c r="Y56" s="77"/>
      <c r="Z56" s="26"/>
      <c r="AA56" s="26"/>
      <c r="AB56" s="26"/>
      <c r="AC56" s="26"/>
      <c r="AD56" s="26"/>
      <c r="AE56" s="26"/>
      <c r="AF56" s="26"/>
      <c r="AG56" s="16"/>
      <c r="AH56" s="16"/>
    </row>
    <row r="57" spans="1:34">
      <c r="A57" s="78">
        <f t="shared" si="2"/>
        <v>51</v>
      </c>
      <c r="B57" s="69" t="s">
        <v>516</v>
      </c>
      <c r="C57" s="53"/>
      <c r="D57" s="53" t="s">
        <v>514</v>
      </c>
      <c r="E57" s="64"/>
      <c r="F57" s="79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57"/>
      <c r="S57" s="77"/>
      <c r="T57" s="77"/>
      <c r="U57" s="77"/>
      <c r="V57" s="77"/>
      <c r="W57" s="57"/>
      <c r="X57" s="77"/>
      <c r="Y57" s="77"/>
      <c r="Z57" s="26"/>
      <c r="AA57" s="26"/>
      <c r="AB57" s="26"/>
      <c r="AC57" s="26"/>
      <c r="AD57" s="26"/>
      <c r="AE57" s="26"/>
      <c r="AF57" s="26"/>
      <c r="AG57" s="16"/>
      <c r="AH57" s="16"/>
    </row>
    <row r="58" spans="1:34">
      <c r="A58" s="78">
        <f t="shared" si="2"/>
        <v>52</v>
      </c>
      <c r="B58" s="80" t="s">
        <v>747</v>
      </c>
      <c r="C58" s="70"/>
      <c r="D58" s="70"/>
      <c r="E58" s="64"/>
      <c r="F58" s="79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57"/>
      <c r="S58" s="77"/>
      <c r="T58" s="77"/>
      <c r="U58" s="77"/>
      <c r="V58" s="77"/>
      <c r="W58" s="57"/>
      <c r="X58" s="77"/>
      <c r="Y58" s="77"/>
      <c r="Z58" s="26"/>
      <c r="AA58" s="26"/>
      <c r="AB58" s="26"/>
      <c r="AC58" s="26"/>
      <c r="AD58" s="26"/>
      <c r="AE58" s="26"/>
      <c r="AF58" s="26"/>
      <c r="AG58" s="16"/>
      <c r="AH58" s="16"/>
    </row>
    <row r="59" spans="1:34">
      <c r="A59" s="78">
        <f t="shared" si="2"/>
        <v>53</v>
      </c>
      <c r="B59" s="69" t="s">
        <v>684</v>
      </c>
      <c r="C59" s="70" t="s">
        <v>687</v>
      </c>
      <c r="D59" s="70"/>
      <c r="E59" s="64"/>
      <c r="F59" s="79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57"/>
      <c r="S59" s="77"/>
      <c r="T59" s="77"/>
      <c r="U59" s="77"/>
      <c r="V59" s="77"/>
      <c r="W59" s="57"/>
      <c r="X59" s="77"/>
      <c r="Y59" s="77"/>
      <c r="Z59" s="26"/>
      <c r="AA59" s="26"/>
      <c r="AB59" s="26"/>
      <c r="AC59" s="26"/>
      <c r="AD59" s="26"/>
      <c r="AE59" s="26"/>
      <c r="AF59" s="26"/>
      <c r="AG59" s="16"/>
      <c r="AH59" s="16"/>
    </row>
    <row r="60" spans="1:34">
      <c r="A60" s="78">
        <f t="shared" si="2"/>
        <v>54</v>
      </c>
      <c r="B60" s="69" t="s">
        <v>751</v>
      </c>
      <c r="C60" s="70">
        <v>154</v>
      </c>
      <c r="D60" s="70"/>
      <c r="E60" s="64"/>
      <c r="F60" s="79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57"/>
      <c r="S60" s="77"/>
      <c r="T60" s="77"/>
      <c r="U60" s="77"/>
      <c r="V60" s="77"/>
      <c r="W60" s="57"/>
      <c r="X60" s="77"/>
      <c r="Y60" s="77"/>
      <c r="Z60" s="26"/>
      <c r="AA60" s="26"/>
      <c r="AB60" s="26"/>
      <c r="AC60" s="26"/>
      <c r="AD60" s="26"/>
      <c r="AE60" s="26"/>
      <c r="AF60" s="26"/>
      <c r="AG60" s="16"/>
      <c r="AH60" s="16"/>
    </row>
    <row r="61" spans="1:34">
      <c r="A61" s="78">
        <f>A60+1</f>
        <v>55</v>
      </c>
      <c r="B61" s="80" t="s">
        <v>750</v>
      </c>
      <c r="C61" s="70"/>
      <c r="D61" s="70"/>
      <c r="E61" s="64"/>
      <c r="F61" s="79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57"/>
      <c r="S61" s="77"/>
      <c r="T61" s="77"/>
      <c r="U61" s="77"/>
      <c r="V61" s="77"/>
      <c r="W61" s="57"/>
      <c r="X61" s="77"/>
      <c r="Y61" s="77"/>
      <c r="Z61" s="26"/>
      <c r="AA61" s="26"/>
      <c r="AB61" s="26"/>
      <c r="AC61" s="26"/>
      <c r="AD61" s="26"/>
      <c r="AE61" s="26"/>
      <c r="AF61" s="26"/>
      <c r="AG61" s="16"/>
      <c r="AH61" s="16"/>
    </row>
    <row r="62" spans="1:34">
      <c r="A62" s="78">
        <f t="shared" si="2"/>
        <v>56</v>
      </c>
      <c r="B62" s="69" t="s">
        <v>748</v>
      </c>
      <c r="C62" s="70" t="s">
        <v>199</v>
      </c>
      <c r="D62" s="70"/>
      <c r="E62" s="64"/>
      <c r="F62" s="79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57"/>
      <c r="S62" s="77"/>
      <c r="T62" s="77"/>
      <c r="U62" s="77"/>
      <c r="V62" s="77"/>
      <c r="W62" s="57"/>
      <c r="X62" s="77"/>
      <c r="Y62" s="77"/>
      <c r="Z62" s="26"/>
      <c r="AA62" s="26"/>
      <c r="AB62" s="26"/>
      <c r="AC62" s="26"/>
      <c r="AD62" s="26"/>
      <c r="AE62" s="26"/>
      <c r="AF62" s="26"/>
      <c r="AG62" s="16"/>
      <c r="AH62" s="16"/>
    </row>
    <row r="63" spans="1:34">
      <c r="A63" s="78">
        <f t="shared" si="2"/>
        <v>57</v>
      </c>
      <c r="B63" s="69" t="s">
        <v>749</v>
      </c>
      <c r="C63" s="70" t="s">
        <v>200</v>
      </c>
      <c r="D63" s="70"/>
      <c r="E63" s="64"/>
      <c r="F63" s="79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57"/>
      <c r="S63" s="77"/>
      <c r="T63" s="77"/>
      <c r="U63" s="77"/>
      <c r="V63" s="77"/>
      <c r="W63" s="57"/>
      <c r="X63" s="77"/>
      <c r="Y63" s="77"/>
      <c r="Z63" s="26"/>
      <c r="AA63" s="26"/>
      <c r="AB63" s="26"/>
      <c r="AC63" s="26"/>
      <c r="AD63" s="26"/>
      <c r="AE63" s="26"/>
      <c r="AF63" s="26"/>
      <c r="AG63" s="16"/>
      <c r="AH63" s="16"/>
    </row>
    <row r="64" spans="1:34">
      <c r="A64" s="78">
        <f t="shared" si="2"/>
        <v>58</v>
      </c>
      <c r="B64" s="69" t="s">
        <v>154</v>
      </c>
      <c r="C64" s="53">
        <v>924</v>
      </c>
      <c r="D64" s="53"/>
      <c r="E64" s="64"/>
      <c r="F64" s="79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57"/>
      <c r="S64" s="77"/>
      <c r="T64" s="77"/>
      <c r="U64" s="77"/>
      <c r="V64" s="77"/>
      <c r="W64" s="57"/>
      <c r="X64" s="77"/>
      <c r="Y64" s="77"/>
      <c r="Z64" s="26"/>
      <c r="AA64" s="26"/>
      <c r="AB64" s="26"/>
      <c r="AC64" s="26"/>
      <c r="AD64" s="26"/>
      <c r="AE64" s="26"/>
      <c r="AF64" s="26"/>
      <c r="AG64" s="16"/>
      <c r="AH64" s="16"/>
    </row>
    <row r="65" spans="1:34">
      <c r="A65" s="78">
        <f t="shared" si="2"/>
        <v>59</v>
      </c>
      <c r="B65" s="52" t="s">
        <v>511</v>
      </c>
      <c r="C65" s="60">
        <v>403</v>
      </c>
      <c r="D65" s="53"/>
      <c r="E65" s="64"/>
      <c r="F65" s="79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57"/>
      <c r="S65" s="77"/>
      <c r="T65" s="77"/>
      <c r="U65" s="77"/>
      <c r="V65" s="77"/>
      <c r="W65" s="57"/>
      <c r="X65" s="77"/>
      <c r="Y65" s="77"/>
      <c r="Z65" s="26"/>
      <c r="AA65" s="26"/>
      <c r="AB65" s="26"/>
      <c r="AC65" s="26"/>
      <c r="AD65" s="26"/>
      <c r="AE65" s="26"/>
      <c r="AF65" s="26"/>
      <c r="AG65" s="16"/>
      <c r="AH65" s="16"/>
    </row>
    <row r="66" spans="1:34">
      <c r="A66" s="78">
        <f t="shared" si="2"/>
        <v>60</v>
      </c>
      <c r="B66" s="69" t="s">
        <v>513</v>
      </c>
      <c r="C66" s="53">
        <v>447</v>
      </c>
      <c r="D66" s="53" t="s">
        <v>514</v>
      </c>
      <c r="E66" s="64"/>
      <c r="F66" s="79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57"/>
      <c r="S66" s="77"/>
      <c r="T66" s="77"/>
      <c r="U66" s="77"/>
      <c r="V66" s="77"/>
      <c r="W66" s="57"/>
      <c r="X66" s="77"/>
      <c r="Y66" s="77"/>
      <c r="Z66" s="26"/>
      <c r="AA66" s="26"/>
      <c r="AB66" s="26"/>
      <c r="AC66" s="26"/>
      <c r="AD66" s="26"/>
      <c r="AE66" s="26"/>
      <c r="AF66" s="26"/>
      <c r="AG66" s="16"/>
      <c r="AH66" s="16"/>
    </row>
    <row r="67" spans="1:34">
      <c r="A67" s="78">
        <f t="shared" si="2"/>
        <v>61</v>
      </c>
      <c r="B67" s="69" t="s">
        <v>515</v>
      </c>
      <c r="C67" s="53"/>
      <c r="D67" s="53" t="s">
        <v>514</v>
      </c>
      <c r="E67" s="64"/>
      <c r="F67" s="79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57"/>
      <c r="S67" s="77"/>
      <c r="T67" s="77"/>
      <c r="U67" s="77"/>
      <c r="V67" s="77"/>
      <c r="W67" s="57"/>
      <c r="X67" s="77"/>
      <c r="Y67" s="77"/>
      <c r="Z67" s="26"/>
      <c r="AA67" s="26"/>
      <c r="AB67" s="26"/>
      <c r="AC67" s="26"/>
      <c r="AD67" s="26"/>
      <c r="AE67" s="26"/>
      <c r="AF67" s="26"/>
      <c r="AG67" s="16"/>
      <c r="AH67" s="16"/>
    </row>
    <row r="68" spans="1:34">
      <c r="A68" s="78">
        <f t="shared" si="2"/>
        <v>62</v>
      </c>
      <c r="B68" s="69" t="s">
        <v>516</v>
      </c>
      <c r="C68" s="53"/>
      <c r="D68" s="53" t="s">
        <v>514</v>
      </c>
      <c r="E68" s="64"/>
      <c r="F68" s="79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57"/>
      <c r="S68" s="77"/>
      <c r="T68" s="77"/>
      <c r="U68" s="77"/>
      <c r="V68" s="77"/>
      <c r="W68" s="57"/>
      <c r="X68" s="77"/>
      <c r="Y68" s="77"/>
      <c r="Z68" s="26"/>
      <c r="AA68" s="26"/>
      <c r="AB68" s="26"/>
      <c r="AC68" s="26"/>
      <c r="AD68" s="26"/>
      <c r="AE68" s="26"/>
      <c r="AF68" s="26"/>
      <c r="AG68" s="16"/>
      <c r="AH68" s="16"/>
    </row>
    <row r="69" spans="1:34">
      <c r="A69" s="78">
        <f t="shared" si="2"/>
        <v>63</v>
      </c>
      <c r="B69" s="80" t="s">
        <v>752</v>
      </c>
      <c r="C69" s="70"/>
      <c r="D69" s="70"/>
      <c r="E69" s="64"/>
      <c r="F69" s="79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57"/>
      <c r="S69" s="77"/>
      <c r="T69" s="77"/>
      <c r="U69" s="77"/>
      <c r="V69" s="77"/>
      <c r="W69" s="57"/>
      <c r="X69" s="77"/>
      <c r="Y69" s="77"/>
      <c r="Z69" s="26"/>
      <c r="AA69" s="26"/>
      <c r="AB69" s="26"/>
      <c r="AC69" s="26"/>
      <c r="AD69" s="26"/>
      <c r="AE69" s="26"/>
      <c r="AF69" s="26"/>
      <c r="AG69" s="16"/>
      <c r="AH69" s="16"/>
    </row>
    <row r="70" spans="1:34">
      <c r="A70" s="78">
        <f t="shared" si="2"/>
        <v>64</v>
      </c>
      <c r="B70" s="69" t="s">
        <v>685</v>
      </c>
      <c r="C70" s="70" t="s">
        <v>688</v>
      </c>
      <c r="D70" s="70"/>
      <c r="E70" s="64"/>
      <c r="F70" s="79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57"/>
      <c r="S70" s="77"/>
      <c r="T70" s="77"/>
      <c r="U70" s="77"/>
      <c r="V70" s="77"/>
      <c r="W70" s="57"/>
      <c r="X70" s="77"/>
      <c r="Y70" s="77"/>
      <c r="Z70" s="26"/>
      <c r="AA70" s="26"/>
      <c r="AB70" s="26"/>
      <c r="AC70" s="26"/>
      <c r="AD70" s="26"/>
      <c r="AE70" s="26"/>
      <c r="AF70" s="26"/>
      <c r="AG70" s="16"/>
      <c r="AH70" s="16"/>
    </row>
    <row r="71" spans="1:34">
      <c r="A71" s="78">
        <f t="shared" si="2"/>
        <v>65</v>
      </c>
      <c r="B71" s="69" t="s">
        <v>751</v>
      </c>
      <c r="C71" s="70">
        <v>154</v>
      </c>
      <c r="D71" s="70"/>
      <c r="E71" s="64"/>
      <c r="F71" s="79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57"/>
      <c r="S71" s="77"/>
      <c r="T71" s="77"/>
      <c r="U71" s="77"/>
      <c r="V71" s="77"/>
      <c r="W71" s="57"/>
      <c r="X71" s="77"/>
      <c r="Y71" s="77"/>
      <c r="Z71" s="26"/>
      <c r="AA71" s="26"/>
      <c r="AB71" s="26"/>
      <c r="AC71" s="26"/>
      <c r="AD71" s="26"/>
      <c r="AE71" s="26"/>
      <c r="AF71" s="26"/>
      <c r="AG71" s="16"/>
      <c r="AH71" s="16"/>
    </row>
    <row r="72" spans="1:34">
      <c r="A72" s="78">
        <f>A71+1</f>
        <v>66</v>
      </c>
      <c r="B72" s="80" t="s">
        <v>753</v>
      </c>
      <c r="C72" s="70"/>
      <c r="D72" s="70"/>
      <c r="E72" s="64"/>
      <c r="F72" s="79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57"/>
      <c r="S72" s="77"/>
      <c r="T72" s="77"/>
      <c r="U72" s="77"/>
      <c r="V72" s="77"/>
      <c r="W72" s="57"/>
      <c r="X72" s="77"/>
      <c r="Y72" s="77"/>
      <c r="Z72" s="26"/>
      <c r="AA72" s="26"/>
      <c r="AB72" s="26"/>
      <c r="AC72" s="26"/>
      <c r="AD72" s="26"/>
      <c r="AE72" s="26"/>
      <c r="AF72" s="26"/>
      <c r="AG72" s="16"/>
      <c r="AH72" s="16"/>
    </row>
    <row r="73" spans="1:34">
      <c r="A73" s="78">
        <f t="shared" ref="A73:A145" si="3">A72+1</f>
        <v>67</v>
      </c>
      <c r="B73" s="69" t="s">
        <v>754</v>
      </c>
      <c r="C73" s="70" t="s">
        <v>199</v>
      </c>
      <c r="D73" s="70"/>
      <c r="E73" s="64"/>
      <c r="F73" s="79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57"/>
      <c r="S73" s="77"/>
      <c r="T73" s="77"/>
      <c r="U73" s="77"/>
      <c r="V73" s="77"/>
      <c r="W73" s="57"/>
      <c r="X73" s="77"/>
      <c r="Y73" s="77"/>
      <c r="Z73" s="26"/>
      <c r="AA73" s="26"/>
      <c r="AB73" s="26"/>
      <c r="AC73" s="26"/>
      <c r="AD73" s="26"/>
      <c r="AE73" s="26"/>
      <c r="AF73" s="26"/>
      <c r="AG73" s="16"/>
      <c r="AH73" s="16"/>
    </row>
    <row r="74" spans="1:34">
      <c r="A74" s="78">
        <f t="shared" si="3"/>
        <v>68</v>
      </c>
      <c r="B74" s="69" t="s">
        <v>755</v>
      </c>
      <c r="C74" s="70" t="s">
        <v>200</v>
      </c>
      <c r="D74" s="70"/>
      <c r="E74" s="64"/>
      <c r="F74" s="79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57"/>
      <c r="S74" s="77"/>
      <c r="T74" s="77"/>
      <c r="U74" s="77"/>
      <c r="V74" s="77"/>
      <c r="W74" s="57"/>
      <c r="X74" s="77"/>
      <c r="Y74" s="77"/>
      <c r="Z74" s="26"/>
      <c r="AA74" s="26"/>
      <c r="AB74" s="26"/>
      <c r="AC74" s="26"/>
      <c r="AD74" s="26"/>
      <c r="AE74" s="26"/>
      <c r="AF74" s="26"/>
      <c r="AG74" s="16"/>
      <c r="AH74" s="16"/>
    </row>
    <row r="75" spans="1:34">
      <c r="A75" s="78">
        <f t="shared" si="3"/>
        <v>69</v>
      </c>
      <c r="B75" s="69" t="s">
        <v>154</v>
      </c>
      <c r="C75" s="53">
        <v>924</v>
      </c>
      <c r="D75" s="53"/>
      <c r="E75" s="64"/>
      <c r="F75" s="79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57"/>
      <c r="S75" s="77"/>
      <c r="T75" s="77"/>
      <c r="U75" s="77"/>
      <c r="V75" s="77"/>
      <c r="W75" s="57"/>
      <c r="X75" s="77"/>
      <c r="Y75" s="77"/>
      <c r="Z75" s="26"/>
      <c r="AA75" s="26"/>
      <c r="AB75" s="26"/>
      <c r="AC75" s="26"/>
      <c r="AD75" s="26"/>
      <c r="AE75" s="26"/>
      <c r="AF75" s="26"/>
      <c r="AG75" s="16"/>
      <c r="AH75" s="16"/>
    </row>
    <row r="76" spans="1:34">
      <c r="A76" s="78">
        <f t="shared" si="3"/>
        <v>70</v>
      </c>
      <c r="B76" s="52" t="s">
        <v>511</v>
      </c>
      <c r="C76" s="60">
        <v>403</v>
      </c>
      <c r="D76" s="53"/>
      <c r="E76" s="64"/>
      <c r="F76" s="79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57"/>
      <c r="S76" s="77"/>
      <c r="T76" s="77"/>
      <c r="U76" s="77"/>
      <c r="V76" s="77"/>
      <c r="W76" s="57"/>
      <c r="X76" s="77"/>
      <c r="Y76" s="77"/>
      <c r="Z76" s="26"/>
      <c r="AA76" s="26"/>
      <c r="AB76" s="26"/>
      <c r="AC76" s="26"/>
      <c r="AD76" s="26"/>
      <c r="AE76" s="26"/>
      <c r="AF76" s="26"/>
      <c r="AG76" s="16"/>
      <c r="AH76" s="16"/>
    </row>
    <row r="77" spans="1:34">
      <c r="A77" s="78">
        <f t="shared" si="3"/>
        <v>71</v>
      </c>
      <c r="B77" s="69" t="s">
        <v>513</v>
      </c>
      <c r="C77" s="53">
        <v>447</v>
      </c>
      <c r="D77" s="53" t="s">
        <v>514</v>
      </c>
      <c r="E77" s="64"/>
      <c r="F77" s="79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57"/>
      <c r="S77" s="77"/>
      <c r="T77" s="77"/>
      <c r="U77" s="77"/>
      <c r="V77" s="77"/>
      <c r="W77" s="57"/>
      <c r="X77" s="77"/>
      <c r="Y77" s="77"/>
      <c r="Z77" s="26"/>
      <c r="AA77" s="26"/>
      <c r="AB77" s="26"/>
      <c r="AC77" s="26"/>
      <c r="AD77" s="26"/>
      <c r="AE77" s="26"/>
      <c r="AF77" s="26"/>
      <c r="AG77" s="16"/>
      <c r="AH77" s="16"/>
    </row>
    <row r="78" spans="1:34">
      <c r="A78" s="78">
        <f t="shared" si="3"/>
        <v>72</v>
      </c>
      <c r="B78" s="69" t="s">
        <v>515</v>
      </c>
      <c r="C78" s="60"/>
      <c r="D78" s="53" t="s">
        <v>514</v>
      </c>
      <c r="E78" s="64"/>
      <c r="F78" s="79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57"/>
      <c r="S78" s="77"/>
      <c r="T78" s="77"/>
      <c r="U78" s="77"/>
      <c r="V78" s="77"/>
      <c r="W78" s="57"/>
      <c r="X78" s="77"/>
      <c r="Y78" s="77"/>
      <c r="Z78" s="26"/>
      <c r="AA78" s="26"/>
      <c r="AB78" s="26"/>
      <c r="AC78" s="26"/>
      <c r="AD78" s="26"/>
      <c r="AE78" s="26"/>
      <c r="AF78" s="26"/>
      <c r="AG78" s="16"/>
      <c r="AH78" s="16"/>
    </row>
    <row r="79" spans="1:34">
      <c r="A79" s="78">
        <f t="shared" si="3"/>
        <v>73</v>
      </c>
      <c r="B79" s="69" t="s">
        <v>516</v>
      </c>
      <c r="C79" s="53"/>
      <c r="D79" s="53" t="s">
        <v>514</v>
      </c>
      <c r="E79" s="64"/>
      <c r="F79" s="79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57"/>
      <c r="S79" s="77"/>
      <c r="T79" s="77"/>
      <c r="U79" s="77"/>
      <c r="V79" s="77"/>
      <c r="W79" s="57"/>
      <c r="X79" s="77"/>
      <c r="Y79" s="77"/>
      <c r="Z79" s="26"/>
      <c r="AA79" s="26"/>
      <c r="AB79" s="26"/>
      <c r="AC79" s="26"/>
      <c r="AD79" s="26"/>
      <c r="AE79" s="26"/>
      <c r="AF79" s="26"/>
      <c r="AG79" s="16"/>
      <c r="AH79" s="16"/>
    </row>
    <row r="80" spans="1:34">
      <c r="A80" s="45">
        <f>A79+1</f>
        <v>74</v>
      </c>
      <c r="B80" s="62" t="s">
        <v>127</v>
      </c>
      <c r="C80" s="63"/>
      <c r="D80" s="63"/>
      <c r="E80" s="64"/>
      <c r="F80" s="65"/>
      <c r="G80" s="66"/>
      <c r="H80" s="83"/>
      <c r="I80" s="66"/>
      <c r="J80" s="66"/>
      <c r="K80" s="66"/>
      <c r="L80" s="66"/>
      <c r="M80" s="83"/>
      <c r="N80" s="66"/>
      <c r="O80" s="66"/>
      <c r="P80" s="66"/>
      <c r="Q80" s="66"/>
      <c r="R80" s="83"/>
      <c r="S80" s="66"/>
      <c r="T80" s="66"/>
      <c r="U80" s="66"/>
      <c r="V80" s="66"/>
      <c r="W80" s="83"/>
      <c r="X80" s="66"/>
      <c r="Y80" s="66"/>
      <c r="Z80" s="26"/>
      <c r="AA80" s="26"/>
      <c r="AB80" s="26"/>
      <c r="AC80" s="26"/>
      <c r="AD80" s="26"/>
      <c r="AE80" s="26"/>
      <c r="AF80" s="26"/>
      <c r="AG80" s="16"/>
      <c r="AH80" s="16"/>
    </row>
    <row r="81" spans="1:34">
      <c r="A81" s="45">
        <f t="shared" si="3"/>
        <v>75</v>
      </c>
      <c r="B81" s="52" t="s">
        <v>108</v>
      </c>
      <c r="C81" s="60" t="s">
        <v>109</v>
      </c>
      <c r="D81" s="60"/>
      <c r="E81" s="54"/>
      <c r="F81" s="61"/>
      <c r="G81" s="77"/>
      <c r="H81" s="57"/>
      <c r="I81" s="56"/>
      <c r="J81" s="57"/>
      <c r="K81" s="84"/>
      <c r="L81" s="77"/>
      <c r="M81" s="57"/>
      <c r="N81" s="56"/>
      <c r="O81" s="57"/>
      <c r="P81" s="56"/>
      <c r="Q81" s="77"/>
      <c r="R81" s="57"/>
      <c r="S81" s="56"/>
      <c r="T81" s="57"/>
      <c r="U81" s="56"/>
      <c r="V81" s="77"/>
      <c r="W81" s="57"/>
      <c r="X81" s="56"/>
      <c r="Y81" s="57"/>
      <c r="Z81" s="26"/>
      <c r="AA81" s="26"/>
      <c r="AB81" s="26"/>
      <c r="AC81" s="26"/>
      <c r="AD81" s="26"/>
      <c r="AE81" s="26"/>
      <c r="AF81" s="26"/>
      <c r="AG81" s="16"/>
      <c r="AH81" s="16"/>
    </row>
    <row r="82" spans="1:34">
      <c r="A82" s="45">
        <f t="shared" si="3"/>
        <v>76</v>
      </c>
      <c r="B82" s="52" t="s">
        <v>369</v>
      </c>
      <c r="C82" s="53">
        <v>151</v>
      </c>
      <c r="D82" s="53"/>
      <c r="E82" s="54"/>
      <c r="F82" s="61"/>
      <c r="G82" s="77"/>
      <c r="H82" s="57"/>
      <c r="I82" s="56"/>
      <c r="J82" s="57"/>
      <c r="K82" s="56"/>
      <c r="L82" s="77"/>
      <c r="M82" s="57"/>
      <c r="N82" s="56"/>
      <c r="O82" s="57"/>
      <c r="P82" s="56"/>
      <c r="Q82" s="77"/>
      <c r="R82" s="57"/>
      <c r="S82" s="56"/>
      <c r="T82" s="57"/>
      <c r="U82" s="56"/>
      <c r="V82" s="77"/>
      <c r="W82" s="57"/>
      <c r="X82" s="56"/>
      <c r="Y82" s="57"/>
      <c r="Z82" s="26"/>
      <c r="AA82" s="26"/>
      <c r="AB82" s="26"/>
      <c r="AC82" s="26"/>
      <c r="AD82" s="26"/>
      <c r="AE82" s="26"/>
      <c r="AF82" s="26"/>
      <c r="AG82" s="16"/>
      <c r="AH82" s="16"/>
    </row>
    <row r="83" spans="1:34">
      <c r="A83" s="45">
        <f t="shared" si="3"/>
        <v>77</v>
      </c>
      <c r="B83" s="52" t="s">
        <v>72</v>
      </c>
      <c r="C83" s="60">
        <v>154</v>
      </c>
      <c r="D83" s="60"/>
      <c r="E83" s="54"/>
      <c r="F83" s="61"/>
      <c r="G83" s="77"/>
      <c r="H83" s="57"/>
      <c r="I83" s="56"/>
      <c r="J83" s="57"/>
      <c r="K83" s="56"/>
      <c r="L83" s="77"/>
      <c r="M83" s="57"/>
      <c r="N83" s="56"/>
      <c r="O83" s="57"/>
      <c r="P83" s="56"/>
      <c r="Q83" s="77"/>
      <c r="R83" s="57"/>
      <c r="S83" s="56"/>
      <c r="T83" s="57"/>
      <c r="U83" s="56"/>
      <c r="V83" s="77"/>
      <c r="W83" s="57"/>
      <c r="X83" s="56"/>
      <c r="Y83" s="57"/>
      <c r="Z83" s="26"/>
      <c r="AA83" s="26"/>
      <c r="AB83" s="26"/>
      <c r="AC83" s="26"/>
      <c r="AD83" s="26"/>
      <c r="AE83" s="26"/>
      <c r="AF83" s="26"/>
      <c r="AG83" s="16"/>
      <c r="AH83" s="16"/>
    </row>
    <row r="84" spans="1:34">
      <c r="A84" s="45">
        <f t="shared" si="3"/>
        <v>78</v>
      </c>
      <c r="B84" s="52" t="s">
        <v>642</v>
      </c>
      <c r="C84" s="60" t="s">
        <v>508</v>
      </c>
      <c r="D84" s="60"/>
      <c r="E84" s="54"/>
      <c r="F84" s="61"/>
      <c r="G84" s="77"/>
      <c r="H84" s="57"/>
      <c r="I84" s="56"/>
      <c r="J84" s="57"/>
      <c r="K84" s="56"/>
      <c r="L84" s="77"/>
      <c r="M84" s="57"/>
      <c r="N84" s="56"/>
      <c r="O84" s="57"/>
      <c r="P84" s="56"/>
      <c r="Q84" s="77"/>
      <c r="R84" s="57"/>
      <c r="S84" s="56"/>
      <c r="T84" s="57"/>
      <c r="U84" s="56"/>
      <c r="V84" s="77"/>
      <c r="W84" s="57"/>
      <c r="X84" s="56"/>
      <c r="Y84" s="57"/>
      <c r="Z84" s="26"/>
      <c r="AA84" s="26"/>
      <c r="AB84" s="26"/>
      <c r="AC84" s="26"/>
      <c r="AD84" s="26"/>
      <c r="AE84" s="26"/>
      <c r="AF84" s="26"/>
      <c r="AG84" s="16"/>
      <c r="AH84" s="16"/>
    </row>
    <row r="85" spans="1:34">
      <c r="A85" s="45">
        <f t="shared" si="3"/>
        <v>79</v>
      </c>
      <c r="B85" s="62" t="s">
        <v>520</v>
      </c>
      <c r="C85" s="63"/>
      <c r="D85" s="63"/>
      <c r="E85" s="64"/>
      <c r="F85" s="65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26"/>
      <c r="AA85" s="26"/>
      <c r="AB85" s="26"/>
      <c r="AC85" s="26"/>
      <c r="AD85" s="26"/>
      <c r="AE85" s="26"/>
      <c r="AF85" s="26"/>
      <c r="AG85" s="16"/>
      <c r="AH85" s="16"/>
    </row>
    <row r="86" spans="1:34">
      <c r="A86" s="45">
        <f t="shared" si="3"/>
        <v>80</v>
      </c>
      <c r="B86" s="52" t="s">
        <v>382</v>
      </c>
      <c r="C86" s="60">
        <v>547</v>
      </c>
      <c r="D86" s="60"/>
      <c r="E86" s="54"/>
      <c r="F86" s="67"/>
      <c r="G86" s="85"/>
      <c r="H86" s="86"/>
      <c r="I86" s="68"/>
      <c r="J86" s="68"/>
      <c r="K86" s="68"/>
      <c r="L86" s="85"/>
      <c r="M86" s="86"/>
      <c r="N86" s="68"/>
      <c r="O86" s="68"/>
      <c r="P86" s="68"/>
      <c r="Q86" s="85"/>
      <c r="R86" s="86"/>
      <c r="S86" s="68"/>
      <c r="T86" s="68"/>
      <c r="U86" s="68"/>
      <c r="V86" s="85"/>
      <c r="W86" s="86"/>
      <c r="X86" s="68"/>
      <c r="Y86" s="68"/>
      <c r="Z86" s="26"/>
      <c r="AA86" s="26"/>
      <c r="AB86" s="26"/>
      <c r="AC86" s="26"/>
      <c r="AD86" s="26"/>
      <c r="AE86" s="26"/>
      <c r="AF86" s="26"/>
      <c r="AG86" s="16"/>
      <c r="AH86" s="16"/>
    </row>
    <row r="87" spans="1:34">
      <c r="A87" s="45">
        <f t="shared" si="3"/>
        <v>81</v>
      </c>
      <c r="B87" s="52" t="s">
        <v>238</v>
      </c>
      <c r="C87" s="60" t="s">
        <v>521</v>
      </c>
      <c r="D87" s="60"/>
      <c r="E87" s="54"/>
      <c r="F87" s="61"/>
      <c r="G87" s="77"/>
      <c r="H87" s="57"/>
      <c r="I87" s="56"/>
      <c r="J87" s="57"/>
      <c r="K87" s="56"/>
      <c r="L87" s="77"/>
      <c r="M87" s="57"/>
      <c r="N87" s="56"/>
      <c r="O87" s="57"/>
      <c r="P87" s="56"/>
      <c r="Q87" s="77"/>
      <c r="R87" s="57"/>
      <c r="S87" s="56"/>
      <c r="T87" s="57"/>
      <c r="U87" s="56"/>
      <c r="V87" s="77"/>
      <c r="W87" s="57"/>
      <c r="X87" s="56"/>
      <c r="Y87" s="57"/>
      <c r="Z87" s="26"/>
      <c r="AA87" s="26"/>
      <c r="AB87" s="26"/>
      <c r="AC87" s="26"/>
      <c r="AD87" s="26"/>
      <c r="AE87" s="26"/>
      <c r="AF87" s="26"/>
      <c r="AG87" s="16"/>
      <c r="AH87" s="16"/>
    </row>
    <row r="88" spans="1:34">
      <c r="A88" s="45">
        <f t="shared" si="3"/>
        <v>82</v>
      </c>
      <c r="B88" s="59" t="s">
        <v>240</v>
      </c>
      <c r="C88" s="53" t="s">
        <v>522</v>
      </c>
      <c r="D88" s="53"/>
      <c r="E88" s="54"/>
      <c r="F88" s="61"/>
      <c r="G88" s="77"/>
      <c r="H88" s="57"/>
      <c r="I88" s="56"/>
      <c r="J88" s="57"/>
      <c r="K88" s="56"/>
      <c r="L88" s="77"/>
      <c r="M88" s="57"/>
      <c r="N88" s="56"/>
      <c r="O88" s="57"/>
      <c r="P88" s="56"/>
      <c r="Q88" s="77"/>
      <c r="R88" s="57"/>
      <c r="S88" s="56"/>
      <c r="T88" s="57"/>
      <c r="U88" s="56"/>
      <c r="V88" s="77"/>
      <c r="W88" s="57"/>
      <c r="X88" s="56"/>
      <c r="Y88" s="57"/>
      <c r="Z88" s="26"/>
      <c r="AA88" s="26"/>
      <c r="AB88" s="26"/>
      <c r="AC88" s="26"/>
      <c r="AD88" s="26"/>
      <c r="AE88" s="26"/>
      <c r="AF88" s="26"/>
      <c r="AG88" s="16"/>
      <c r="AH88" s="16"/>
    </row>
    <row r="89" spans="1:34">
      <c r="A89" s="45">
        <f t="shared" si="3"/>
        <v>83</v>
      </c>
      <c r="B89" s="52" t="s">
        <v>154</v>
      </c>
      <c r="C89" s="60">
        <v>924</v>
      </c>
      <c r="D89" s="60"/>
      <c r="E89" s="54"/>
      <c r="F89" s="61"/>
      <c r="G89" s="77"/>
      <c r="H89" s="57"/>
      <c r="I89" s="56"/>
      <c r="J89" s="57"/>
      <c r="K89" s="56"/>
      <c r="L89" s="77"/>
      <c r="M89" s="57"/>
      <c r="N89" s="56"/>
      <c r="O89" s="57"/>
      <c r="P89" s="56"/>
      <c r="Q89" s="77"/>
      <c r="R89" s="57"/>
      <c r="S89" s="56"/>
      <c r="T89" s="57"/>
      <c r="U89" s="56"/>
      <c r="V89" s="77"/>
      <c r="W89" s="57"/>
      <c r="X89" s="56"/>
      <c r="Y89" s="57"/>
      <c r="Z89" s="26"/>
      <c r="AA89" s="26"/>
      <c r="AB89" s="26"/>
      <c r="AC89" s="26"/>
      <c r="AD89" s="26"/>
      <c r="AE89" s="26"/>
      <c r="AF89" s="26"/>
      <c r="AG89" s="16"/>
      <c r="AH89" s="16"/>
    </row>
    <row r="90" spans="1:34">
      <c r="A90" s="45">
        <f t="shared" si="3"/>
        <v>84</v>
      </c>
      <c r="B90" s="52" t="s">
        <v>511</v>
      </c>
      <c r="C90" s="53">
        <v>403</v>
      </c>
      <c r="D90" s="53" t="s">
        <v>512</v>
      </c>
      <c r="E90" s="54"/>
      <c r="F90" s="61"/>
      <c r="G90" s="87"/>
      <c r="H90" s="87"/>
      <c r="I90" s="88"/>
      <c r="J90" s="89"/>
      <c r="K90" s="84"/>
      <c r="L90" s="77"/>
      <c r="M90" s="57"/>
      <c r="N90" s="56"/>
      <c r="O90" s="57"/>
      <c r="P90" s="56"/>
      <c r="Q90" s="77"/>
      <c r="R90" s="57"/>
      <c r="S90" s="56"/>
      <c r="T90" s="57"/>
      <c r="U90" s="56"/>
      <c r="V90" s="77"/>
      <c r="W90" s="57"/>
      <c r="X90" s="56"/>
      <c r="Y90" s="57"/>
      <c r="Z90" s="26"/>
      <c r="AA90" s="26"/>
      <c r="AB90" s="26"/>
      <c r="AC90" s="26"/>
      <c r="AD90" s="26"/>
      <c r="AE90" s="26"/>
      <c r="AF90" s="26"/>
      <c r="AG90" s="16"/>
      <c r="AH90" s="16"/>
    </row>
    <row r="91" spans="1:34">
      <c r="A91" s="45">
        <f t="shared" si="3"/>
        <v>85</v>
      </c>
      <c r="B91" s="52" t="s">
        <v>513</v>
      </c>
      <c r="C91" s="53">
        <v>447</v>
      </c>
      <c r="D91" s="53" t="s">
        <v>514</v>
      </c>
      <c r="E91" s="54"/>
      <c r="F91" s="61"/>
      <c r="G91" s="77"/>
      <c r="H91" s="57"/>
      <c r="I91" s="56"/>
      <c r="J91" s="57"/>
      <c r="K91" s="56"/>
      <c r="L91" s="77"/>
      <c r="M91" s="57"/>
      <c r="N91" s="56"/>
      <c r="O91" s="57"/>
      <c r="P91" s="56"/>
      <c r="Q91" s="77"/>
      <c r="R91" s="57"/>
      <c r="S91" s="56"/>
      <c r="T91" s="57"/>
      <c r="U91" s="56"/>
      <c r="V91" s="77"/>
      <c r="W91" s="57"/>
      <c r="X91" s="56"/>
      <c r="Y91" s="57"/>
      <c r="Z91" s="26"/>
      <c r="AA91" s="26"/>
      <c r="AB91" s="26"/>
      <c r="AC91" s="26"/>
      <c r="AD91" s="26"/>
      <c r="AE91" s="26"/>
      <c r="AF91" s="26"/>
      <c r="AG91" s="16"/>
      <c r="AH91" s="16"/>
    </row>
    <row r="92" spans="1:34">
      <c r="A92" s="45">
        <f t="shared" si="3"/>
        <v>86</v>
      </c>
      <c r="B92" s="59" t="s">
        <v>515</v>
      </c>
      <c r="C92" s="60"/>
      <c r="D92" s="53" t="s">
        <v>514</v>
      </c>
      <c r="E92" s="54"/>
      <c r="F92" s="61"/>
      <c r="G92" s="77"/>
      <c r="H92" s="57"/>
      <c r="I92" s="56"/>
      <c r="J92" s="57"/>
      <c r="K92" s="56"/>
      <c r="L92" s="77"/>
      <c r="M92" s="57"/>
      <c r="N92" s="56"/>
      <c r="O92" s="57"/>
      <c r="P92" s="56"/>
      <c r="Q92" s="77"/>
      <c r="R92" s="57"/>
      <c r="S92" s="56"/>
      <c r="T92" s="57"/>
      <c r="U92" s="56"/>
      <c r="V92" s="77"/>
      <c r="W92" s="57"/>
      <c r="X92" s="56"/>
      <c r="Y92" s="57"/>
      <c r="Z92" s="26"/>
      <c r="AA92" s="26"/>
      <c r="AB92" s="26"/>
      <c r="AC92" s="26"/>
      <c r="AD92" s="26"/>
      <c r="AE92" s="26"/>
      <c r="AF92" s="26"/>
      <c r="AG92" s="16"/>
      <c r="AH92" s="16"/>
    </row>
    <row r="93" spans="1:34">
      <c r="A93" s="45">
        <f t="shared" si="3"/>
        <v>87</v>
      </c>
      <c r="B93" s="52" t="s">
        <v>516</v>
      </c>
      <c r="C93" s="53"/>
      <c r="D93" s="53" t="s">
        <v>514</v>
      </c>
      <c r="E93" s="54"/>
      <c r="F93" s="67"/>
      <c r="G93" s="68"/>
      <c r="H93" s="68"/>
      <c r="I93" s="68"/>
      <c r="J93" s="68"/>
      <c r="K93" s="84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26"/>
      <c r="AA93" s="26"/>
      <c r="AB93" s="26"/>
      <c r="AC93" s="26"/>
      <c r="AD93" s="26"/>
      <c r="AE93" s="26"/>
      <c r="AF93" s="26"/>
      <c r="AG93" s="16"/>
      <c r="AH93" s="16"/>
    </row>
    <row r="94" spans="1:34">
      <c r="A94" s="45">
        <f t="shared" si="3"/>
        <v>88</v>
      </c>
      <c r="B94" s="62" t="s">
        <v>523</v>
      </c>
      <c r="C94" s="63"/>
      <c r="D94" s="63"/>
      <c r="E94" s="64"/>
      <c r="F94" s="65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26"/>
      <c r="AA94" s="26"/>
      <c r="AB94" s="26"/>
      <c r="AC94" s="26"/>
      <c r="AD94" s="26"/>
      <c r="AE94" s="26"/>
      <c r="AF94" s="26"/>
      <c r="AG94" s="16"/>
      <c r="AH94" s="16"/>
    </row>
    <row r="95" spans="1:34">
      <c r="A95" s="45">
        <f t="shared" si="3"/>
        <v>89</v>
      </c>
      <c r="B95" s="52" t="s">
        <v>524</v>
      </c>
      <c r="C95" s="60">
        <v>262</v>
      </c>
      <c r="D95" s="60"/>
      <c r="E95" s="54"/>
      <c r="F95" s="61"/>
      <c r="G95" s="90"/>
      <c r="H95" s="57"/>
      <c r="I95" s="56"/>
      <c r="J95" s="57"/>
      <c r="K95" s="84"/>
      <c r="L95" s="77"/>
      <c r="M95" s="57"/>
      <c r="N95" s="56"/>
      <c r="O95" s="57"/>
      <c r="P95" s="56"/>
      <c r="Q95" s="77"/>
      <c r="R95" s="57"/>
      <c r="S95" s="56"/>
      <c r="T95" s="57"/>
      <c r="U95" s="56"/>
      <c r="V95" s="77"/>
      <c r="W95" s="57"/>
      <c r="X95" s="56"/>
      <c r="Y95" s="57"/>
      <c r="Z95" s="26"/>
      <c r="AA95" s="26"/>
      <c r="AB95" s="26"/>
      <c r="AC95" s="26"/>
      <c r="AD95" s="26"/>
      <c r="AE95" s="26"/>
      <c r="AF95" s="26"/>
      <c r="AG95" s="16"/>
      <c r="AH95" s="16"/>
    </row>
    <row r="96" spans="1:34">
      <c r="A96" s="45">
        <f t="shared" si="3"/>
        <v>90</v>
      </c>
      <c r="B96" s="62" t="s">
        <v>260</v>
      </c>
      <c r="C96" s="63"/>
      <c r="D96" s="63"/>
      <c r="E96" s="64"/>
      <c r="F96" s="61"/>
      <c r="G96" s="66"/>
      <c r="H96" s="66"/>
      <c r="I96" s="66"/>
      <c r="J96" s="66"/>
      <c r="K96" s="56"/>
      <c r="L96" s="66"/>
      <c r="M96" s="66"/>
      <c r="N96" s="66"/>
      <c r="O96" s="66"/>
      <c r="P96" s="56"/>
      <c r="Q96" s="66"/>
      <c r="R96" s="66"/>
      <c r="S96" s="66"/>
      <c r="T96" s="66"/>
      <c r="U96" s="56"/>
      <c r="V96" s="66"/>
      <c r="W96" s="66"/>
      <c r="X96" s="66"/>
      <c r="Y96" s="66"/>
      <c r="Z96" s="26"/>
      <c r="AA96" s="26"/>
      <c r="AB96" s="26"/>
      <c r="AC96" s="26"/>
      <c r="AD96" s="26"/>
      <c r="AE96" s="26"/>
      <c r="AF96" s="26"/>
      <c r="AG96" s="16"/>
      <c r="AH96" s="16"/>
    </row>
    <row r="97" spans="1:34">
      <c r="A97" s="45">
        <f t="shared" si="3"/>
        <v>91</v>
      </c>
      <c r="B97" s="59" t="s">
        <v>258</v>
      </c>
      <c r="C97" s="63"/>
      <c r="D97" s="63" t="s">
        <v>514</v>
      </c>
      <c r="E97" s="64"/>
      <c r="F97" s="61"/>
      <c r="G97" s="56"/>
      <c r="H97" s="57"/>
      <c r="I97" s="56"/>
      <c r="J97" s="56"/>
      <c r="K97" s="56"/>
      <c r="L97" s="84"/>
      <c r="M97" s="57"/>
      <c r="N97" s="56"/>
      <c r="O97" s="56"/>
      <c r="P97" s="56"/>
      <c r="Q97" s="56"/>
      <c r="R97" s="57"/>
      <c r="S97" s="56"/>
      <c r="T97" s="56"/>
      <c r="U97" s="56"/>
      <c r="V97" s="56"/>
      <c r="W97" s="57"/>
      <c r="X97" s="56"/>
      <c r="Y97" s="56"/>
      <c r="Z97" s="26"/>
      <c r="AA97" s="26"/>
      <c r="AB97" s="26"/>
      <c r="AC97" s="26"/>
      <c r="AD97" s="26"/>
      <c r="AE97" s="26"/>
      <c r="AF97" s="26"/>
      <c r="AG97" s="16"/>
      <c r="AH97" s="16"/>
    </row>
    <row r="98" spans="1:34">
      <c r="A98" s="45">
        <f t="shared" si="3"/>
        <v>92</v>
      </c>
      <c r="B98" s="59" t="s">
        <v>259</v>
      </c>
      <c r="C98" s="63"/>
      <c r="D98" s="63"/>
      <c r="E98" s="64"/>
      <c r="F98" s="61"/>
      <c r="G98" s="56"/>
      <c r="H98" s="57"/>
      <c r="I98" s="56"/>
      <c r="J98" s="56"/>
      <c r="K98" s="56"/>
      <c r="L98" s="56"/>
      <c r="M98" s="57"/>
      <c r="N98" s="56"/>
      <c r="O98" s="56"/>
      <c r="P98" s="56"/>
      <c r="Q98" s="56"/>
      <c r="R98" s="57"/>
      <c r="S98" s="56"/>
      <c r="T98" s="56"/>
      <c r="U98" s="56"/>
      <c r="V98" s="56"/>
      <c r="W98" s="57"/>
      <c r="X98" s="56"/>
      <c r="Y98" s="56"/>
      <c r="Z98" s="26"/>
      <c r="AA98" s="26"/>
      <c r="AB98" s="26"/>
      <c r="AC98" s="26"/>
      <c r="AD98" s="26"/>
      <c r="AE98" s="26"/>
      <c r="AF98" s="26"/>
      <c r="AG98" s="16"/>
      <c r="AH98" s="16"/>
    </row>
    <row r="99" spans="1:34">
      <c r="A99" s="45">
        <f t="shared" si="3"/>
        <v>93</v>
      </c>
      <c r="B99" s="59" t="s">
        <v>241</v>
      </c>
      <c r="C99" s="53">
        <v>555</v>
      </c>
      <c r="D99" s="53" t="s">
        <v>514</v>
      </c>
      <c r="E99" s="54"/>
      <c r="F99" s="61"/>
      <c r="G99" s="56"/>
      <c r="H99" s="57"/>
      <c r="I99" s="56"/>
      <c r="J99" s="56"/>
      <c r="K99" s="56"/>
      <c r="L99" s="56"/>
      <c r="M99" s="57"/>
      <c r="N99" s="56"/>
      <c r="O99" s="56"/>
      <c r="P99" s="56"/>
      <c r="Q99" s="56"/>
      <c r="R99" s="57"/>
      <c r="S99" s="56"/>
      <c r="T99" s="56"/>
      <c r="U99" s="56"/>
      <c r="V99" s="56"/>
      <c r="W99" s="57"/>
      <c r="X99" s="56"/>
      <c r="Y99" s="56"/>
      <c r="Z99" s="26"/>
      <c r="AA99" s="26"/>
      <c r="AB99" s="26"/>
      <c r="AC99" s="26"/>
      <c r="AD99" s="26"/>
      <c r="AE99" s="26"/>
      <c r="AF99" s="26"/>
      <c r="AG99" s="16"/>
      <c r="AH99" s="16"/>
    </row>
    <row r="100" spans="1:34">
      <c r="A100" s="45">
        <f t="shared" si="3"/>
        <v>94</v>
      </c>
      <c r="B100" s="73" t="s">
        <v>261</v>
      </c>
      <c r="C100" s="63"/>
      <c r="D100" s="53" t="s">
        <v>514</v>
      </c>
      <c r="E100" s="64"/>
      <c r="F100" s="61"/>
      <c r="G100" s="56"/>
      <c r="H100" s="57"/>
      <c r="I100" s="56"/>
      <c r="J100" s="56"/>
      <c r="K100" s="56"/>
      <c r="L100" s="84"/>
      <c r="M100" s="57"/>
      <c r="N100" s="56"/>
      <c r="O100" s="56"/>
      <c r="P100" s="56"/>
      <c r="Q100" s="56"/>
      <c r="R100" s="57"/>
      <c r="S100" s="56"/>
      <c r="T100" s="56"/>
      <c r="U100" s="56"/>
      <c r="V100" s="56"/>
      <c r="W100" s="57"/>
      <c r="X100" s="56"/>
      <c r="Y100" s="56"/>
      <c r="Z100" s="26"/>
      <c r="AA100" s="26"/>
      <c r="AB100" s="26"/>
      <c r="AC100" s="26"/>
      <c r="AD100" s="26"/>
      <c r="AE100" s="26"/>
      <c r="AF100" s="26"/>
      <c r="AG100" s="16"/>
      <c r="AH100" s="16"/>
    </row>
    <row r="101" spans="1:34">
      <c r="A101" s="45">
        <f t="shared" si="3"/>
        <v>95</v>
      </c>
      <c r="B101" s="69" t="s">
        <v>386</v>
      </c>
      <c r="C101" s="70">
        <v>556</v>
      </c>
      <c r="D101" s="70"/>
      <c r="E101" s="64"/>
      <c r="F101" s="61"/>
      <c r="G101" s="56"/>
      <c r="H101" s="57"/>
      <c r="I101" s="56"/>
      <c r="J101" s="56"/>
      <c r="K101" s="56"/>
      <c r="L101" s="56"/>
      <c r="M101" s="57"/>
      <c r="N101" s="56"/>
      <c r="O101" s="56"/>
      <c r="P101" s="56"/>
      <c r="Q101" s="56"/>
      <c r="R101" s="57"/>
      <c r="S101" s="56"/>
      <c r="T101" s="56"/>
      <c r="U101" s="56"/>
      <c r="V101" s="56"/>
      <c r="W101" s="57"/>
      <c r="X101" s="56"/>
      <c r="Y101" s="56"/>
      <c r="Z101" s="26"/>
      <c r="AA101" s="26"/>
      <c r="AB101" s="26"/>
      <c r="AC101" s="26"/>
      <c r="AD101" s="26"/>
      <c r="AE101" s="26"/>
      <c r="AF101" s="26"/>
      <c r="AG101" s="16"/>
      <c r="AH101" s="16"/>
    </row>
    <row r="102" spans="1:34">
      <c r="A102" s="45">
        <f t="shared" si="3"/>
        <v>96</v>
      </c>
      <c r="B102" s="59" t="s">
        <v>242</v>
      </c>
      <c r="C102" s="53">
        <v>557</v>
      </c>
      <c r="D102" s="53"/>
      <c r="E102" s="54"/>
      <c r="F102" s="91"/>
      <c r="G102" s="56"/>
      <c r="H102" s="57"/>
      <c r="I102" s="56"/>
      <c r="J102" s="56"/>
      <c r="K102" s="92"/>
      <c r="L102" s="56"/>
      <c r="M102" s="57"/>
      <c r="N102" s="56"/>
      <c r="O102" s="56"/>
      <c r="P102" s="92"/>
      <c r="Q102" s="56"/>
      <c r="R102" s="57"/>
      <c r="S102" s="56"/>
      <c r="T102" s="56"/>
      <c r="U102" s="92"/>
      <c r="V102" s="56"/>
      <c r="W102" s="57"/>
      <c r="X102" s="56"/>
      <c r="Y102" s="56"/>
      <c r="Z102" s="26"/>
      <c r="AA102" s="26"/>
      <c r="AB102" s="26"/>
      <c r="AC102" s="26"/>
      <c r="AD102" s="26"/>
      <c r="AE102" s="26"/>
      <c r="AF102" s="26"/>
      <c r="AG102" s="16"/>
      <c r="AH102" s="16"/>
    </row>
    <row r="103" spans="1:34">
      <c r="A103" s="45">
        <f t="shared" si="3"/>
        <v>97</v>
      </c>
      <c r="B103" s="62" t="s">
        <v>731</v>
      </c>
      <c r="C103" s="70"/>
      <c r="D103" s="70"/>
      <c r="E103" s="64"/>
      <c r="F103" s="91"/>
      <c r="G103" s="77"/>
      <c r="H103" s="77"/>
      <c r="I103" s="77"/>
      <c r="J103" s="77"/>
      <c r="K103" s="93"/>
      <c r="L103" s="77"/>
      <c r="M103" s="77"/>
      <c r="N103" s="77"/>
      <c r="O103" s="77"/>
      <c r="P103" s="93"/>
      <c r="Q103" s="77"/>
      <c r="R103" s="77"/>
      <c r="S103" s="77"/>
      <c r="T103" s="77"/>
      <c r="U103" s="93"/>
      <c r="V103" s="77"/>
      <c r="W103" s="77"/>
      <c r="X103" s="77"/>
      <c r="Y103" s="77"/>
      <c r="Z103" s="26"/>
      <c r="AA103" s="26"/>
      <c r="AB103" s="26"/>
      <c r="AC103" s="26"/>
      <c r="AD103" s="26"/>
      <c r="AE103" s="26"/>
      <c r="AF103" s="26"/>
      <c r="AG103" s="16"/>
      <c r="AH103" s="16"/>
    </row>
    <row r="104" spans="1:34">
      <c r="A104" s="45">
        <f t="shared" si="3"/>
        <v>98</v>
      </c>
      <c r="B104" s="69" t="s">
        <v>731</v>
      </c>
      <c r="C104" s="70" t="s">
        <v>734</v>
      </c>
      <c r="D104" s="70"/>
      <c r="E104" s="64"/>
      <c r="F104" s="91"/>
      <c r="G104" s="77"/>
      <c r="H104" s="77"/>
      <c r="I104" s="77"/>
      <c r="J104" s="77"/>
      <c r="K104" s="93"/>
      <c r="L104" s="77"/>
      <c r="M104" s="77"/>
      <c r="N104" s="77"/>
      <c r="O104" s="77"/>
      <c r="P104" s="93"/>
      <c r="Q104" s="77"/>
      <c r="R104" s="77"/>
      <c r="S104" s="77"/>
      <c r="T104" s="77"/>
      <c r="U104" s="93"/>
      <c r="V104" s="77"/>
      <c r="W104" s="77"/>
      <c r="X104" s="77"/>
      <c r="Y104" s="77"/>
      <c r="Z104" s="26"/>
      <c r="AA104" s="26"/>
      <c r="AB104" s="26"/>
      <c r="AC104" s="26"/>
      <c r="AD104" s="26"/>
      <c r="AE104" s="26"/>
      <c r="AF104" s="26"/>
      <c r="AG104" s="16"/>
      <c r="AH104" s="16"/>
    </row>
    <row r="105" spans="1:34">
      <c r="A105" s="45">
        <f t="shared" si="3"/>
        <v>99</v>
      </c>
      <c r="B105" s="62" t="s">
        <v>771</v>
      </c>
      <c r="C105" s="70"/>
      <c r="D105" s="70"/>
      <c r="E105" s="64"/>
      <c r="F105" s="91"/>
      <c r="G105" s="77"/>
      <c r="H105" s="77"/>
      <c r="I105" s="77"/>
      <c r="J105" s="77"/>
      <c r="K105" s="93"/>
      <c r="L105" s="77"/>
      <c r="M105" s="77"/>
      <c r="N105" s="77"/>
      <c r="O105" s="77"/>
      <c r="P105" s="93"/>
      <c r="Q105" s="77"/>
      <c r="R105" s="77"/>
      <c r="S105" s="77"/>
      <c r="T105" s="77"/>
      <c r="U105" s="93"/>
      <c r="V105" s="77"/>
      <c r="W105" s="77"/>
      <c r="X105" s="77"/>
      <c r="Y105" s="77"/>
      <c r="Z105" s="26"/>
      <c r="AA105" s="26"/>
      <c r="AB105" s="26"/>
      <c r="AC105" s="26"/>
      <c r="AD105" s="26"/>
      <c r="AE105" s="26"/>
      <c r="AF105" s="26"/>
      <c r="AG105" s="16"/>
      <c r="AH105" s="16"/>
    </row>
    <row r="106" spans="1:34">
      <c r="A106" s="45">
        <f t="shared" si="3"/>
        <v>100</v>
      </c>
      <c r="B106" s="69" t="s">
        <v>738</v>
      </c>
      <c r="C106" s="70" t="s">
        <v>739</v>
      </c>
      <c r="D106" s="70"/>
      <c r="E106" s="64"/>
      <c r="F106" s="91"/>
      <c r="G106" s="77"/>
      <c r="H106" s="77"/>
      <c r="I106" s="77"/>
      <c r="J106" s="77"/>
      <c r="K106" s="93"/>
      <c r="L106" s="77"/>
      <c r="M106" s="77"/>
      <c r="N106" s="77"/>
      <c r="O106" s="77"/>
      <c r="P106" s="93"/>
      <c r="Q106" s="77"/>
      <c r="R106" s="77"/>
      <c r="S106" s="77"/>
      <c r="T106" s="77"/>
      <c r="U106" s="93"/>
      <c r="V106" s="77"/>
      <c r="W106" s="77"/>
      <c r="X106" s="77"/>
      <c r="Y106" s="77"/>
      <c r="Z106" s="26"/>
      <c r="AA106" s="26"/>
      <c r="AB106" s="26"/>
      <c r="AC106" s="26"/>
      <c r="AD106" s="26"/>
      <c r="AE106" s="26"/>
      <c r="AF106" s="26"/>
      <c r="AG106" s="16"/>
      <c r="AH106" s="16"/>
    </row>
    <row r="107" spans="1:34">
      <c r="A107" s="45">
        <f t="shared" si="3"/>
        <v>101</v>
      </c>
      <c r="B107" s="69" t="s">
        <v>740</v>
      </c>
      <c r="C107" s="70" t="s">
        <v>741</v>
      </c>
      <c r="D107" s="70"/>
      <c r="E107" s="64"/>
      <c r="F107" s="91"/>
      <c r="G107" s="77"/>
      <c r="H107" s="77"/>
      <c r="I107" s="77"/>
      <c r="J107" s="77"/>
      <c r="K107" s="93"/>
      <c r="L107" s="77"/>
      <c r="M107" s="77"/>
      <c r="N107" s="77"/>
      <c r="O107" s="77"/>
      <c r="P107" s="93"/>
      <c r="Q107" s="77"/>
      <c r="R107" s="77"/>
      <c r="S107" s="77"/>
      <c r="T107" s="77"/>
      <c r="U107" s="93"/>
      <c r="V107" s="77"/>
      <c r="W107" s="77"/>
      <c r="X107" s="77"/>
      <c r="Y107" s="77"/>
      <c r="Z107" s="26"/>
      <c r="AA107" s="26"/>
      <c r="AB107" s="26"/>
      <c r="AC107" s="26"/>
      <c r="AD107" s="26"/>
      <c r="AE107" s="26"/>
      <c r="AF107" s="26"/>
      <c r="AG107" s="16"/>
      <c r="AH107" s="16"/>
    </row>
    <row r="108" spans="1:34">
      <c r="A108" s="45">
        <f t="shared" si="3"/>
        <v>102</v>
      </c>
      <c r="B108" s="52" t="s">
        <v>511</v>
      </c>
      <c r="C108" s="70">
        <v>403</v>
      </c>
      <c r="D108" s="70"/>
      <c r="E108" s="64"/>
      <c r="F108" s="91"/>
      <c r="G108" s="77"/>
      <c r="H108" s="77"/>
      <c r="I108" s="77"/>
      <c r="J108" s="77"/>
      <c r="K108" s="93"/>
      <c r="L108" s="77"/>
      <c r="M108" s="77"/>
      <c r="N108" s="77"/>
      <c r="O108" s="77"/>
      <c r="P108" s="93"/>
      <c r="Q108" s="77"/>
      <c r="R108" s="77"/>
      <c r="S108" s="77"/>
      <c r="T108" s="77"/>
      <c r="U108" s="93"/>
      <c r="V108" s="77"/>
      <c r="W108" s="77"/>
      <c r="X108" s="77"/>
      <c r="Y108" s="77"/>
      <c r="Z108" s="26"/>
      <c r="AA108" s="26"/>
      <c r="AB108" s="26"/>
      <c r="AC108" s="26"/>
      <c r="AD108" s="26"/>
      <c r="AE108" s="26"/>
      <c r="AF108" s="26"/>
      <c r="AG108" s="16"/>
      <c r="AH108" s="16"/>
    </row>
    <row r="109" spans="1:34">
      <c r="A109" s="45">
        <f t="shared" si="3"/>
        <v>103</v>
      </c>
      <c r="B109" s="62" t="s">
        <v>457</v>
      </c>
      <c r="C109" s="63"/>
      <c r="D109" s="63"/>
      <c r="E109" s="64"/>
      <c r="F109" s="61"/>
      <c r="G109" s="66"/>
      <c r="H109" s="66"/>
      <c r="I109" s="66"/>
      <c r="J109" s="66"/>
      <c r="K109" s="56"/>
      <c r="L109" s="66"/>
      <c r="M109" s="66"/>
      <c r="N109" s="66"/>
      <c r="O109" s="66"/>
      <c r="P109" s="56"/>
      <c r="Q109" s="66"/>
      <c r="R109" s="66"/>
      <c r="S109" s="66"/>
      <c r="T109" s="66"/>
      <c r="U109" s="56"/>
      <c r="V109" s="66"/>
      <c r="W109" s="66"/>
      <c r="X109" s="66"/>
      <c r="Y109" s="66"/>
      <c r="Z109" s="26"/>
      <c r="AA109" s="26"/>
      <c r="AB109" s="26"/>
      <c r="AC109" s="26"/>
      <c r="AD109" s="26"/>
      <c r="AE109" s="26"/>
      <c r="AF109" s="26"/>
      <c r="AG109" s="16"/>
      <c r="AH109" s="16"/>
    </row>
    <row r="110" spans="1:34">
      <c r="A110" s="45">
        <f t="shared" si="3"/>
        <v>104</v>
      </c>
      <c r="B110" s="59" t="s">
        <v>457</v>
      </c>
      <c r="C110" s="53" t="s">
        <v>111</v>
      </c>
      <c r="D110" s="53"/>
      <c r="E110" s="54"/>
      <c r="F110" s="61"/>
      <c r="G110" s="56"/>
      <c r="H110" s="57"/>
      <c r="I110" s="56"/>
      <c r="J110" s="57"/>
      <c r="K110" s="56"/>
      <c r="L110" s="56"/>
      <c r="M110" s="57"/>
      <c r="N110" s="56"/>
      <c r="O110" s="57"/>
      <c r="P110" s="56"/>
      <c r="Q110" s="56"/>
      <c r="R110" s="57"/>
      <c r="S110" s="56"/>
      <c r="T110" s="57"/>
      <c r="U110" s="56"/>
      <c r="V110" s="56"/>
      <c r="W110" s="57"/>
      <c r="X110" s="56"/>
      <c r="Y110" s="57"/>
      <c r="Z110" s="26"/>
      <c r="AA110" s="26"/>
      <c r="AB110" s="26"/>
      <c r="AC110" s="26"/>
      <c r="AD110" s="26"/>
      <c r="AE110" s="26"/>
      <c r="AF110" s="26"/>
      <c r="AG110" s="16"/>
      <c r="AH110" s="16"/>
    </row>
    <row r="111" spans="1:34">
      <c r="A111" s="45">
        <f t="shared" si="3"/>
        <v>105</v>
      </c>
      <c r="B111" s="59" t="s">
        <v>72</v>
      </c>
      <c r="C111" s="53"/>
      <c r="D111" s="53"/>
      <c r="E111" s="54"/>
      <c r="F111" s="61"/>
      <c r="G111" s="56"/>
      <c r="H111" s="57"/>
      <c r="I111" s="56"/>
      <c r="J111" s="57"/>
      <c r="K111" s="56"/>
      <c r="L111" s="56"/>
      <c r="M111" s="57"/>
      <c r="N111" s="56"/>
      <c r="O111" s="57"/>
      <c r="P111" s="56"/>
      <c r="Q111" s="56"/>
      <c r="R111" s="57"/>
      <c r="S111" s="56"/>
      <c r="T111" s="57"/>
      <c r="U111" s="56"/>
      <c r="V111" s="56"/>
      <c r="W111" s="57"/>
      <c r="X111" s="56"/>
      <c r="Y111" s="57"/>
      <c r="Z111" s="26"/>
      <c r="AA111" s="26"/>
      <c r="AB111" s="26"/>
      <c r="AC111" s="26"/>
      <c r="AD111" s="26"/>
      <c r="AE111" s="26"/>
      <c r="AF111" s="26"/>
      <c r="AG111" s="16"/>
      <c r="AH111" s="16"/>
    </row>
    <row r="112" spans="1:34">
      <c r="A112" s="45">
        <f t="shared" si="3"/>
        <v>106</v>
      </c>
      <c r="B112" s="62" t="s">
        <v>262</v>
      </c>
      <c r="C112" s="63"/>
      <c r="D112" s="63"/>
      <c r="E112" s="64"/>
      <c r="F112" s="79"/>
      <c r="G112" s="77"/>
      <c r="H112" s="77"/>
      <c r="I112" s="77"/>
      <c r="J112" s="66"/>
      <c r="K112" s="77"/>
      <c r="L112" s="77"/>
      <c r="M112" s="77"/>
      <c r="N112" s="77"/>
      <c r="O112" s="66"/>
      <c r="P112" s="77"/>
      <c r="Q112" s="77"/>
      <c r="R112" s="77"/>
      <c r="S112" s="77"/>
      <c r="T112" s="66"/>
      <c r="U112" s="77"/>
      <c r="V112" s="77"/>
      <c r="W112" s="77"/>
      <c r="X112" s="77"/>
      <c r="Y112" s="66"/>
      <c r="Z112" s="26"/>
      <c r="AA112" s="26"/>
      <c r="AB112" s="26"/>
      <c r="AC112" s="26"/>
      <c r="AD112" s="26"/>
      <c r="AE112" s="26"/>
      <c r="AF112" s="26"/>
      <c r="AG112" s="16"/>
      <c r="AH112" s="16"/>
    </row>
    <row r="113" spans="1:34">
      <c r="A113" s="45">
        <f t="shared" si="3"/>
        <v>107</v>
      </c>
      <c r="B113" s="52" t="s">
        <v>263</v>
      </c>
      <c r="C113" s="60">
        <v>565</v>
      </c>
      <c r="D113" s="60"/>
      <c r="E113" s="54"/>
      <c r="F113" s="61"/>
      <c r="G113" s="56"/>
      <c r="H113" s="57"/>
      <c r="I113" s="56"/>
      <c r="J113" s="57"/>
      <c r="K113" s="56"/>
      <c r="L113" s="56"/>
      <c r="M113" s="57"/>
      <c r="N113" s="56"/>
      <c r="O113" s="57"/>
      <c r="P113" s="56"/>
      <c r="Q113" s="56"/>
      <c r="R113" s="57"/>
      <c r="S113" s="56"/>
      <c r="T113" s="57"/>
      <c r="U113" s="56"/>
      <c r="V113" s="56"/>
      <c r="W113" s="57"/>
      <c r="X113" s="56"/>
      <c r="Y113" s="57"/>
      <c r="Z113" s="26"/>
      <c r="AA113" s="26"/>
      <c r="AB113" s="26"/>
      <c r="AC113" s="26"/>
      <c r="AD113" s="26"/>
      <c r="AE113" s="26"/>
      <c r="AF113" s="26"/>
      <c r="AG113" s="16"/>
      <c r="AH113" s="16"/>
    </row>
    <row r="114" spans="1:34">
      <c r="A114" s="45">
        <f t="shared" si="3"/>
        <v>108</v>
      </c>
      <c r="B114" s="59" t="s">
        <v>392</v>
      </c>
      <c r="C114" s="53" t="s">
        <v>264</v>
      </c>
      <c r="D114" s="53"/>
      <c r="E114" s="54"/>
      <c r="F114" s="61"/>
      <c r="G114" s="56"/>
      <c r="H114" s="57"/>
      <c r="I114" s="56"/>
      <c r="J114" s="57"/>
      <c r="K114" s="56"/>
      <c r="L114" s="56"/>
      <c r="M114" s="57"/>
      <c r="N114" s="56"/>
      <c r="O114" s="57"/>
      <c r="P114" s="56"/>
      <c r="Q114" s="56"/>
      <c r="R114" s="57"/>
      <c r="S114" s="56"/>
      <c r="T114" s="57"/>
      <c r="U114" s="56"/>
      <c r="V114" s="56"/>
      <c r="W114" s="57"/>
      <c r="X114" s="56"/>
      <c r="Y114" s="57"/>
      <c r="Z114" s="26"/>
      <c r="AA114" s="26"/>
      <c r="AB114" s="26"/>
      <c r="AC114" s="26"/>
      <c r="AD114" s="26"/>
      <c r="AE114" s="26"/>
      <c r="AF114" s="26"/>
      <c r="AG114" s="16"/>
      <c r="AH114" s="16"/>
    </row>
    <row r="115" spans="1:34">
      <c r="A115" s="45">
        <f t="shared" si="3"/>
        <v>109</v>
      </c>
      <c r="B115" s="52" t="s">
        <v>393</v>
      </c>
      <c r="C115" s="60" t="s">
        <v>265</v>
      </c>
      <c r="D115" s="60"/>
      <c r="E115" s="54"/>
      <c r="F115" s="61"/>
      <c r="G115" s="56"/>
      <c r="H115" s="57"/>
      <c r="I115" s="56"/>
      <c r="J115" s="57"/>
      <c r="K115" s="56"/>
      <c r="L115" s="56"/>
      <c r="M115" s="57"/>
      <c r="N115" s="56"/>
      <c r="O115" s="57"/>
      <c r="P115" s="56"/>
      <c r="Q115" s="56"/>
      <c r="R115" s="57"/>
      <c r="S115" s="56"/>
      <c r="T115" s="57"/>
      <c r="U115" s="56"/>
      <c r="V115" s="56"/>
      <c r="W115" s="57"/>
      <c r="X115" s="56"/>
      <c r="Y115" s="57"/>
      <c r="Z115" s="26"/>
      <c r="AA115" s="26"/>
      <c r="AB115" s="26"/>
      <c r="AC115" s="26"/>
      <c r="AD115" s="26"/>
      <c r="AE115" s="26"/>
      <c r="AF115" s="26"/>
      <c r="AG115" s="16"/>
      <c r="AH115" s="16"/>
    </row>
    <row r="116" spans="1:34">
      <c r="A116" s="45">
        <f t="shared" si="3"/>
        <v>110</v>
      </c>
      <c r="B116" s="59" t="s">
        <v>154</v>
      </c>
      <c r="C116" s="53">
        <v>924</v>
      </c>
      <c r="D116" s="53"/>
      <c r="E116" s="54"/>
      <c r="F116" s="61"/>
      <c r="G116" s="56"/>
      <c r="H116" s="57"/>
      <c r="I116" s="56"/>
      <c r="J116" s="57"/>
      <c r="K116" s="56"/>
      <c r="L116" s="56"/>
      <c r="M116" s="57"/>
      <c r="N116" s="56"/>
      <c r="O116" s="57"/>
      <c r="P116" s="56"/>
      <c r="Q116" s="56"/>
      <c r="R116" s="57"/>
      <c r="S116" s="56"/>
      <c r="T116" s="57"/>
      <c r="U116" s="56"/>
      <c r="V116" s="56"/>
      <c r="W116" s="57"/>
      <c r="X116" s="56"/>
      <c r="Y116" s="57"/>
      <c r="Z116" s="26"/>
      <c r="AA116" s="26"/>
      <c r="AB116" s="26"/>
      <c r="AC116" s="26"/>
      <c r="AD116" s="26"/>
      <c r="AE116" s="26"/>
      <c r="AF116" s="26"/>
      <c r="AG116" s="16"/>
      <c r="AH116" s="16"/>
    </row>
    <row r="117" spans="1:34">
      <c r="A117" s="45">
        <f t="shared" si="3"/>
        <v>111</v>
      </c>
      <c r="B117" s="52" t="s">
        <v>511</v>
      </c>
      <c r="C117" s="60">
        <v>403</v>
      </c>
      <c r="D117" s="60"/>
      <c r="E117" s="54"/>
      <c r="F117" s="61"/>
      <c r="G117" s="56"/>
      <c r="H117" s="57"/>
      <c r="I117" s="56"/>
      <c r="J117" s="57"/>
      <c r="K117" s="56"/>
      <c r="L117" s="56"/>
      <c r="M117" s="57"/>
      <c r="N117" s="56"/>
      <c r="O117" s="57"/>
      <c r="P117" s="56"/>
      <c r="Q117" s="56"/>
      <c r="R117" s="57"/>
      <c r="S117" s="56"/>
      <c r="T117" s="57"/>
      <c r="U117" s="56"/>
      <c r="V117" s="56"/>
      <c r="W117" s="57"/>
      <c r="X117" s="56"/>
      <c r="Y117" s="57"/>
      <c r="Z117" s="26"/>
      <c r="AA117" s="26"/>
      <c r="AB117" s="26"/>
      <c r="AC117" s="26"/>
      <c r="AD117" s="26"/>
      <c r="AE117" s="26"/>
      <c r="AF117" s="26"/>
      <c r="AG117" s="16"/>
      <c r="AH117" s="16"/>
    </row>
    <row r="118" spans="1:34">
      <c r="A118" s="45">
        <f t="shared" si="3"/>
        <v>112</v>
      </c>
      <c r="B118" s="59" t="s">
        <v>289</v>
      </c>
      <c r="C118" s="53">
        <v>456</v>
      </c>
      <c r="D118" s="53"/>
      <c r="E118" s="54"/>
      <c r="F118" s="61"/>
      <c r="G118" s="56"/>
      <c r="H118" s="57"/>
      <c r="I118" s="56"/>
      <c r="J118" s="57"/>
      <c r="K118" s="56"/>
      <c r="L118" s="56"/>
      <c r="M118" s="57"/>
      <c r="N118" s="56"/>
      <c r="O118" s="57"/>
      <c r="P118" s="56"/>
      <c r="Q118" s="56"/>
      <c r="R118" s="57"/>
      <c r="S118" s="56"/>
      <c r="T118" s="57"/>
      <c r="U118" s="56"/>
      <c r="V118" s="56"/>
      <c r="W118" s="57"/>
      <c r="X118" s="56"/>
      <c r="Y118" s="57"/>
      <c r="Z118" s="26"/>
      <c r="AA118" s="26"/>
      <c r="AB118" s="26"/>
      <c r="AC118" s="26"/>
      <c r="AD118" s="26"/>
      <c r="AE118" s="26"/>
      <c r="AF118" s="26"/>
      <c r="AG118" s="16"/>
      <c r="AH118" s="16"/>
    </row>
    <row r="119" spans="1:34">
      <c r="A119" s="45">
        <f t="shared" si="3"/>
        <v>113</v>
      </c>
      <c r="B119" s="52" t="s">
        <v>434</v>
      </c>
      <c r="C119" s="60">
        <v>456.1</v>
      </c>
      <c r="D119" s="60"/>
      <c r="E119" s="54"/>
      <c r="F119" s="61"/>
      <c r="G119" s="56"/>
      <c r="H119" s="57"/>
      <c r="I119" s="56"/>
      <c r="J119" s="57"/>
      <c r="K119" s="56"/>
      <c r="L119" s="56"/>
      <c r="M119" s="57"/>
      <c r="N119" s="56"/>
      <c r="O119" s="57"/>
      <c r="P119" s="56"/>
      <c r="Q119" s="56"/>
      <c r="R119" s="57"/>
      <c r="S119" s="56"/>
      <c r="T119" s="57"/>
      <c r="U119" s="56"/>
      <c r="V119" s="56"/>
      <c r="W119" s="57"/>
      <c r="X119" s="56"/>
      <c r="Y119" s="57"/>
      <c r="Z119" s="26"/>
      <c r="AA119" s="26"/>
      <c r="AB119" s="26"/>
      <c r="AC119" s="26"/>
      <c r="AD119" s="26"/>
      <c r="AE119" s="26"/>
      <c r="AF119" s="26"/>
      <c r="AG119" s="16"/>
      <c r="AH119" s="16"/>
    </row>
    <row r="120" spans="1:34">
      <c r="A120" s="45">
        <f t="shared" si="3"/>
        <v>114</v>
      </c>
      <c r="B120" s="62" t="s">
        <v>266</v>
      </c>
      <c r="C120" s="63"/>
      <c r="D120" s="63"/>
      <c r="E120" s="64"/>
      <c r="F120" s="65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26"/>
      <c r="AA120" s="26"/>
      <c r="AB120" s="26"/>
      <c r="AC120" s="26"/>
      <c r="AD120" s="26"/>
      <c r="AE120" s="26"/>
      <c r="AF120" s="26"/>
      <c r="AG120" s="16"/>
      <c r="AH120" s="16"/>
    </row>
    <row r="121" spans="1:34">
      <c r="A121" s="45">
        <f t="shared" si="3"/>
        <v>115</v>
      </c>
      <c r="B121" s="52" t="s">
        <v>267</v>
      </c>
      <c r="C121" s="60">
        <v>262</v>
      </c>
      <c r="D121" s="60"/>
      <c r="E121" s="54"/>
      <c r="F121" s="61"/>
      <c r="G121" s="56"/>
      <c r="H121" s="57"/>
      <c r="I121" s="56"/>
      <c r="J121" s="57"/>
      <c r="K121" s="56"/>
      <c r="L121" s="56"/>
      <c r="M121" s="57"/>
      <c r="N121" s="56"/>
      <c r="O121" s="57"/>
      <c r="P121" s="56"/>
      <c r="Q121" s="56"/>
      <c r="R121" s="57"/>
      <c r="S121" s="56"/>
      <c r="T121" s="57"/>
      <c r="U121" s="56"/>
      <c r="V121" s="56"/>
      <c r="W121" s="57"/>
      <c r="X121" s="56"/>
      <c r="Y121" s="57"/>
      <c r="Z121" s="26"/>
      <c r="AA121" s="26"/>
      <c r="AB121" s="26"/>
      <c r="AC121" s="26"/>
      <c r="AD121" s="26"/>
      <c r="AE121" s="26"/>
      <c r="AF121" s="26"/>
      <c r="AG121" s="16"/>
      <c r="AH121" s="16"/>
    </row>
    <row r="122" spans="1:34">
      <c r="A122" s="45">
        <f t="shared" si="3"/>
        <v>116</v>
      </c>
      <c r="B122" s="62" t="s">
        <v>268</v>
      </c>
      <c r="C122" s="63"/>
      <c r="D122" s="63"/>
      <c r="E122" s="64"/>
      <c r="F122" s="65"/>
      <c r="G122" s="66"/>
      <c r="H122" s="94"/>
      <c r="I122" s="66"/>
      <c r="J122" s="66"/>
      <c r="K122" s="66"/>
      <c r="L122" s="66"/>
      <c r="M122" s="95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96"/>
      <c r="Z122" s="26"/>
      <c r="AA122" s="26"/>
      <c r="AB122" s="26"/>
      <c r="AC122" s="26"/>
      <c r="AD122" s="26"/>
      <c r="AE122" s="26"/>
      <c r="AF122" s="26"/>
      <c r="AG122" s="16"/>
      <c r="AH122" s="16"/>
    </row>
    <row r="123" spans="1:34">
      <c r="A123" s="45">
        <f t="shared" si="3"/>
        <v>117</v>
      </c>
      <c r="B123" s="52" t="s">
        <v>269</v>
      </c>
      <c r="C123" s="60"/>
      <c r="D123" s="60"/>
      <c r="E123" s="54"/>
      <c r="F123" s="97"/>
      <c r="G123" s="98"/>
      <c r="H123" s="98"/>
      <c r="I123" s="98"/>
      <c r="J123" s="98"/>
      <c r="K123" s="98"/>
      <c r="L123" s="98"/>
      <c r="M123" s="98"/>
      <c r="N123" s="98"/>
      <c r="O123" s="98"/>
      <c r="P123" s="98"/>
      <c r="Q123" s="98"/>
      <c r="R123" s="98"/>
      <c r="S123" s="98"/>
      <c r="T123" s="98"/>
      <c r="U123" s="98"/>
      <c r="V123" s="98"/>
      <c r="W123" s="98"/>
      <c r="X123" s="98"/>
      <c r="Y123" s="98"/>
    </row>
    <row r="124" spans="1:34">
      <c r="A124" s="45">
        <f t="shared" si="3"/>
        <v>118</v>
      </c>
      <c r="B124" s="59" t="s">
        <v>270</v>
      </c>
      <c r="D124" s="53"/>
      <c r="E124" s="54"/>
      <c r="F124" s="97"/>
      <c r="G124" s="98"/>
      <c r="H124" s="98"/>
      <c r="I124" s="98"/>
      <c r="J124" s="98"/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  <c r="W124" s="98"/>
      <c r="X124" s="98"/>
      <c r="Y124" s="98"/>
    </row>
    <row r="125" spans="1:34">
      <c r="A125" s="45">
        <f t="shared" si="3"/>
        <v>119</v>
      </c>
      <c r="B125" s="52" t="s">
        <v>758</v>
      </c>
      <c r="C125" s="53"/>
      <c r="D125" s="60"/>
      <c r="E125" s="54"/>
      <c r="F125" s="97"/>
      <c r="G125" s="98"/>
      <c r="H125" s="98"/>
      <c r="I125" s="98"/>
      <c r="J125" s="98"/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98"/>
      <c r="V125" s="98"/>
      <c r="W125" s="98"/>
      <c r="X125" s="98"/>
      <c r="Y125" s="98"/>
    </row>
    <row r="126" spans="1:34">
      <c r="A126" s="45">
        <f t="shared" si="3"/>
        <v>120</v>
      </c>
      <c r="B126" s="59" t="s">
        <v>271</v>
      </c>
      <c r="C126" s="53"/>
      <c r="D126" s="53"/>
      <c r="E126" s="54"/>
      <c r="F126" s="97"/>
      <c r="G126" s="98"/>
      <c r="H126" s="98"/>
      <c r="I126" s="98"/>
      <c r="J126" s="98"/>
      <c r="K126" s="98"/>
      <c r="L126" s="98"/>
      <c r="M126" s="98"/>
      <c r="N126" s="98"/>
      <c r="O126" s="98"/>
      <c r="P126" s="98"/>
      <c r="Q126" s="98"/>
      <c r="R126" s="98"/>
      <c r="S126" s="98"/>
      <c r="T126" s="98"/>
      <c r="U126" s="98"/>
      <c r="V126" s="98"/>
      <c r="W126" s="98"/>
      <c r="X126" s="98"/>
      <c r="Y126" s="98"/>
    </row>
    <row r="127" spans="1:34">
      <c r="A127" s="45">
        <f t="shared" si="3"/>
        <v>121</v>
      </c>
      <c r="B127" s="52"/>
      <c r="C127" s="60"/>
      <c r="D127" s="60"/>
      <c r="E127" s="54"/>
      <c r="F127" s="97"/>
      <c r="G127" s="98"/>
      <c r="H127" s="83"/>
      <c r="I127" s="98"/>
      <c r="J127" s="98"/>
      <c r="K127" s="98"/>
      <c r="L127" s="98"/>
      <c r="M127" s="95"/>
      <c r="N127" s="98"/>
      <c r="O127" s="98"/>
      <c r="P127" s="98"/>
      <c r="Q127" s="98"/>
      <c r="R127" s="98"/>
      <c r="S127" s="98"/>
      <c r="T127" s="98"/>
      <c r="U127" s="98"/>
      <c r="V127" s="98"/>
      <c r="W127" s="98"/>
      <c r="X127" s="98"/>
      <c r="Y127" s="98"/>
    </row>
    <row r="128" spans="1:34">
      <c r="A128" s="45">
        <f t="shared" si="3"/>
        <v>122</v>
      </c>
      <c r="B128" s="59" t="s">
        <v>272</v>
      </c>
      <c r="C128" s="53"/>
      <c r="D128" s="53"/>
      <c r="E128" s="54"/>
      <c r="F128" s="97"/>
      <c r="G128" s="98"/>
      <c r="H128" s="98"/>
      <c r="I128" s="98"/>
      <c r="J128" s="98"/>
      <c r="K128" s="98"/>
      <c r="L128" s="98"/>
      <c r="M128" s="98"/>
      <c r="N128" s="98"/>
      <c r="O128" s="98"/>
      <c r="P128" s="98"/>
      <c r="Q128" s="98"/>
      <c r="R128" s="98"/>
      <c r="S128" s="98"/>
      <c r="T128" s="98"/>
      <c r="U128" s="98"/>
      <c r="V128" s="98"/>
      <c r="W128" s="98"/>
      <c r="X128" s="98"/>
      <c r="Y128" s="98"/>
    </row>
    <row r="129" spans="1:25">
      <c r="A129" s="45">
        <f t="shared" si="3"/>
        <v>123</v>
      </c>
      <c r="B129" s="52"/>
      <c r="C129" s="60"/>
      <c r="D129" s="60"/>
      <c r="E129" s="54"/>
      <c r="F129" s="97"/>
      <c r="G129" s="98"/>
      <c r="H129" s="83"/>
      <c r="I129" s="98"/>
      <c r="J129" s="98"/>
      <c r="K129" s="98"/>
      <c r="L129" s="98"/>
      <c r="M129" s="95"/>
      <c r="N129" s="98"/>
      <c r="O129" s="98"/>
      <c r="P129" s="98"/>
      <c r="Q129" s="98"/>
      <c r="R129" s="98"/>
      <c r="S129" s="98"/>
      <c r="T129" s="98"/>
      <c r="U129" s="98"/>
      <c r="V129" s="98"/>
      <c r="W129" s="98"/>
      <c r="X129" s="98"/>
      <c r="Y129" s="98"/>
    </row>
    <row r="130" spans="1:25">
      <c r="A130" s="45">
        <f t="shared" si="3"/>
        <v>124</v>
      </c>
      <c r="B130" s="59" t="s">
        <v>273</v>
      </c>
      <c r="C130" s="53"/>
      <c r="D130" s="53"/>
      <c r="E130" s="54"/>
      <c r="F130" s="97"/>
      <c r="G130" s="98"/>
      <c r="H130" s="98"/>
      <c r="I130" s="98"/>
      <c r="J130" s="98"/>
      <c r="K130" s="98"/>
      <c r="L130" s="98"/>
      <c r="M130" s="98"/>
      <c r="N130" s="98"/>
      <c r="O130" s="98"/>
      <c r="P130" s="98"/>
      <c r="Q130" s="98"/>
      <c r="R130" s="98"/>
      <c r="S130" s="98"/>
      <c r="T130" s="98"/>
      <c r="U130" s="98"/>
      <c r="V130" s="98"/>
      <c r="W130" s="98"/>
      <c r="X130" s="98"/>
      <c r="Y130" s="98"/>
    </row>
    <row r="131" spans="1:25">
      <c r="A131" s="45">
        <f t="shared" si="3"/>
        <v>125</v>
      </c>
      <c r="B131" s="52" t="s">
        <v>274</v>
      </c>
      <c r="C131" s="60"/>
      <c r="D131" s="60"/>
      <c r="E131" s="54"/>
      <c r="F131" s="97"/>
      <c r="G131" s="98"/>
      <c r="H131" s="98"/>
      <c r="I131" s="98"/>
      <c r="J131" s="98"/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  <c r="W131" s="98"/>
      <c r="X131" s="98"/>
      <c r="Y131" s="98"/>
    </row>
    <row r="132" spans="1:25">
      <c r="A132" s="45">
        <f t="shared" si="3"/>
        <v>126</v>
      </c>
      <c r="B132" s="52" t="s">
        <v>768</v>
      </c>
      <c r="C132" s="60"/>
      <c r="D132" s="60"/>
      <c r="E132" s="54"/>
      <c r="F132" s="97"/>
      <c r="G132" s="98"/>
      <c r="H132" s="98"/>
      <c r="I132" s="98"/>
      <c r="J132" s="98"/>
      <c r="K132" s="98"/>
      <c r="L132" s="98"/>
      <c r="M132" s="98"/>
      <c r="N132" s="98"/>
      <c r="O132" s="98"/>
      <c r="P132" s="98"/>
      <c r="Q132" s="98"/>
      <c r="R132" s="98"/>
      <c r="S132" s="98"/>
      <c r="T132" s="98"/>
      <c r="U132" s="98"/>
      <c r="V132" s="98"/>
      <c r="W132" s="98"/>
      <c r="X132" s="98"/>
      <c r="Y132" s="98"/>
    </row>
    <row r="133" spans="1:25">
      <c r="A133" s="45">
        <f t="shared" si="3"/>
        <v>127</v>
      </c>
      <c r="B133" s="52" t="s">
        <v>769</v>
      </c>
      <c r="C133" s="60"/>
      <c r="D133" s="60"/>
      <c r="E133" s="54"/>
      <c r="F133" s="97"/>
      <c r="G133" s="98"/>
      <c r="H133" s="98"/>
      <c r="I133" s="98"/>
      <c r="J133" s="98"/>
      <c r="K133" s="98"/>
      <c r="L133" s="98"/>
      <c r="M133" s="98"/>
      <c r="N133" s="98"/>
      <c r="O133" s="98"/>
      <c r="P133" s="98"/>
      <c r="Q133" s="98"/>
      <c r="R133" s="98"/>
      <c r="S133" s="98"/>
      <c r="T133" s="98"/>
      <c r="U133" s="98"/>
      <c r="V133" s="98"/>
      <c r="W133" s="98"/>
      <c r="X133" s="98"/>
      <c r="Y133" s="98"/>
    </row>
    <row r="134" spans="1:25">
      <c r="A134" s="45">
        <f t="shared" si="3"/>
        <v>128</v>
      </c>
      <c r="B134" s="52" t="s">
        <v>770</v>
      </c>
      <c r="C134" s="60"/>
      <c r="D134" s="60"/>
      <c r="E134" s="54"/>
      <c r="F134" s="97"/>
      <c r="G134" s="98"/>
      <c r="H134" s="98"/>
      <c r="I134" s="98"/>
      <c r="J134" s="98"/>
      <c r="K134" s="98"/>
      <c r="L134" s="98"/>
      <c r="M134" s="98"/>
      <c r="N134" s="98"/>
      <c r="O134" s="98"/>
      <c r="P134" s="98"/>
      <c r="Q134" s="98"/>
      <c r="R134" s="98"/>
      <c r="S134" s="98"/>
      <c r="T134" s="98"/>
      <c r="U134" s="98"/>
      <c r="V134" s="98"/>
      <c r="W134" s="98"/>
      <c r="X134" s="98"/>
      <c r="Y134" s="98"/>
    </row>
    <row r="135" spans="1:25">
      <c r="A135" s="45">
        <f t="shared" si="3"/>
        <v>129</v>
      </c>
      <c r="B135" s="59" t="s">
        <v>275</v>
      </c>
      <c r="C135" s="53"/>
      <c r="D135" s="53"/>
      <c r="E135" s="54"/>
      <c r="F135" s="97"/>
      <c r="G135" s="98"/>
      <c r="H135" s="98"/>
      <c r="I135" s="98"/>
      <c r="J135" s="98"/>
      <c r="K135" s="98"/>
      <c r="L135" s="98"/>
      <c r="M135" s="98"/>
      <c r="N135" s="98"/>
      <c r="O135" s="98"/>
      <c r="P135" s="98"/>
      <c r="Q135" s="98"/>
      <c r="R135" s="98"/>
      <c r="S135" s="98"/>
      <c r="T135" s="98"/>
      <c r="U135" s="98"/>
      <c r="V135" s="98"/>
      <c r="W135" s="98"/>
      <c r="X135" s="98"/>
      <c r="Y135" s="98"/>
    </row>
    <row r="136" spans="1:25">
      <c r="A136" s="45">
        <f t="shared" si="3"/>
        <v>130</v>
      </c>
      <c r="B136" s="52"/>
      <c r="C136" s="60"/>
      <c r="D136" s="60"/>
      <c r="E136" s="54"/>
      <c r="F136" s="97"/>
      <c r="G136" s="98"/>
      <c r="H136" s="83"/>
      <c r="I136" s="98"/>
      <c r="J136" s="98"/>
      <c r="K136" s="98"/>
      <c r="L136" s="98"/>
      <c r="M136" s="95"/>
      <c r="N136" s="98"/>
      <c r="O136" s="98"/>
      <c r="P136" s="98"/>
      <c r="Q136" s="98"/>
      <c r="R136" s="98"/>
      <c r="S136" s="98"/>
      <c r="T136" s="98"/>
      <c r="U136" s="98"/>
      <c r="V136" s="98"/>
      <c r="W136" s="98"/>
      <c r="X136" s="98"/>
      <c r="Y136" s="98"/>
    </row>
    <row r="137" spans="1:25">
      <c r="A137" s="45">
        <f t="shared" si="3"/>
        <v>131</v>
      </c>
      <c r="B137" s="99" t="s">
        <v>778</v>
      </c>
      <c r="C137" s="53"/>
      <c r="D137" s="53"/>
      <c r="E137" s="54"/>
      <c r="F137" s="97"/>
      <c r="G137" s="98"/>
      <c r="H137" s="83"/>
      <c r="I137" s="98"/>
      <c r="J137" s="98"/>
      <c r="K137" s="98"/>
      <c r="L137" s="98"/>
      <c r="M137" s="95"/>
      <c r="N137" s="98"/>
      <c r="O137" s="98"/>
      <c r="P137" s="98"/>
      <c r="Q137" s="98"/>
      <c r="R137" s="98"/>
      <c r="S137" s="98"/>
      <c r="T137" s="98"/>
      <c r="U137" s="98"/>
      <c r="V137" s="98"/>
      <c r="W137" s="98"/>
      <c r="X137" s="98"/>
      <c r="Y137" s="98"/>
    </row>
    <row r="138" spans="1:25">
      <c r="A138" s="45">
        <f t="shared" si="3"/>
        <v>132</v>
      </c>
      <c r="B138" s="100" t="s">
        <v>577</v>
      </c>
      <c r="C138" s="101"/>
      <c r="D138" s="101"/>
      <c r="E138" s="102"/>
      <c r="F138" s="103">
        <f t="shared" ref="F138:Y138" si="4">F18+F31+F41+F55+F66+F77+F91+F97</f>
        <v>0</v>
      </c>
      <c r="G138" s="104">
        <f t="shared" si="4"/>
        <v>0</v>
      </c>
      <c r="H138" s="104">
        <f t="shared" si="4"/>
        <v>0</v>
      </c>
      <c r="I138" s="104">
        <f t="shared" si="4"/>
        <v>0</v>
      </c>
      <c r="J138" s="104">
        <f t="shared" si="4"/>
        <v>0</v>
      </c>
      <c r="K138" s="104">
        <f t="shared" si="4"/>
        <v>0</v>
      </c>
      <c r="L138" s="104">
        <f t="shared" si="4"/>
        <v>0</v>
      </c>
      <c r="M138" s="104">
        <f t="shared" si="4"/>
        <v>0</v>
      </c>
      <c r="N138" s="104">
        <f t="shared" si="4"/>
        <v>0</v>
      </c>
      <c r="O138" s="104">
        <f t="shared" si="4"/>
        <v>0</v>
      </c>
      <c r="P138" s="104">
        <f t="shared" si="4"/>
        <v>0</v>
      </c>
      <c r="Q138" s="104">
        <f t="shared" si="4"/>
        <v>0</v>
      </c>
      <c r="R138" s="104">
        <f t="shared" si="4"/>
        <v>0</v>
      </c>
      <c r="S138" s="104">
        <f t="shared" si="4"/>
        <v>0</v>
      </c>
      <c r="T138" s="104">
        <f t="shared" si="4"/>
        <v>0</v>
      </c>
      <c r="U138" s="104">
        <f t="shared" si="4"/>
        <v>0</v>
      </c>
      <c r="V138" s="104">
        <f t="shared" si="4"/>
        <v>0</v>
      </c>
      <c r="W138" s="104">
        <f t="shared" si="4"/>
        <v>0</v>
      </c>
      <c r="X138" s="104">
        <f t="shared" si="4"/>
        <v>0</v>
      </c>
      <c r="Y138" s="104">
        <f t="shared" si="4"/>
        <v>0</v>
      </c>
    </row>
    <row r="139" spans="1:25">
      <c r="A139" s="45">
        <f t="shared" si="3"/>
        <v>133</v>
      </c>
      <c r="B139" s="100" t="s">
        <v>578</v>
      </c>
      <c r="C139" s="101"/>
      <c r="D139" s="101"/>
      <c r="E139" s="102"/>
      <c r="F139" s="103">
        <f t="shared" ref="F139:Y139" si="5">F19+F42+F56+F32+F67+F78+F92</f>
        <v>0</v>
      </c>
      <c r="G139" s="104">
        <f t="shared" si="5"/>
        <v>0</v>
      </c>
      <c r="H139" s="104">
        <f t="shared" si="5"/>
        <v>0</v>
      </c>
      <c r="I139" s="104">
        <f t="shared" si="5"/>
        <v>0</v>
      </c>
      <c r="J139" s="104">
        <f t="shared" si="5"/>
        <v>0</v>
      </c>
      <c r="K139" s="104">
        <f t="shared" si="5"/>
        <v>0</v>
      </c>
      <c r="L139" s="104">
        <f t="shared" si="5"/>
        <v>0</v>
      </c>
      <c r="M139" s="104">
        <f t="shared" si="5"/>
        <v>0</v>
      </c>
      <c r="N139" s="104">
        <f t="shared" si="5"/>
        <v>0</v>
      </c>
      <c r="O139" s="104">
        <f t="shared" si="5"/>
        <v>0</v>
      </c>
      <c r="P139" s="104">
        <f t="shared" si="5"/>
        <v>0</v>
      </c>
      <c r="Q139" s="104">
        <f t="shared" si="5"/>
        <v>0</v>
      </c>
      <c r="R139" s="104">
        <f t="shared" si="5"/>
        <v>0</v>
      </c>
      <c r="S139" s="104">
        <f t="shared" si="5"/>
        <v>0</v>
      </c>
      <c r="T139" s="104">
        <f t="shared" si="5"/>
        <v>0</v>
      </c>
      <c r="U139" s="104">
        <f t="shared" si="5"/>
        <v>0</v>
      </c>
      <c r="V139" s="104">
        <f t="shared" si="5"/>
        <v>0</v>
      </c>
      <c r="W139" s="104">
        <f t="shared" si="5"/>
        <v>0</v>
      </c>
      <c r="X139" s="104">
        <f t="shared" si="5"/>
        <v>0</v>
      </c>
      <c r="Y139" s="104">
        <f t="shared" si="5"/>
        <v>0</v>
      </c>
    </row>
    <row r="140" spans="1:25">
      <c r="A140" s="45">
        <f t="shared" si="3"/>
        <v>134</v>
      </c>
      <c r="B140" s="100" t="s">
        <v>579</v>
      </c>
      <c r="C140" s="101"/>
      <c r="D140" s="101"/>
      <c r="E140" s="102"/>
      <c r="F140" s="103">
        <f t="shared" ref="F140:Y140" si="6">F97+F99</f>
        <v>0</v>
      </c>
      <c r="G140" s="104">
        <f t="shared" si="6"/>
        <v>0</v>
      </c>
      <c r="H140" s="104">
        <f t="shared" si="6"/>
        <v>0</v>
      </c>
      <c r="I140" s="104">
        <f t="shared" si="6"/>
        <v>0</v>
      </c>
      <c r="J140" s="104">
        <f t="shared" si="6"/>
        <v>0</v>
      </c>
      <c r="K140" s="104">
        <f t="shared" si="6"/>
        <v>0</v>
      </c>
      <c r="L140" s="104">
        <f t="shared" si="6"/>
        <v>0</v>
      </c>
      <c r="M140" s="104">
        <f t="shared" si="6"/>
        <v>0</v>
      </c>
      <c r="N140" s="104">
        <f t="shared" si="6"/>
        <v>0</v>
      </c>
      <c r="O140" s="104">
        <f t="shared" si="6"/>
        <v>0</v>
      </c>
      <c r="P140" s="104">
        <f t="shared" si="6"/>
        <v>0</v>
      </c>
      <c r="Q140" s="104">
        <f t="shared" si="6"/>
        <v>0</v>
      </c>
      <c r="R140" s="104">
        <f t="shared" si="6"/>
        <v>0</v>
      </c>
      <c r="S140" s="104">
        <f t="shared" si="6"/>
        <v>0</v>
      </c>
      <c r="T140" s="104">
        <f t="shared" si="6"/>
        <v>0</v>
      </c>
      <c r="U140" s="104">
        <f t="shared" si="6"/>
        <v>0</v>
      </c>
      <c r="V140" s="104">
        <f t="shared" si="6"/>
        <v>0</v>
      </c>
      <c r="W140" s="104">
        <f t="shared" si="6"/>
        <v>0</v>
      </c>
      <c r="X140" s="104">
        <f t="shared" si="6"/>
        <v>0</v>
      </c>
      <c r="Y140" s="104">
        <f t="shared" si="6"/>
        <v>0</v>
      </c>
    </row>
    <row r="141" spans="1:25">
      <c r="A141" s="45">
        <f t="shared" si="3"/>
        <v>135</v>
      </c>
      <c r="B141" s="100" t="s">
        <v>580</v>
      </c>
      <c r="C141" s="101"/>
      <c r="D141" s="101"/>
      <c r="E141" s="102"/>
      <c r="F141" s="103">
        <f t="shared" ref="F141:Y141" si="7">F98+F100</f>
        <v>0</v>
      </c>
      <c r="G141" s="104">
        <f t="shared" si="7"/>
        <v>0</v>
      </c>
      <c r="H141" s="104">
        <f t="shared" si="7"/>
        <v>0</v>
      </c>
      <c r="I141" s="104">
        <f t="shared" si="7"/>
        <v>0</v>
      </c>
      <c r="J141" s="104">
        <f t="shared" si="7"/>
        <v>0</v>
      </c>
      <c r="K141" s="104">
        <f t="shared" si="7"/>
        <v>0</v>
      </c>
      <c r="L141" s="104">
        <f t="shared" si="7"/>
        <v>0</v>
      </c>
      <c r="M141" s="104">
        <f t="shared" si="7"/>
        <v>0</v>
      </c>
      <c r="N141" s="104">
        <f t="shared" si="7"/>
        <v>0</v>
      </c>
      <c r="O141" s="104">
        <f t="shared" si="7"/>
        <v>0</v>
      </c>
      <c r="P141" s="104">
        <f t="shared" si="7"/>
        <v>0</v>
      </c>
      <c r="Q141" s="104">
        <f t="shared" si="7"/>
        <v>0</v>
      </c>
      <c r="R141" s="104">
        <f t="shared" si="7"/>
        <v>0</v>
      </c>
      <c r="S141" s="104">
        <f t="shared" si="7"/>
        <v>0</v>
      </c>
      <c r="T141" s="104">
        <f t="shared" si="7"/>
        <v>0</v>
      </c>
      <c r="U141" s="104">
        <f t="shared" si="7"/>
        <v>0</v>
      </c>
      <c r="V141" s="104">
        <f t="shared" si="7"/>
        <v>0</v>
      </c>
      <c r="W141" s="104">
        <f t="shared" si="7"/>
        <v>0</v>
      </c>
      <c r="X141" s="104">
        <f t="shared" si="7"/>
        <v>0</v>
      </c>
      <c r="Y141" s="104">
        <f t="shared" si="7"/>
        <v>0</v>
      </c>
    </row>
    <row r="142" spans="1:25">
      <c r="A142" s="45">
        <f t="shared" si="3"/>
        <v>136</v>
      </c>
      <c r="B142" s="100" t="s">
        <v>581</v>
      </c>
      <c r="C142" s="101"/>
      <c r="D142" s="101"/>
      <c r="E142" s="102"/>
      <c r="F142" s="103">
        <f t="shared" ref="F142:Y142" si="8">F20+F33+F43+F57+F68+F79+F93</f>
        <v>0</v>
      </c>
      <c r="G142" s="104">
        <f t="shared" si="8"/>
        <v>0</v>
      </c>
      <c r="H142" s="104">
        <f t="shared" si="8"/>
        <v>0</v>
      </c>
      <c r="I142" s="104">
        <f t="shared" si="8"/>
        <v>0</v>
      </c>
      <c r="J142" s="104">
        <f t="shared" si="8"/>
        <v>0</v>
      </c>
      <c r="K142" s="104">
        <f t="shared" si="8"/>
        <v>0</v>
      </c>
      <c r="L142" s="104">
        <f t="shared" si="8"/>
        <v>0</v>
      </c>
      <c r="M142" s="104">
        <f t="shared" si="8"/>
        <v>0</v>
      </c>
      <c r="N142" s="104">
        <f t="shared" si="8"/>
        <v>0</v>
      </c>
      <c r="O142" s="104">
        <f t="shared" si="8"/>
        <v>0</v>
      </c>
      <c r="P142" s="104">
        <f t="shared" si="8"/>
        <v>0</v>
      </c>
      <c r="Q142" s="104">
        <f t="shared" si="8"/>
        <v>0</v>
      </c>
      <c r="R142" s="104">
        <f t="shared" si="8"/>
        <v>0</v>
      </c>
      <c r="S142" s="104">
        <f t="shared" si="8"/>
        <v>0</v>
      </c>
      <c r="T142" s="104">
        <f t="shared" si="8"/>
        <v>0</v>
      </c>
      <c r="U142" s="104">
        <f t="shared" si="8"/>
        <v>0</v>
      </c>
      <c r="V142" s="104">
        <f t="shared" si="8"/>
        <v>0</v>
      </c>
      <c r="W142" s="104">
        <f t="shared" si="8"/>
        <v>0</v>
      </c>
      <c r="X142" s="104">
        <f t="shared" si="8"/>
        <v>0</v>
      </c>
      <c r="Y142" s="104">
        <f t="shared" si="8"/>
        <v>0</v>
      </c>
    </row>
    <row r="143" spans="1:25">
      <c r="A143" s="45">
        <f t="shared" si="3"/>
        <v>137</v>
      </c>
      <c r="B143" s="100" t="s">
        <v>276</v>
      </c>
      <c r="C143" s="101"/>
      <c r="D143" s="101"/>
      <c r="E143" s="102"/>
      <c r="F143" s="103">
        <f t="shared" ref="F143:Y143" si="9">F142+F98+F100</f>
        <v>0</v>
      </c>
      <c r="G143" s="104">
        <f t="shared" si="9"/>
        <v>0</v>
      </c>
      <c r="H143" s="104">
        <f t="shared" si="9"/>
        <v>0</v>
      </c>
      <c r="I143" s="104">
        <f t="shared" si="9"/>
        <v>0</v>
      </c>
      <c r="J143" s="104">
        <f t="shared" si="9"/>
        <v>0</v>
      </c>
      <c r="K143" s="104">
        <f t="shared" si="9"/>
        <v>0</v>
      </c>
      <c r="L143" s="104">
        <f t="shared" si="9"/>
        <v>0</v>
      </c>
      <c r="M143" s="104">
        <f t="shared" si="9"/>
        <v>0</v>
      </c>
      <c r="N143" s="104">
        <f t="shared" si="9"/>
        <v>0</v>
      </c>
      <c r="O143" s="104">
        <f t="shared" si="9"/>
        <v>0</v>
      </c>
      <c r="P143" s="104">
        <f t="shared" si="9"/>
        <v>0</v>
      </c>
      <c r="Q143" s="104">
        <f t="shared" si="9"/>
        <v>0</v>
      </c>
      <c r="R143" s="104">
        <f t="shared" si="9"/>
        <v>0</v>
      </c>
      <c r="S143" s="104">
        <f t="shared" si="9"/>
        <v>0</v>
      </c>
      <c r="T143" s="104">
        <f t="shared" si="9"/>
        <v>0</v>
      </c>
      <c r="U143" s="104">
        <f t="shared" si="9"/>
        <v>0</v>
      </c>
      <c r="V143" s="104">
        <f t="shared" si="9"/>
        <v>0</v>
      </c>
      <c r="W143" s="104">
        <f t="shared" si="9"/>
        <v>0</v>
      </c>
      <c r="X143" s="104">
        <f t="shared" si="9"/>
        <v>0</v>
      </c>
      <c r="Y143" s="104">
        <f t="shared" si="9"/>
        <v>0</v>
      </c>
    </row>
    <row r="144" spans="1:25">
      <c r="A144" s="45">
        <f t="shared" si="3"/>
        <v>138</v>
      </c>
      <c r="B144" s="100" t="s">
        <v>277</v>
      </c>
      <c r="C144" s="101"/>
      <c r="D144" s="101"/>
      <c r="E144" s="102"/>
      <c r="F144" s="103">
        <f t="shared" ref="F144:Y144" si="10">F19+F32+F42+F56+F67+F78+F92</f>
        <v>0</v>
      </c>
      <c r="G144" s="104">
        <f t="shared" si="10"/>
        <v>0</v>
      </c>
      <c r="H144" s="104">
        <f t="shared" si="10"/>
        <v>0</v>
      </c>
      <c r="I144" s="104">
        <f t="shared" si="10"/>
        <v>0</v>
      </c>
      <c r="J144" s="104">
        <f t="shared" si="10"/>
        <v>0</v>
      </c>
      <c r="K144" s="104">
        <f t="shared" si="10"/>
        <v>0</v>
      </c>
      <c r="L144" s="104">
        <f t="shared" si="10"/>
        <v>0</v>
      </c>
      <c r="M144" s="104">
        <f t="shared" si="10"/>
        <v>0</v>
      </c>
      <c r="N144" s="104">
        <f t="shared" si="10"/>
        <v>0</v>
      </c>
      <c r="O144" s="104">
        <f t="shared" si="10"/>
        <v>0</v>
      </c>
      <c r="P144" s="104">
        <f t="shared" si="10"/>
        <v>0</v>
      </c>
      <c r="Q144" s="104">
        <f t="shared" si="10"/>
        <v>0</v>
      </c>
      <c r="R144" s="104">
        <f t="shared" si="10"/>
        <v>0</v>
      </c>
      <c r="S144" s="104">
        <f t="shared" si="10"/>
        <v>0</v>
      </c>
      <c r="T144" s="104">
        <f t="shared" si="10"/>
        <v>0</v>
      </c>
      <c r="U144" s="104">
        <f t="shared" si="10"/>
        <v>0</v>
      </c>
      <c r="V144" s="104">
        <f t="shared" si="10"/>
        <v>0</v>
      </c>
      <c r="W144" s="104">
        <f t="shared" si="10"/>
        <v>0</v>
      </c>
      <c r="X144" s="104">
        <f t="shared" si="10"/>
        <v>0</v>
      </c>
      <c r="Y144" s="104">
        <f t="shared" si="10"/>
        <v>0</v>
      </c>
    </row>
    <row r="145" spans="1:25">
      <c r="A145" s="45">
        <f t="shared" si="3"/>
        <v>139</v>
      </c>
      <c r="B145" s="100" t="s">
        <v>278</v>
      </c>
      <c r="C145" s="101"/>
      <c r="D145" s="101"/>
      <c r="E145" s="102"/>
      <c r="F145" s="103">
        <f t="shared" ref="F145:Y145" si="11">F18+F31+F41+F55+F66+F77+F91</f>
        <v>0</v>
      </c>
      <c r="G145" s="104">
        <f t="shared" si="11"/>
        <v>0</v>
      </c>
      <c r="H145" s="104">
        <f t="shared" si="11"/>
        <v>0</v>
      </c>
      <c r="I145" s="104">
        <f t="shared" si="11"/>
        <v>0</v>
      </c>
      <c r="J145" s="104">
        <f t="shared" si="11"/>
        <v>0</v>
      </c>
      <c r="K145" s="104">
        <f t="shared" si="11"/>
        <v>0</v>
      </c>
      <c r="L145" s="104">
        <f t="shared" si="11"/>
        <v>0</v>
      </c>
      <c r="M145" s="104">
        <f t="shared" si="11"/>
        <v>0</v>
      </c>
      <c r="N145" s="104">
        <f t="shared" si="11"/>
        <v>0</v>
      </c>
      <c r="O145" s="104">
        <f t="shared" si="11"/>
        <v>0</v>
      </c>
      <c r="P145" s="104">
        <f t="shared" si="11"/>
        <v>0</v>
      </c>
      <c r="Q145" s="104">
        <f t="shared" si="11"/>
        <v>0</v>
      </c>
      <c r="R145" s="104">
        <f t="shared" si="11"/>
        <v>0</v>
      </c>
      <c r="S145" s="104">
        <f t="shared" si="11"/>
        <v>0</v>
      </c>
      <c r="T145" s="104">
        <f t="shared" si="11"/>
        <v>0</v>
      </c>
      <c r="U145" s="104">
        <f t="shared" si="11"/>
        <v>0</v>
      </c>
      <c r="V145" s="104">
        <f t="shared" si="11"/>
        <v>0</v>
      </c>
      <c r="W145" s="104">
        <f t="shared" si="11"/>
        <v>0</v>
      </c>
      <c r="X145" s="104">
        <f t="shared" si="11"/>
        <v>0</v>
      </c>
      <c r="Y145" s="104">
        <f t="shared" si="11"/>
        <v>0</v>
      </c>
    </row>
    <row r="146" spans="1:25">
      <c r="A146" s="45">
        <f t="shared" ref="A146:A149" si="12">A145+1</f>
        <v>140</v>
      </c>
      <c r="B146" s="100" t="s">
        <v>279</v>
      </c>
      <c r="C146" s="101"/>
      <c r="D146" s="101"/>
      <c r="E146" s="102"/>
      <c r="F146" s="103">
        <f t="shared" ref="F146:Y146" si="13">F45+F46</f>
        <v>0</v>
      </c>
      <c r="G146" s="104">
        <f t="shared" si="13"/>
        <v>0</v>
      </c>
      <c r="H146" s="104">
        <f t="shared" si="13"/>
        <v>0</v>
      </c>
      <c r="I146" s="104">
        <f t="shared" si="13"/>
        <v>0</v>
      </c>
      <c r="J146" s="104">
        <f t="shared" si="13"/>
        <v>0</v>
      </c>
      <c r="K146" s="104">
        <f t="shared" si="13"/>
        <v>0</v>
      </c>
      <c r="L146" s="104">
        <f t="shared" si="13"/>
        <v>0</v>
      </c>
      <c r="M146" s="104">
        <f t="shared" si="13"/>
        <v>0</v>
      </c>
      <c r="N146" s="104">
        <f t="shared" si="13"/>
        <v>0</v>
      </c>
      <c r="O146" s="104">
        <f t="shared" si="13"/>
        <v>0</v>
      </c>
      <c r="P146" s="104">
        <f t="shared" si="13"/>
        <v>0</v>
      </c>
      <c r="Q146" s="104">
        <f t="shared" si="13"/>
        <v>0</v>
      </c>
      <c r="R146" s="104">
        <f t="shared" si="13"/>
        <v>0</v>
      </c>
      <c r="S146" s="104">
        <f t="shared" si="13"/>
        <v>0</v>
      </c>
      <c r="T146" s="104">
        <f t="shared" si="13"/>
        <v>0</v>
      </c>
      <c r="U146" s="104">
        <f t="shared" si="13"/>
        <v>0</v>
      </c>
      <c r="V146" s="104">
        <f t="shared" si="13"/>
        <v>0</v>
      </c>
      <c r="W146" s="104">
        <f t="shared" si="13"/>
        <v>0</v>
      </c>
      <c r="X146" s="104">
        <f t="shared" si="13"/>
        <v>0</v>
      </c>
      <c r="Y146" s="104">
        <f t="shared" si="13"/>
        <v>0</v>
      </c>
    </row>
    <row r="147" spans="1:25">
      <c r="A147" s="45">
        <f t="shared" si="12"/>
        <v>141</v>
      </c>
      <c r="B147" s="59"/>
      <c r="C147" s="53"/>
      <c r="D147" s="53"/>
      <c r="E147" s="54"/>
      <c r="F147" s="97"/>
      <c r="G147" s="83"/>
      <c r="H147" s="83"/>
      <c r="I147" s="98"/>
      <c r="J147" s="83"/>
      <c r="K147" s="98"/>
      <c r="L147" s="83"/>
      <c r="M147" s="105"/>
      <c r="N147" s="98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106"/>
    </row>
    <row r="148" spans="1:25">
      <c r="A148" s="45">
        <f t="shared" si="12"/>
        <v>142</v>
      </c>
      <c r="B148" s="52"/>
      <c r="C148" s="60"/>
      <c r="D148" s="60"/>
      <c r="E148" s="54"/>
      <c r="F148" s="97"/>
      <c r="G148" s="83"/>
      <c r="H148" s="83"/>
      <c r="I148" s="98"/>
      <c r="J148" s="83"/>
      <c r="K148" s="98"/>
      <c r="L148" s="83"/>
      <c r="M148" s="105"/>
      <c r="N148" s="98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106"/>
    </row>
    <row r="149" spans="1:25" ht="16.5" thickBot="1">
      <c r="A149" s="45">
        <f t="shared" si="12"/>
        <v>143</v>
      </c>
      <c r="B149" s="107"/>
      <c r="C149" s="108"/>
      <c r="D149" s="108"/>
      <c r="E149" s="109"/>
      <c r="F149" s="110"/>
      <c r="G149" s="111"/>
      <c r="H149" s="111"/>
      <c r="I149" s="112"/>
      <c r="J149" s="113"/>
      <c r="K149" s="114"/>
      <c r="L149" s="111"/>
      <c r="M149" s="115"/>
      <c r="N149" s="116"/>
      <c r="O149" s="117"/>
      <c r="P149" s="117"/>
      <c r="Q149" s="117"/>
      <c r="R149" s="117"/>
      <c r="S149" s="117"/>
      <c r="T149" s="117"/>
      <c r="U149" s="117"/>
      <c r="V149" s="117"/>
      <c r="W149" s="117"/>
      <c r="X149" s="117"/>
      <c r="Y149" s="118"/>
    </row>
    <row r="150" spans="1:25" ht="16.5" thickTop="1">
      <c r="F150" s="119"/>
      <c r="G150" s="119"/>
      <c r="H150" s="119"/>
      <c r="I150" s="119"/>
      <c r="J150" s="119"/>
      <c r="K150" s="119"/>
      <c r="L150" s="119"/>
      <c r="M150" s="119"/>
      <c r="N150" s="119"/>
      <c r="O150" s="119"/>
      <c r="P150" s="119"/>
      <c r="Q150" s="119"/>
      <c r="R150" s="119"/>
      <c r="S150" s="119"/>
      <c r="T150" s="119"/>
      <c r="U150" s="119"/>
      <c r="V150" s="119"/>
      <c r="W150" s="119"/>
      <c r="X150" s="119"/>
      <c r="Y150" s="119"/>
    </row>
    <row r="151" spans="1:25" outlineLevel="1">
      <c r="F151" s="119"/>
      <c r="G151" s="119"/>
      <c r="H151" s="119"/>
      <c r="I151" s="119"/>
      <c r="J151" s="119"/>
      <c r="K151" s="119"/>
      <c r="L151" s="119"/>
      <c r="M151" s="119"/>
      <c r="N151" s="119"/>
      <c r="O151" s="119"/>
      <c r="P151" s="119"/>
      <c r="Q151" s="119"/>
      <c r="R151" s="119"/>
      <c r="S151" s="119"/>
      <c r="T151" s="119"/>
      <c r="U151" s="119"/>
      <c r="V151" s="119"/>
      <c r="W151" s="119"/>
      <c r="X151" s="119"/>
      <c r="Y151" s="119"/>
    </row>
  </sheetData>
  <phoneticPr fontId="0" type="noConversion"/>
  <conditionalFormatting sqref="B7:E123 B124 D124:E124 B125:E149">
    <cfRule type="expression" dxfId="2" priority="1" stopIfTrue="1">
      <formula>MOD(ROW(),2)=1</formula>
    </cfRule>
  </conditionalFormatting>
  <conditionalFormatting sqref="E2:E4">
    <cfRule type="expression" dxfId="1" priority="2" stopIfTrue="1">
      <formula>MOD(ROW(),2)=1</formula>
    </cfRule>
  </conditionalFormatting>
  <hyperlinks>
    <hyperlink ref="A3" location="'New Resources - Individual'!A7" display="é" xr:uid="{00000000-0004-0000-0F00-000001000000}"/>
    <hyperlink ref="A2" location="TOC!A1" display="TOC" xr:uid="{00000000-0004-0000-0F00-000000000000}"/>
  </hyperlinks>
  <printOptions horizontalCentered="1" headings="1"/>
  <pageMargins left="0.5" right="0.5" top="0.75" bottom="0.8" header="0.25" footer="0.25"/>
  <pageSetup scale="75" fitToHeight="5" orientation="landscape" r:id="rId1"/>
  <headerFooter alignWithMargins="0">
    <oddFooter>&amp;LFY 2026-2028 ASC Filing&amp;CPage &amp;P of &amp;N&amp;R&amp;A
&amp;D</oddFooter>
  </headerFooter>
  <rowBreaks count="1" manualBreakCount="1">
    <brk id="108" min="1" max="7" man="1"/>
  </rowBreaks>
  <customProperties>
    <customPr name="xxe4aPID" r:id="rId2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>
    <tabColor rgb="FFFF0000"/>
  </sheetPr>
  <dimension ref="A1:FO517"/>
  <sheetViews>
    <sheetView topLeftCell="A67" workbookViewId="0">
      <selection activeCell="H77" sqref="H77"/>
    </sheetView>
  </sheetViews>
  <sheetFormatPr defaultColWidth="8.75" defaultRowHeight="15.75"/>
  <cols>
    <col min="1" max="1" width="8.625" style="9" customWidth="1"/>
    <col min="2" max="2" width="50.625" style="9" customWidth="1"/>
    <col min="3" max="3" width="24.5" style="9" customWidth="1"/>
    <col min="4" max="4" width="14.625" style="9" customWidth="1"/>
    <col min="5" max="5" width="10.625" style="9" customWidth="1"/>
    <col min="6" max="6" width="8.5" style="9" bestFit="1" customWidth="1"/>
    <col min="7" max="10" width="16.625" style="9" customWidth="1"/>
    <col min="11" max="11" width="2.625" style="9" customWidth="1"/>
    <col min="12" max="12" width="25.75" style="9" customWidth="1"/>
    <col min="13" max="13" width="12.625" style="9" customWidth="1"/>
    <col min="14" max="14" width="17.5" style="9" customWidth="1"/>
    <col min="15" max="18" width="15.625" style="9" customWidth="1"/>
    <col min="19" max="19" width="2.625" style="9" customWidth="1"/>
    <col min="20" max="20" width="26.5" style="9" customWidth="1"/>
    <col min="21" max="26" width="15.625" style="9" customWidth="1"/>
    <col min="27" max="27" width="3.25" style="9" bestFit="1" customWidth="1"/>
    <col min="28" max="28" width="26.25" style="9" customWidth="1"/>
    <col min="29" max="34" width="15.625" style="9" customWidth="1"/>
    <col min="35" max="35" width="2.625" style="9" customWidth="1"/>
    <col min="36" max="36" width="26" style="9" customWidth="1"/>
    <col min="37" max="42" width="15.625" style="9" customWidth="1"/>
    <col min="43" max="43" width="2.625" style="9" customWidth="1"/>
    <col min="44" max="44" width="26.125" style="9" customWidth="1"/>
    <col min="45" max="50" width="15.625" style="9" customWidth="1"/>
    <col min="51" max="51" width="2.625" style="9" customWidth="1"/>
    <col min="52" max="52" width="26" style="9" customWidth="1"/>
    <col min="53" max="58" width="15.625" style="9" customWidth="1"/>
    <col min="59" max="59" width="2.625" style="9" customWidth="1"/>
    <col min="60" max="60" width="26.5" style="9" customWidth="1"/>
    <col min="61" max="66" width="15.625" style="9" customWidth="1"/>
    <col min="67" max="67" width="2.625" style="9" customWidth="1"/>
    <col min="68" max="68" width="26.75" style="9" customWidth="1"/>
    <col min="69" max="74" width="15.625" style="9" customWidth="1"/>
    <col min="75" max="75" width="2.625" style="9" customWidth="1"/>
    <col min="76" max="76" width="26.75" style="9" customWidth="1"/>
    <col min="77" max="82" width="15.625" style="9" customWidth="1"/>
    <col min="83" max="83" width="2.625" style="9" customWidth="1"/>
    <col min="84" max="84" width="26.75" style="9" customWidth="1"/>
    <col min="85" max="90" width="15.625" style="9" customWidth="1"/>
    <col min="91" max="91" width="2.625" style="9" customWidth="1"/>
    <col min="92" max="92" width="26.625" style="9" customWidth="1"/>
    <col min="93" max="98" width="15.625" style="9" customWidth="1"/>
    <col min="99" max="99" width="2.625" style="9" customWidth="1"/>
    <col min="100" max="100" width="26.625" style="9" customWidth="1"/>
    <col min="101" max="106" width="15.625" style="9" customWidth="1"/>
    <col min="107" max="107" width="2.625" style="9" customWidth="1"/>
    <col min="108" max="108" width="26.375" style="9" customWidth="1"/>
    <col min="109" max="114" width="15.625" style="9" customWidth="1"/>
    <col min="115" max="115" width="2.625" style="9" customWidth="1"/>
    <col min="116" max="116" width="25.875" style="9" customWidth="1"/>
    <col min="117" max="122" width="15.625" style="9" customWidth="1"/>
    <col min="123" max="123" width="2.625" style="9" customWidth="1"/>
    <col min="124" max="124" width="26.625" style="9" customWidth="1"/>
    <col min="125" max="130" width="15.625" style="9" customWidth="1"/>
    <col min="131" max="131" width="2.625" style="9" customWidth="1"/>
    <col min="132" max="132" width="27.5" style="9" customWidth="1"/>
    <col min="133" max="138" width="15.625" style="9" customWidth="1"/>
    <col min="139" max="139" width="2.625" style="9" customWidth="1"/>
    <col min="140" max="140" width="25.875" style="9" customWidth="1"/>
    <col min="141" max="146" width="15.625" style="9" customWidth="1"/>
    <col min="147" max="147" width="2.625" style="9" customWidth="1"/>
    <col min="148" max="148" width="26.25" style="9" customWidth="1"/>
    <col min="149" max="154" width="15.625" style="9" customWidth="1"/>
    <col min="155" max="155" width="2.625" style="9" customWidth="1"/>
    <col min="156" max="156" width="26.5" style="9" customWidth="1"/>
    <col min="157" max="162" width="15.625" style="9" customWidth="1"/>
    <col min="163" max="163" width="2.625" style="9" customWidth="1"/>
    <col min="164" max="164" width="25.75" style="9" customWidth="1"/>
    <col min="165" max="165" width="18.625" style="9" customWidth="1"/>
    <col min="166" max="170" width="15.625" style="9" customWidth="1"/>
    <col min="171" max="171" width="2.625" style="9" customWidth="1"/>
    <col min="172" max="16384" width="8.75" style="9"/>
  </cols>
  <sheetData>
    <row r="1" spans="1:171" ht="16.5">
      <c r="F1" s="1166" t="s">
        <v>525</v>
      </c>
      <c r="K1" s="1167"/>
      <c r="M1" s="127" t="s">
        <v>571</v>
      </c>
      <c r="N1" s="1168">
        <v>1</v>
      </c>
      <c r="S1" s="1167"/>
      <c r="U1" s="127" t="s">
        <v>571</v>
      </c>
      <c r="V1" s="1168">
        <v>1</v>
      </c>
      <c r="AA1" s="1167"/>
      <c r="AC1" s="127" t="s">
        <v>571</v>
      </c>
      <c r="AD1" s="1168">
        <v>1</v>
      </c>
      <c r="AI1" s="1167"/>
      <c r="AK1" s="127" t="s">
        <v>571</v>
      </c>
      <c r="AL1" s="1168">
        <v>1</v>
      </c>
      <c r="AQ1" s="1167"/>
      <c r="AS1" s="127" t="s">
        <v>571</v>
      </c>
      <c r="AT1" s="1168">
        <v>1</v>
      </c>
      <c r="AY1" s="1167"/>
      <c r="BA1" s="127" t="s">
        <v>571</v>
      </c>
      <c r="BB1" s="1168">
        <v>1</v>
      </c>
      <c r="BG1" s="1167"/>
      <c r="BI1" s="127" t="s">
        <v>571</v>
      </c>
      <c r="BJ1" s="1168">
        <v>1</v>
      </c>
      <c r="BO1" s="1167"/>
      <c r="BQ1" s="127" t="s">
        <v>571</v>
      </c>
      <c r="BR1" s="1168">
        <v>1</v>
      </c>
      <c r="BW1" s="1167"/>
      <c r="BY1" s="127" t="s">
        <v>571</v>
      </c>
      <c r="BZ1" s="1168">
        <v>1</v>
      </c>
      <c r="CE1" s="1167"/>
      <c r="CG1" s="127" t="s">
        <v>571</v>
      </c>
      <c r="CH1" s="1168">
        <v>1</v>
      </c>
      <c r="CM1" s="1167"/>
      <c r="CO1" s="127" t="s">
        <v>571</v>
      </c>
      <c r="CP1" s="1168">
        <v>1</v>
      </c>
      <c r="CU1" s="1167"/>
      <c r="CW1" s="127" t="s">
        <v>571</v>
      </c>
      <c r="CX1" s="1168">
        <v>1</v>
      </c>
      <c r="DC1" s="1167"/>
      <c r="DE1" s="127" t="s">
        <v>571</v>
      </c>
      <c r="DF1" s="1168">
        <v>1</v>
      </c>
      <c r="DK1" s="1167"/>
      <c r="DM1" s="127" t="s">
        <v>571</v>
      </c>
      <c r="DN1" s="1168">
        <v>1</v>
      </c>
      <c r="DS1" s="1167"/>
      <c r="DU1" s="127" t="s">
        <v>571</v>
      </c>
      <c r="DV1" s="1168">
        <v>1</v>
      </c>
      <c r="EA1" s="1167"/>
      <c r="EC1" s="127" t="s">
        <v>571</v>
      </c>
      <c r="ED1" s="1168">
        <v>1</v>
      </c>
      <c r="EI1" s="1167"/>
      <c r="EK1" s="127" t="s">
        <v>571</v>
      </c>
      <c r="EL1" s="1168">
        <v>1</v>
      </c>
      <c r="EQ1" s="1167"/>
      <c r="ES1" s="127" t="s">
        <v>571</v>
      </c>
      <c r="ET1" s="1168">
        <v>1</v>
      </c>
      <c r="EY1" s="1167"/>
      <c r="FA1" s="127" t="s">
        <v>571</v>
      </c>
      <c r="FB1" s="1168">
        <v>1</v>
      </c>
      <c r="FG1" s="1167"/>
      <c r="FI1" s="127" t="s">
        <v>571</v>
      </c>
      <c r="FJ1" s="1168">
        <v>1</v>
      </c>
      <c r="FO1" s="1167"/>
    </row>
    <row r="2" spans="1:171">
      <c r="A2" s="999"/>
      <c r="B2" s="999"/>
      <c r="C2" s="999"/>
      <c r="D2" s="999"/>
      <c r="E2" s="999"/>
      <c r="F2" s="1166" t="s">
        <v>526</v>
      </c>
      <c r="G2" s="999"/>
      <c r="H2" s="999"/>
      <c r="I2" s="999"/>
      <c r="J2" s="999"/>
      <c r="K2" s="1167"/>
      <c r="M2" s="1166" t="s">
        <v>572</v>
      </c>
      <c r="N2" s="1169">
        <v>6</v>
      </c>
      <c r="S2" s="1170"/>
      <c r="U2" s="1166" t="s">
        <v>572</v>
      </c>
      <c r="V2" s="1169">
        <v>7</v>
      </c>
      <c r="AA2" s="1170"/>
      <c r="AC2" s="1166" t="s">
        <v>572</v>
      </c>
      <c r="AD2" s="1169">
        <v>8</v>
      </c>
      <c r="AI2" s="1170"/>
      <c r="AK2" s="1166" t="s">
        <v>572</v>
      </c>
      <c r="AL2" s="1169">
        <v>9</v>
      </c>
      <c r="AQ2" s="1170"/>
      <c r="AS2" s="1166" t="s">
        <v>572</v>
      </c>
      <c r="AT2" s="1169">
        <v>10</v>
      </c>
      <c r="AY2" s="1170"/>
      <c r="BA2" s="1166" t="s">
        <v>572</v>
      </c>
      <c r="BB2" s="1169">
        <v>11</v>
      </c>
      <c r="BG2" s="1170"/>
      <c r="BI2" s="1166" t="s">
        <v>572</v>
      </c>
      <c r="BJ2" s="1169">
        <v>12</v>
      </c>
      <c r="BO2" s="1170"/>
      <c r="BQ2" s="1166" t="s">
        <v>572</v>
      </c>
      <c r="BR2" s="1169">
        <v>13</v>
      </c>
      <c r="BW2" s="1170"/>
      <c r="BY2" s="1166" t="s">
        <v>572</v>
      </c>
      <c r="BZ2" s="1169">
        <v>14</v>
      </c>
      <c r="CE2" s="1170"/>
      <c r="CG2" s="1166" t="s">
        <v>572</v>
      </c>
      <c r="CH2" s="1169">
        <v>15</v>
      </c>
      <c r="CM2" s="1170"/>
      <c r="CO2" s="1166" t="s">
        <v>572</v>
      </c>
      <c r="CP2" s="1169">
        <v>16</v>
      </c>
      <c r="CU2" s="1170"/>
      <c r="CW2" s="1166" t="s">
        <v>572</v>
      </c>
      <c r="CX2" s="1169">
        <v>17</v>
      </c>
      <c r="DC2" s="1170"/>
      <c r="DE2" s="1166" t="s">
        <v>572</v>
      </c>
      <c r="DF2" s="1169">
        <v>18</v>
      </c>
      <c r="DK2" s="1170"/>
      <c r="DM2" s="1166" t="s">
        <v>572</v>
      </c>
      <c r="DN2" s="1169">
        <v>19</v>
      </c>
      <c r="DS2" s="1170"/>
      <c r="DU2" s="1166" t="s">
        <v>572</v>
      </c>
      <c r="DV2" s="1169">
        <v>20</v>
      </c>
      <c r="EA2" s="1170"/>
      <c r="EC2" s="1166" t="s">
        <v>572</v>
      </c>
      <c r="ED2" s="1169">
        <v>21</v>
      </c>
      <c r="EI2" s="1170"/>
      <c r="EK2" s="1166" t="s">
        <v>572</v>
      </c>
      <c r="EL2" s="1169">
        <v>22</v>
      </c>
      <c r="EQ2" s="1170"/>
      <c r="ES2" s="1166" t="s">
        <v>572</v>
      </c>
      <c r="ET2" s="1169">
        <v>23</v>
      </c>
      <c r="EY2" s="1170"/>
      <c r="FA2" s="1166" t="s">
        <v>572</v>
      </c>
      <c r="FB2" s="1169">
        <v>24</v>
      </c>
      <c r="FG2" s="1170"/>
      <c r="FI2" s="1166" t="s">
        <v>572</v>
      </c>
      <c r="FJ2" s="1169">
        <v>25</v>
      </c>
      <c r="FO2" s="1170"/>
    </row>
    <row r="3" spans="1:171" ht="16.5">
      <c r="F3" s="999" t="s">
        <v>527</v>
      </c>
      <c r="K3" s="1167"/>
      <c r="L3" s="120"/>
      <c r="O3" s="1171" t="str">
        <f ca="1">OFFSET('New Resources - Individual'!$A$1,3,N2-1)</f>
        <v/>
      </c>
      <c r="S3" s="1167"/>
      <c r="T3" s="120"/>
      <c r="W3" s="1171" t="str">
        <f ca="1">OFFSET('New Resources - Individual'!$A$1,3,V2-1)</f>
        <v/>
      </c>
      <c r="AA3" s="1167"/>
      <c r="AB3" s="120"/>
      <c r="AE3" s="1171" t="str">
        <f ca="1">OFFSET('New Resources - Individual'!$A$1,3,AD2-1)</f>
        <v/>
      </c>
      <c r="AI3" s="1167"/>
      <c r="AJ3" s="120"/>
      <c r="AM3" s="1171" t="str">
        <f ca="1">OFFSET('New Resources - Individual'!$A$1,3,AL2-1)</f>
        <v/>
      </c>
      <c r="AQ3" s="1167"/>
      <c r="AR3" s="120"/>
      <c r="AU3" s="1171" t="str">
        <f ca="1">OFFSET('New Resources - Individual'!$A$1,3,AT2-1)</f>
        <v/>
      </c>
      <c r="AY3" s="1167"/>
      <c r="AZ3" s="120"/>
      <c r="BC3" s="1171" t="str">
        <f ca="1">OFFSET('New Resources - Individual'!$A$1,3,BB2-1)</f>
        <v/>
      </c>
      <c r="BG3" s="1167"/>
      <c r="BH3" s="120"/>
      <c r="BK3" s="1171" t="str">
        <f ca="1">OFFSET('New Resources - Individual'!$A$1,3,BJ2-1)</f>
        <v/>
      </c>
      <c r="BO3" s="1167"/>
      <c r="BP3" s="120"/>
      <c r="BS3" s="1171" t="str">
        <f ca="1">OFFSET('New Resources - Individual'!$A$1,3,BR2-1)</f>
        <v/>
      </c>
      <c r="BW3" s="1167"/>
      <c r="BX3" s="120"/>
      <c r="CA3" s="1171" t="str">
        <f ca="1">OFFSET('New Resources - Individual'!$A$1,3,BZ2-1)</f>
        <v/>
      </c>
      <c r="CE3" s="1167"/>
      <c r="CF3" s="120"/>
      <c r="CI3" s="1171" t="str">
        <f ca="1">OFFSET('New Resources - Individual'!$A$1,3,CH2-1)</f>
        <v/>
      </c>
      <c r="CM3" s="1167"/>
      <c r="CN3" s="120"/>
      <c r="CQ3" s="1171" t="str">
        <f ca="1">OFFSET('New Resources - Individual'!$A$1,3,CP2-1)</f>
        <v/>
      </c>
      <c r="CU3" s="1167"/>
      <c r="CV3" s="120"/>
      <c r="CY3" s="1171" t="str">
        <f ca="1">OFFSET('New Resources - Individual'!$A$1,3,CX2-1)</f>
        <v/>
      </c>
      <c r="DC3" s="1167"/>
      <c r="DD3" s="120"/>
      <c r="DG3" s="1171" t="str">
        <f ca="1">OFFSET('New Resources - Individual'!$A$1,3,DF2-1)</f>
        <v/>
      </c>
      <c r="DK3" s="1167"/>
      <c r="DL3" s="120"/>
      <c r="DO3" s="1171" t="str">
        <f ca="1">OFFSET('New Resources - Individual'!$A$1,3,DN2-1)</f>
        <v/>
      </c>
      <c r="DS3" s="1167"/>
      <c r="DT3" s="120"/>
      <c r="DW3" s="1171" t="str">
        <f ca="1">OFFSET('New Resources - Individual'!$A$1,3,DV2-1)</f>
        <v/>
      </c>
      <c r="EA3" s="1167"/>
      <c r="EB3" s="120"/>
      <c r="EE3" s="1171" t="str">
        <f ca="1">OFFSET('New Resources - Individual'!$A$1,3,ED2-1)</f>
        <v/>
      </c>
      <c r="EI3" s="1167"/>
      <c r="EJ3" s="120"/>
      <c r="EM3" s="1171" t="str">
        <f ca="1">OFFSET('New Resources - Individual'!$A$1,3,EL2-1)</f>
        <v/>
      </c>
      <c r="EQ3" s="1167"/>
      <c r="ER3" s="120"/>
      <c r="EU3" s="1171" t="str">
        <f ca="1">OFFSET('New Resources - Individual'!$A$1,3,ET2-1)</f>
        <v/>
      </c>
      <c r="EY3" s="1167"/>
      <c r="EZ3" s="120"/>
      <c r="FC3" s="1171" t="str">
        <f ca="1">OFFSET('New Resources - Individual'!$A$1,3,FB2-1)</f>
        <v/>
      </c>
      <c r="FG3" s="1167"/>
      <c r="FH3" s="120"/>
      <c r="FK3" s="1171" t="str">
        <f ca="1">OFFSET('New Resources - Individual'!$A$1,3,FJ2-1)</f>
        <v/>
      </c>
      <c r="FO3" s="1167"/>
    </row>
    <row r="4" spans="1:171" ht="17.25" thickBot="1">
      <c r="A4" s="1"/>
      <c r="B4" s="647"/>
      <c r="C4" s="392"/>
      <c r="D4" s="392"/>
      <c r="E4" s="792"/>
      <c r="K4" s="1167"/>
      <c r="M4" s="120"/>
      <c r="N4" s="1172" t="s">
        <v>573</v>
      </c>
      <c r="O4" s="120" t="s">
        <v>96</v>
      </c>
      <c r="P4" s="120" t="s">
        <v>97</v>
      </c>
      <c r="Q4" s="120" t="s">
        <v>98</v>
      </c>
      <c r="R4" s="120" t="s">
        <v>443</v>
      </c>
      <c r="S4" s="1167"/>
      <c r="U4" s="120"/>
      <c r="V4" s="120" t="s">
        <v>573</v>
      </c>
      <c r="W4" s="120" t="s">
        <v>96</v>
      </c>
      <c r="X4" s="120" t="s">
        <v>97</v>
      </c>
      <c r="Y4" s="120" t="s">
        <v>98</v>
      </c>
      <c r="Z4" s="120" t="s">
        <v>443</v>
      </c>
      <c r="AA4" s="1167"/>
      <c r="AC4" s="120"/>
      <c r="AD4" s="120" t="s">
        <v>573</v>
      </c>
      <c r="AE4" s="120" t="s">
        <v>96</v>
      </c>
      <c r="AF4" s="120" t="s">
        <v>97</v>
      </c>
      <c r="AG4" s="120" t="s">
        <v>98</v>
      </c>
      <c r="AH4" s="120" t="s">
        <v>443</v>
      </c>
      <c r="AI4" s="1167"/>
      <c r="AK4" s="120"/>
      <c r="AL4" s="120" t="s">
        <v>573</v>
      </c>
      <c r="AM4" s="120" t="s">
        <v>96</v>
      </c>
      <c r="AN4" s="120" t="s">
        <v>97</v>
      </c>
      <c r="AO4" s="120" t="s">
        <v>98</v>
      </c>
      <c r="AP4" s="120" t="s">
        <v>443</v>
      </c>
      <c r="AQ4" s="1167"/>
      <c r="AS4" s="120"/>
      <c r="AT4" s="120" t="s">
        <v>573</v>
      </c>
      <c r="AU4" s="120" t="s">
        <v>96</v>
      </c>
      <c r="AV4" s="120" t="s">
        <v>97</v>
      </c>
      <c r="AW4" s="120" t="s">
        <v>98</v>
      </c>
      <c r="AX4" s="120" t="s">
        <v>443</v>
      </c>
      <c r="AY4" s="1167"/>
      <c r="BA4" s="120"/>
      <c r="BB4" s="120" t="s">
        <v>573</v>
      </c>
      <c r="BC4" s="120" t="s">
        <v>96</v>
      </c>
      <c r="BD4" s="120" t="s">
        <v>97</v>
      </c>
      <c r="BE4" s="120" t="s">
        <v>98</v>
      </c>
      <c r="BF4" s="120" t="s">
        <v>443</v>
      </c>
      <c r="BG4" s="1167"/>
      <c r="BI4" s="120"/>
      <c r="BJ4" s="120" t="s">
        <v>573</v>
      </c>
      <c r="BK4" s="120" t="s">
        <v>96</v>
      </c>
      <c r="BL4" s="120" t="s">
        <v>97</v>
      </c>
      <c r="BM4" s="120" t="s">
        <v>98</v>
      </c>
      <c r="BN4" s="120" t="s">
        <v>443</v>
      </c>
      <c r="BO4" s="1167"/>
      <c r="BQ4" s="120"/>
      <c r="BR4" s="120" t="s">
        <v>573</v>
      </c>
      <c r="BS4" s="120" t="s">
        <v>96</v>
      </c>
      <c r="BT4" s="120" t="s">
        <v>97</v>
      </c>
      <c r="BU4" s="120" t="s">
        <v>98</v>
      </c>
      <c r="BV4" s="120" t="s">
        <v>443</v>
      </c>
      <c r="BW4" s="1167"/>
      <c r="BY4" s="120"/>
      <c r="BZ4" s="120" t="s">
        <v>573</v>
      </c>
      <c r="CA4" s="120" t="s">
        <v>96</v>
      </c>
      <c r="CB4" s="120" t="s">
        <v>97</v>
      </c>
      <c r="CC4" s="120" t="s">
        <v>98</v>
      </c>
      <c r="CD4" s="120" t="s">
        <v>443</v>
      </c>
      <c r="CE4" s="1167"/>
      <c r="CG4" s="120"/>
      <c r="CH4" s="120" t="s">
        <v>573</v>
      </c>
      <c r="CI4" s="120" t="s">
        <v>96</v>
      </c>
      <c r="CJ4" s="120" t="s">
        <v>97</v>
      </c>
      <c r="CK4" s="120" t="s">
        <v>98</v>
      </c>
      <c r="CL4" s="120" t="s">
        <v>443</v>
      </c>
      <c r="CM4" s="1167"/>
      <c r="CO4" s="120"/>
      <c r="CP4" s="120" t="s">
        <v>573</v>
      </c>
      <c r="CQ4" s="120" t="s">
        <v>96</v>
      </c>
      <c r="CR4" s="120" t="s">
        <v>97</v>
      </c>
      <c r="CS4" s="120" t="s">
        <v>98</v>
      </c>
      <c r="CT4" s="120" t="s">
        <v>443</v>
      </c>
      <c r="CU4" s="1167"/>
      <c r="CW4" s="120"/>
      <c r="CX4" s="120" t="s">
        <v>573</v>
      </c>
      <c r="CY4" s="120" t="s">
        <v>96</v>
      </c>
      <c r="CZ4" s="120" t="s">
        <v>97</v>
      </c>
      <c r="DA4" s="120" t="s">
        <v>98</v>
      </c>
      <c r="DB4" s="120" t="s">
        <v>443</v>
      </c>
      <c r="DC4" s="1167"/>
      <c r="DE4" s="120"/>
      <c r="DF4" s="120" t="s">
        <v>573</v>
      </c>
      <c r="DG4" s="120" t="s">
        <v>96</v>
      </c>
      <c r="DH4" s="120" t="s">
        <v>97</v>
      </c>
      <c r="DI4" s="120" t="s">
        <v>98</v>
      </c>
      <c r="DJ4" s="120" t="s">
        <v>443</v>
      </c>
      <c r="DK4" s="1167"/>
      <c r="DM4" s="120"/>
      <c r="DN4" s="120" t="s">
        <v>573</v>
      </c>
      <c r="DO4" s="120" t="s">
        <v>96</v>
      </c>
      <c r="DP4" s="120" t="s">
        <v>97</v>
      </c>
      <c r="DQ4" s="120" t="s">
        <v>98</v>
      </c>
      <c r="DR4" s="120" t="s">
        <v>443</v>
      </c>
      <c r="DS4" s="1167"/>
      <c r="DU4" s="120"/>
      <c r="DV4" s="120" t="s">
        <v>573</v>
      </c>
      <c r="DW4" s="120" t="s">
        <v>96</v>
      </c>
      <c r="DX4" s="120" t="s">
        <v>97</v>
      </c>
      <c r="DY4" s="120" t="s">
        <v>98</v>
      </c>
      <c r="DZ4" s="120" t="s">
        <v>443</v>
      </c>
      <c r="EA4" s="1167"/>
      <c r="EC4" s="120"/>
      <c r="ED4" s="120" t="s">
        <v>573</v>
      </c>
      <c r="EE4" s="120" t="s">
        <v>96</v>
      </c>
      <c r="EF4" s="120" t="s">
        <v>97</v>
      </c>
      <c r="EG4" s="120" t="s">
        <v>98</v>
      </c>
      <c r="EH4" s="120" t="s">
        <v>443</v>
      </c>
      <c r="EI4" s="1167"/>
      <c r="EK4" s="120"/>
      <c r="EL4" s="120" t="s">
        <v>573</v>
      </c>
      <c r="EM4" s="120" t="s">
        <v>96</v>
      </c>
      <c r="EN4" s="120" t="s">
        <v>97</v>
      </c>
      <c r="EO4" s="120" t="s">
        <v>98</v>
      </c>
      <c r="EP4" s="120" t="s">
        <v>443</v>
      </c>
      <c r="EQ4" s="1167"/>
      <c r="ES4" s="120"/>
      <c r="ET4" s="120" t="s">
        <v>573</v>
      </c>
      <c r="EU4" s="120" t="s">
        <v>96</v>
      </c>
      <c r="EV4" s="120" t="s">
        <v>97</v>
      </c>
      <c r="EW4" s="120" t="s">
        <v>98</v>
      </c>
      <c r="EX4" s="120" t="s">
        <v>443</v>
      </c>
      <c r="EY4" s="1167"/>
      <c r="FA4" s="120"/>
      <c r="FB4" s="120" t="s">
        <v>573</v>
      </c>
      <c r="FC4" s="120" t="s">
        <v>96</v>
      </c>
      <c r="FD4" s="120" t="s">
        <v>97</v>
      </c>
      <c r="FE4" s="120" t="s">
        <v>98</v>
      </c>
      <c r="FF4" s="120" t="s">
        <v>443</v>
      </c>
      <c r="FG4" s="1167"/>
      <c r="FI4" s="120"/>
      <c r="FJ4" s="120" t="s">
        <v>573</v>
      </c>
      <c r="FK4" s="120" t="s">
        <v>96</v>
      </c>
      <c r="FL4" s="120" t="s">
        <v>97</v>
      </c>
      <c r="FM4" s="120" t="s">
        <v>98</v>
      </c>
      <c r="FN4" s="120" t="s">
        <v>443</v>
      </c>
      <c r="FO4" s="1167"/>
    </row>
    <row r="5" spans="1:171" ht="16.5">
      <c r="A5" s="10" t="s">
        <v>585</v>
      </c>
      <c r="B5" s="397" t="s">
        <v>495</v>
      </c>
      <c r="C5" s="1173">
        <f>'Sch 1- Rate Base '!E5</f>
        <v>0</v>
      </c>
      <c r="D5" s="1174"/>
      <c r="E5" s="1175"/>
      <c r="G5" s="1176"/>
      <c r="H5" s="1176"/>
      <c r="I5" s="1176"/>
      <c r="J5" s="1176"/>
      <c r="K5" s="1167"/>
      <c r="S5" s="1167"/>
      <c r="AA5" s="1167"/>
      <c r="AI5" s="1167"/>
      <c r="AQ5" s="1167"/>
      <c r="AY5" s="1167"/>
      <c r="BG5" s="1167"/>
      <c r="BO5" s="1167"/>
      <c r="BW5" s="1167"/>
      <c r="CE5" s="1167"/>
      <c r="CM5" s="1167"/>
      <c r="CU5" s="1167"/>
      <c r="DC5" s="1167"/>
      <c r="DK5" s="1167"/>
      <c r="DS5" s="1167"/>
      <c r="EA5" s="1167"/>
      <c r="EI5" s="1167"/>
      <c r="EQ5" s="1167"/>
      <c r="EY5" s="1167"/>
      <c r="FG5" s="1167"/>
      <c r="FO5" s="1167"/>
    </row>
    <row r="6" spans="1:171" ht="16.5">
      <c r="A6" s="17" t="s">
        <v>586</v>
      </c>
      <c r="B6" s="397" t="s">
        <v>496</v>
      </c>
      <c r="C6" s="1177">
        <f>'Sch 1- Rate Base '!E6</f>
        <v>2026</v>
      </c>
      <c r="D6" s="1178"/>
      <c r="E6" s="1179"/>
      <c r="G6" s="1176"/>
      <c r="H6" s="1176"/>
      <c r="I6" s="1176"/>
      <c r="J6" s="1176"/>
      <c r="K6" s="1167"/>
      <c r="S6" s="1167"/>
      <c r="AA6" s="1167"/>
      <c r="AI6" s="1167"/>
      <c r="AQ6" s="1167"/>
      <c r="AY6" s="1167"/>
      <c r="BG6" s="1167"/>
      <c r="BO6" s="1167"/>
      <c r="BW6" s="1167"/>
      <c r="CE6" s="1167"/>
      <c r="CM6" s="1167"/>
      <c r="CU6" s="1167"/>
      <c r="DC6" s="1167"/>
      <c r="DK6" s="1167"/>
      <c r="DS6" s="1167"/>
      <c r="EA6" s="1167"/>
      <c r="EI6" s="1167"/>
      <c r="EQ6" s="1167"/>
      <c r="EY6" s="1167"/>
      <c r="FG6" s="1167"/>
      <c r="FO6" s="1167"/>
    </row>
    <row r="7" spans="1:171" ht="17.25" thickBot="1">
      <c r="B7" s="397" t="s">
        <v>497</v>
      </c>
      <c r="C7" s="1180">
        <f>'Sch 1- Rate Base '!E7</f>
        <v>0</v>
      </c>
      <c r="D7" s="1181"/>
      <c r="E7" s="1182"/>
      <c r="G7" s="1176"/>
      <c r="H7" s="1176"/>
      <c r="I7" s="1176"/>
      <c r="J7" s="1176"/>
      <c r="K7" s="1167"/>
      <c r="S7" s="1167"/>
      <c r="AA7" s="1167"/>
      <c r="AI7" s="1167"/>
      <c r="AQ7" s="1167"/>
      <c r="AY7" s="1167"/>
      <c r="BG7" s="1167"/>
      <c r="BO7" s="1167"/>
      <c r="BW7" s="1167"/>
      <c r="CE7" s="1167"/>
      <c r="CM7" s="1167"/>
      <c r="CU7" s="1167"/>
      <c r="DC7" s="1167"/>
      <c r="DK7" s="1167"/>
      <c r="DS7" s="1167"/>
      <c r="EA7" s="1167"/>
      <c r="EI7" s="1167"/>
      <c r="EQ7" s="1167"/>
      <c r="EY7" s="1167"/>
      <c r="FG7" s="1167"/>
      <c r="FO7" s="1167"/>
    </row>
    <row r="8" spans="1:171" ht="16.5">
      <c r="B8" s="647"/>
      <c r="C8" s="392"/>
      <c r="D8" s="392"/>
      <c r="E8" s="792"/>
      <c r="G8" s="1176"/>
      <c r="H8" s="1176"/>
      <c r="I8" s="1176"/>
      <c r="J8" s="1176"/>
      <c r="K8" s="1167"/>
      <c r="S8" s="1167"/>
      <c r="AA8" s="1167"/>
      <c r="AI8" s="1167"/>
      <c r="AQ8" s="1167"/>
      <c r="AY8" s="1167"/>
      <c r="BG8" s="1167"/>
      <c r="BO8" s="1167"/>
      <c r="BW8" s="1167"/>
      <c r="CE8" s="1167"/>
      <c r="CM8" s="1167"/>
      <c r="CU8" s="1167"/>
      <c r="DC8" s="1167"/>
      <c r="DK8" s="1167"/>
      <c r="DS8" s="1167"/>
      <c r="EA8" s="1167"/>
      <c r="EI8" s="1167"/>
      <c r="EQ8" s="1167"/>
      <c r="EY8" s="1167"/>
      <c r="FG8" s="1167"/>
      <c r="FO8" s="1167"/>
    </row>
    <row r="9" spans="1:171" ht="16.5">
      <c r="A9" s="9">
        <v>1</v>
      </c>
      <c r="B9" s="9">
        <v>2</v>
      </c>
      <c r="C9" s="9">
        <v>3</v>
      </c>
      <c r="D9" s="9">
        <v>4</v>
      </c>
      <c r="E9" s="9">
        <v>5</v>
      </c>
      <c r="F9" s="9">
        <v>6</v>
      </c>
      <c r="G9" s="1176"/>
      <c r="H9" s="1176" t="s">
        <v>89</v>
      </c>
      <c r="I9" s="1176"/>
      <c r="J9" s="1176"/>
      <c r="K9" s="1167"/>
      <c r="S9" s="1167"/>
      <c r="AA9" s="1167"/>
      <c r="AI9" s="1167"/>
      <c r="AQ9" s="1167"/>
      <c r="AY9" s="1167"/>
      <c r="BG9" s="1167"/>
      <c r="BO9" s="1167"/>
      <c r="BW9" s="1167"/>
      <c r="CE9" s="1167"/>
      <c r="CM9" s="1167"/>
      <c r="CU9" s="1167"/>
      <c r="DC9" s="1167"/>
      <c r="DK9" s="1167"/>
      <c r="DS9" s="1167"/>
      <c r="EA9" s="1167"/>
      <c r="EI9" s="1167"/>
      <c r="EQ9" s="1167"/>
      <c r="EY9" s="1167"/>
      <c r="FG9" s="1167"/>
      <c r="FO9" s="1167"/>
    </row>
    <row r="10" spans="1:171" ht="16.5">
      <c r="G10" s="1176"/>
      <c r="H10" s="1176"/>
      <c r="I10" s="1176"/>
      <c r="J10" s="1176"/>
      <c r="K10" s="1167"/>
      <c r="S10" s="1167"/>
      <c r="AA10" s="1167"/>
      <c r="AI10" s="1167"/>
      <c r="AQ10" s="1167"/>
      <c r="AY10" s="1167"/>
      <c r="BG10" s="1167"/>
      <c r="BO10" s="1167"/>
      <c r="BW10" s="1167"/>
      <c r="CE10" s="1167"/>
      <c r="CM10" s="1167"/>
      <c r="CU10" s="1167"/>
      <c r="DC10" s="1167"/>
      <c r="DK10" s="1167"/>
      <c r="DS10" s="1167"/>
      <c r="EA10" s="1167"/>
      <c r="EI10" s="1167"/>
      <c r="EQ10" s="1167"/>
      <c r="EY10" s="1167"/>
      <c r="FG10" s="1167"/>
      <c r="FO10" s="1167"/>
    </row>
    <row r="11" spans="1:171" ht="17.25" thickBot="1">
      <c r="A11" s="1183" t="s">
        <v>286</v>
      </c>
      <c r="B11" s="1184"/>
      <c r="C11" s="1184"/>
      <c r="D11" s="1184"/>
      <c r="E11" s="1185"/>
      <c r="F11" s="1185"/>
      <c r="G11" s="1186"/>
      <c r="H11" s="1186"/>
      <c r="I11" s="1186"/>
      <c r="J11" s="1186"/>
      <c r="K11" s="1167"/>
      <c r="S11" s="1167"/>
      <c r="AA11" s="1167"/>
      <c r="AI11" s="1167"/>
      <c r="AQ11" s="1167"/>
      <c r="AY11" s="1167"/>
      <c r="BG11" s="1167"/>
      <c r="BO11" s="1167"/>
      <c r="BW11" s="1167"/>
      <c r="CE11" s="1167"/>
      <c r="CM11" s="1167"/>
      <c r="CU11" s="1167"/>
      <c r="DC11" s="1167"/>
      <c r="DK11" s="1167"/>
      <c r="DS11" s="1167"/>
      <c r="EA11" s="1167"/>
      <c r="EI11" s="1167"/>
      <c r="EQ11" s="1167"/>
      <c r="EY11" s="1167"/>
      <c r="FG11" s="1167"/>
      <c r="FO11" s="1167"/>
    </row>
    <row r="12" spans="1:171" ht="18" thickTop="1" thickBot="1">
      <c r="A12" s="1187"/>
      <c r="B12" s="1839" t="s">
        <v>92</v>
      </c>
      <c r="C12" s="655" t="s">
        <v>248</v>
      </c>
      <c r="D12" s="1188"/>
      <c r="E12" s="1842" t="s">
        <v>528</v>
      </c>
      <c r="F12" s="1843"/>
      <c r="G12" s="1844" t="s">
        <v>96</v>
      </c>
      <c r="H12" s="1846" t="s">
        <v>97</v>
      </c>
      <c r="I12" s="1823" t="s">
        <v>98</v>
      </c>
      <c r="J12" s="1189"/>
      <c r="K12" s="1167"/>
      <c r="S12" s="1167"/>
      <c r="AA12" s="1167"/>
      <c r="AI12" s="1167"/>
      <c r="AQ12" s="1167"/>
      <c r="AY12" s="1167"/>
      <c r="BG12" s="1167"/>
      <c r="BO12" s="1167"/>
      <c r="BW12" s="1167"/>
      <c r="CE12" s="1167"/>
      <c r="CM12" s="1167"/>
      <c r="CU12" s="1167"/>
      <c r="DC12" s="1167"/>
      <c r="DK12" s="1167"/>
      <c r="DS12" s="1167"/>
      <c r="EA12" s="1167"/>
      <c r="EI12" s="1167"/>
      <c r="EQ12" s="1167"/>
      <c r="EY12" s="1167"/>
      <c r="FG12" s="1167"/>
      <c r="FO12" s="1167"/>
    </row>
    <row r="13" spans="1:171" ht="24.75" customHeight="1" thickBot="1">
      <c r="A13" s="1190"/>
      <c r="B13" s="1840"/>
      <c r="C13" s="160" t="s">
        <v>244</v>
      </c>
      <c r="D13" s="160" t="s">
        <v>88</v>
      </c>
      <c r="E13" s="1829"/>
      <c r="F13" s="1830"/>
      <c r="G13" s="1832"/>
      <c r="H13" s="1835"/>
      <c r="I13" s="1824"/>
      <c r="J13" s="163" t="s">
        <v>90</v>
      </c>
      <c r="K13" s="1167"/>
      <c r="S13" s="1167"/>
      <c r="AA13" s="1167"/>
      <c r="AI13" s="1167"/>
      <c r="AQ13" s="1167"/>
      <c r="AY13" s="1167"/>
      <c r="BG13" s="1167"/>
      <c r="BO13" s="1167"/>
      <c r="BW13" s="1167"/>
      <c r="CE13" s="1167"/>
      <c r="CM13" s="1167"/>
      <c r="CU13" s="1167"/>
      <c r="DC13" s="1167"/>
      <c r="DK13" s="1167"/>
      <c r="DS13" s="1167"/>
      <c r="EA13" s="1167"/>
      <c r="EI13" s="1167"/>
      <c r="EQ13" s="1167"/>
      <c r="EY13" s="1167"/>
      <c r="FG13" s="1167"/>
      <c r="FO13" s="1167"/>
    </row>
    <row r="14" spans="1:171" ht="17.25" thickBot="1">
      <c r="A14" s="1191"/>
      <c r="B14" s="1841"/>
      <c r="C14" s="765" t="s">
        <v>245</v>
      </c>
      <c r="D14" s="765" t="s">
        <v>229</v>
      </c>
      <c r="E14" s="765" t="s">
        <v>381</v>
      </c>
      <c r="F14" s="765" t="s">
        <v>529</v>
      </c>
      <c r="G14" s="1845"/>
      <c r="H14" s="1847"/>
      <c r="I14" s="1825"/>
      <c r="J14" s="1192" t="s">
        <v>99</v>
      </c>
      <c r="K14" s="1167"/>
      <c r="S14" s="1167"/>
      <c r="AA14" s="1167"/>
      <c r="AI14" s="1167"/>
      <c r="AQ14" s="1167"/>
      <c r="AY14" s="1167"/>
      <c r="BG14" s="1167"/>
      <c r="BO14" s="1167"/>
      <c r="BW14" s="1167"/>
      <c r="CE14" s="1167"/>
      <c r="CM14" s="1167"/>
      <c r="CU14" s="1167"/>
      <c r="DC14" s="1167"/>
      <c r="DK14" s="1167"/>
      <c r="DS14" s="1167"/>
      <c r="EA14" s="1167"/>
      <c r="EI14" s="1167"/>
      <c r="EQ14" s="1167"/>
      <c r="EY14" s="1167"/>
      <c r="FG14" s="1167"/>
      <c r="FO14" s="1167"/>
    </row>
    <row r="15" spans="1:171" ht="16.5">
      <c r="A15" s="767" t="s">
        <v>404</v>
      </c>
      <c r="B15" s="519"/>
      <c r="C15" s="521"/>
      <c r="D15" s="521"/>
      <c r="E15" s="521"/>
      <c r="F15" s="521"/>
      <c r="G15" s="1193"/>
      <c r="H15" s="1193"/>
      <c r="I15" s="1193"/>
      <c r="J15" s="1194"/>
      <c r="K15" s="1167"/>
      <c r="S15" s="1167"/>
      <c r="AA15" s="1167"/>
      <c r="AI15" s="1167"/>
      <c r="AQ15" s="1167"/>
      <c r="AY15" s="1167"/>
      <c r="BG15" s="1167"/>
      <c r="BO15" s="1167"/>
      <c r="BW15" s="1167"/>
      <c r="CE15" s="1167"/>
      <c r="CM15" s="1167"/>
      <c r="CU15" s="1167"/>
      <c r="DC15" s="1167"/>
      <c r="DK15" s="1167"/>
      <c r="DS15" s="1167"/>
      <c r="EA15" s="1167"/>
      <c r="EI15" s="1167"/>
      <c r="EQ15" s="1167"/>
      <c r="EY15" s="1167"/>
      <c r="FG15" s="1167"/>
      <c r="FO15" s="1167"/>
    </row>
    <row r="16" spans="1:171">
      <c r="A16" s="1195"/>
      <c r="B16" s="808" t="s">
        <v>133</v>
      </c>
      <c r="C16" s="1196"/>
      <c r="D16" s="1197">
        <v>301</v>
      </c>
      <c r="E16" s="1198" t="str">
        <f>'Sch 1- Rate Base '!E16</f>
        <v>DIST</v>
      </c>
      <c r="F16" s="1199"/>
      <c r="G16" s="1200">
        <f>'Sch 1- Rate Base '!G16</f>
        <v>0</v>
      </c>
      <c r="H16" s="1200">
        <f>'Sch 1- Rate Base '!H16</f>
        <v>0</v>
      </c>
      <c r="I16" s="1200">
        <f>'Sch 1- Rate Base '!I16</f>
        <v>0</v>
      </c>
      <c r="J16" s="1201">
        <f>'Sch 1- Rate Base '!J16</f>
        <v>0</v>
      </c>
      <c r="K16" s="1167">
        <f>IF($E16="DIRECT",0,1)</f>
        <v>1</v>
      </c>
      <c r="O16" s="1202">
        <f>$G16</f>
        <v>0</v>
      </c>
      <c r="P16" s="1203">
        <f>VLOOKUP($E16,O$463:R$474,2,FALSE)*O16*($K16)+IF($G16&gt;0,($H16/$G16)*O16,0)*(1-$K16)</f>
        <v>0</v>
      </c>
      <c r="Q16" s="1203">
        <f>VLOOKUP($E16,O$463:R$474,3,FALSE)*O16*($K16)+IF($G16&gt;0,($I16/$G16)*O16,0)*(1-$K16)</f>
        <v>0</v>
      </c>
      <c r="R16" s="1203">
        <f>VLOOKUP($E16,O$463:R$474,4,FALSE)*O16*($K16)+(O16-P16-Q16)*(1-$K16)</f>
        <v>0</v>
      </c>
      <c r="S16" s="1204"/>
      <c r="W16" s="1202">
        <f>$G16</f>
        <v>0</v>
      </c>
      <c r="X16" s="1203">
        <f>VLOOKUP($E16,W$463:Z$474,2,FALSE)*W16*($K16)+IF($G16&gt;0,($H16/$G16)*W16,0)*(1-$K16)</f>
        <v>0</v>
      </c>
      <c r="Y16" s="1203">
        <f>VLOOKUP($E16,W$463:Z$474,3,FALSE)*W16*($K16)+IF($G16&gt;0,($I16/$G16)*W16,0)*(1-$K16)</f>
        <v>0</v>
      </c>
      <c r="Z16" s="1203">
        <f>VLOOKUP($E16,W$463:Z$474,4,FALSE)*W16*($K16)+(W16-X16-Y16)*(1-$K16)</f>
        <v>0</v>
      </c>
      <c r="AA16" s="1204">
        <v>1</v>
      </c>
      <c r="AE16" s="1202">
        <f>$G16</f>
        <v>0</v>
      </c>
      <c r="AF16" s="1203">
        <f>VLOOKUP($E16,AE$463:AH$474,2,FALSE)*AE16*($K16)+IF($G16&gt;0,($H16/$G16)*AE16,0)*(1-$K16)</f>
        <v>0</v>
      </c>
      <c r="AG16" s="1203">
        <f>VLOOKUP($E16,AE$463:AH$474,3,FALSE)*AE16*($K16)+IF($G16&gt;0,($I16/$G16)*AE16,0)*(1-$K16)</f>
        <v>0</v>
      </c>
      <c r="AH16" s="1203">
        <f>VLOOKUP($E16,AE$463:AH$474,4,FALSE)*AE16*($K16)+(AE16-AF16-AG16)*(1-$K16)</f>
        <v>0</v>
      </c>
      <c r="AI16" s="1204"/>
      <c r="AM16" s="1202">
        <f>$G16</f>
        <v>0</v>
      </c>
      <c r="AN16" s="1203">
        <f>VLOOKUP($E16,AM$463:AP$474,2,FALSE)*AM16*($K16)+IF($G16&gt;0,($H16/$G16)*AM16,0)*(1-$K16)</f>
        <v>0</v>
      </c>
      <c r="AO16" s="1203">
        <f>VLOOKUP($E16,AM$463:AP$474,3,FALSE)*AM16*($K16)+IF($G16&gt;0,($I16/$G16)*AM16,0)*(1-$K16)</f>
        <v>0</v>
      </c>
      <c r="AP16" s="1203">
        <f>VLOOKUP($E16,AM$463:AP$474,4,FALSE)*AM16*($K16)+(AM16-AN16-AO16)*(1-$K16)</f>
        <v>0</v>
      </c>
      <c r="AQ16" s="1204"/>
      <c r="AU16" s="1202">
        <f>$G16</f>
        <v>0</v>
      </c>
      <c r="AV16" s="1203">
        <f>VLOOKUP($E16,AU$463:AX$474,2,FALSE)*AU16*($K16)+IF($G16&gt;0,($H16/$G16)*AU16,0)*(1-$K16)</f>
        <v>0</v>
      </c>
      <c r="AW16" s="1203">
        <f>VLOOKUP($E16,AU$463:AX$474,3,FALSE)*AU16*($K16)+IF($G16&gt;0,($I16/$G16)*AU16,0)*(1-$K16)</f>
        <v>0</v>
      </c>
      <c r="AX16" s="1203">
        <f>VLOOKUP($E16,AU$463:AX$474,4,FALSE)*AU16*($K16)+(AU16-AV16-AW16)*(1-$K16)</f>
        <v>0</v>
      </c>
      <c r="AY16" s="1204"/>
      <c r="BC16" s="1202">
        <f>$G16</f>
        <v>0</v>
      </c>
      <c r="BD16" s="1203">
        <f>VLOOKUP($E16,BC$463:BF$474,2,FALSE)*BC16*($K16)+IF($G16&gt;0,($H16/$G16)*BC16,0)*(1-$K16)</f>
        <v>0</v>
      </c>
      <c r="BE16" s="1203">
        <f>VLOOKUP($E16,BC$463:BF$474,3,FALSE)*BC16*($K16)+IF($G16&gt;0,($I16/$G16)*BC16,0)*(1-$K16)</f>
        <v>0</v>
      </c>
      <c r="BF16" s="1203">
        <f>VLOOKUP($E16,BC$463:BF$474,4,FALSE)*BC16*($K16)+(BC16-BD16-BE16)*(1-$K16)</f>
        <v>0</v>
      </c>
      <c r="BG16" s="1204"/>
      <c r="BK16" s="1202">
        <f>$G16</f>
        <v>0</v>
      </c>
      <c r="BL16" s="1203">
        <f>VLOOKUP($E16,BK$463:BN$474,2,FALSE)*BK16*($K16)+IF($G16&gt;0,($H16/$G16)*BK16,0)*(1-$K16)</f>
        <v>0</v>
      </c>
      <c r="BM16" s="1203">
        <f>VLOOKUP($E16,BK$463:BN$474,3,FALSE)*BK16*($K16)+IF($G16&gt;0,($I16/$G16)*BK16,0)*(1-$K16)</f>
        <v>0</v>
      </c>
      <c r="BN16" s="1203">
        <f>VLOOKUP($E16,BK$463:BN$474,4,FALSE)*BK16*($K16)+(BK16-BL16-BM16)*(1-$K16)</f>
        <v>0</v>
      </c>
      <c r="BO16" s="1204"/>
      <c r="BS16" s="1202">
        <f>$G16</f>
        <v>0</v>
      </c>
      <c r="BT16" s="1203">
        <f>VLOOKUP($E16,BS$463:BV$474,2,FALSE)*BS16*($K16)+IF($G16&gt;0,($H16/$G16)*BS16,0)*(1-$K16)</f>
        <v>0</v>
      </c>
      <c r="BU16" s="1203">
        <f>VLOOKUP($E16,BS$463:BV$474,3,FALSE)*BS16*($K16)+IF($G16&gt;0,($I16/$G16)*BS16,0)*(1-$K16)</f>
        <v>0</v>
      </c>
      <c r="BV16" s="1203">
        <f>VLOOKUP($E16,BS$463:BV$474,4,FALSE)*BS16*($K16)+(BS16-BT16-BU16)*(1-$K16)</f>
        <v>0</v>
      </c>
      <c r="BW16" s="1204"/>
      <c r="CA16" s="1202">
        <f>$G16</f>
        <v>0</v>
      </c>
      <c r="CB16" s="1203">
        <f>VLOOKUP($E16,CA$463:CD$474,2,FALSE)*CA16*($K16)+IF($G16&gt;0,($H16/$G16)*CA16,0)*(1-$K16)</f>
        <v>0</v>
      </c>
      <c r="CC16" s="1203">
        <f>VLOOKUP($E16,CA$463:CD$474,3,FALSE)*CA16*($K16)+IF($G16&gt;0,($I16/$G16)*CA16,0)*(1-$K16)</f>
        <v>0</v>
      </c>
      <c r="CD16" s="1203">
        <f>VLOOKUP($E16,CA$463:CD$474,4,FALSE)*CA16*($K16)+(CA16-CB16-CC16)*(1-$K16)</f>
        <v>0</v>
      </c>
      <c r="CE16" s="1204"/>
      <c r="CI16" s="1202">
        <f>$G16</f>
        <v>0</v>
      </c>
      <c r="CJ16" s="1203">
        <f>VLOOKUP($E16,CI$463:CL$474,2,FALSE)*CI16*($K16)+IF($G16&gt;0,($H16/$G16)*CI16,0)*(1-$K16)</f>
        <v>0</v>
      </c>
      <c r="CK16" s="1203">
        <f>VLOOKUP($E16,CI$463:CL$474,3,FALSE)*CI16*($K16)+IF($G16&gt;0,($I16/$G16)*CI16,0)*(1-$K16)</f>
        <v>0</v>
      </c>
      <c r="CL16" s="1203">
        <f>VLOOKUP($E16,CI$463:CL$474,4,FALSE)*CI16*($K16)+(CI16-CJ16-CK16)*(1-$K16)</f>
        <v>0</v>
      </c>
      <c r="CM16" s="1204"/>
      <c r="CQ16" s="1202">
        <f>$G16</f>
        <v>0</v>
      </c>
      <c r="CR16" s="1203">
        <f>VLOOKUP($E16,CQ$463:CT$474,2,FALSE)*CQ16*($K16)+IF($G16&gt;0,($H16/$G16)*CQ16,0)*(1-$K16)</f>
        <v>0</v>
      </c>
      <c r="CS16" s="1203">
        <f>VLOOKUP($E16,CQ$463:CT$474,3,FALSE)*CQ16*($K16)+IF($G16&gt;0,($I16/$G16)*CQ16,0)*(1-$K16)</f>
        <v>0</v>
      </c>
      <c r="CT16" s="1203">
        <f>VLOOKUP($E16,CQ$463:CT$474,4,FALSE)*CQ16*($K16)+(CQ16-CR16-CS16)*(1-$K16)</f>
        <v>0</v>
      </c>
      <c r="CU16" s="1204"/>
      <c r="CY16" s="1202">
        <f>$G16</f>
        <v>0</v>
      </c>
      <c r="CZ16" s="1203">
        <f>VLOOKUP($E16,CY$463:DB$474,2,FALSE)*CY16*($K16)+IF($G16&gt;0,($H16/$G16)*CY16,0)*(1-$K16)</f>
        <v>0</v>
      </c>
      <c r="DA16" s="1203">
        <f>VLOOKUP($E16,CY$463:DB$474,3,FALSE)*CY16*($K16)+IF($G16&gt;0,($I16/$G16)*CY16,0)*(1-$K16)</f>
        <v>0</v>
      </c>
      <c r="DB16" s="1203">
        <f>VLOOKUP($E16,CY$463:DB$474,4,FALSE)*CY16*($K16)+(CY16-CZ16-DA16)*(1-$K16)</f>
        <v>0</v>
      </c>
      <c r="DC16" s="1204"/>
      <c r="DG16" s="1202">
        <f>$G16</f>
        <v>0</v>
      </c>
      <c r="DH16" s="1203">
        <f>VLOOKUP($E16,DG$463:DJ$474,2,FALSE)*DG16*($K16)+IF($G16&gt;0,($H16/$G16)*DG16,0)*(1-$K16)</f>
        <v>0</v>
      </c>
      <c r="DI16" s="1203">
        <f>VLOOKUP($E16,DG$463:DJ$474,3,FALSE)*DG16*($K16)+IF($G16&gt;0,($I16/$G16)*DG16,0)*(1-$K16)</f>
        <v>0</v>
      </c>
      <c r="DJ16" s="1203">
        <f>VLOOKUP($E16,DG$463:DJ$474,4,FALSE)*DG16*($K16)+(DG16-DH16-DI16)*(1-$K16)</f>
        <v>0</v>
      </c>
      <c r="DK16" s="1204"/>
      <c r="DO16" s="1202">
        <f>$G16</f>
        <v>0</v>
      </c>
      <c r="DP16" s="1203">
        <f>VLOOKUP($E16,DO$463:DR$474,2,FALSE)*DO16*($K16)+IF($G16&gt;0,($H16/$G16)*DO16,0)*(1-$K16)</f>
        <v>0</v>
      </c>
      <c r="DQ16" s="1203">
        <f>VLOOKUP($E16,DO$463:DR$474,3,FALSE)*DO16*($K16)+IF($G16&gt;0,($I16/$G16)*DO16,0)*(1-$K16)</f>
        <v>0</v>
      </c>
      <c r="DR16" s="1203">
        <f>VLOOKUP($E16,DO$463:DR$474,4,FALSE)*DO16*($K16)+(DO16-DP16-DQ16)*(1-$K16)</f>
        <v>0</v>
      </c>
      <c r="DS16" s="1204"/>
      <c r="DW16" s="1202">
        <f>$G16</f>
        <v>0</v>
      </c>
      <c r="DX16" s="1203">
        <f>VLOOKUP($E16,DW$463:DZ$474,2,FALSE)*DW16*($K16)+IF($G16&gt;0,($H16/$G16)*DW16,0)*(1-$K16)</f>
        <v>0</v>
      </c>
      <c r="DY16" s="1203">
        <f>VLOOKUP($E16,DW$463:DZ$474,3,FALSE)*DW16*($K16)+IF($G16&gt;0,($I16/$G16)*DW16,0)*(1-$K16)</f>
        <v>0</v>
      </c>
      <c r="DZ16" s="1203">
        <f>VLOOKUP($E16,DW$463:DZ$474,4,FALSE)*DW16*($K16)+(DW16-DX16-DY16)*(1-$K16)</f>
        <v>0</v>
      </c>
      <c r="EA16" s="1204"/>
      <c r="EE16" s="1202">
        <f>$G16</f>
        <v>0</v>
      </c>
      <c r="EF16" s="1203">
        <f>VLOOKUP($E16,EE$463:EH$474,2,FALSE)*EE16*($K16)+IF($G16&gt;0,($H16/$G16)*EE16,0)*(1-$K16)</f>
        <v>0</v>
      </c>
      <c r="EG16" s="1203">
        <f>VLOOKUP($E16,EE$463:EH$474,3,FALSE)*EE16*($K16)+IF($G16&gt;0,($I16/$G16)*EE16,0)*(1-$K16)</f>
        <v>0</v>
      </c>
      <c r="EH16" s="1203">
        <f>VLOOKUP($E16,EE$463:EH$474,4,FALSE)*EE16*($K16)+(EE16-EF16-EG16)*(1-$K16)</f>
        <v>0</v>
      </c>
      <c r="EI16" s="1204"/>
      <c r="EM16" s="1202">
        <f>$G16</f>
        <v>0</v>
      </c>
      <c r="EN16" s="1203">
        <f>VLOOKUP($E16,EM$463:EP$474,2,FALSE)*EM16*($K16)+IF($G16&gt;0,($H16/$G16)*EM16,0)*(1-$K16)</f>
        <v>0</v>
      </c>
      <c r="EO16" s="1203">
        <f>VLOOKUP($E16,EM$463:EP$474,3,FALSE)*EM16*($K16)+IF($G16&gt;0,($I16/$G16)*EM16,0)*(1-$K16)</f>
        <v>0</v>
      </c>
      <c r="EP16" s="1203">
        <f>VLOOKUP($E16,EM$463:EP$474,4,FALSE)*EM16*($K16)+(EM16-EN16-EO16)*(1-$K16)</f>
        <v>0</v>
      </c>
      <c r="EQ16" s="1204"/>
      <c r="EU16" s="1202">
        <f>$G16</f>
        <v>0</v>
      </c>
      <c r="EV16" s="1203">
        <f>VLOOKUP($E16,EU$463:EX$474,2,FALSE)*EU16*($K16)+IF($G16&gt;0,($H16/$G16)*EU16,0)*(1-$K16)</f>
        <v>0</v>
      </c>
      <c r="EW16" s="1203">
        <f>VLOOKUP($E16,EU$463:EX$474,3,FALSE)*EU16*($K16)+IF($G16&gt;0,($I16/$G16)*EU16,0)*(1-$K16)</f>
        <v>0</v>
      </c>
      <c r="EX16" s="1203">
        <f>VLOOKUP($E16,EU$463:EX$474,4,FALSE)*EU16*($K16)+(EU16-EV16-EW16)*(1-$K16)</f>
        <v>0</v>
      </c>
      <c r="EY16" s="1204"/>
      <c r="FC16" s="1202">
        <f>$G16</f>
        <v>0</v>
      </c>
      <c r="FD16" s="1203">
        <f>VLOOKUP($E16,FC$463:FF$474,2,FALSE)*FC16*($K16)+IF($G16&gt;0,($H16/$G16)*FC16,0)*(1-$K16)</f>
        <v>0</v>
      </c>
      <c r="FE16" s="1203">
        <f>VLOOKUP($E16,FC$463:FF$474,3,FALSE)*FC16*($K16)+IF($G16&gt;0,($I16/$G16)*FC16,0)*(1-$K16)</f>
        <v>0</v>
      </c>
      <c r="FF16" s="1203">
        <f>VLOOKUP($E16,FC$463:FF$474,4,FALSE)*FC16*($K16)+(FC16-FD16-FE16)*(1-$K16)</f>
        <v>0</v>
      </c>
      <c r="FG16" s="1204"/>
      <c r="FK16" s="1202">
        <f>$G16</f>
        <v>0</v>
      </c>
      <c r="FL16" s="1203">
        <f>VLOOKUP($E16,FK$463:FN$474,2,FALSE)*FK16*($K16)+IF($G16&gt;0,($H16/$G16)*FK16,0)*(1-$K16)</f>
        <v>0</v>
      </c>
      <c r="FM16" s="1203">
        <f>VLOOKUP($E16,FK$463:FN$474,3,FALSE)*FK16*($K16)+IF($G16&gt;0,($I16/$G16)*FK16,0)*(1-$K16)</f>
        <v>0</v>
      </c>
      <c r="FN16" s="1203">
        <f>VLOOKUP($E16,FK$463:FN$474,4,FALSE)*FK16*($K16)+(FK16-FL16-FM16)*(1-$K16)</f>
        <v>0</v>
      </c>
      <c r="FO16" s="1204"/>
    </row>
    <row r="17" spans="1:171">
      <c r="A17" s="1195"/>
      <c r="B17" s="808" t="s">
        <v>134</v>
      </c>
      <c r="C17" s="1196"/>
      <c r="D17" s="1197">
        <v>302</v>
      </c>
      <c r="E17" s="1198" t="str">
        <f>'Sch 1- Rate Base '!E17</f>
        <v>DIRECT</v>
      </c>
      <c r="F17" s="176"/>
      <c r="G17" s="1200">
        <f>'Sch 1- Rate Base '!G17</f>
        <v>0</v>
      </c>
      <c r="H17" s="1200">
        <f>'Sch 1- Rate Base '!H17</f>
        <v>0</v>
      </c>
      <c r="I17" s="1200">
        <f>'Sch 1- Rate Base '!I17</f>
        <v>0</v>
      </c>
      <c r="J17" s="1201">
        <f>'Sch 1- Rate Base '!J17</f>
        <v>0</v>
      </c>
      <c r="K17" s="1167">
        <f>IF($E17="DIRECT",0,1)</f>
        <v>0</v>
      </c>
      <c r="O17" s="1202">
        <f>$G17</f>
        <v>0</v>
      </c>
      <c r="P17" s="1203">
        <f>VLOOKUP($E17,O$463:R$474,2,FALSE)*O17*($K17)+IF($G17&gt;0,($H17/$G17)*O17,0)*(1-$K17)</f>
        <v>0</v>
      </c>
      <c r="Q17" s="1203">
        <f>VLOOKUP($E17,O$463:R$474,3,FALSE)*O17*($K17)+IF($G17&gt;0,($I17/$G17)*O17,0)*(1-$K17)</f>
        <v>0</v>
      </c>
      <c r="R17" s="1203">
        <f>VLOOKUP($E17,O$463:R$474,4,FALSE)*O17*($K17)+(O17-P17-Q17)*(1-$K17)</f>
        <v>0</v>
      </c>
      <c r="S17" s="1204"/>
      <c r="W17" s="1202">
        <f>$G17</f>
        <v>0</v>
      </c>
      <c r="X17" s="1203">
        <f>VLOOKUP($E17,W$463:Z$474,2,FALSE)*W17*($K17)+IF($G17&gt;0,($H17/$G17)*W17,0)*(1-$K17)</f>
        <v>0</v>
      </c>
      <c r="Y17" s="1203">
        <f>VLOOKUP($E17,W$463:Z$474,3,FALSE)*W17*($K17)+IF($G17&gt;0,($I17/$G17)*W17,0)*(1-$K17)</f>
        <v>0</v>
      </c>
      <c r="Z17" s="1203">
        <f>VLOOKUP($E17,W$463:Z$474,4,FALSE)*W17*($K17)+(W17-X17-Y17)*(1-$K17)</f>
        <v>0</v>
      </c>
      <c r="AA17" s="1204">
        <v>0</v>
      </c>
      <c r="AE17" s="1202">
        <f>$G17</f>
        <v>0</v>
      </c>
      <c r="AF17" s="1203">
        <f>VLOOKUP($E17,AE$463:AH$474,2,FALSE)*AE17*($K17)+IF($G17&gt;0,($H17/$G17)*AE17,0)*(1-$K17)</f>
        <v>0</v>
      </c>
      <c r="AG17" s="1203">
        <f>VLOOKUP($E17,AE$463:AH$474,3,FALSE)*AE17*($K17)+IF($G17&gt;0,($I17/$G17)*AE17,0)*(1-$K17)</f>
        <v>0</v>
      </c>
      <c r="AH17" s="1203">
        <f>VLOOKUP($E17,AE$463:AH$474,4,FALSE)*AE17*($K17)+(AE17-AF17-AG17)*(1-$K17)</f>
        <v>0</v>
      </c>
      <c r="AI17" s="1204"/>
      <c r="AM17" s="1202">
        <f>$G17</f>
        <v>0</v>
      </c>
      <c r="AN17" s="1203">
        <f>VLOOKUP($E17,AM$463:AP$474,2,FALSE)*AM17*($K17)+IF($G17&gt;0,($H17/$G17)*AM17,0)*(1-$K17)</f>
        <v>0</v>
      </c>
      <c r="AO17" s="1203">
        <f>VLOOKUP($E17,AM$463:AP$474,3,FALSE)*AM17*($K17)+IF($G17&gt;0,($I17/$G17)*AM17,0)*(1-$K17)</f>
        <v>0</v>
      </c>
      <c r="AP17" s="1203">
        <f>VLOOKUP($E17,AM$463:AP$474,4,FALSE)*AM17*($K17)+(AM17-AN17-AO17)*(1-$K17)</f>
        <v>0</v>
      </c>
      <c r="AQ17" s="1204"/>
      <c r="AU17" s="1202">
        <f>$G17</f>
        <v>0</v>
      </c>
      <c r="AV17" s="1203">
        <f>VLOOKUP($E17,AU$463:AX$474,2,FALSE)*AU17*($K17)+IF($G17&gt;0,($H17/$G17)*AU17,0)*(1-$K17)</f>
        <v>0</v>
      </c>
      <c r="AW17" s="1203">
        <f>VLOOKUP($E17,AU$463:AX$474,3,FALSE)*AU17*($K17)+IF($G17&gt;0,($I17/$G17)*AU17,0)*(1-$K17)</f>
        <v>0</v>
      </c>
      <c r="AX17" s="1203">
        <f>VLOOKUP($E17,AU$463:AX$474,4,FALSE)*AU17*($K17)+(AU17-AV17-AW17)*(1-$K17)</f>
        <v>0</v>
      </c>
      <c r="AY17" s="1204"/>
      <c r="BC17" s="1202">
        <f>$G17</f>
        <v>0</v>
      </c>
      <c r="BD17" s="1203">
        <f>VLOOKUP($E17,BC$463:BF$474,2,FALSE)*BC17*($K17)+IF($G17&gt;0,($H17/$G17)*BC17,0)*(1-$K17)</f>
        <v>0</v>
      </c>
      <c r="BE17" s="1203">
        <f>VLOOKUP($E17,BC$463:BF$474,3,FALSE)*BC17*($K17)+IF($G17&gt;0,($I17/$G17)*BC17,0)*(1-$K17)</f>
        <v>0</v>
      </c>
      <c r="BF17" s="1203">
        <f>VLOOKUP($E17,BC$463:BF$474,4,FALSE)*BC17*($K17)+(BC17-BD17-BE17)*(1-$K17)</f>
        <v>0</v>
      </c>
      <c r="BG17" s="1204"/>
      <c r="BK17" s="1202">
        <f>$G17</f>
        <v>0</v>
      </c>
      <c r="BL17" s="1203">
        <f>VLOOKUP($E17,BK$463:BN$474,2,FALSE)*BK17*($K17)+IF($G17&gt;0,($H17/$G17)*BK17,0)*(1-$K17)</f>
        <v>0</v>
      </c>
      <c r="BM17" s="1203">
        <f>VLOOKUP($E17,BK$463:BN$474,3,FALSE)*BK17*($K17)+IF($G17&gt;0,($I17/$G17)*BK17,0)*(1-$K17)</f>
        <v>0</v>
      </c>
      <c r="BN17" s="1203">
        <f>VLOOKUP($E17,BK$463:BN$474,4,FALSE)*BK17*($K17)+(BK17-BL17-BM17)*(1-$K17)</f>
        <v>0</v>
      </c>
      <c r="BO17" s="1204"/>
      <c r="BS17" s="1202">
        <f>$G17</f>
        <v>0</v>
      </c>
      <c r="BT17" s="1203">
        <f>VLOOKUP($E17,BS$463:BV$474,2,FALSE)*BS17*($K17)+IF($G17&gt;0,($H17/$G17)*BS17,0)*(1-$K17)</f>
        <v>0</v>
      </c>
      <c r="BU17" s="1203">
        <f>VLOOKUP($E17,BS$463:BV$474,3,FALSE)*BS17*($K17)+IF($G17&gt;0,($I17/$G17)*BS17,0)*(1-$K17)</f>
        <v>0</v>
      </c>
      <c r="BV17" s="1203">
        <f>VLOOKUP($E17,BS$463:BV$474,4,FALSE)*BS17*($K17)+(BS17-BT17-BU17)*(1-$K17)</f>
        <v>0</v>
      </c>
      <c r="BW17" s="1204"/>
      <c r="CA17" s="1202">
        <f>$G17</f>
        <v>0</v>
      </c>
      <c r="CB17" s="1203">
        <f>VLOOKUP($E17,CA$463:CD$474,2,FALSE)*CA17*($K17)+IF($G17&gt;0,($H17/$G17)*CA17,0)*(1-$K17)</f>
        <v>0</v>
      </c>
      <c r="CC17" s="1203">
        <f>VLOOKUP($E17,CA$463:CD$474,3,FALSE)*CA17*($K17)+IF($G17&gt;0,($I17/$G17)*CA17,0)*(1-$K17)</f>
        <v>0</v>
      </c>
      <c r="CD17" s="1203">
        <f>VLOOKUP($E17,CA$463:CD$474,4,FALSE)*CA17*($K17)+(CA17-CB17-CC17)*(1-$K17)</f>
        <v>0</v>
      </c>
      <c r="CE17" s="1204"/>
      <c r="CI17" s="1202">
        <f>$G17</f>
        <v>0</v>
      </c>
      <c r="CJ17" s="1203">
        <f>VLOOKUP($E17,CI$463:CL$474,2,FALSE)*CI17*($K17)+IF($G17&gt;0,($H17/$G17)*CI17,0)*(1-$K17)</f>
        <v>0</v>
      </c>
      <c r="CK17" s="1203">
        <f>VLOOKUP($E17,CI$463:CL$474,3,FALSE)*CI17*($K17)+IF($G17&gt;0,($I17/$G17)*CI17,0)*(1-$K17)</f>
        <v>0</v>
      </c>
      <c r="CL17" s="1203">
        <f>VLOOKUP($E17,CI$463:CL$474,4,FALSE)*CI17*($K17)+(CI17-CJ17-CK17)*(1-$K17)</f>
        <v>0</v>
      </c>
      <c r="CM17" s="1204"/>
      <c r="CQ17" s="1202">
        <f>$G17</f>
        <v>0</v>
      </c>
      <c r="CR17" s="1203">
        <f>VLOOKUP($E17,CQ$463:CT$474,2,FALSE)*CQ17*($K17)+IF($G17&gt;0,($H17/$G17)*CQ17,0)*(1-$K17)</f>
        <v>0</v>
      </c>
      <c r="CS17" s="1203">
        <f>VLOOKUP($E17,CQ$463:CT$474,3,FALSE)*CQ17*($K17)+IF($G17&gt;0,($I17/$G17)*CQ17,0)*(1-$K17)</f>
        <v>0</v>
      </c>
      <c r="CT17" s="1203">
        <f>VLOOKUP($E17,CQ$463:CT$474,4,FALSE)*CQ17*($K17)+(CQ17-CR17-CS17)*(1-$K17)</f>
        <v>0</v>
      </c>
      <c r="CU17" s="1204"/>
      <c r="CY17" s="1202">
        <f>$G17</f>
        <v>0</v>
      </c>
      <c r="CZ17" s="1203">
        <f>VLOOKUP($E17,CY$463:DB$474,2,FALSE)*CY17*($K17)+IF($G17&gt;0,($H17/$G17)*CY17,0)*(1-$K17)</f>
        <v>0</v>
      </c>
      <c r="DA17" s="1203">
        <f>VLOOKUP($E17,CY$463:DB$474,3,FALSE)*CY17*($K17)+IF($G17&gt;0,($I17/$G17)*CY17,0)*(1-$K17)</f>
        <v>0</v>
      </c>
      <c r="DB17" s="1203">
        <f>VLOOKUP($E17,CY$463:DB$474,4,FALSE)*CY17*($K17)+(CY17-CZ17-DA17)*(1-$K17)</f>
        <v>0</v>
      </c>
      <c r="DC17" s="1204"/>
      <c r="DG17" s="1202">
        <f>$G17</f>
        <v>0</v>
      </c>
      <c r="DH17" s="1203">
        <f>VLOOKUP($E17,DG$463:DJ$474,2,FALSE)*DG17*($K17)+IF($G17&gt;0,($H17/$G17)*DG17,0)*(1-$K17)</f>
        <v>0</v>
      </c>
      <c r="DI17" s="1203">
        <f>VLOOKUP($E17,DG$463:DJ$474,3,FALSE)*DG17*($K17)+IF($G17&gt;0,($I17/$G17)*DG17,0)*(1-$K17)</f>
        <v>0</v>
      </c>
      <c r="DJ17" s="1203">
        <f>VLOOKUP($E17,DG$463:DJ$474,4,FALSE)*DG17*($K17)+(DG17-DH17-DI17)*(1-$K17)</f>
        <v>0</v>
      </c>
      <c r="DK17" s="1204"/>
      <c r="DO17" s="1202">
        <f>$G17</f>
        <v>0</v>
      </c>
      <c r="DP17" s="1203">
        <f>VLOOKUP($E17,DO$463:DR$474,2,FALSE)*DO17*($K17)+IF($G17&gt;0,($H17/$G17)*DO17,0)*(1-$K17)</f>
        <v>0</v>
      </c>
      <c r="DQ17" s="1203">
        <f>VLOOKUP($E17,DO$463:DR$474,3,FALSE)*DO17*($K17)+IF($G17&gt;0,($I17/$G17)*DO17,0)*(1-$K17)</f>
        <v>0</v>
      </c>
      <c r="DR17" s="1203">
        <f>VLOOKUP($E17,DO$463:DR$474,4,FALSE)*DO17*($K17)+(DO17-DP17-DQ17)*(1-$K17)</f>
        <v>0</v>
      </c>
      <c r="DS17" s="1204"/>
      <c r="DW17" s="1202">
        <f>$G17</f>
        <v>0</v>
      </c>
      <c r="DX17" s="1203">
        <f>VLOOKUP($E17,DW$463:DZ$474,2,FALSE)*DW17*($K17)+IF($G17&gt;0,($H17/$G17)*DW17,0)*(1-$K17)</f>
        <v>0</v>
      </c>
      <c r="DY17" s="1203">
        <f>VLOOKUP($E17,DW$463:DZ$474,3,FALSE)*DW17*($K17)+IF($G17&gt;0,($I17/$G17)*DW17,0)*(1-$K17)</f>
        <v>0</v>
      </c>
      <c r="DZ17" s="1203">
        <f>VLOOKUP($E17,DW$463:DZ$474,4,FALSE)*DW17*($K17)+(DW17-DX17-DY17)*(1-$K17)</f>
        <v>0</v>
      </c>
      <c r="EA17" s="1204"/>
      <c r="EE17" s="1202">
        <f>$G17</f>
        <v>0</v>
      </c>
      <c r="EF17" s="1203">
        <f>VLOOKUP($E17,EE$463:EH$474,2,FALSE)*EE17*($K17)+IF($G17&gt;0,($H17/$G17)*EE17,0)*(1-$K17)</f>
        <v>0</v>
      </c>
      <c r="EG17" s="1203">
        <f>VLOOKUP($E17,EE$463:EH$474,3,FALSE)*EE17*($K17)+IF($G17&gt;0,($I17/$G17)*EE17,0)*(1-$K17)</f>
        <v>0</v>
      </c>
      <c r="EH17" s="1203">
        <f>VLOOKUP($E17,EE$463:EH$474,4,FALSE)*EE17*($K17)+(EE17-EF17-EG17)*(1-$K17)</f>
        <v>0</v>
      </c>
      <c r="EI17" s="1204"/>
      <c r="EM17" s="1202">
        <f>$G17</f>
        <v>0</v>
      </c>
      <c r="EN17" s="1203">
        <f>VLOOKUP($E17,EM$463:EP$474,2,FALSE)*EM17*($K17)+IF($G17&gt;0,($H17/$G17)*EM17,0)*(1-$K17)</f>
        <v>0</v>
      </c>
      <c r="EO17" s="1203">
        <f>VLOOKUP($E17,EM$463:EP$474,3,FALSE)*EM17*($K17)+IF($G17&gt;0,($I17/$G17)*EM17,0)*(1-$K17)</f>
        <v>0</v>
      </c>
      <c r="EP17" s="1203">
        <f>VLOOKUP($E17,EM$463:EP$474,4,FALSE)*EM17*($K17)+(EM17-EN17-EO17)*(1-$K17)</f>
        <v>0</v>
      </c>
      <c r="EQ17" s="1204"/>
      <c r="EU17" s="1202">
        <f>$G17</f>
        <v>0</v>
      </c>
      <c r="EV17" s="1203">
        <f>VLOOKUP($E17,EU$463:EX$474,2,FALSE)*EU17*($K17)+IF($G17&gt;0,($H17/$G17)*EU17,0)*(1-$K17)</f>
        <v>0</v>
      </c>
      <c r="EW17" s="1203">
        <f>VLOOKUP($E17,EU$463:EX$474,3,FALSE)*EU17*($K17)+IF($G17&gt;0,($I17/$G17)*EU17,0)*(1-$K17)</f>
        <v>0</v>
      </c>
      <c r="EX17" s="1203">
        <f>VLOOKUP($E17,EU$463:EX$474,4,FALSE)*EU17*($K17)+(EU17-EV17-EW17)*(1-$K17)</f>
        <v>0</v>
      </c>
      <c r="EY17" s="1204"/>
      <c r="FC17" s="1202">
        <f>$G17</f>
        <v>0</v>
      </c>
      <c r="FD17" s="1203">
        <f>VLOOKUP($E17,FC$463:FF$474,2,FALSE)*FC17*($K17)+IF($G17&gt;0,($H17/$G17)*FC17,0)*(1-$K17)</f>
        <v>0</v>
      </c>
      <c r="FE17" s="1203">
        <f>VLOOKUP($E17,FC$463:FF$474,3,FALSE)*FC17*($K17)+IF($G17&gt;0,($I17/$G17)*FC17,0)*(1-$K17)</f>
        <v>0</v>
      </c>
      <c r="FF17" s="1203">
        <f>VLOOKUP($E17,FC$463:FF$474,4,FALSE)*FC17*($K17)+(FC17-FD17-FE17)*(1-$K17)</f>
        <v>0</v>
      </c>
      <c r="FG17" s="1204"/>
      <c r="FK17" s="1202">
        <f>$G17</f>
        <v>0</v>
      </c>
      <c r="FL17" s="1203">
        <f>VLOOKUP($E17,FK$463:FN$474,2,FALSE)*FK17*($K17)+IF($G17&gt;0,($H17/$G17)*FK17,0)*(1-$K17)</f>
        <v>0</v>
      </c>
      <c r="FM17" s="1203">
        <f>VLOOKUP($E17,FK$463:FN$474,3,FALSE)*FK17*($K17)+IF($G17&gt;0,($I17/$G17)*FK17,0)*(1-$K17)</f>
        <v>0</v>
      </c>
      <c r="FN17" s="1203">
        <f>VLOOKUP($E17,FK$463:FN$474,4,FALSE)*FK17*($K17)+(FK17-FL17-FM17)*(1-$K17)</f>
        <v>0</v>
      </c>
      <c r="FO17" s="1204"/>
    </row>
    <row r="18" spans="1:171">
      <c r="A18" s="1195"/>
      <c r="B18" s="808" t="s">
        <v>135</v>
      </c>
      <c r="C18" s="1205"/>
      <c r="D18" s="1206">
        <v>303</v>
      </c>
      <c r="E18" s="1198" t="str">
        <f>'Sch 1- Rate Base '!E18</f>
        <v>DIRECT</v>
      </c>
      <c r="F18" s="176"/>
      <c r="G18" s="1200">
        <f>'Sch 1- Rate Base '!G18</f>
        <v>0</v>
      </c>
      <c r="H18" s="1200">
        <f>'Sch 1- Rate Base '!H18</f>
        <v>0</v>
      </c>
      <c r="I18" s="1200">
        <f>'Sch 1- Rate Base '!I18</f>
        <v>0</v>
      </c>
      <c r="J18" s="1201">
        <f>'Sch 1- Rate Base '!J18</f>
        <v>0</v>
      </c>
      <c r="K18" s="1167">
        <f>IF($E18="DIRECT",0,1)</f>
        <v>0</v>
      </c>
      <c r="O18" s="1202">
        <f>$G18</f>
        <v>0</v>
      </c>
      <c r="P18" s="1203">
        <f>VLOOKUP($E18,O$463:R$474,2,FALSE)*O18*($K18)+IF($G18&gt;0,($H18/$G18)*O18,0)*(1-$K18)</f>
        <v>0</v>
      </c>
      <c r="Q18" s="1203">
        <f>VLOOKUP($E18,O$463:R$474,3,FALSE)*O18*($K18)+IF($G18&gt;0,($I18/$G18)*O18,0)*(1-$K18)</f>
        <v>0</v>
      </c>
      <c r="R18" s="1203">
        <f>VLOOKUP($E18,O$463:R$474,4,FALSE)*O18*($K18)+(O18-P18-Q18)*(1-$K18)</f>
        <v>0</v>
      </c>
      <c r="S18" s="1204"/>
      <c r="W18" s="1202">
        <f>$G18</f>
        <v>0</v>
      </c>
      <c r="X18" s="1203">
        <f>VLOOKUP($E18,W$463:Z$474,2,FALSE)*W18*($K18)+IF($G18&gt;0,($H18/$G18)*W18,0)*(1-$K18)</f>
        <v>0</v>
      </c>
      <c r="Y18" s="1203">
        <f>VLOOKUP($E18,W$463:Z$474,3,FALSE)*W18*($K18)+IF($G18&gt;0,($I18/$G18)*W18,0)*(1-$K18)</f>
        <v>0</v>
      </c>
      <c r="Z18" s="1203">
        <f>VLOOKUP($E18,W$463:Z$474,4,FALSE)*W18*($K18)+(W18-X18-Y18)*(1-$K18)</f>
        <v>0</v>
      </c>
      <c r="AA18" s="1204">
        <v>0</v>
      </c>
      <c r="AE18" s="1202">
        <f>$G18</f>
        <v>0</v>
      </c>
      <c r="AF18" s="1203">
        <f>VLOOKUP($E18,AE$463:AH$474,2,FALSE)*AE18*($K18)+IF($G18&gt;0,($H18/$G18)*AE18,0)*(1-$K18)</f>
        <v>0</v>
      </c>
      <c r="AG18" s="1203">
        <f>VLOOKUP($E18,AE$463:AH$474,3,FALSE)*AE18*($K18)+IF($G18&gt;0,($I18/$G18)*AE18,0)*(1-$K18)</f>
        <v>0</v>
      </c>
      <c r="AH18" s="1203">
        <f>VLOOKUP($E18,AE$463:AH$474,4,FALSE)*AE18*($K18)+(AE18-AF18-AG18)*(1-$K18)</f>
        <v>0</v>
      </c>
      <c r="AI18" s="1204"/>
      <c r="AM18" s="1202">
        <f>$G18</f>
        <v>0</v>
      </c>
      <c r="AN18" s="1203">
        <f>VLOOKUP($E18,AM$463:AP$474,2,FALSE)*AM18*($K18)+IF($G18&gt;0,($H18/$G18)*AM18,0)*(1-$K18)</f>
        <v>0</v>
      </c>
      <c r="AO18" s="1203">
        <f>VLOOKUP($E18,AM$463:AP$474,3,FALSE)*AM18*($K18)+IF($G18&gt;0,($I18/$G18)*AM18,0)*(1-$K18)</f>
        <v>0</v>
      </c>
      <c r="AP18" s="1203">
        <f>VLOOKUP($E18,AM$463:AP$474,4,FALSE)*AM18*($K18)+(AM18-AN18-AO18)*(1-$K18)</f>
        <v>0</v>
      </c>
      <c r="AQ18" s="1204"/>
      <c r="AU18" s="1202">
        <f>$G18</f>
        <v>0</v>
      </c>
      <c r="AV18" s="1203">
        <f>VLOOKUP($E18,AU$463:AX$474,2,FALSE)*AU18*($K18)+IF($G18&gt;0,($H18/$G18)*AU18,0)*(1-$K18)</f>
        <v>0</v>
      </c>
      <c r="AW18" s="1203">
        <f>VLOOKUP($E18,AU$463:AX$474,3,FALSE)*AU18*($K18)+IF($G18&gt;0,($I18/$G18)*AU18,0)*(1-$K18)</f>
        <v>0</v>
      </c>
      <c r="AX18" s="1203">
        <f>VLOOKUP($E18,AU$463:AX$474,4,FALSE)*AU18*($K18)+(AU18-AV18-AW18)*(1-$K18)</f>
        <v>0</v>
      </c>
      <c r="AY18" s="1204"/>
      <c r="BC18" s="1202">
        <f>$G18</f>
        <v>0</v>
      </c>
      <c r="BD18" s="1203">
        <f>VLOOKUP($E18,BC$463:BF$474,2,FALSE)*BC18*($K18)+IF($G18&gt;0,($H18/$G18)*BC18,0)*(1-$K18)</f>
        <v>0</v>
      </c>
      <c r="BE18" s="1203">
        <f>VLOOKUP($E18,BC$463:BF$474,3,FALSE)*BC18*($K18)+IF($G18&gt;0,($I18/$G18)*BC18,0)*(1-$K18)</f>
        <v>0</v>
      </c>
      <c r="BF18" s="1203">
        <f>VLOOKUP($E18,BC$463:BF$474,4,FALSE)*BC18*($K18)+(BC18-BD18-BE18)*(1-$K18)</f>
        <v>0</v>
      </c>
      <c r="BG18" s="1204"/>
      <c r="BK18" s="1202">
        <f>$G18</f>
        <v>0</v>
      </c>
      <c r="BL18" s="1203">
        <f>VLOOKUP($E18,BK$463:BN$474,2,FALSE)*BK18*($K18)+IF($G18&gt;0,($H18/$G18)*BK18,0)*(1-$K18)</f>
        <v>0</v>
      </c>
      <c r="BM18" s="1203">
        <f>VLOOKUP($E18,BK$463:BN$474,3,FALSE)*BK18*($K18)+IF($G18&gt;0,($I18/$G18)*BK18,0)*(1-$K18)</f>
        <v>0</v>
      </c>
      <c r="BN18" s="1203">
        <f>VLOOKUP($E18,BK$463:BN$474,4,FALSE)*BK18*($K18)+(BK18-BL18-BM18)*(1-$K18)</f>
        <v>0</v>
      </c>
      <c r="BO18" s="1204"/>
      <c r="BS18" s="1202">
        <f>$G18</f>
        <v>0</v>
      </c>
      <c r="BT18" s="1203">
        <f>VLOOKUP($E18,BS$463:BV$474,2,FALSE)*BS18*($K18)+IF($G18&gt;0,($H18/$G18)*BS18,0)*(1-$K18)</f>
        <v>0</v>
      </c>
      <c r="BU18" s="1203">
        <f>VLOOKUP($E18,BS$463:BV$474,3,FALSE)*BS18*($K18)+IF($G18&gt;0,($I18/$G18)*BS18,0)*(1-$K18)</f>
        <v>0</v>
      </c>
      <c r="BV18" s="1203">
        <f>VLOOKUP($E18,BS$463:BV$474,4,FALSE)*BS18*($K18)+(BS18-BT18-BU18)*(1-$K18)</f>
        <v>0</v>
      </c>
      <c r="BW18" s="1204"/>
      <c r="CA18" s="1202">
        <f>$G18</f>
        <v>0</v>
      </c>
      <c r="CB18" s="1203">
        <f>VLOOKUP($E18,CA$463:CD$474,2,FALSE)*CA18*($K18)+IF($G18&gt;0,($H18/$G18)*CA18,0)*(1-$K18)</f>
        <v>0</v>
      </c>
      <c r="CC18" s="1203">
        <f>VLOOKUP($E18,CA$463:CD$474,3,FALSE)*CA18*($K18)+IF($G18&gt;0,($I18/$G18)*CA18,0)*(1-$K18)</f>
        <v>0</v>
      </c>
      <c r="CD18" s="1203">
        <f>VLOOKUP($E18,CA$463:CD$474,4,FALSE)*CA18*($K18)+(CA18-CB18-CC18)*(1-$K18)</f>
        <v>0</v>
      </c>
      <c r="CE18" s="1204"/>
      <c r="CI18" s="1202">
        <f>$G18</f>
        <v>0</v>
      </c>
      <c r="CJ18" s="1203">
        <f>VLOOKUP($E18,CI$463:CL$474,2,FALSE)*CI18*($K18)+IF($G18&gt;0,($H18/$G18)*CI18,0)*(1-$K18)</f>
        <v>0</v>
      </c>
      <c r="CK18" s="1203">
        <f>VLOOKUP($E18,CI$463:CL$474,3,FALSE)*CI18*($K18)+IF($G18&gt;0,($I18/$G18)*CI18,0)*(1-$K18)</f>
        <v>0</v>
      </c>
      <c r="CL18" s="1203">
        <f>VLOOKUP($E18,CI$463:CL$474,4,FALSE)*CI18*($K18)+(CI18-CJ18-CK18)*(1-$K18)</f>
        <v>0</v>
      </c>
      <c r="CM18" s="1204"/>
      <c r="CQ18" s="1202">
        <f>$G18</f>
        <v>0</v>
      </c>
      <c r="CR18" s="1203">
        <f>VLOOKUP($E18,CQ$463:CT$474,2,FALSE)*CQ18*($K18)+IF($G18&gt;0,($H18/$G18)*CQ18,0)*(1-$K18)</f>
        <v>0</v>
      </c>
      <c r="CS18" s="1203">
        <f>VLOOKUP($E18,CQ$463:CT$474,3,FALSE)*CQ18*($K18)+IF($G18&gt;0,($I18/$G18)*CQ18,0)*(1-$K18)</f>
        <v>0</v>
      </c>
      <c r="CT18" s="1203">
        <f>VLOOKUP($E18,CQ$463:CT$474,4,FALSE)*CQ18*($K18)+(CQ18-CR18-CS18)*(1-$K18)</f>
        <v>0</v>
      </c>
      <c r="CU18" s="1204"/>
      <c r="CY18" s="1202">
        <f>$G18</f>
        <v>0</v>
      </c>
      <c r="CZ18" s="1203">
        <f>VLOOKUP($E18,CY$463:DB$474,2,FALSE)*CY18*($K18)+IF($G18&gt;0,($H18/$G18)*CY18,0)*(1-$K18)</f>
        <v>0</v>
      </c>
      <c r="DA18" s="1203">
        <f>VLOOKUP($E18,CY$463:DB$474,3,FALSE)*CY18*($K18)+IF($G18&gt;0,($I18/$G18)*CY18,0)*(1-$K18)</f>
        <v>0</v>
      </c>
      <c r="DB18" s="1203">
        <f>VLOOKUP($E18,CY$463:DB$474,4,FALSE)*CY18*($K18)+(CY18-CZ18-DA18)*(1-$K18)</f>
        <v>0</v>
      </c>
      <c r="DC18" s="1204"/>
      <c r="DG18" s="1202">
        <f>$G18</f>
        <v>0</v>
      </c>
      <c r="DH18" s="1203">
        <f>VLOOKUP($E18,DG$463:DJ$474,2,FALSE)*DG18*($K18)+IF($G18&gt;0,($H18/$G18)*DG18,0)*(1-$K18)</f>
        <v>0</v>
      </c>
      <c r="DI18" s="1203">
        <f>VLOOKUP($E18,DG$463:DJ$474,3,FALSE)*DG18*($K18)+IF($G18&gt;0,($I18/$G18)*DG18,0)*(1-$K18)</f>
        <v>0</v>
      </c>
      <c r="DJ18" s="1203">
        <f>VLOOKUP($E18,DG$463:DJ$474,4,FALSE)*DG18*($K18)+(DG18-DH18-DI18)*(1-$K18)</f>
        <v>0</v>
      </c>
      <c r="DK18" s="1204"/>
      <c r="DO18" s="1202">
        <f>$G18</f>
        <v>0</v>
      </c>
      <c r="DP18" s="1203">
        <f>VLOOKUP($E18,DO$463:DR$474,2,FALSE)*DO18*($K18)+IF($G18&gt;0,($H18/$G18)*DO18,0)*(1-$K18)</f>
        <v>0</v>
      </c>
      <c r="DQ18" s="1203">
        <f>VLOOKUP($E18,DO$463:DR$474,3,FALSE)*DO18*($K18)+IF($G18&gt;0,($I18/$G18)*DO18,0)*(1-$K18)</f>
        <v>0</v>
      </c>
      <c r="DR18" s="1203">
        <f>VLOOKUP($E18,DO$463:DR$474,4,FALSE)*DO18*($K18)+(DO18-DP18-DQ18)*(1-$K18)</f>
        <v>0</v>
      </c>
      <c r="DS18" s="1204"/>
      <c r="DW18" s="1202">
        <f>$G18</f>
        <v>0</v>
      </c>
      <c r="DX18" s="1203">
        <f>VLOOKUP($E18,DW$463:DZ$474,2,FALSE)*DW18*($K18)+IF($G18&gt;0,($H18/$G18)*DW18,0)*(1-$K18)</f>
        <v>0</v>
      </c>
      <c r="DY18" s="1203">
        <f>VLOOKUP($E18,DW$463:DZ$474,3,FALSE)*DW18*($K18)+IF($G18&gt;0,($I18/$G18)*DW18,0)*(1-$K18)</f>
        <v>0</v>
      </c>
      <c r="DZ18" s="1203">
        <f>VLOOKUP($E18,DW$463:DZ$474,4,FALSE)*DW18*($K18)+(DW18-DX18-DY18)*(1-$K18)</f>
        <v>0</v>
      </c>
      <c r="EA18" s="1204"/>
      <c r="EE18" s="1202">
        <f>$G18</f>
        <v>0</v>
      </c>
      <c r="EF18" s="1203">
        <f>VLOOKUP($E18,EE$463:EH$474,2,FALSE)*EE18*($K18)+IF($G18&gt;0,($H18/$G18)*EE18,0)*(1-$K18)</f>
        <v>0</v>
      </c>
      <c r="EG18" s="1203">
        <f>VLOOKUP($E18,EE$463:EH$474,3,FALSE)*EE18*($K18)+IF($G18&gt;0,($I18/$G18)*EE18,0)*(1-$K18)</f>
        <v>0</v>
      </c>
      <c r="EH18" s="1203">
        <f>VLOOKUP($E18,EE$463:EH$474,4,FALSE)*EE18*($K18)+(EE18-EF18-EG18)*(1-$K18)</f>
        <v>0</v>
      </c>
      <c r="EI18" s="1204"/>
      <c r="EM18" s="1202">
        <f>$G18</f>
        <v>0</v>
      </c>
      <c r="EN18" s="1203">
        <f>VLOOKUP($E18,EM$463:EP$474,2,FALSE)*EM18*($K18)+IF($G18&gt;0,($H18/$G18)*EM18,0)*(1-$K18)</f>
        <v>0</v>
      </c>
      <c r="EO18" s="1203">
        <f>VLOOKUP($E18,EM$463:EP$474,3,FALSE)*EM18*($K18)+IF($G18&gt;0,($I18/$G18)*EM18,0)*(1-$K18)</f>
        <v>0</v>
      </c>
      <c r="EP18" s="1203">
        <f>VLOOKUP($E18,EM$463:EP$474,4,FALSE)*EM18*($K18)+(EM18-EN18-EO18)*(1-$K18)</f>
        <v>0</v>
      </c>
      <c r="EQ18" s="1204"/>
      <c r="EU18" s="1202">
        <f>$G18</f>
        <v>0</v>
      </c>
      <c r="EV18" s="1203">
        <f>VLOOKUP($E18,EU$463:EX$474,2,FALSE)*EU18*($K18)+IF($G18&gt;0,($H18/$G18)*EU18,0)*(1-$K18)</f>
        <v>0</v>
      </c>
      <c r="EW18" s="1203">
        <f>VLOOKUP($E18,EU$463:EX$474,3,FALSE)*EU18*($K18)+IF($G18&gt;0,($I18/$G18)*EU18,0)*(1-$K18)</f>
        <v>0</v>
      </c>
      <c r="EX18" s="1203">
        <f>VLOOKUP($E18,EU$463:EX$474,4,FALSE)*EU18*($K18)+(EU18-EV18-EW18)*(1-$K18)</f>
        <v>0</v>
      </c>
      <c r="EY18" s="1204"/>
      <c r="FC18" s="1202">
        <f>$G18</f>
        <v>0</v>
      </c>
      <c r="FD18" s="1203">
        <f>VLOOKUP($E18,FC$463:FF$474,2,FALSE)*FC18*($K18)+IF($G18&gt;0,($H18/$G18)*FC18,0)*(1-$K18)</f>
        <v>0</v>
      </c>
      <c r="FE18" s="1203">
        <f>VLOOKUP($E18,FC$463:FF$474,3,FALSE)*FC18*($K18)+IF($G18&gt;0,($I18/$G18)*FC18,0)*(1-$K18)</f>
        <v>0</v>
      </c>
      <c r="FF18" s="1203">
        <f>VLOOKUP($E18,FC$463:FF$474,4,FALSE)*FC18*($K18)+(FC18-FD18-FE18)*(1-$K18)</f>
        <v>0</v>
      </c>
      <c r="FG18" s="1204"/>
      <c r="FK18" s="1202">
        <f>$G18</f>
        <v>0</v>
      </c>
      <c r="FL18" s="1203">
        <f>VLOOKUP($E18,FK$463:FN$474,2,FALSE)*FK18*($K18)+IF($G18&gt;0,($H18/$G18)*FK18,0)*(1-$K18)</f>
        <v>0</v>
      </c>
      <c r="FM18" s="1203">
        <f>VLOOKUP($E18,FK$463:FN$474,3,FALSE)*FK18*($K18)+IF($G18&gt;0,($I18/$G18)*FK18,0)*(1-$K18)</f>
        <v>0</v>
      </c>
      <c r="FN18" s="1203">
        <f>VLOOKUP($E18,FK$463:FN$474,4,FALSE)*FK18*($K18)+(FK18-FL18-FM18)*(1-$K18)</f>
        <v>0</v>
      </c>
      <c r="FO18" s="1204"/>
    </row>
    <row r="19" spans="1:171" ht="16.5">
      <c r="A19" s="413" t="s">
        <v>372</v>
      </c>
      <c r="B19" s="823"/>
      <c r="C19" s="1207"/>
      <c r="D19" s="1208"/>
      <c r="E19" s="1208"/>
      <c r="F19" s="1209"/>
      <c r="G19" s="1210">
        <f>SUM(G16:G18)</f>
        <v>0</v>
      </c>
      <c r="H19" s="1210">
        <f>SUM(H16:H18)</f>
        <v>0</v>
      </c>
      <c r="I19" s="1210">
        <f>SUM(I16:I18)</f>
        <v>0</v>
      </c>
      <c r="J19" s="1211">
        <f>SUM(J16:J18)</f>
        <v>0</v>
      </c>
      <c r="K19" s="1167"/>
      <c r="L19" s="1212"/>
      <c r="O19" s="1213">
        <f>SUM(O16:O18)</f>
        <v>0</v>
      </c>
      <c r="P19" s="1213">
        <f>SUM(P16:P18)</f>
        <v>0</v>
      </c>
      <c r="Q19" s="1213">
        <f>SUM(Q16:Q18)</f>
        <v>0</v>
      </c>
      <c r="R19" s="1213">
        <f>SUM(R16:R18)</f>
        <v>0</v>
      </c>
      <c r="S19" s="1204"/>
      <c r="T19" s="1212"/>
      <c r="W19" s="1213">
        <f>SUM(W16:W18)</f>
        <v>0</v>
      </c>
      <c r="X19" s="1213">
        <f>SUM(X16:X18)</f>
        <v>0</v>
      </c>
      <c r="Y19" s="1213">
        <f>SUM(Y16:Y18)</f>
        <v>0</v>
      </c>
      <c r="Z19" s="1213">
        <f>SUM(Z16:Z18)</f>
        <v>0</v>
      </c>
      <c r="AA19" s="1204"/>
      <c r="AB19" s="1212"/>
      <c r="AE19" s="1213">
        <f>SUM(AE16:AE18)</f>
        <v>0</v>
      </c>
      <c r="AF19" s="1213">
        <f>SUM(AF16:AF18)</f>
        <v>0</v>
      </c>
      <c r="AG19" s="1213">
        <f>SUM(AG16:AG18)</f>
        <v>0</v>
      </c>
      <c r="AH19" s="1213">
        <f>SUM(AH16:AH18)</f>
        <v>0</v>
      </c>
      <c r="AI19" s="1204"/>
      <c r="AJ19" s="1212"/>
      <c r="AM19" s="1213">
        <f>SUM(AM16:AM18)</f>
        <v>0</v>
      </c>
      <c r="AN19" s="1213">
        <f>SUM(AN16:AN18)</f>
        <v>0</v>
      </c>
      <c r="AO19" s="1213">
        <f>SUM(AO16:AO18)</f>
        <v>0</v>
      </c>
      <c r="AP19" s="1213">
        <f>SUM(AP16:AP18)</f>
        <v>0</v>
      </c>
      <c r="AQ19" s="1204"/>
      <c r="AR19" s="1212"/>
      <c r="AU19" s="1213">
        <f>SUM(AU16:AU18)</f>
        <v>0</v>
      </c>
      <c r="AV19" s="1213">
        <f>SUM(AV16:AV18)</f>
        <v>0</v>
      </c>
      <c r="AW19" s="1213">
        <f>SUM(AW16:AW18)</f>
        <v>0</v>
      </c>
      <c r="AX19" s="1213">
        <f>SUM(AX16:AX18)</f>
        <v>0</v>
      </c>
      <c r="AY19" s="1204"/>
      <c r="AZ19" s="1212"/>
      <c r="BC19" s="1213">
        <f>SUM(BC16:BC18)</f>
        <v>0</v>
      </c>
      <c r="BD19" s="1213">
        <f>SUM(BD16:BD18)</f>
        <v>0</v>
      </c>
      <c r="BE19" s="1213">
        <f>SUM(BE16:BE18)</f>
        <v>0</v>
      </c>
      <c r="BF19" s="1213">
        <f>SUM(BF16:BF18)</f>
        <v>0</v>
      </c>
      <c r="BG19" s="1204"/>
      <c r="BH19" s="1212"/>
      <c r="BK19" s="1213">
        <f>SUM(BK16:BK18)</f>
        <v>0</v>
      </c>
      <c r="BL19" s="1213">
        <f>SUM(BL16:BL18)</f>
        <v>0</v>
      </c>
      <c r="BM19" s="1213">
        <f>SUM(BM16:BM18)</f>
        <v>0</v>
      </c>
      <c r="BN19" s="1213">
        <f>SUM(BN16:BN18)</f>
        <v>0</v>
      </c>
      <c r="BO19" s="1204"/>
      <c r="BP19" s="1212"/>
      <c r="BS19" s="1213">
        <f>SUM(BS16:BS18)</f>
        <v>0</v>
      </c>
      <c r="BT19" s="1213">
        <f>SUM(BT16:BT18)</f>
        <v>0</v>
      </c>
      <c r="BU19" s="1213">
        <f>SUM(BU16:BU18)</f>
        <v>0</v>
      </c>
      <c r="BV19" s="1213">
        <f>SUM(BV16:BV18)</f>
        <v>0</v>
      </c>
      <c r="BW19" s="1204"/>
      <c r="BX19" s="1212"/>
      <c r="CA19" s="1213">
        <f>SUM(CA16:CA18)</f>
        <v>0</v>
      </c>
      <c r="CB19" s="1213">
        <f>SUM(CB16:CB18)</f>
        <v>0</v>
      </c>
      <c r="CC19" s="1213">
        <f>SUM(CC16:CC18)</f>
        <v>0</v>
      </c>
      <c r="CD19" s="1213">
        <f>SUM(CD16:CD18)</f>
        <v>0</v>
      </c>
      <c r="CE19" s="1204"/>
      <c r="CF19" s="1212"/>
      <c r="CI19" s="1213">
        <f>SUM(CI16:CI18)</f>
        <v>0</v>
      </c>
      <c r="CJ19" s="1213">
        <f>SUM(CJ16:CJ18)</f>
        <v>0</v>
      </c>
      <c r="CK19" s="1213">
        <f>SUM(CK16:CK18)</f>
        <v>0</v>
      </c>
      <c r="CL19" s="1213">
        <f>SUM(CL16:CL18)</f>
        <v>0</v>
      </c>
      <c r="CM19" s="1204"/>
      <c r="CN19" s="1212"/>
      <c r="CQ19" s="1213">
        <f>SUM(CQ16:CQ18)</f>
        <v>0</v>
      </c>
      <c r="CR19" s="1213">
        <f>SUM(CR16:CR18)</f>
        <v>0</v>
      </c>
      <c r="CS19" s="1213">
        <f>SUM(CS16:CS18)</f>
        <v>0</v>
      </c>
      <c r="CT19" s="1213">
        <f>SUM(CT16:CT18)</f>
        <v>0</v>
      </c>
      <c r="CU19" s="1204"/>
      <c r="CV19" s="1212"/>
      <c r="CY19" s="1213">
        <f>SUM(CY16:CY18)</f>
        <v>0</v>
      </c>
      <c r="CZ19" s="1213">
        <f>SUM(CZ16:CZ18)</f>
        <v>0</v>
      </c>
      <c r="DA19" s="1213">
        <f>SUM(DA16:DA18)</f>
        <v>0</v>
      </c>
      <c r="DB19" s="1213">
        <f>SUM(DB16:DB18)</f>
        <v>0</v>
      </c>
      <c r="DC19" s="1204"/>
      <c r="DD19" s="1212"/>
      <c r="DG19" s="1213">
        <f>SUM(DG16:DG18)</f>
        <v>0</v>
      </c>
      <c r="DH19" s="1213">
        <f>SUM(DH16:DH18)</f>
        <v>0</v>
      </c>
      <c r="DI19" s="1213">
        <f>SUM(DI16:DI18)</f>
        <v>0</v>
      </c>
      <c r="DJ19" s="1213">
        <f>SUM(DJ16:DJ18)</f>
        <v>0</v>
      </c>
      <c r="DK19" s="1204"/>
      <c r="DL19" s="1212"/>
      <c r="DO19" s="1213">
        <f>SUM(DO16:DO18)</f>
        <v>0</v>
      </c>
      <c r="DP19" s="1213">
        <f>SUM(DP16:DP18)</f>
        <v>0</v>
      </c>
      <c r="DQ19" s="1213">
        <f>SUM(DQ16:DQ18)</f>
        <v>0</v>
      </c>
      <c r="DR19" s="1213">
        <f>SUM(DR16:DR18)</f>
        <v>0</v>
      </c>
      <c r="DS19" s="1204"/>
      <c r="DT19" s="1212"/>
      <c r="DW19" s="1213">
        <f>SUM(DW16:DW18)</f>
        <v>0</v>
      </c>
      <c r="DX19" s="1213">
        <f>SUM(DX16:DX18)</f>
        <v>0</v>
      </c>
      <c r="DY19" s="1213">
        <f>SUM(DY16:DY18)</f>
        <v>0</v>
      </c>
      <c r="DZ19" s="1213">
        <f>SUM(DZ16:DZ18)</f>
        <v>0</v>
      </c>
      <c r="EA19" s="1204"/>
      <c r="EB19" s="1212"/>
      <c r="EE19" s="1213">
        <f>SUM(EE16:EE18)</f>
        <v>0</v>
      </c>
      <c r="EF19" s="1213">
        <f>SUM(EF16:EF18)</f>
        <v>0</v>
      </c>
      <c r="EG19" s="1213">
        <f>SUM(EG16:EG18)</f>
        <v>0</v>
      </c>
      <c r="EH19" s="1213">
        <f>SUM(EH16:EH18)</f>
        <v>0</v>
      </c>
      <c r="EI19" s="1204"/>
      <c r="EJ19" s="1212"/>
      <c r="EM19" s="1213">
        <f>SUM(EM16:EM18)</f>
        <v>0</v>
      </c>
      <c r="EN19" s="1213">
        <f>SUM(EN16:EN18)</f>
        <v>0</v>
      </c>
      <c r="EO19" s="1213">
        <f>SUM(EO16:EO18)</f>
        <v>0</v>
      </c>
      <c r="EP19" s="1213">
        <f>SUM(EP16:EP18)</f>
        <v>0</v>
      </c>
      <c r="EQ19" s="1204"/>
      <c r="ER19" s="1212"/>
      <c r="EU19" s="1213">
        <f>SUM(EU16:EU18)</f>
        <v>0</v>
      </c>
      <c r="EV19" s="1213">
        <f>SUM(EV16:EV18)</f>
        <v>0</v>
      </c>
      <c r="EW19" s="1213">
        <f>SUM(EW16:EW18)</f>
        <v>0</v>
      </c>
      <c r="EX19" s="1213">
        <f>SUM(EX16:EX18)</f>
        <v>0</v>
      </c>
      <c r="EY19" s="1204"/>
      <c r="EZ19" s="1212"/>
      <c r="FC19" s="1213">
        <f>SUM(FC16:FC18)</f>
        <v>0</v>
      </c>
      <c r="FD19" s="1213">
        <f>SUM(FD16:FD18)</f>
        <v>0</v>
      </c>
      <c r="FE19" s="1213">
        <f>SUM(FE16:FE18)</f>
        <v>0</v>
      </c>
      <c r="FF19" s="1213">
        <f>SUM(FF16:FF18)</f>
        <v>0</v>
      </c>
      <c r="FG19" s="1204"/>
      <c r="FH19" s="1212"/>
      <c r="FK19" s="1213">
        <f>SUM(FK16:FK18)</f>
        <v>0</v>
      </c>
      <c r="FL19" s="1213">
        <f>SUM(FL16:FL18)</f>
        <v>0</v>
      </c>
      <c r="FM19" s="1213">
        <f>SUM(FM16:FM18)</f>
        <v>0</v>
      </c>
      <c r="FN19" s="1213">
        <f>SUM(FN16:FN18)</f>
        <v>0</v>
      </c>
      <c r="FO19" s="1204"/>
    </row>
    <row r="20" spans="1:171" ht="16.5">
      <c r="A20" s="1214"/>
      <c r="B20" s="1215"/>
      <c r="C20" s="847"/>
      <c r="D20" s="847"/>
      <c r="E20" s="1216"/>
      <c r="F20" s="1216"/>
      <c r="G20" s="1217"/>
      <c r="H20" s="1217"/>
      <c r="I20" s="1217"/>
      <c r="J20" s="1218"/>
      <c r="K20" s="1167"/>
      <c r="L20" s="1212"/>
      <c r="M20" s="132"/>
      <c r="N20" s="132"/>
      <c r="O20" s="1202"/>
      <c r="P20" s="1202"/>
      <c r="Q20" s="1202"/>
      <c r="R20" s="1202"/>
      <c r="S20" s="1204"/>
      <c r="T20" s="1212"/>
      <c r="U20" s="132"/>
      <c r="V20" s="132"/>
      <c r="W20" s="1202"/>
      <c r="X20" s="1202"/>
      <c r="Y20" s="1202"/>
      <c r="Z20" s="1202"/>
      <c r="AA20" s="1204"/>
      <c r="AB20" s="1212"/>
      <c r="AC20" s="132"/>
      <c r="AD20" s="132"/>
      <c r="AE20" s="1202"/>
      <c r="AF20" s="1202"/>
      <c r="AG20" s="1202"/>
      <c r="AH20" s="1202"/>
      <c r="AI20" s="1204"/>
      <c r="AJ20" s="1212"/>
      <c r="AK20" s="132"/>
      <c r="AL20" s="132"/>
      <c r="AM20" s="1202"/>
      <c r="AN20" s="1202"/>
      <c r="AO20" s="1202"/>
      <c r="AP20" s="1202"/>
      <c r="AQ20" s="1204"/>
      <c r="AR20" s="1212"/>
      <c r="AS20" s="132"/>
      <c r="AT20" s="132"/>
      <c r="AU20" s="1202"/>
      <c r="AV20" s="1202"/>
      <c r="AW20" s="1202"/>
      <c r="AX20" s="1202"/>
      <c r="AY20" s="1204"/>
      <c r="AZ20" s="1212"/>
      <c r="BA20" s="132"/>
      <c r="BB20" s="132"/>
      <c r="BC20" s="1202"/>
      <c r="BD20" s="1202"/>
      <c r="BE20" s="1202"/>
      <c r="BF20" s="1202"/>
      <c r="BG20" s="1204"/>
      <c r="BH20" s="1212"/>
      <c r="BI20" s="132"/>
      <c r="BJ20" s="132"/>
      <c r="BK20" s="1202"/>
      <c r="BL20" s="1202"/>
      <c r="BM20" s="1202"/>
      <c r="BN20" s="1202"/>
      <c r="BO20" s="1204"/>
      <c r="BP20" s="1212"/>
      <c r="BQ20" s="132"/>
      <c r="BR20" s="132"/>
      <c r="BS20" s="1202"/>
      <c r="BT20" s="1202"/>
      <c r="BU20" s="1202"/>
      <c r="BV20" s="1202"/>
      <c r="BW20" s="1204"/>
      <c r="BX20" s="1212"/>
      <c r="BY20" s="132"/>
      <c r="BZ20" s="132"/>
      <c r="CA20" s="1202"/>
      <c r="CB20" s="1202"/>
      <c r="CC20" s="1202"/>
      <c r="CD20" s="1202"/>
      <c r="CE20" s="1204"/>
      <c r="CF20" s="1212"/>
      <c r="CG20" s="132"/>
      <c r="CH20" s="132"/>
      <c r="CI20" s="1202"/>
      <c r="CJ20" s="1202"/>
      <c r="CK20" s="1202"/>
      <c r="CL20" s="1202"/>
      <c r="CM20" s="1204"/>
      <c r="CN20" s="1212"/>
      <c r="CO20" s="132"/>
      <c r="CP20" s="132"/>
      <c r="CQ20" s="1202"/>
      <c r="CR20" s="1202"/>
      <c r="CS20" s="1202"/>
      <c r="CT20" s="1202"/>
      <c r="CU20" s="1204"/>
      <c r="CV20" s="1212"/>
      <c r="CW20" s="132"/>
      <c r="CX20" s="132"/>
      <c r="CY20" s="1202"/>
      <c r="CZ20" s="1202"/>
      <c r="DA20" s="1202"/>
      <c r="DB20" s="1202"/>
      <c r="DC20" s="1204"/>
      <c r="DD20" s="1212"/>
      <c r="DE20" s="132"/>
      <c r="DF20" s="132"/>
      <c r="DG20" s="1202"/>
      <c r="DH20" s="1202"/>
      <c r="DI20" s="1202"/>
      <c r="DJ20" s="1202"/>
      <c r="DK20" s="1204"/>
      <c r="DL20" s="1212"/>
      <c r="DM20" s="132"/>
      <c r="DN20" s="132"/>
      <c r="DO20" s="1202"/>
      <c r="DP20" s="1202"/>
      <c r="DQ20" s="1202"/>
      <c r="DR20" s="1202"/>
      <c r="DS20" s="1204"/>
      <c r="DT20" s="1212"/>
      <c r="DU20" s="132"/>
      <c r="DV20" s="132"/>
      <c r="DW20" s="1202"/>
      <c r="DX20" s="1202"/>
      <c r="DY20" s="1202"/>
      <c r="DZ20" s="1202"/>
      <c r="EA20" s="1204"/>
      <c r="EB20" s="1212"/>
      <c r="EC20" s="132"/>
      <c r="ED20" s="132"/>
      <c r="EE20" s="1202"/>
      <c r="EF20" s="1202"/>
      <c r="EG20" s="1202"/>
      <c r="EH20" s="1202"/>
      <c r="EI20" s="1204"/>
      <c r="EJ20" s="1212"/>
      <c r="EK20" s="132"/>
      <c r="EL20" s="132"/>
      <c r="EM20" s="1202"/>
      <c r="EN20" s="1202"/>
      <c r="EO20" s="1202"/>
      <c r="EP20" s="1202"/>
      <c r="EQ20" s="1204"/>
      <c r="ER20" s="1212"/>
      <c r="ES20" s="132"/>
      <c r="ET20" s="132"/>
      <c r="EU20" s="1202"/>
      <c r="EV20" s="1202"/>
      <c r="EW20" s="1202"/>
      <c r="EX20" s="1202"/>
      <c r="EY20" s="1204"/>
      <c r="EZ20" s="1212"/>
      <c r="FA20" s="132"/>
      <c r="FB20" s="132"/>
      <c r="FC20" s="1202"/>
      <c r="FD20" s="1202"/>
      <c r="FE20" s="1202"/>
      <c r="FF20" s="1202"/>
      <c r="FG20" s="1204"/>
      <c r="FH20" s="1212"/>
      <c r="FI20" s="132"/>
      <c r="FJ20" s="132"/>
      <c r="FK20" s="1202"/>
      <c r="FL20" s="1202"/>
      <c r="FM20" s="1202"/>
      <c r="FN20" s="1202"/>
      <c r="FO20" s="1204"/>
    </row>
    <row r="21" spans="1:171" ht="16.5">
      <c r="A21" s="767" t="s">
        <v>102</v>
      </c>
      <c r="B21" s="1219"/>
      <c r="C21" s="847"/>
      <c r="D21" s="847"/>
      <c r="E21" s="1216"/>
      <c r="F21" s="1216"/>
      <c r="G21" s="1193"/>
      <c r="H21" s="1193"/>
      <c r="I21" s="1193"/>
      <c r="J21" s="1194"/>
      <c r="K21" s="1167"/>
      <c r="L21" s="1220"/>
      <c r="M21" s="132"/>
      <c r="N21" s="132"/>
      <c r="O21" s="132"/>
      <c r="P21" s="1217"/>
      <c r="Q21" s="1217"/>
      <c r="R21" s="1217"/>
      <c r="S21" s="1204"/>
      <c r="T21" s="1220"/>
      <c r="U21" s="132"/>
      <c r="V21" s="132"/>
      <c r="W21" s="132"/>
      <c r="X21" s="1217"/>
      <c r="Y21" s="1217"/>
      <c r="Z21" s="1217"/>
      <c r="AA21" s="1204"/>
      <c r="AB21" s="1220"/>
      <c r="AC21" s="132"/>
      <c r="AD21" s="132"/>
      <c r="AE21" s="132"/>
      <c r="AF21" s="1217"/>
      <c r="AG21" s="1217"/>
      <c r="AH21" s="1217"/>
      <c r="AI21" s="1204"/>
      <c r="AJ21" s="1220"/>
      <c r="AK21" s="132"/>
      <c r="AL21" s="132"/>
      <c r="AM21" s="132"/>
      <c r="AN21" s="1217"/>
      <c r="AO21" s="1217"/>
      <c r="AP21" s="1217"/>
      <c r="AQ21" s="1204"/>
      <c r="AR21" s="1220"/>
      <c r="AS21" s="132"/>
      <c r="AT21" s="132"/>
      <c r="AU21" s="132"/>
      <c r="AV21" s="1217"/>
      <c r="AW21" s="1217"/>
      <c r="AX21" s="1217"/>
      <c r="AY21" s="1204"/>
      <c r="AZ21" s="1220"/>
      <c r="BA21" s="132"/>
      <c r="BB21" s="132"/>
      <c r="BC21" s="132"/>
      <c r="BD21" s="1217"/>
      <c r="BE21" s="1217"/>
      <c r="BF21" s="1217"/>
      <c r="BG21" s="1204"/>
      <c r="BH21" s="1220"/>
      <c r="BI21" s="132"/>
      <c r="BJ21" s="132"/>
      <c r="BK21" s="132"/>
      <c r="BL21" s="1217"/>
      <c r="BM21" s="1217"/>
      <c r="BN21" s="1217"/>
      <c r="BO21" s="1204"/>
      <c r="BP21" s="1220"/>
      <c r="BQ21" s="132"/>
      <c r="BR21" s="132"/>
      <c r="BS21" s="132"/>
      <c r="BT21" s="1217"/>
      <c r="BU21" s="1217"/>
      <c r="BV21" s="1217"/>
      <c r="BW21" s="1204"/>
      <c r="BX21" s="1220"/>
      <c r="BY21" s="132"/>
      <c r="BZ21" s="132"/>
      <c r="CA21" s="132"/>
      <c r="CB21" s="1217"/>
      <c r="CC21" s="1217"/>
      <c r="CD21" s="1217"/>
      <c r="CE21" s="1204"/>
      <c r="CF21" s="1220"/>
      <c r="CG21" s="132"/>
      <c r="CH21" s="132"/>
      <c r="CI21" s="132"/>
      <c r="CJ21" s="1217"/>
      <c r="CK21" s="1217"/>
      <c r="CL21" s="1217"/>
      <c r="CM21" s="1204"/>
      <c r="CN21" s="1220"/>
      <c r="CO21" s="132"/>
      <c r="CP21" s="132"/>
      <c r="CQ21" s="132"/>
      <c r="CR21" s="1217"/>
      <c r="CS21" s="1217"/>
      <c r="CT21" s="1217"/>
      <c r="CU21" s="1204"/>
      <c r="CV21" s="1220"/>
      <c r="CW21" s="132"/>
      <c r="CX21" s="132"/>
      <c r="CY21" s="132"/>
      <c r="CZ21" s="1217"/>
      <c r="DA21" s="1217"/>
      <c r="DB21" s="1217"/>
      <c r="DC21" s="1204"/>
      <c r="DD21" s="1220"/>
      <c r="DE21" s="132"/>
      <c r="DF21" s="132"/>
      <c r="DG21" s="132"/>
      <c r="DH21" s="1217"/>
      <c r="DI21" s="1217"/>
      <c r="DJ21" s="1217"/>
      <c r="DK21" s="1204"/>
      <c r="DL21" s="1220"/>
      <c r="DM21" s="132"/>
      <c r="DN21" s="132"/>
      <c r="DO21" s="132"/>
      <c r="DP21" s="1217"/>
      <c r="DQ21" s="1217"/>
      <c r="DR21" s="1217"/>
      <c r="DS21" s="1204"/>
      <c r="DT21" s="1220"/>
      <c r="DU21" s="132"/>
      <c r="DV21" s="132"/>
      <c r="DW21" s="132"/>
      <c r="DX21" s="1217"/>
      <c r="DY21" s="1217"/>
      <c r="DZ21" s="1217"/>
      <c r="EA21" s="1204"/>
      <c r="EB21" s="1220"/>
      <c r="EC21" s="132"/>
      <c r="ED21" s="132"/>
      <c r="EE21" s="132"/>
      <c r="EF21" s="1217"/>
      <c r="EG21" s="1217"/>
      <c r="EH21" s="1217"/>
      <c r="EI21" s="1204"/>
      <c r="EJ21" s="1220"/>
      <c r="EK21" s="132"/>
      <c r="EL21" s="132"/>
      <c r="EM21" s="132"/>
      <c r="EN21" s="1217"/>
      <c r="EO21" s="1217"/>
      <c r="EP21" s="1217"/>
      <c r="EQ21" s="1204"/>
      <c r="ER21" s="1220"/>
      <c r="ES21" s="132"/>
      <c r="ET21" s="132"/>
      <c r="EU21" s="132"/>
      <c r="EV21" s="1217"/>
      <c r="EW21" s="1217"/>
      <c r="EX21" s="1217"/>
      <c r="EY21" s="1204"/>
      <c r="EZ21" s="1220"/>
      <c r="FA21" s="132"/>
      <c r="FB21" s="132"/>
      <c r="FC21" s="132"/>
      <c r="FD21" s="1217"/>
      <c r="FE21" s="1217"/>
      <c r="FF21" s="1217"/>
      <c r="FG21" s="1204"/>
      <c r="FH21" s="1220"/>
      <c r="FI21" s="132"/>
      <c r="FJ21" s="132"/>
      <c r="FK21" s="132"/>
      <c r="FL21" s="1217"/>
      <c r="FM21" s="1217"/>
      <c r="FN21" s="1217"/>
      <c r="FO21" s="1204"/>
    </row>
    <row r="22" spans="1:171">
      <c r="A22" s="1221">
        <v>2</v>
      </c>
      <c r="B22" s="808" t="s">
        <v>103</v>
      </c>
      <c r="C22" s="1196"/>
      <c r="D22" s="1197" t="s">
        <v>656</v>
      </c>
      <c r="E22" s="1198" t="str">
        <f>'Sch 1- Rate Base '!E22</f>
        <v>PROD</v>
      </c>
      <c r="F22" s="1199"/>
      <c r="G22" s="1200">
        <f>'Sch 1- Rate Base '!G22</f>
        <v>0</v>
      </c>
      <c r="H22" s="1200">
        <f>'Sch 1- Rate Base '!H22</f>
        <v>0</v>
      </c>
      <c r="I22" s="1200">
        <f>'Sch 1- Rate Base '!I22</f>
        <v>0</v>
      </c>
      <c r="J22" s="1201">
        <f>'Sch 1- Rate Base '!J22</f>
        <v>0</v>
      </c>
      <c r="K22" s="1167">
        <f>IF($E22="DIRECT",0,1)</f>
        <v>1</v>
      </c>
      <c r="N22" s="1222">
        <f>VLOOKUP($A22,'New Resources - Individual'!$A$4:$Y$151,N$2,FALSE)*N$1</f>
        <v>0</v>
      </c>
      <c r="O22" s="1202">
        <f>$G22+N22</f>
        <v>0</v>
      </c>
      <c r="P22" s="1203">
        <f>VLOOKUP($E22,O$463:R$474,2,FALSE)*O22*($K22)+IF($G22&gt;0,($H22/$G22)*O22,0)*(1-$K22)</f>
        <v>0</v>
      </c>
      <c r="Q22" s="1203">
        <f>VLOOKUP($E22,O$463:R$474,3,FALSE)*O22*($K22)+IF($G22&gt;0,($I22/$G22)*O22,0)*(1-$K22)</f>
        <v>0</v>
      </c>
      <c r="R22" s="1203">
        <f>VLOOKUP($E22,O$463:R$474,4,FALSE)*O22*($K22)+(O22-P22-Q22)*(1-$K22)</f>
        <v>0</v>
      </c>
      <c r="S22" s="1204"/>
      <c r="V22" s="1222">
        <f>VLOOKUP($A22,'New Resources - Individual'!$A$4:$Y$151,V$2,FALSE)*V$1</f>
        <v>0</v>
      </c>
      <c r="W22" s="1202">
        <f>$G22+V22</f>
        <v>0</v>
      </c>
      <c r="X22" s="1203">
        <f>VLOOKUP($E22,W$463:Z$474,2,FALSE)*W22*($K22)+IF($G22&gt;0,($H22/$G22)*W22,0)*(1-$K22)</f>
        <v>0</v>
      </c>
      <c r="Y22" s="1203">
        <f>VLOOKUP($E22,W$463:Z$474,3,FALSE)*W22*($K22)+IF($G22&gt;0,($I22/$G22)*W22,0)*(1-$K22)</f>
        <v>0</v>
      </c>
      <c r="Z22" s="1203">
        <f>VLOOKUP($E22,W$463:Z$474,4,FALSE)*W22*($K22)+(W22-X22-Y22)*(1-$K22)</f>
        <v>0</v>
      </c>
      <c r="AA22" s="1204">
        <v>1</v>
      </c>
      <c r="AD22" s="1222">
        <f>VLOOKUP($A22,'New Resources - Individual'!$A$4:$Y$151,AD$2,FALSE)*AD$1</f>
        <v>0</v>
      </c>
      <c r="AE22" s="1202">
        <f>$G22+AD22</f>
        <v>0</v>
      </c>
      <c r="AF22" s="1203">
        <f>VLOOKUP($E22,AE$463:AH$474,2,FALSE)*AE22*($K22)+IF($G22&gt;0,($H22/$G22)*AE22,0)*(1-$K22)</f>
        <v>0</v>
      </c>
      <c r="AG22" s="1203">
        <f>VLOOKUP($E22,AE$463:AH$474,3,FALSE)*AE22*($K22)+IF($G22&gt;0,($I22/$G22)*AE22,0)*(1-$K22)</f>
        <v>0</v>
      </c>
      <c r="AH22" s="1203">
        <f>VLOOKUP($E22,AE$463:AH$474,4,FALSE)*AE22*($K22)+(AE22-AF22-AG22)*(1-$K22)</f>
        <v>0</v>
      </c>
      <c r="AI22" s="1204"/>
      <c r="AL22" s="1222">
        <f>VLOOKUP($A22,'New Resources - Individual'!$A$4:$Y$151,AL$2,FALSE)*AL$1</f>
        <v>0</v>
      </c>
      <c r="AM22" s="1202">
        <f>$G22+AL22</f>
        <v>0</v>
      </c>
      <c r="AN22" s="1203">
        <f>VLOOKUP($E22,AM$463:AP$474,2,FALSE)*AM22*($K22)+IF($G22&gt;0,($H22/$G22)*AM22,0)*(1-$K22)</f>
        <v>0</v>
      </c>
      <c r="AO22" s="1203">
        <f>VLOOKUP($E22,AM$463:AP$474,3,FALSE)*AM22*($K22)+IF($G22&gt;0,($I22/$G22)*AM22,0)*(1-$K22)</f>
        <v>0</v>
      </c>
      <c r="AP22" s="1203">
        <f>VLOOKUP($E22,AM$463:AP$474,4,FALSE)*AM22*($K22)+(AM22-AN22-AO22)*(1-$K22)</f>
        <v>0</v>
      </c>
      <c r="AQ22" s="1204"/>
      <c r="AT22" s="1222">
        <f>VLOOKUP($A22,'New Resources - Individual'!$A$4:$Y$151,AT$2,FALSE)*AT$1</f>
        <v>0</v>
      </c>
      <c r="AU22" s="1202">
        <f>$G22+AT22</f>
        <v>0</v>
      </c>
      <c r="AV22" s="1203">
        <f>VLOOKUP($E22,AU$463:AX$474,2,FALSE)*AU22*($K22)+IF($G22&gt;0,($H22/$G22)*AU22,0)*(1-$K22)</f>
        <v>0</v>
      </c>
      <c r="AW22" s="1203">
        <f>VLOOKUP($E22,AU$463:AX$474,3,FALSE)*AU22*($K22)+IF($G22&gt;0,($I22/$G22)*AU22,0)*(1-$K22)</f>
        <v>0</v>
      </c>
      <c r="AX22" s="1203">
        <f>VLOOKUP($E22,AU$463:AX$474,4,FALSE)*AU22*($K22)+(AU22-AV22-AW22)*(1-$K22)</f>
        <v>0</v>
      </c>
      <c r="AY22" s="1204"/>
      <c r="BB22" s="1222">
        <f>VLOOKUP($A22,'New Resources - Individual'!$A$4:$Y$151,BB$2,FALSE)*BB$1</f>
        <v>0</v>
      </c>
      <c r="BC22" s="1202">
        <f>$G22+BB22</f>
        <v>0</v>
      </c>
      <c r="BD22" s="1203">
        <f>VLOOKUP($E22,BC$463:BF$474,2,FALSE)*BC22*($K22)+IF($G22&gt;0,($H22/$G22)*BC22,0)*(1-$K22)</f>
        <v>0</v>
      </c>
      <c r="BE22" s="1203">
        <f>VLOOKUP($E22,BC$463:BF$474,3,FALSE)*BC22*($K22)+IF($G22&gt;0,($I22/$G22)*BC22,0)*(1-$K22)</f>
        <v>0</v>
      </c>
      <c r="BF22" s="1203">
        <f>VLOOKUP($E22,BC$463:BF$474,4,FALSE)*BC22*($K22)+(BC22-BD22-BE22)*(1-$K22)</f>
        <v>0</v>
      </c>
      <c r="BG22" s="1204"/>
      <c r="BJ22" s="1222">
        <f>VLOOKUP($A22,'New Resources - Individual'!$A$4:$Y$151,BJ$2,FALSE)*BJ$1</f>
        <v>0</v>
      </c>
      <c r="BK22" s="1202">
        <f>$G22+BJ22</f>
        <v>0</v>
      </c>
      <c r="BL22" s="1203">
        <f>VLOOKUP($E22,BK$463:BN$474,2,FALSE)*BK22*($K22)+IF($G22&gt;0,($H22/$G22)*BK22,0)*(1-$K22)</f>
        <v>0</v>
      </c>
      <c r="BM22" s="1203">
        <f>VLOOKUP($E22,BK$463:BN$474,3,FALSE)*BK22*($K22)+IF($G22&gt;0,($I22/$G22)*BK22,0)*(1-$K22)</f>
        <v>0</v>
      </c>
      <c r="BN22" s="1203">
        <f>VLOOKUP($E22,BK$463:BN$474,4,FALSE)*BK22*($K22)+(BK22-BL22-BM22)*(1-$K22)</f>
        <v>0</v>
      </c>
      <c r="BO22" s="1204"/>
      <c r="BR22" s="1222">
        <f>VLOOKUP($A22,'New Resources - Individual'!$A$4:$Y$151,BR$2,FALSE)*BR$1</f>
        <v>0</v>
      </c>
      <c r="BS22" s="1202">
        <f>$G22+BR22</f>
        <v>0</v>
      </c>
      <c r="BT22" s="1203">
        <f>VLOOKUP($E22,BS$463:BV$474,2,FALSE)*BS22*($K22)+IF($G22&gt;0,($H22/$G22)*BS22,0)*(1-$K22)</f>
        <v>0</v>
      </c>
      <c r="BU22" s="1203">
        <f>VLOOKUP($E22,BS$463:BV$474,3,FALSE)*BS22*($K22)+IF($G22&gt;0,($I22/$G22)*BS22,0)*(1-$K22)</f>
        <v>0</v>
      </c>
      <c r="BV22" s="1203">
        <f>VLOOKUP($E22,BS$463:BV$474,4,FALSE)*BS22*($K22)+(BS22-BT22-BU22)*(1-$K22)</f>
        <v>0</v>
      </c>
      <c r="BW22" s="1204"/>
      <c r="BZ22" s="1222">
        <f>VLOOKUP($A22,'New Resources - Individual'!$A$4:$Y$151,BZ$2,FALSE)*BZ$1</f>
        <v>0</v>
      </c>
      <c r="CA22" s="1202">
        <f>$G22+BZ22</f>
        <v>0</v>
      </c>
      <c r="CB22" s="1203">
        <f>VLOOKUP($E22,CA$463:CD$474,2,FALSE)*CA22*($K22)+IF($G22&gt;0,($H22/$G22)*CA22,0)*(1-$K22)</f>
        <v>0</v>
      </c>
      <c r="CC22" s="1203">
        <f>VLOOKUP($E22,CA$463:CD$474,3,FALSE)*CA22*($K22)+IF($G22&gt;0,($I22/$G22)*CA22,0)*(1-$K22)</f>
        <v>0</v>
      </c>
      <c r="CD22" s="1203">
        <f>VLOOKUP($E22,CA$463:CD$474,4,FALSE)*CA22*($K22)+(CA22-CB22-CC22)*(1-$K22)</f>
        <v>0</v>
      </c>
      <c r="CE22" s="1204"/>
      <c r="CH22" s="1222">
        <f>VLOOKUP($A22,'New Resources - Individual'!$A$4:$Y$151,CH$2,FALSE)*CH$1</f>
        <v>0</v>
      </c>
      <c r="CI22" s="1202">
        <f>$G22+CH22</f>
        <v>0</v>
      </c>
      <c r="CJ22" s="1203">
        <f>VLOOKUP($E22,CI$463:CL$474,2,FALSE)*CI22*($K22)+IF($G22&gt;0,($H22/$G22)*CI22,0)*(1-$K22)</f>
        <v>0</v>
      </c>
      <c r="CK22" s="1203">
        <f>VLOOKUP($E22,CI$463:CL$474,3,FALSE)*CI22*($K22)+IF($G22&gt;0,($I22/$G22)*CI22,0)*(1-$K22)</f>
        <v>0</v>
      </c>
      <c r="CL22" s="1203">
        <f>VLOOKUP($E22,CI$463:CL$474,4,FALSE)*CI22*($K22)+(CI22-CJ22-CK22)*(1-$K22)</f>
        <v>0</v>
      </c>
      <c r="CM22" s="1204"/>
      <c r="CP22" s="1222">
        <f>VLOOKUP($A22,'New Resources - Individual'!$A$4:$Y$151,CP$2,FALSE)*CP$1</f>
        <v>0</v>
      </c>
      <c r="CQ22" s="1202">
        <f>$G22+CP22</f>
        <v>0</v>
      </c>
      <c r="CR22" s="1203">
        <f>VLOOKUP($E22,CQ$463:CT$474,2,FALSE)*CQ22*($K22)+IF($G22&gt;0,($H22/$G22)*CQ22,0)*(1-$K22)</f>
        <v>0</v>
      </c>
      <c r="CS22" s="1203">
        <f>VLOOKUP($E22,CQ$463:CT$474,3,FALSE)*CQ22*($K22)+IF($G22&gt;0,($I22/$G22)*CQ22,0)*(1-$K22)</f>
        <v>0</v>
      </c>
      <c r="CT22" s="1203">
        <f>VLOOKUP($E22,CQ$463:CT$474,4,FALSE)*CQ22*($K22)+(CQ22-CR22-CS22)*(1-$K22)</f>
        <v>0</v>
      </c>
      <c r="CU22" s="1204"/>
      <c r="CX22" s="1222">
        <f>VLOOKUP($A22,'New Resources - Individual'!$A$4:$Y$151,CX$2,FALSE)*CX$1</f>
        <v>0</v>
      </c>
      <c r="CY22" s="1202">
        <f>$G22+CX22</f>
        <v>0</v>
      </c>
      <c r="CZ22" s="1203">
        <f>VLOOKUP($E22,CY$463:DB$474,2,FALSE)*CY22*($K22)+IF($G22&gt;0,($H22/$G22)*CY22,0)*(1-$K22)</f>
        <v>0</v>
      </c>
      <c r="DA22" s="1203">
        <f>VLOOKUP($E22,CY$463:DB$474,3,FALSE)*CY22*($K22)+IF($G22&gt;0,($I22/$G22)*CY22,0)*(1-$K22)</f>
        <v>0</v>
      </c>
      <c r="DB22" s="1203">
        <f>VLOOKUP($E22,CY$463:DB$474,4,FALSE)*CY22*($K22)+(CY22-CZ22-DA22)*(1-$K22)</f>
        <v>0</v>
      </c>
      <c r="DC22" s="1204"/>
      <c r="DF22" s="1222">
        <f>VLOOKUP($A22,'New Resources - Individual'!$A$4:$Y$151,DF$2,FALSE)*DF$1</f>
        <v>0</v>
      </c>
      <c r="DG22" s="1202">
        <f>$G22+DF22</f>
        <v>0</v>
      </c>
      <c r="DH22" s="1203">
        <f>VLOOKUP($E22,DG$463:DJ$474,2,FALSE)*DG22*($K22)+IF($G22&gt;0,($H22/$G22)*DG22,0)*(1-$K22)</f>
        <v>0</v>
      </c>
      <c r="DI22" s="1203">
        <f>VLOOKUP($E22,DG$463:DJ$474,3,FALSE)*DG22*($K22)+IF($G22&gt;0,($I22/$G22)*DG22,0)*(1-$K22)</f>
        <v>0</v>
      </c>
      <c r="DJ22" s="1203">
        <f>VLOOKUP($E22,DG$463:DJ$474,4,FALSE)*DG22*($K22)+(DG22-DH22-DI22)*(1-$K22)</f>
        <v>0</v>
      </c>
      <c r="DK22" s="1204"/>
      <c r="DN22" s="1222">
        <f>VLOOKUP($A22,'New Resources - Individual'!$A$4:$Y$151,DN$2,FALSE)*DN$1</f>
        <v>0</v>
      </c>
      <c r="DO22" s="1202">
        <f>$G22+DN22</f>
        <v>0</v>
      </c>
      <c r="DP22" s="1203">
        <f>VLOOKUP($E22,DO$463:DR$474,2,FALSE)*DO22*($K22)+IF($G22&gt;0,($H22/$G22)*DO22,0)*(1-$K22)</f>
        <v>0</v>
      </c>
      <c r="DQ22" s="1203">
        <f>VLOOKUP($E22,DO$463:DR$474,3,FALSE)*DO22*($K22)+IF($G22&gt;0,($I22/$G22)*DO22,0)*(1-$K22)</f>
        <v>0</v>
      </c>
      <c r="DR22" s="1203">
        <f>VLOOKUP($E22,DO$463:DR$474,4,FALSE)*DO22*($K22)+(DO22-DP22-DQ22)*(1-$K22)</f>
        <v>0</v>
      </c>
      <c r="DS22" s="1204"/>
      <c r="DV22" s="1222">
        <f>VLOOKUP($A22,'New Resources - Individual'!$A$4:$Y$151,DV$2,FALSE)*DV$1</f>
        <v>0</v>
      </c>
      <c r="DW22" s="1202">
        <f>$G22+DV22</f>
        <v>0</v>
      </c>
      <c r="DX22" s="1203">
        <f>VLOOKUP($E22,DW$463:DZ$474,2,FALSE)*DW22*($K22)+IF($G22&gt;0,($H22/$G22)*DW22,0)*(1-$K22)</f>
        <v>0</v>
      </c>
      <c r="DY22" s="1203">
        <f>VLOOKUP($E22,DW$463:DZ$474,3,FALSE)*DW22*($K22)+IF($G22&gt;0,($I22/$G22)*DW22,0)*(1-$K22)</f>
        <v>0</v>
      </c>
      <c r="DZ22" s="1203">
        <f>VLOOKUP($E22,DW$463:DZ$474,4,FALSE)*DW22*($K22)+(DW22-DX22-DY22)*(1-$K22)</f>
        <v>0</v>
      </c>
      <c r="EA22" s="1204"/>
      <c r="ED22" s="1222">
        <f>VLOOKUP($A22,'New Resources - Individual'!$A$4:$Y$151,ED$2,FALSE)*ED$1</f>
        <v>0</v>
      </c>
      <c r="EE22" s="1202">
        <f>$G22+ED22</f>
        <v>0</v>
      </c>
      <c r="EF22" s="1203">
        <f>VLOOKUP($E22,EE$463:EH$474,2,FALSE)*EE22*($K22)+IF($G22&gt;0,($H22/$G22)*EE22,0)*(1-$K22)</f>
        <v>0</v>
      </c>
      <c r="EG22" s="1203">
        <f>VLOOKUP($E22,EE$463:EH$474,3,FALSE)*EE22*($K22)+IF($G22&gt;0,($I22/$G22)*EE22,0)*(1-$K22)</f>
        <v>0</v>
      </c>
      <c r="EH22" s="1203">
        <f>VLOOKUP($E22,EE$463:EH$474,4,FALSE)*EE22*($K22)+(EE22-EF22-EG22)*(1-$K22)</f>
        <v>0</v>
      </c>
      <c r="EI22" s="1204"/>
      <c r="EL22" s="1222">
        <f>VLOOKUP($A22,'New Resources - Individual'!$A$4:$Y$151,EL$2,FALSE)*EL$1</f>
        <v>0</v>
      </c>
      <c r="EM22" s="1202">
        <f>$G22+EL22</f>
        <v>0</v>
      </c>
      <c r="EN22" s="1203">
        <f>VLOOKUP($E22,EM$463:EP$474,2,FALSE)*EM22*($K22)+IF($G22&gt;0,($H22/$G22)*EM22,0)*(1-$K22)</f>
        <v>0</v>
      </c>
      <c r="EO22" s="1203">
        <f>VLOOKUP($E22,EM$463:EP$474,3,FALSE)*EM22*($K22)+IF($G22&gt;0,($I22/$G22)*EM22,0)*(1-$K22)</f>
        <v>0</v>
      </c>
      <c r="EP22" s="1203">
        <f>VLOOKUP($E22,EM$463:EP$474,4,FALSE)*EM22*($K22)+(EM22-EN22-EO22)*(1-$K22)</f>
        <v>0</v>
      </c>
      <c r="EQ22" s="1204"/>
      <c r="ET22" s="1222">
        <f>VLOOKUP($A22,'New Resources - Individual'!$A$4:$Y$151,ET$2,FALSE)*ET$1</f>
        <v>0</v>
      </c>
      <c r="EU22" s="1202">
        <f>$G22+ET22</f>
        <v>0</v>
      </c>
      <c r="EV22" s="1203">
        <f>VLOOKUP($E22,EU$463:EX$474,2,FALSE)*EU22*($K22)+IF($G22&gt;0,($H22/$G22)*EU22,0)*(1-$K22)</f>
        <v>0</v>
      </c>
      <c r="EW22" s="1203">
        <f>VLOOKUP($E22,EU$463:EX$474,3,FALSE)*EU22*($K22)+IF($G22&gt;0,($I22/$G22)*EU22,0)*(1-$K22)</f>
        <v>0</v>
      </c>
      <c r="EX22" s="1203">
        <f>VLOOKUP($E22,EU$463:EX$474,4,FALSE)*EU22*($K22)+(EU22-EV22-EW22)*(1-$K22)</f>
        <v>0</v>
      </c>
      <c r="EY22" s="1204"/>
      <c r="FB22" s="1222">
        <f>VLOOKUP($A22,'New Resources - Individual'!$A$4:$Y$151,FB$2,FALSE)*FB$1</f>
        <v>0</v>
      </c>
      <c r="FC22" s="1202">
        <f>$G22+FB22</f>
        <v>0</v>
      </c>
      <c r="FD22" s="1203">
        <f>VLOOKUP($E22,FC$463:FF$474,2,FALSE)*FC22*($K22)+IF($G22&gt;0,($H22/$G22)*FC22,0)*(1-$K22)</f>
        <v>0</v>
      </c>
      <c r="FE22" s="1203">
        <f>VLOOKUP($E22,FC$463:FF$474,3,FALSE)*FC22*($K22)+IF($G22&gt;0,($I22/$G22)*FC22,0)*(1-$K22)</f>
        <v>0</v>
      </c>
      <c r="FF22" s="1203">
        <f>VLOOKUP($E22,FC$463:FF$474,4,FALSE)*FC22*($K22)+(FC22-FD22-FE22)*(1-$K22)</f>
        <v>0</v>
      </c>
      <c r="FG22" s="1204"/>
      <c r="FJ22" s="1222">
        <f>VLOOKUP($A22,'New Resources - Individual'!$A$4:$Y$151,FJ$2,FALSE)*FJ$1</f>
        <v>0</v>
      </c>
      <c r="FK22" s="1202">
        <f>$G22+FJ22</f>
        <v>0</v>
      </c>
      <c r="FL22" s="1203">
        <f>VLOOKUP($E22,FK$463:FN$474,2,FALSE)*FK22*($K22)+IF($G22&gt;0,($H22/$G22)*FK22,0)*(1-$K22)</f>
        <v>0</v>
      </c>
      <c r="FM22" s="1203">
        <f>VLOOKUP($E22,FK$463:FN$474,3,FALSE)*FK22*($K22)+IF($G22&gt;0,($I22/$G22)*FK22,0)*(1-$K22)</f>
        <v>0</v>
      </c>
      <c r="FN22" s="1203">
        <f>VLOOKUP($E22,FK$463:FN$474,4,FALSE)*FK22*($K22)+(FK22-FL22-FM22)*(1-$K22)</f>
        <v>0</v>
      </c>
      <c r="FO22" s="1204"/>
    </row>
    <row r="23" spans="1:171">
      <c r="A23" s="1221">
        <v>16</v>
      </c>
      <c r="B23" s="808" t="s">
        <v>104</v>
      </c>
      <c r="C23" s="1196"/>
      <c r="D23" s="1197" t="s">
        <v>657</v>
      </c>
      <c r="E23" s="1198" t="str">
        <f>'Sch 1- Rate Base '!E23</f>
        <v>PROD</v>
      </c>
      <c r="F23" s="1199"/>
      <c r="G23" s="1200">
        <f>'Sch 1- Rate Base '!G23</f>
        <v>0</v>
      </c>
      <c r="H23" s="1200">
        <f>'Sch 1- Rate Base '!H23</f>
        <v>0</v>
      </c>
      <c r="I23" s="1200">
        <f>'Sch 1- Rate Base '!I23</f>
        <v>0</v>
      </c>
      <c r="J23" s="1201">
        <f>'Sch 1- Rate Base '!J23</f>
        <v>0</v>
      </c>
      <c r="K23" s="1167">
        <f>IF($E23="DIRECT",0,1)</f>
        <v>1</v>
      </c>
      <c r="N23" s="1222">
        <f>VLOOKUP($A23,'New Resources - Individual'!$A$4:$Y$151,N$2,FALSE)*N$1</f>
        <v>0</v>
      </c>
      <c r="O23" s="1202">
        <f>$G23+N23</f>
        <v>0</v>
      </c>
      <c r="P23" s="1203">
        <f>VLOOKUP($E23,O$463:R$474,2,FALSE)*O23*($K23)+IF($G23&gt;0,($H23/$G23)*O23,0)*(1-$K23)</f>
        <v>0</v>
      </c>
      <c r="Q23" s="1203">
        <f>VLOOKUP($E23,O$463:R$474,3,FALSE)*O23*($K23)+IF($G23&gt;0,($I23/$G23)*O23,0)*(1-$K23)</f>
        <v>0</v>
      </c>
      <c r="R23" s="1203">
        <f>VLOOKUP($E23,O$463:R$474,4,FALSE)*O23*($K23)+(O23-P23-Q23)*(1-$K23)</f>
        <v>0</v>
      </c>
      <c r="S23" s="1204"/>
      <c r="V23" s="1222">
        <f>VLOOKUP($A23,'New Resources - Individual'!$A$4:$Y$151,V$2,FALSE)*V$1</f>
        <v>0</v>
      </c>
      <c r="W23" s="1202">
        <f>$G23+V23</f>
        <v>0</v>
      </c>
      <c r="X23" s="1203">
        <f>VLOOKUP($E23,W$463:Z$474,2,FALSE)*W23*($K23)+IF($G23&gt;0,($H23/$G23)*W23,0)*(1-$K23)</f>
        <v>0</v>
      </c>
      <c r="Y23" s="1203">
        <f>VLOOKUP($E23,W$463:Z$474,3,FALSE)*W23*($K23)+IF($G23&gt;0,($I23/$G23)*W23,0)*(1-$K23)</f>
        <v>0</v>
      </c>
      <c r="Z23" s="1203">
        <f>VLOOKUP($E23,W$463:Z$474,4,FALSE)*W23*($K23)+(W23-X23-Y23)*(1-$K23)</f>
        <v>0</v>
      </c>
      <c r="AA23" s="1204">
        <v>1</v>
      </c>
      <c r="AD23" s="1222">
        <f>VLOOKUP($A23,'New Resources - Individual'!$A$4:$Y$151,AD$2,FALSE)*AD$1</f>
        <v>0</v>
      </c>
      <c r="AE23" s="1202">
        <f>$G23+AD23</f>
        <v>0</v>
      </c>
      <c r="AF23" s="1203">
        <f>VLOOKUP($E23,AE$463:AH$474,2,FALSE)*AE23*($K23)+IF($G23&gt;0,($H23/$G23)*AE23,0)*(1-$K23)</f>
        <v>0</v>
      </c>
      <c r="AG23" s="1203">
        <f>VLOOKUP($E23,AE$463:AH$474,3,FALSE)*AE23*($K23)+IF($G23&gt;0,($I23/$G23)*AE23,0)*(1-$K23)</f>
        <v>0</v>
      </c>
      <c r="AH23" s="1203">
        <f>VLOOKUP($E23,AE$463:AH$474,4,FALSE)*AE23*($K23)+(AE23-AF23-AG23)*(1-$K23)</f>
        <v>0</v>
      </c>
      <c r="AI23" s="1204"/>
      <c r="AL23" s="1222">
        <f>VLOOKUP($A23,'New Resources - Individual'!$A$4:$Y$151,AL$2,FALSE)*AL$1</f>
        <v>0</v>
      </c>
      <c r="AM23" s="1202">
        <f>$G23+AL23</f>
        <v>0</v>
      </c>
      <c r="AN23" s="1203">
        <f>VLOOKUP($E23,AM$463:AP$474,2,FALSE)*AM23*($K23)+IF($G23&gt;0,($H23/$G23)*AM23,0)*(1-$K23)</f>
        <v>0</v>
      </c>
      <c r="AO23" s="1203">
        <f>VLOOKUP($E23,AM$463:AP$474,3,FALSE)*AM23*($K23)+IF($G23&gt;0,($I23/$G23)*AM23,0)*(1-$K23)</f>
        <v>0</v>
      </c>
      <c r="AP23" s="1203">
        <f>VLOOKUP($E23,AM$463:AP$474,4,FALSE)*AM23*($K23)+(AM23-AN23-AO23)*(1-$K23)</f>
        <v>0</v>
      </c>
      <c r="AQ23" s="1204"/>
      <c r="AT23" s="1222">
        <f>VLOOKUP($A23,'New Resources - Individual'!$A$4:$Y$151,AT$2,FALSE)*AT$1</f>
        <v>0</v>
      </c>
      <c r="AU23" s="1202">
        <f>$G23+AT23</f>
        <v>0</v>
      </c>
      <c r="AV23" s="1203">
        <f>VLOOKUP($E23,AU$463:AX$474,2,FALSE)*AU23*($K23)+IF($G23&gt;0,($H23/$G23)*AU23,0)*(1-$K23)</f>
        <v>0</v>
      </c>
      <c r="AW23" s="1203">
        <f>VLOOKUP($E23,AU$463:AX$474,3,FALSE)*AU23*($K23)+IF($G23&gt;0,($I23/$G23)*AU23,0)*(1-$K23)</f>
        <v>0</v>
      </c>
      <c r="AX23" s="1203">
        <f>VLOOKUP($E23,AU$463:AX$474,4,FALSE)*AU23*($K23)+(AU23-AV23-AW23)*(1-$K23)</f>
        <v>0</v>
      </c>
      <c r="AY23" s="1204"/>
      <c r="BB23" s="1222">
        <f>VLOOKUP($A23,'New Resources - Individual'!$A$4:$Y$151,BB$2,FALSE)*BB$1</f>
        <v>0</v>
      </c>
      <c r="BC23" s="1202">
        <f>$G23+BB23</f>
        <v>0</v>
      </c>
      <c r="BD23" s="1203">
        <f>VLOOKUP($E23,BC$463:BF$474,2,FALSE)*BC23*($K23)+IF($G23&gt;0,($H23/$G23)*BC23,0)*(1-$K23)</f>
        <v>0</v>
      </c>
      <c r="BE23" s="1203">
        <f>VLOOKUP($E23,BC$463:BF$474,3,FALSE)*BC23*($K23)+IF($G23&gt;0,($I23/$G23)*BC23,0)*(1-$K23)</f>
        <v>0</v>
      </c>
      <c r="BF23" s="1203">
        <f>VLOOKUP($E23,BC$463:BF$474,4,FALSE)*BC23*($K23)+(BC23-BD23-BE23)*(1-$K23)</f>
        <v>0</v>
      </c>
      <c r="BG23" s="1204"/>
      <c r="BJ23" s="1222">
        <f>VLOOKUP($A23,'New Resources - Individual'!$A$4:$Y$151,BJ$2,FALSE)*BJ$1</f>
        <v>0</v>
      </c>
      <c r="BK23" s="1202">
        <f>$G23+BJ23</f>
        <v>0</v>
      </c>
      <c r="BL23" s="1203">
        <f>VLOOKUP($E23,BK$463:BN$474,2,FALSE)*BK23*($K23)+IF($G23&gt;0,($H23/$G23)*BK23,0)*(1-$K23)</f>
        <v>0</v>
      </c>
      <c r="BM23" s="1203">
        <f>VLOOKUP($E23,BK$463:BN$474,3,FALSE)*BK23*($K23)+IF($G23&gt;0,($I23/$G23)*BK23,0)*(1-$K23)</f>
        <v>0</v>
      </c>
      <c r="BN23" s="1203">
        <f>VLOOKUP($E23,BK$463:BN$474,4,FALSE)*BK23*($K23)+(BK23-BL23-BM23)*(1-$K23)</f>
        <v>0</v>
      </c>
      <c r="BO23" s="1204"/>
      <c r="BR23" s="1222">
        <f>VLOOKUP($A23,'New Resources - Individual'!$A$4:$Y$151,BR$2,FALSE)*BR$1</f>
        <v>0</v>
      </c>
      <c r="BS23" s="1202">
        <f>$G23+BR23</f>
        <v>0</v>
      </c>
      <c r="BT23" s="1203">
        <f>VLOOKUP($E23,BS$463:BV$474,2,FALSE)*BS23*($K23)+IF($G23&gt;0,($H23/$G23)*BS23,0)*(1-$K23)</f>
        <v>0</v>
      </c>
      <c r="BU23" s="1203">
        <f>VLOOKUP($E23,BS$463:BV$474,3,FALSE)*BS23*($K23)+IF($G23&gt;0,($I23/$G23)*BS23,0)*(1-$K23)</f>
        <v>0</v>
      </c>
      <c r="BV23" s="1203">
        <f>VLOOKUP($E23,BS$463:BV$474,4,FALSE)*BS23*($K23)+(BS23-BT23-BU23)*(1-$K23)</f>
        <v>0</v>
      </c>
      <c r="BW23" s="1204"/>
      <c r="BZ23" s="1222">
        <f>VLOOKUP($A23,'New Resources - Individual'!$A$4:$Y$151,BZ$2,FALSE)*BZ$1</f>
        <v>0</v>
      </c>
      <c r="CA23" s="1202">
        <f>$G23+BZ23</f>
        <v>0</v>
      </c>
      <c r="CB23" s="1203">
        <f>VLOOKUP($E23,CA$463:CD$474,2,FALSE)*CA23*($K23)+IF($G23&gt;0,($H23/$G23)*CA23,0)*(1-$K23)</f>
        <v>0</v>
      </c>
      <c r="CC23" s="1203">
        <f>VLOOKUP($E23,CA$463:CD$474,3,FALSE)*CA23*($K23)+IF($G23&gt;0,($I23/$G23)*CA23,0)*(1-$K23)</f>
        <v>0</v>
      </c>
      <c r="CD23" s="1203">
        <f>VLOOKUP($E23,CA$463:CD$474,4,FALSE)*CA23*($K23)+(CA23-CB23-CC23)*(1-$K23)</f>
        <v>0</v>
      </c>
      <c r="CE23" s="1204"/>
      <c r="CH23" s="1222">
        <f>VLOOKUP($A23,'New Resources - Individual'!$A$4:$Y$151,CH$2,FALSE)*CH$1</f>
        <v>0</v>
      </c>
      <c r="CI23" s="1202">
        <f>$G23+CH23</f>
        <v>0</v>
      </c>
      <c r="CJ23" s="1203">
        <f>VLOOKUP($E23,CI$463:CL$474,2,FALSE)*CI23*($K23)+IF($G23&gt;0,($H23/$G23)*CI23,0)*(1-$K23)</f>
        <v>0</v>
      </c>
      <c r="CK23" s="1203">
        <f>VLOOKUP($E23,CI$463:CL$474,3,FALSE)*CI23*($K23)+IF($G23&gt;0,($I23/$G23)*CI23,0)*(1-$K23)</f>
        <v>0</v>
      </c>
      <c r="CL23" s="1203">
        <f>VLOOKUP($E23,CI$463:CL$474,4,FALSE)*CI23*($K23)+(CI23-CJ23-CK23)*(1-$K23)</f>
        <v>0</v>
      </c>
      <c r="CM23" s="1204"/>
      <c r="CP23" s="1222">
        <f>VLOOKUP($A23,'New Resources - Individual'!$A$4:$Y$151,CP$2,FALSE)*CP$1</f>
        <v>0</v>
      </c>
      <c r="CQ23" s="1202">
        <f>$G23+CP23</f>
        <v>0</v>
      </c>
      <c r="CR23" s="1203">
        <f>VLOOKUP($E23,CQ$463:CT$474,2,FALSE)*CQ23*($K23)+IF($G23&gt;0,($H23/$G23)*CQ23,0)*(1-$K23)</f>
        <v>0</v>
      </c>
      <c r="CS23" s="1203">
        <f>VLOOKUP($E23,CQ$463:CT$474,3,FALSE)*CQ23*($K23)+IF($G23&gt;0,($I23/$G23)*CQ23,0)*(1-$K23)</f>
        <v>0</v>
      </c>
      <c r="CT23" s="1203">
        <f>VLOOKUP($E23,CQ$463:CT$474,4,FALSE)*CQ23*($K23)+(CQ23-CR23-CS23)*(1-$K23)</f>
        <v>0</v>
      </c>
      <c r="CU23" s="1204"/>
      <c r="CX23" s="1222">
        <f>VLOOKUP($A23,'New Resources - Individual'!$A$4:$Y$151,CX$2,FALSE)*CX$1</f>
        <v>0</v>
      </c>
      <c r="CY23" s="1202">
        <f>$G23+CX23</f>
        <v>0</v>
      </c>
      <c r="CZ23" s="1203">
        <f>VLOOKUP($E23,CY$463:DB$474,2,FALSE)*CY23*($K23)+IF($G23&gt;0,($H23/$G23)*CY23,0)*(1-$K23)</f>
        <v>0</v>
      </c>
      <c r="DA23" s="1203">
        <f>VLOOKUP($E23,CY$463:DB$474,3,FALSE)*CY23*($K23)+IF($G23&gt;0,($I23/$G23)*CY23,0)*(1-$K23)</f>
        <v>0</v>
      </c>
      <c r="DB23" s="1203">
        <f>VLOOKUP($E23,CY$463:DB$474,4,FALSE)*CY23*($K23)+(CY23-CZ23-DA23)*(1-$K23)</f>
        <v>0</v>
      </c>
      <c r="DC23" s="1204"/>
      <c r="DF23" s="1222">
        <f>VLOOKUP($A23,'New Resources - Individual'!$A$4:$Y$151,DF$2,FALSE)*DF$1</f>
        <v>0</v>
      </c>
      <c r="DG23" s="1202">
        <f>$G23+DF23</f>
        <v>0</v>
      </c>
      <c r="DH23" s="1203">
        <f>VLOOKUP($E23,DG$463:DJ$474,2,FALSE)*DG23*($K23)+IF($G23&gt;0,($H23/$G23)*DG23,0)*(1-$K23)</f>
        <v>0</v>
      </c>
      <c r="DI23" s="1203">
        <f>VLOOKUP($E23,DG$463:DJ$474,3,FALSE)*DG23*($K23)+IF($G23&gt;0,($I23/$G23)*DG23,0)*(1-$K23)</f>
        <v>0</v>
      </c>
      <c r="DJ23" s="1203">
        <f>VLOOKUP($E23,DG$463:DJ$474,4,FALSE)*DG23*($K23)+(DG23-DH23-DI23)*(1-$K23)</f>
        <v>0</v>
      </c>
      <c r="DK23" s="1204"/>
      <c r="DN23" s="1222">
        <f>VLOOKUP($A23,'New Resources - Individual'!$A$4:$Y$151,DN$2,FALSE)*DN$1</f>
        <v>0</v>
      </c>
      <c r="DO23" s="1202">
        <f>$G23+DN23</f>
        <v>0</v>
      </c>
      <c r="DP23" s="1203">
        <f>VLOOKUP($E23,DO$463:DR$474,2,FALSE)*DO23*($K23)+IF($G23&gt;0,($H23/$G23)*DO23,0)*(1-$K23)</f>
        <v>0</v>
      </c>
      <c r="DQ23" s="1203">
        <f>VLOOKUP($E23,DO$463:DR$474,3,FALSE)*DO23*($K23)+IF($G23&gt;0,($I23/$G23)*DO23,0)*(1-$K23)</f>
        <v>0</v>
      </c>
      <c r="DR23" s="1203">
        <f>VLOOKUP($E23,DO$463:DR$474,4,FALSE)*DO23*($K23)+(DO23-DP23-DQ23)*(1-$K23)</f>
        <v>0</v>
      </c>
      <c r="DS23" s="1204"/>
      <c r="DV23" s="1222">
        <f>VLOOKUP($A23,'New Resources - Individual'!$A$4:$Y$151,DV$2,FALSE)*DV$1</f>
        <v>0</v>
      </c>
      <c r="DW23" s="1202">
        <f>$G23+DV23</f>
        <v>0</v>
      </c>
      <c r="DX23" s="1203">
        <f>VLOOKUP($E23,DW$463:DZ$474,2,FALSE)*DW23*($K23)+IF($G23&gt;0,($H23/$G23)*DW23,0)*(1-$K23)</f>
        <v>0</v>
      </c>
      <c r="DY23" s="1203">
        <f>VLOOKUP($E23,DW$463:DZ$474,3,FALSE)*DW23*($K23)+IF($G23&gt;0,($I23/$G23)*DW23,0)*(1-$K23)</f>
        <v>0</v>
      </c>
      <c r="DZ23" s="1203">
        <f>VLOOKUP($E23,DW$463:DZ$474,4,FALSE)*DW23*($K23)+(DW23-DX23-DY23)*(1-$K23)</f>
        <v>0</v>
      </c>
      <c r="EA23" s="1204"/>
      <c r="ED23" s="1222">
        <f>VLOOKUP($A23,'New Resources - Individual'!$A$4:$Y$151,ED$2,FALSE)*ED$1</f>
        <v>0</v>
      </c>
      <c r="EE23" s="1202">
        <f>$G23+ED23</f>
        <v>0</v>
      </c>
      <c r="EF23" s="1203">
        <f>VLOOKUP($E23,EE$463:EH$474,2,FALSE)*EE23*($K23)+IF($G23&gt;0,($H23/$G23)*EE23,0)*(1-$K23)</f>
        <v>0</v>
      </c>
      <c r="EG23" s="1203">
        <f>VLOOKUP($E23,EE$463:EH$474,3,FALSE)*EE23*($K23)+IF($G23&gt;0,($I23/$G23)*EE23,0)*(1-$K23)</f>
        <v>0</v>
      </c>
      <c r="EH23" s="1203">
        <f>VLOOKUP($E23,EE$463:EH$474,4,FALSE)*EE23*($K23)+(EE23-EF23-EG23)*(1-$K23)</f>
        <v>0</v>
      </c>
      <c r="EI23" s="1204"/>
      <c r="EL23" s="1222">
        <f>VLOOKUP($A23,'New Resources - Individual'!$A$4:$Y$151,EL$2,FALSE)*EL$1</f>
        <v>0</v>
      </c>
      <c r="EM23" s="1202">
        <f>$G23+EL23</f>
        <v>0</v>
      </c>
      <c r="EN23" s="1203">
        <f>VLOOKUP($E23,EM$463:EP$474,2,FALSE)*EM23*($K23)+IF($G23&gt;0,($H23/$G23)*EM23,0)*(1-$K23)</f>
        <v>0</v>
      </c>
      <c r="EO23" s="1203">
        <f>VLOOKUP($E23,EM$463:EP$474,3,FALSE)*EM23*($K23)+IF($G23&gt;0,($I23/$G23)*EM23,0)*(1-$K23)</f>
        <v>0</v>
      </c>
      <c r="EP23" s="1203">
        <f>VLOOKUP($E23,EM$463:EP$474,4,FALSE)*EM23*($K23)+(EM23-EN23-EO23)*(1-$K23)</f>
        <v>0</v>
      </c>
      <c r="EQ23" s="1204"/>
      <c r="ET23" s="1222">
        <f>VLOOKUP($A23,'New Resources - Individual'!$A$4:$Y$151,ET$2,FALSE)*ET$1</f>
        <v>0</v>
      </c>
      <c r="EU23" s="1202">
        <f>$G23+ET23</f>
        <v>0</v>
      </c>
      <c r="EV23" s="1203">
        <f>VLOOKUP($E23,EU$463:EX$474,2,FALSE)*EU23*($K23)+IF($G23&gt;0,($H23/$G23)*EU23,0)*(1-$K23)</f>
        <v>0</v>
      </c>
      <c r="EW23" s="1203">
        <f>VLOOKUP($E23,EU$463:EX$474,3,FALSE)*EU23*($K23)+IF($G23&gt;0,($I23/$G23)*EU23,0)*(1-$K23)</f>
        <v>0</v>
      </c>
      <c r="EX23" s="1203">
        <f>VLOOKUP($E23,EU$463:EX$474,4,FALSE)*EU23*($K23)+(EU23-EV23-EW23)*(1-$K23)</f>
        <v>0</v>
      </c>
      <c r="EY23" s="1204"/>
      <c r="FB23" s="1222">
        <f>VLOOKUP($A23,'New Resources - Individual'!$A$4:$Y$151,FB$2,FALSE)*FB$1</f>
        <v>0</v>
      </c>
      <c r="FC23" s="1202">
        <f>$G23+FB23</f>
        <v>0</v>
      </c>
      <c r="FD23" s="1203">
        <f>VLOOKUP($E23,FC$463:FF$474,2,FALSE)*FC23*($K23)+IF($G23&gt;0,($H23/$G23)*FC23,0)*(1-$K23)</f>
        <v>0</v>
      </c>
      <c r="FE23" s="1203">
        <f>VLOOKUP($E23,FC$463:FF$474,3,FALSE)*FC23*($K23)+IF($G23&gt;0,($I23/$G23)*FC23,0)*(1-$K23)</f>
        <v>0</v>
      </c>
      <c r="FF23" s="1203">
        <f>VLOOKUP($E23,FC$463:FF$474,4,FALSE)*FC23*($K23)+(FC23-FD23-FE23)*(1-$K23)</f>
        <v>0</v>
      </c>
      <c r="FG23" s="1204"/>
      <c r="FJ23" s="1222">
        <f>VLOOKUP($A23,'New Resources - Individual'!$A$4:$Y$151,FJ$2,FALSE)*FJ$1</f>
        <v>0</v>
      </c>
      <c r="FK23" s="1202">
        <f>$G23+FJ23</f>
        <v>0</v>
      </c>
      <c r="FL23" s="1203">
        <f>VLOOKUP($E23,FK$463:FN$474,2,FALSE)*FK23*($K23)+IF($G23&gt;0,($H23/$G23)*FK23,0)*(1-$K23)</f>
        <v>0</v>
      </c>
      <c r="FM23" s="1203">
        <f>VLOOKUP($E23,FK$463:FN$474,3,FALSE)*FK23*($K23)+IF($G23&gt;0,($I23/$G23)*FK23,0)*(1-$K23)</f>
        <v>0</v>
      </c>
      <c r="FN23" s="1203">
        <f>VLOOKUP($E23,FK$463:FN$474,4,FALSE)*FK23*($K23)+(FK23-FL23-FM23)*(1-$K23)</f>
        <v>0</v>
      </c>
      <c r="FO23" s="1204"/>
    </row>
    <row r="24" spans="1:171">
      <c r="A24" s="1221">
        <v>29</v>
      </c>
      <c r="B24" s="808" t="s">
        <v>106</v>
      </c>
      <c r="C24" s="1196"/>
      <c r="D24" s="1197" t="s">
        <v>658</v>
      </c>
      <c r="E24" s="1198" t="str">
        <f>'Sch 1- Rate Base '!E24</f>
        <v>PROD</v>
      </c>
      <c r="F24" s="1199"/>
      <c r="G24" s="1200">
        <f>'Sch 1- Rate Base '!G24</f>
        <v>0</v>
      </c>
      <c r="H24" s="1200">
        <f>'Sch 1- Rate Base '!H24</f>
        <v>0</v>
      </c>
      <c r="I24" s="1200">
        <f>'Sch 1- Rate Base '!I24</f>
        <v>0</v>
      </c>
      <c r="J24" s="1201">
        <f>'Sch 1- Rate Base '!J24</f>
        <v>0</v>
      </c>
      <c r="K24" s="1167">
        <f>IF($E24="DIRECT",0,1)</f>
        <v>1</v>
      </c>
      <c r="N24" s="1222">
        <f>VLOOKUP($A24,'New Resources - Individual'!$A$4:$Y$151,N$2,FALSE)*N$1</f>
        <v>0</v>
      </c>
      <c r="O24" s="1202">
        <f>$G24+N24</f>
        <v>0</v>
      </c>
      <c r="P24" s="1203">
        <f>VLOOKUP($E24,O$463:R$474,2,FALSE)*O24*($K24)+IF($G24&gt;0,($H24/$G24)*O24,0)*(1-$K24)</f>
        <v>0</v>
      </c>
      <c r="Q24" s="1203">
        <f>VLOOKUP($E24,O$463:R$474,3,FALSE)*O24*($K24)+IF($G24&gt;0,($I24/$G24)*O24,0)*(1-$K24)</f>
        <v>0</v>
      </c>
      <c r="R24" s="1203">
        <f>VLOOKUP($E24,O$463:R$474,4,FALSE)*O24*($K24)+(O24-P24-Q24)*(1-$K24)</f>
        <v>0</v>
      </c>
      <c r="S24" s="1204"/>
      <c r="V24" s="1222">
        <f>VLOOKUP($A24,'New Resources - Individual'!$A$4:$Y$151,V$2,FALSE)*V$1</f>
        <v>0</v>
      </c>
      <c r="W24" s="1202">
        <f>$G24+V24</f>
        <v>0</v>
      </c>
      <c r="X24" s="1203">
        <f>VLOOKUP($E24,W$463:Z$474,2,FALSE)*W24*($K24)+IF($G24&gt;0,($H24/$G24)*W24,0)*(1-$K24)</f>
        <v>0</v>
      </c>
      <c r="Y24" s="1203">
        <f>VLOOKUP($E24,W$463:Z$474,3,FALSE)*W24*($K24)+IF($G24&gt;0,($I24/$G24)*W24,0)*(1-$K24)</f>
        <v>0</v>
      </c>
      <c r="Z24" s="1203">
        <f>VLOOKUP($E24,W$463:Z$474,4,FALSE)*W24*($K24)+(W24-X24-Y24)*(1-$K24)</f>
        <v>0</v>
      </c>
      <c r="AA24" s="1204">
        <v>1</v>
      </c>
      <c r="AD24" s="1222">
        <f>VLOOKUP($A24,'New Resources - Individual'!$A$4:$Y$151,AD$2,FALSE)*AD$1</f>
        <v>0</v>
      </c>
      <c r="AE24" s="1202">
        <f>$G24+AD24</f>
        <v>0</v>
      </c>
      <c r="AF24" s="1203">
        <f>VLOOKUP($E24,AE$463:AH$474,2,FALSE)*AE24*($K24)+IF($G24&gt;0,($H24/$G24)*AE24,0)*(1-$K24)</f>
        <v>0</v>
      </c>
      <c r="AG24" s="1203">
        <f>VLOOKUP($E24,AE$463:AH$474,3,FALSE)*AE24*($K24)+IF($G24&gt;0,($I24/$G24)*AE24,0)*(1-$K24)</f>
        <v>0</v>
      </c>
      <c r="AH24" s="1203">
        <f>VLOOKUP($E24,AE$463:AH$474,4,FALSE)*AE24*($K24)+(AE24-AF24-AG24)*(1-$K24)</f>
        <v>0</v>
      </c>
      <c r="AI24" s="1204"/>
      <c r="AL24" s="1222">
        <f>VLOOKUP($A24,'New Resources - Individual'!$A$4:$Y$151,AL$2,FALSE)*AL$1</f>
        <v>0</v>
      </c>
      <c r="AM24" s="1202">
        <f>$G24+AL24</f>
        <v>0</v>
      </c>
      <c r="AN24" s="1203">
        <f>VLOOKUP($E24,AM$463:AP$474,2,FALSE)*AM24*($K24)+IF($G24&gt;0,($H24/$G24)*AM24,0)*(1-$K24)</f>
        <v>0</v>
      </c>
      <c r="AO24" s="1203">
        <f>VLOOKUP($E24,AM$463:AP$474,3,FALSE)*AM24*($K24)+IF($G24&gt;0,($I24/$G24)*AM24,0)*(1-$K24)</f>
        <v>0</v>
      </c>
      <c r="AP24" s="1203">
        <f>VLOOKUP($E24,AM$463:AP$474,4,FALSE)*AM24*($K24)+(AM24-AN24-AO24)*(1-$K24)</f>
        <v>0</v>
      </c>
      <c r="AQ24" s="1204"/>
      <c r="AT24" s="1222">
        <f>VLOOKUP($A24,'New Resources - Individual'!$A$4:$Y$151,AT$2,FALSE)*AT$1</f>
        <v>0</v>
      </c>
      <c r="AU24" s="1202">
        <f>$G24+AT24</f>
        <v>0</v>
      </c>
      <c r="AV24" s="1203">
        <f>VLOOKUP($E24,AU$463:AX$474,2,FALSE)*AU24*($K24)+IF($G24&gt;0,($H24/$G24)*AU24,0)*(1-$K24)</f>
        <v>0</v>
      </c>
      <c r="AW24" s="1203">
        <f>VLOOKUP($E24,AU$463:AX$474,3,FALSE)*AU24*($K24)+IF($G24&gt;0,($I24/$G24)*AU24,0)*(1-$K24)</f>
        <v>0</v>
      </c>
      <c r="AX24" s="1203">
        <f>VLOOKUP($E24,AU$463:AX$474,4,FALSE)*AU24*($K24)+(AU24-AV24-AW24)*(1-$K24)</f>
        <v>0</v>
      </c>
      <c r="AY24" s="1204"/>
      <c r="BB24" s="1222">
        <f>VLOOKUP($A24,'New Resources - Individual'!$A$4:$Y$151,BB$2,FALSE)*BB$1</f>
        <v>0</v>
      </c>
      <c r="BC24" s="1202">
        <f>$G24+BB24</f>
        <v>0</v>
      </c>
      <c r="BD24" s="1203">
        <f>VLOOKUP($E24,BC$463:BF$474,2,FALSE)*BC24*($K24)+IF($G24&gt;0,($H24/$G24)*BC24,0)*(1-$K24)</f>
        <v>0</v>
      </c>
      <c r="BE24" s="1203">
        <f>VLOOKUP($E24,BC$463:BF$474,3,FALSE)*BC24*($K24)+IF($G24&gt;0,($I24/$G24)*BC24,0)*(1-$K24)</f>
        <v>0</v>
      </c>
      <c r="BF24" s="1203">
        <f>VLOOKUP($E24,BC$463:BF$474,4,FALSE)*BC24*($K24)+(BC24-BD24-BE24)*(1-$K24)</f>
        <v>0</v>
      </c>
      <c r="BG24" s="1204"/>
      <c r="BJ24" s="1222">
        <f>VLOOKUP($A24,'New Resources - Individual'!$A$4:$Y$151,BJ$2,FALSE)*BJ$1</f>
        <v>0</v>
      </c>
      <c r="BK24" s="1202">
        <f>$G24+BJ24</f>
        <v>0</v>
      </c>
      <c r="BL24" s="1203">
        <f>VLOOKUP($E24,BK$463:BN$474,2,FALSE)*BK24*($K24)+IF($G24&gt;0,($H24/$G24)*BK24,0)*(1-$K24)</f>
        <v>0</v>
      </c>
      <c r="BM24" s="1203">
        <f>VLOOKUP($E24,BK$463:BN$474,3,FALSE)*BK24*($K24)+IF($G24&gt;0,($I24/$G24)*BK24,0)*(1-$K24)</f>
        <v>0</v>
      </c>
      <c r="BN24" s="1203">
        <f>VLOOKUP($E24,BK$463:BN$474,4,FALSE)*BK24*($K24)+(BK24-BL24-BM24)*(1-$K24)</f>
        <v>0</v>
      </c>
      <c r="BO24" s="1204"/>
      <c r="BR24" s="1222">
        <f>VLOOKUP($A24,'New Resources - Individual'!$A$4:$Y$151,BR$2,FALSE)*BR$1</f>
        <v>0</v>
      </c>
      <c r="BS24" s="1202">
        <f>$G24+BR24</f>
        <v>0</v>
      </c>
      <c r="BT24" s="1203">
        <f>VLOOKUP($E24,BS$463:BV$474,2,FALSE)*BS24*($K24)+IF($G24&gt;0,($H24/$G24)*BS24,0)*(1-$K24)</f>
        <v>0</v>
      </c>
      <c r="BU24" s="1203">
        <f>VLOOKUP($E24,BS$463:BV$474,3,FALSE)*BS24*($K24)+IF($G24&gt;0,($I24/$G24)*BS24,0)*(1-$K24)</f>
        <v>0</v>
      </c>
      <c r="BV24" s="1203">
        <f>VLOOKUP($E24,BS$463:BV$474,4,FALSE)*BS24*($K24)+(BS24-BT24-BU24)*(1-$K24)</f>
        <v>0</v>
      </c>
      <c r="BW24" s="1204"/>
      <c r="BZ24" s="1222">
        <f>VLOOKUP($A24,'New Resources - Individual'!$A$4:$Y$151,BZ$2,FALSE)*BZ$1</f>
        <v>0</v>
      </c>
      <c r="CA24" s="1202">
        <f>$G24+BZ24</f>
        <v>0</v>
      </c>
      <c r="CB24" s="1203">
        <f>VLOOKUP($E24,CA$463:CD$474,2,FALSE)*CA24*($K24)+IF($G24&gt;0,($H24/$G24)*CA24,0)*(1-$K24)</f>
        <v>0</v>
      </c>
      <c r="CC24" s="1203">
        <f>VLOOKUP($E24,CA$463:CD$474,3,FALSE)*CA24*($K24)+IF($G24&gt;0,($I24/$G24)*CA24,0)*(1-$K24)</f>
        <v>0</v>
      </c>
      <c r="CD24" s="1203">
        <f>VLOOKUP($E24,CA$463:CD$474,4,FALSE)*CA24*($K24)+(CA24-CB24-CC24)*(1-$K24)</f>
        <v>0</v>
      </c>
      <c r="CE24" s="1204"/>
      <c r="CH24" s="1222">
        <f>VLOOKUP($A24,'New Resources - Individual'!$A$4:$Y$151,CH$2,FALSE)*CH$1</f>
        <v>0</v>
      </c>
      <c r="CI24" s="1202">
        <f>$G24+CH24</f>
        <v>0</v>
      </c>
      <c r="CJ24" s="1203">
        <f>VLOOKUP($E24,CI$463:CL$474,2,FALSE)*CI24*($K24)+IF($G24&gt;0,($H24/$G24)*CI24,0)*(1-$K24)</f>
        <v>0</v>
      </c>
      <c r="CK24" s="1203">
        <f>VLOOKUP($E24,CI$463:CL$474,3,FALSE)*CI24*($K24)+IF($G24&gt;0,($I24/$G24)*CI24,0)*(1-$K24)</f>
        <v>0</v>
      </c>
      <c r="CL24" s="1203">
        <f>VLOOKUP($E24,CI$463:CL$474,4,FALSE)*CI24*($K24)+(CI24-CJ24-CK24)*(1-$K24)</f>
        <v>0</v>
      </c>
      <c r="CM24" s="1204"/>
      <c r="CP24" s="1222">
        <f>VLOOKUP($A24,'New Resources - Individual'!$A$4:$Y$151,CP$2,FALSE)*CP$1</f>
        <v>0</v>
      </c>
      <c r="CQ24" s="1202">
        <f>$G24+CP24</f>
        <v>0</v>
      </c>
      <c r="CR24" s="1203">
        <f>VLOOKUP($E24,CQ$463:CT$474,2,FALSE)*CQ24*($K24)+IF($G24&gt;0,($H24/$G24)*CQ24,0)*(1-$K24)</f>
        <v>0</v>
      </c>
      <c r="CS24" s="1203">
        <f>VLOOKUP($E24,CQ$463:CT$474,3,FALSE)*CQ24*($K24)+IF($G24&gt;0,($I24/$G24)*CQ24,0)*(1-$K24)</f>
        <v>0</v>
      </c>
      <c r="CT24" s="1203">
        <f>VLOOKUP($E24,CQ$463:CT$474,4,FALSE)*CQ24*($K24)+(CQ24-CR24-CS24)*(1-$K24)</f>
        <v>0</v>
      </c>
      <c r="CU24" s="1204"/>
      <c r="CX24" s="1222">
        <f>VLOOKUP($A24,'New Resources - Individual'!$A$4:$Y$151,CX$2,FALSE)*CX$1</f>
        <v>0</v>
      </c>
      <c r="CY24" s="1202">
        <f>$G24+CX24</f>
        <v>0</v>
      </c>
      <c r="CZ24" s="1203">
        <f>VLOOKUP($E24,CY$463:DB$474,2,FALSE)*CY24*($K24)+IF($G24&gt;0,($H24/$G24)*CY24,0)*(1-$K24)</f>
        <v>0</v>
      </c>
      <c r="DA24" s="1203">
        <f>VLOOKUP($E24,CY$463:DB$474,3,FALSE)*CY24*($K24)+IF($G24&gt;0,($I24/$G24)*CY24,0)*(1-$K24)</f>
        <v>0</v>
      </c>
      <c r="DB24" s="1203">
        <f>VLOOKUP($E24,CY$463:DB$474,4,FALSE)*CY24*($K24)+(CY24-CZ24-DA24)*(1-$K24)</f>
        <v>0</v>
      </c>
      <c r="DC24" s="1204"/>
      <c r="DF24" s="1222">
        <f>VLOOKUP($A24,'New Resources - Individual'!$A$4:$Y$151,DF$2,FALSE)*DF$1</f>
        <v>0</v>
      </c>
      <c r="DG24" s="1202">
        <f>$G24+DF24</f>
        <v>0</v>
      </c>
      <c r="DH24" s="1203">
        <f>VLOOKUP($E24,DG$463:DJ$474,2,FALSE)*DG24*($K24)+IF($G24&gt;0,($H24/$G24)*DG24,0)*(1-$K24)</f>
        <v>0</v>
      </c>
      <c r="DI24" s="1203">
        <f>VLOOKUP($E24,DG$463:DJ$474,3,FALSE)*DG24*($K24)+IF($G24&gt;0,($I24/$G24)*DG24,0)*(1-$K24)</f>
        <v>0</v>
      </c>
      <c r="DJ24" s="1203">
        <f>VLOOKUP($E24,DG$463:DJ$474,4,FALSE)*DG24*($K24)+(DG24-DH24-DI24)*(1-$K24)</f>
        <v>0</v>
      </c>
      <c r="DK24" s="1204"/>
      <c r="DN24" s="1222">
        <f>VLOOKUP($A24,'New Resources - Individual'!$A$4:$Y$151,DN$2,FALSE)*DN$1</f>
        <v>0</v>
      </c>
      <c r="DO24" s="1202">
        <f>$G24+DN24</f>
        <v>0</v>
      </c>
      <c r="DP24" s="1203">
        <f>VLOOKUP($E24,DO$463:DR$474,2,FALSE)*DO24*($K24)+IF($G24&gt;0,($H24/$G24)*DO24,0)*(1-$K24)</f>
        <v>0</v>
      </c>
      <c r="DQ24" s="1203">
        <f>VLOOKUP($E24,DO$463:DR$474,3,FALSE)*DO24*($K24)+IF($G24&gt;0,($I24/$G24)*DO24,0)*(1-$K24)</f>
        <v>0</v>
      </c>
      <c r="DR24" s="1203">
        <f>VLOOKUP($E24,DO$463:DR$474,4,FALSE)*DO24*($K24)+(DO24-DP24-DQ24)*(1-$K24)</f>
        <v>0</v>
      </c>
      <c r="DS24" s="1204"/>
      <c r="DV24" s="1222">
        <f>VLOOKUP($A24,'New Resources - Individual'!$A$4:$Y$151,DV$2,FALSE)*DV$1</f>
        <v>0</v>
      </c>
      <c r="DW24" s="1202">
        <f>$G24+DV24</f>
        <v>0</v>
      </c>
      <c r="DX24" s="1203">
        <f>VLOOKUP($E24,DW$463:DZ$474,2,FALSE)*DW24*($K24)+IF($G24&gt;0,($H24/$G24)*DW24,0)*(1-$K24)</f>
        <v>0</v>
      </c>
      <c r="DY24" s="1203">
        <f>VLOOKUP($E24,DW$463:DZ$474,3,FALSE)*DW24*($K24)+IF($G24&gt;0,($I24/$G24)*DW24,0)*(1-$K24)</f>
        <v>0</v>
      </c>
      <c r="DZ24" s="1203">
        <f>VLOOKUP($E24,DW$463:DZ$474,4,FALSE)*DW24*($K24)+(DW24-DX24-DY24)*(1-$K24)</f>
        <v>0</v>
      </c>
      <c r="EA24" s="1204"/>
      <c r="ED24" s="1222">
        <f>VLOOKUP($A24,'New Resources - Individual'!$A$4:$Y$151,ED$2,FALSE)*ED$1</f>
        <v>0</v>
      </c>
      <c r="EE24" s="1202">
        <f>$G24+ED24</f>
        <v>0</v>
      </c>
      <c r="EF24" s="1203">
        <f>VLOOKUP($E24,EE$463:EH$474,2,FALSE)*EE24*($K24)+IF($G24&gt;0,($H24/$G24)*EE24,0)*(1-$K24)</f>
        <v>0</v>
      </c>
      <c r="EG24" s="1203">
        <f>VLOOKUP($E24,EE$463:EH$474,3,FALSE)*EE24*($K24)+IF($G24&gt;0,($I24/$G24)*EE24,0)*(1-$K24)</f>
        <v>0</v>
      </c>
      <c r="EH24" s="1203">
        <f>VLOOKUP($E24,EE$463:EH$474,4,FALSE)*EE24*($K24)+(EE24-EF24-EG24)*(1-$K24)</f>
        <v>0</v>
      </c>
      <c r="EI24" s="1204"/>
      <c r="EL24" s="1222">
        <f>VLOOKUP($A24,'New Resources - Individual'!$A$4:$Y$151,EL$2,FALSE)*EL$1</f>
        <v>0</v>
      </c>
      <c r="EM24" s="1202">
        <f>$G24+EL24</f>
        <v>0</v>
      </c>
      <c r="EN24" s="1203">
        <f>VLOOKUP($E24,EM$463:EP$474,2,FALSE)*EM24*($K24)+IF($G24&gt;0,($H24/$G24)*EM24,0)*(1-$K24)</f>
        <v>0</v>
      </c>
      <c r="EO24" s="1203">
        <f>VLOOKUP($E24,EM$463:EP$474,3,FALSE)*EM24*($K24)+IF($G24&gt;0,($I24/$G24)*EM24,0)*(1-$K24)</f>
        <v>0</v>
      </c>
      <c r="EP24" s="1203">
        <f>VLOOKUP($E24,EM$463:EP$474,4,FALSE)*EM24*($K24)+(EM24-EN24-EO24)*(1-$K24)</f>
        <v>0</v>
      </c>
      <c r="EQ24" s="1204"/>
      <c r="ET24" s="1222">
        <f>VLOOKUP($A24,'New Resources - Individual'!$A$4:$Y$151,ET$2,FALSE)*ET$1</f>
        <v>0</v>
      </c>
      <c r="EU24" s="1202">
        <f>$G24+ET24</f>
        <v>0</v>
      </c>
      <c r="EV24" s="1203">
        <f>VLOOKUP($E24,EU$463:EX$474,2,FALSE)*EU24*($K24)+IF($G24&gt;0,($H24/$G24)*EU24,0)*(1-$K24)</f>
        <v>0</v>
      </c>
      <c r="EW24" s="1203">
        <f>VLOOKUP($E24,EU$463:EX$474,3,FALSE)*EU24*($K24)+IF($G24&gt;0,($I24/$G24)*EU24,0)*(1-$K24)</f>
        <v>0</v>
      </c>
      <c r="EX24" s="1203">
        <f>VLOOKUP($E24,EU$463:EX$474,4,FALSE)*EU24*($K24)+(EU24-EV24-EW24)*(1-$K24)</f>
        <v>0</v>
      </c>
      <c r="EY24" s="1204"/>
      <c r="FB24" s="1222">
        <f>VLOOKUP($A24,'New Resources - Individual'!$A$4:$Y$151,FB$2,FALSE)*FB$1</f>
        <v>0</v>
      </c>
      <c r="FC24" s="1202">
        <f>$G24+FB24</f>
        <v>0</v>
      </c>
      <c r="FD24" s="1203">
        <f>VLOOKUP($E24,FC$463:FF$474,2,FALSE)*FC24*($K24)+IF($G24&gt;0,($H24/$G24)*FC24,0)*(1-$K24)</f>
        <v>0</v>
      </c>
      <c r="FE24" s="1203">
        <f>VLOOKUP($E24,FC$463:FF$474,3,FALSE)*FC24*($K24)+IF($G24&gt;0,($I24/$G24)*FC24,0)*(1-$K24)</f>
        <v>0</v>
      </c>
      <c r="FF24" s="1203">
        <f>VLOOKUP($E24,FC$463:FF$474,4,FALSE)*FC24*($K24)+(FC24-FD24-FE24)*(1-$K24)</f>
        <v>0</v>
      </c>
      <c r="FG24" s="1204"/>
      <c r="FJ24" s="1222">
        <f>VLOOKUP($A24,'New Resources - Individual'!$A$4:$Y$151,FJ$2,FALSE)*FJ$1</f>
        <v>0</v>
      </c>
      <c r="FK24" s="1202">
        <f>$G24+FJ24</f>
        <v>0</v>
      </c>
      <c r="FL24" s="1203">
        <f>VLOOKUP($E24,FK$463:FN$474,2,FALSE)*FK24*($K24)+IF($G24&gt;0,($H24/$G24)*FK24,0)*(1-$K24)</f>
        <v>0</v>
      </c>
      <c r="FM24" s="1203">
        <f>VLOOKUP($E24,FK$463:FN$474,3,FALSE)*FK24*($K24)+IF($G24&gt;0,($I24/$G24)*FK24,0)*(1-$K24)</f>
        <v>0</v>
      </c>
      <c r="FN24" s="1203">
        <f>VLOOKUP($E24,FK$463:FN$474,4,FALSE)*FK24*($K24)+(FK24-FL24-FM24)*(1-$K24)</f>
        <v>0</v>
      </c>
      <c r="FO24" s="1204"/>
    </row>
    <row r="25" spans="1:171" s="1223" customFormat="1" ht="16.5">
      <c r="A25" s="1221">
        <v>42</v>
      </c>
      <c r="B25" s="808" t="s">
        <v>683</v>
      </c>
      <c r="C25" s="1196"/>
      <c r="D25" s="1197" t="s">
        <v>686</v>
      </c>
      <c r="E25" s="1198" t="str">
        <f>'Sch 1- Rate Base '!E25</f>
        <v>PROD</v>
      </c>
      <c r="F25" s="1199"/>
      <c r="G25" s="1200">
        <f>'Sch 1- Rate Base '!G25</f>
        <v>0</v>
      </c>
      <c r="H25" s="1200">
        <f>'Sch 1- Rate Base '!H25</f>
        <v>0</v>
      </c>
      <c r="I25" s="1200">
        <f>'Sch 1- Rate Base '!I25</f>
        <v>0</v>
      </c>
      <c r="J25" s="1201">
        <f>'Sch 1- Rate Base '!J25</f>
        <v>0</v>
      </c>
      <c r="K25" s="1167">
        <f t="shared" ref="K25:K27" si="0">IF($E25="DIRECT",0,1)</f>
        <v>1</v>
      </c>
      <c r="L25" s="9"/>
      <c r="M25" s="9"/>
      <c r="N25" s="1222">
        <f>VLOOKUP($A25,'New Resources - Individual'!$A$4:$Y$151,N$2,FALSE)*N$1</f>
        <v>0</v>
      </c>
      <c r="O25" s="1202">
        <f t="shared" ref="O25:O27" si="1">$G25+N25</f>
        <v>0</v>
      </c>
      <c r="P25" s="1203">
        <f t="shared" ref="P25:P27" si="2">VLOOKUP($E25,O$463:R$474,2,FALSE)*O25*($K25)+IF($G25&gt;0,($H25/$G25)*O25,0)*(1-$K25)</f>
        <v>0</v>
      </c>
      <c r="Q25" s="1203">
        <f t="shared" ref="Q25:Q27" si="3">VLOOKUP($E25,O$463:R$474,3,FALSE)*O25*($K25)+IF($G25&gt;0,($I25/$G25)*O25,0)*(1-$K25)</f>
        <v>0</v>
      </c>
      <c r="R25" s="1203">
        <f t="shared" ref="R25:R27" si="4">VLOOKUP($E25,O$463:R$474,4,FALSE)*O25*($K25)+(O25-P25-Q25)*(1-$K25)</f>
        <v>0</v>
      </c>
      <c r="S25" s="1204"/>
      <c r="T25" s="9"/>
      <c r="U25" s="9"/>
      <c r="V25" s="1222">
        <f>VLOOKUP($A25,'New Resources - Individual'!$A$4:$Y$151,V$2,FALSE)*V$1</f>
        <v>0</v>
      </c>
      <c r="W25" s="1202">
        <f t="shared" ref="W25:W27" si="5">$G25+V25</f>
        <v>0</v>
      </c>
      <c r="X25" s="1203">
        <f t="shared" ref="X25:X27" si="6">VLOOKUP($E25,W$463:Z$474,2,FALSE)*W25*($K25)+IF($G25&gt;0,($H25/$G25)*W25,0)*(1-$K25)</f>
        <v>0</v>
      </c>
      <c r="Y25" s="1203">
        <f t="shared" ref="Y25:Y27" si="7">VLOOKUP($E25,W$463:Z$474,3,FALSE)*W25*($K25)+IF($G25&gt;0,($I25/$G25)*W25,0)*(1-$K25)</f>
        <v>0</v>
      </c>
      <c r="Z25" s="1203">
        <f t="shared" ref="Z25:Z27" si="8">VLOOKUP($E25,W$463:Z$474,4,FALSE)*W25*($K25)+(W25-X25-Y25)*(1-$K25)</f>
        <v>0</v>
      </c>
      <c r="AA25" s="1204">
        <v>1</v>
      </c>
      <c r="AB25" s="9"/>
      <c r="AC25" s="9"/>
      <c r="AD25" s="1222">
        <f>VLOOKUP($A25,'New Resources - Individual'!$A$4:$Y$151,AD$2,FALSE)*AD$1</f>
        <v>0</v>
      </c>
      <c r="AE25" s="1202">
        <f t="shared" ref="AE25:AE27" si="9">$G25+AD25</f>
        <v>0</v>
      </c>
      <c r="AF25" s="1203">
        <f t="shared" ref="AF25:AF27" si="10">VLOOKUP($E25,AE$463:AH$474,2,FALSE)*AE25*($K25)+IF($G25&gt;0,($H25/$G25)*AE25,0)*(1-$K25)</f>
        <v>0</v>
      </c>
      <c r="AG25" s="1203">
        <f t="shared" ref="AG25:AG27" si="11">VLOOKUP($E25,AE$463:AH$474,3,FALSE)*AE25*($K25)+IF($G25&gt;0,($I25/$G25)*AE25,0)*(1-$K25)</f>
        <v>0</v>
      </c>
      <c r="AH25" s="1203">
        <f t="shared" ref="AH25:AH27" si="12">VLOOKUP($E25,AE$463:AH$474,4,FALSE)*AE25*($K25)+(AE25-AF25-AG25)*(1-$K25)</f>
        <v>0</v>
      </c>
      <c r="AI25" s="1204"/>
      <c r="AJ25" s="9"/>
      <c r="AK25" s="9"/>
      <c r="AL25" s="1222">
        <f>VLOOKUP($A25,'New Resources - Individual'!$A$4:$Y$151,AL$2,FALSE)*AL$1</f>
        <v>0</v>
      </c>
      <c r="AM25" s="1202">
        <f t="shared" ref="AM25:AM27" si="13">$G25+AL25</f>
        <v>0</v>
      </c>
      <c r="AN25" s="1203">
        <f t="shared" ref="AN25:AN27" si="14">VLOOKUP($E25,AM$463:AP$474,2,FALSE)*AM25*($K25)+IF($G25&gt;0,($H25/$G25)*AM25,0)*(1-$K25)</f>
        <v>0</v>
      </c>
      <c r="AO25" s="1203">
        <f t="shared" ref="AO25:AO27" si="15">VLOOKUP($E25,AM$463:AP$474,3,FALSE)*AM25*($K25)+IF($G25&gt;0,($I25/$G25)*AM25,0)*(1-$K25)</f>
        <v>0</v>
      </c>
      <c r="AP25" s="1203">
        <f t="shared" ref="AP25:AP27" si="16">VLOOKUP($E25,AM$463:AP$474,4,FALSE)*AM25*($K25)+(AM25-AN25-AO25)*(1-$K25)</f>
        <v>0</v>
      </c>
      <c r="AQ25" s="1204"/>
      <c r="AR25" s="9"/>
      <c r="AS25" s="9"/>
      <c r="AT25" s="1222">
        <f>VLOOKUP($A25,'New Resources - Individual'!$A$4:$Y$151,AT$2,FALSE)*AT$1</f>
        <v>0</v>
      </c>
      <c r="AU25" s="1202">
        <f t="shared" ref="AU25:AU27" si="17">$G25+AT25</f>
        <v>0</v>
      </c>
      <c r="AV25" s="1203">
        <f t="shared" ref="AV25:AV27" si="18">VLOOKUP($E25,AU$463:AX$474,2,FALSE)*AU25*($K25)+IF($G25&gt;0,($H25/$G25)*AU25,0)*(1-$K25)</f>
        <v>0</v>
      </c>
      <c r="AW25" s="1203">
        <f t="shared" ref="AW25:AW27" si="19">VLOOKUP($E25,AU$463:AX$474,3,FALSE)*AU25*($K25)+IF($G25&gt;0,($I25/$G25)*AU25,0)*(1-$K25)</f>
        <v>0</v>
      </c>
      <c r="AX25" s="1203">
        <f t="shared" ref="AX25:AX27" si="20">VLOOKUP($E25,AU$463:AX$474,4,FALSE)*AU25*($K25)+(AU25-AV25-AW25)*(1-$K25)</f>
        <v>0</v>
      </c>
      <c r="AY25" s="1204"/>
      <c r="AZ25" s="9"/>
      <c r="BA25" s="9"/>
      <c r="BB25" s="1222">
        <f>VLOOKUP($A25,'New Resources - Individual'!$A$4:$Y$151,BB$2,FALSE)*BB$1</f>
        <v>0</v>
      </c>
      <c r="BC25" s="1202">
        <f t="shared" ref="BC25:BC27" si="21">$G25+BB25</f>
        <v>0</v>
      </c>
      <c r="BD25" s="1203">
        <f t="shared" ref="BD25:BD27" si="22">VLOOKUP($E25,BC$463:BF$474,2,FALSE)*BC25*($K25)+IF($G25&gt;0,($H25/$G25)*BC25,0)*(1-$K25)</f>
        <v>0</v>
      </c>
      <c r="BE25" s="1203">
        <f t="shared" ref="BE25:BE27" si="23">VLOOKUP($E25,BC$463:BF$474,3,FALSE)*BC25*($K25)+IF($G25&gt;0,($I25/$G25)*BC25,0)*(1-$K25)</f>
        <v>0</v>
      </c>
      <c r="BF25" s="1203">
        <f t="shared" ref="BF25:BF27" si="24">VLOOKUP($E25,BC$463:BF$474,4,FALSE)*BC25*($K25)+(BC25-BD25-BE25)*(1-$K25)</f>
        <v>0</v>
      </c>
      <c r="BG25" s="1204"/>
      <c r="BH25" s="9"/>
      <c r="BI25" s="9"/>
      <c r="BJ25" s="1222">
        <f>VLOOKUP($A25,'New Resources - Individual'!$A$4:$Y$151,BJ$2,FALSE)*BJ$1</f>
        <v>0</v>
      </c>
      <c r="BK25" s="1202">
        <f t="shared" ref="BK25:BK27" si="25">$G25+BJ25</f>
        <v>0</v>
      </c>
      <c r="BL25" s="1203">
        <f t="shared" ref="BL25:BL27" si="26">VLOOKUP($E25,BK$463:BN$474,2,FALSE)*BK25*($K25)+IF($G25&gt;0,($H25/$G25)*BK25,0)*(1-$K25)</f>
        <v>0</v>
      </c>
      <c r="BM25" s="1203">
        <f t="shared" ref="BM25:BM27" si="27">VLOOKUP($E25,BK$463:BN$474,3,FALSE)*BK25*($K25)+IF($G25&gt;0,($I25/$G25)*BK25,0)*(1-$K25)</f>
        <v>0</v>
      </c>
      <c r="BN25" s="1203">
        <f t="shared" ref="BN25:BN27" si="28">VLOOKUP($E25,BK$463:BN$474,4,FALSE)*BK25*($K25)+(BK25-BL25-BM25)*(1-$K25)</f>
        <v>0</v>
      </c>
      <c r="BO25" s="1204"/>
      <c r="BP25" s="9"/>
      <c r="BQ25" s="9"/>
      <c r="BR25" s="1222">
        <f>VLOOKUP($A25,'New Resources - Individual'!$A$4:$Y$151,BR$2,FALSE)*BR$1</f>
        <v>0</v>
      </c>
      <c r="BS25" s="1202">
        <f t="shared" ref="BS25:BS27" si="29">$G25+BR25</f>
        <v>0</v>
      </c>
      <c r="BT25" s="1203">
        <f t="shared" ref="BT25:BT27" si="30">VLOOKUP($E25,BS$463:BV$474,2,FALSE)*BS25*($K25)+IF($G25&gt;0,($H25/$G25)*BS25,0)*(1-$K25)</f>
        <v>0</v>
      </c>
      <c r="BU25" s="1203">
        <f t="shared" ref="BU25:BU27" si="31">VLOOKUP($E25,BS$463:BV$474,3,FALSE)*BS25*($K25)+IF($G25&gt;0,($I25/$G25)*BS25,0)*(1-$K25)</f>
        <v>0</v>
      </c>
      <c r="BV25" s="1203">
        <f t="shared" ref="BV25:BV27" si="32">VLOOKUP($E25,BS$463:BV$474,4,FALSE)*BS25*($K25)+(BS25-BT25-BU25)*(1-$K25)</f>
        <v>0</v>
      </c>
      <c r="BW25" s="1204"/>
      <c r="BX25" s="9"/>
      <c r="BY25" s="9"/>
      <c r="BZ25" s="1222">
        <f>VLOOKUP($A25,'New Resources - Individual'!$A$4:$Y$151,BZ$2,FALSE)*BZ$1</f>
        <v>0</v>
      </c>
      <c r="CA25" s="1202">
        <f t="shared" ref="CA25:CA27" si="33">$G25+BZ25</f>
        <v>0</v>
      </c>
      <c r="CB25" s="1203">
        <f t="shared" ref="CB25:CB27" si="34">VLOOKUP($E25,CA$463:CD$474,2,FALSE)*CA25*($K25)+IF($G25&gt;0,($H25/$G25)*CA25,0)*(1-$K25)</f>
        <v>0</v>
      </c>
      <c r="CC25" s="1203">
        <f t="shared" ref="CC25:CC27" si="35">VLOOKUP($E25,CA$463:CD$474,3,FALSE)*CA25*($K25)+IF($G25&gt;0,($I25/$G25)*CA25,0)*(1-$K25)</f>
        <v>0</v>
      </c>
      <c r="CD25" s="1203">
        <f t="shared" ref="CD25:CD27" si="36">VLOOKUP($E25,CA$463:CD$474,4,FALSE)*CA25*($K25)+(CA25-CB25-CC25)*(1-$K25)</f>
        <v>0</v>
      </c>
      <c r="CE25" s="1204"/>
      <c r="CF25" s="9"/>
      <c r="CG25" s="9"/>
      <c r="CH25" s="1222">
        <f>VLOOKUP($A25,'New Resources - Individual'!$A$4:$Y$151,CH$2,FALSE)*CH$1</f>
        <v>0</v>
      </c>
      <c r="CI25" s="1202">
        <f t="shared" ref="CI25:CI27" si="37">$G25+CH25</f>
        <v>0</v>
      </c>
      <c r="CJ25" s="1203">
        <f t="shared" ref="CJ25:CJ27" si="38">VLOOKUP($E25,CI$463:CL$474,2,FALSE)*CI25*($K25)+IF($G25&gt;0,($H25/$G25)*CI25,0)*(1-$K25)</f>
        <v>0</v>
      </c>
      <c r="CK25" s="1203">
        <f t="shared" ref="CK25:CK27" si="39">VLOOKUP($E25,CI$463:CL$474,3,FALSE)*CI25*($K25)+IF($G25&gt;0,($I25/$G25)*CI25,0)*(1-$K25)</f>
        <v>0</v>
      </c>
      <c r="CL25" s="1203">
        <f t="shared" ref="CL25:CL27" si="40">VLOOKUP($E25,CI$463:CL$474,4,FALSE)*CI25*($K25)+(CI25-CJ25-CK25)*(1-$K25)</f>
        <v>0</v>
      </c>
      <c r="CM25" s="1204"/>
      <c r="CN25" s="9"/>
      <c r="CO25" s="9"/>
      <c r="CP25" s="1222">
        <f>VLOOKUP($A25,'New Resources - Individual'!$A$4:$Y$151,CP$2,FALSE)*CP$1</f>
        <v>0</v>
      </c>
      <c r="CQ25" s="1202">
        <f t="shared" ref="CQ25:CQ27" si="41">$G25+CP25</f>
        <v>0</v>
      </c>
      <c r="CR25" s="1203">
        <f t="shared" ref="CR25:CR27" si="42">VLOOKUP($E25,CQ$463:CT$474,2,FALSE)*CQ25*($K25)+IF($G25&gt;0,($H25/$G25)*CQ25,0)*(1-$K25)</f>
        <v>0</v>
      </c>
      <c r="CS25" s="1203">
        <f t="shared" ref="CS25:CS27" si="43">VLOOKUP($E25,CQ$463:CT$474,3,FALSE)*CQ25*($K25)+IF($G25&gt;0,($I25/$G25)*CQ25,0)*(1-$K25)</f>
        <v>0</v>
      </c>
      <c r="CT25" s="1203">
        <f t="shared" ref="CT25:CT27" si="44">VLOOKUP($E25,CQ$463:CT$474,4,FALSE)*CQ25*($K25)+(CQ25-CR25-CS25)*(1-$K25)</f>
        <v>0</v>
      </c>
      <c r="CU25" s="1204"/>
      <c r="CV25" s="9"/>
      <c r="CW25" s="9"/>
      <c r="CX25" s="1222">
        <f>VLOOKUP($A25,'New Resources - Individual'!$A$4:$Y$151,CX$2,FALSE)*CX$1</f>
        <v>0</v>
      </c>
      <c r="CY25" s="1202">
        <f t="shared" ref="CY25:CY27" si="45">$G25+CX25</f>
        <v>0</v>
      </c>
      <c r="CZ25" s="1203">
        <f t="shared" ref="CZ25:CZ27" si="46">VLOOKUP($E25,CY$463:DB$474,2,FALSE)*CY25*($K25)+IF($G25&gt;0,($H25/$G25)*CY25,0)*(1-$K25)</f>
        <v>0</v>
      </c>
      <c r="DA25" s="1203">
        <f t="shared" ref="DA25:DA27" si="47">VLOOKUP($E25,CY$463:DB$474,3,FALSE)*CY25*($K25)+IF($G25&gt;0,($I25/$G25)*CY25,0)*(1-$K25)</f>
        <v>0</v>
      </c>
      <c r="DB25" s="1203">
        <f t="shared" ref="DB25:DB27" si="48">VLOOKUP($E25,CY$463:DB$474,4,FALSE)*CY25*($K25)+(CY25-CZ25-DA25)*(1-$K25)</f>
        <v>0</v>
      </c>
      <c r="DC25" s="1204"/>
      <c r="DD25" s="9"/>
      <c r="DE25" s="9"/>
      <c r="DF25" s="1222">
        <f>VLOOKUP($A25,'New Resources - Individual'!$A$4:$Y$151,DF$2,FALSE)*DF$1</f>
        <v>0</v>
      </c>
      <c r="DG25" s="1202">
        <f t="shared" ref="DG25:DG27" si="49">$G25+DF25</f>
        <v>0</v>
      </c>
      <c r="DH25" s="1203">
        <f t="shared" ref="DH25:DH27" si="50">VLOOKUP($E25,DG$463:DJ$474,2,FALSE)*DG25*($K25)+IF($G25&gt;0,($H25/$G25)*DG25,0)*(1-$K25)</f>
        <v>0</v>
      </c>
      <c r="DI25" s="1203">
        <f t="shared" ref="DI25:DI27" si="51">VLOOKUP($E25,DG$463:DJ$474,3,FALSE)*DG25*($K25)+IF($G25&gt;0,($I25/$G25)*DG25,0)*(1-$K25)</f>
        <v>0</v>
      </c>
      <c r="DJ25" s="1203">
        <f t="shared" ref="DJ25:DJ27" si="52">VLOOKUP($E25,DG$463:DJ$474,4,FALSE)*DG25*($K25)+(DG25-DH25-DI25)*(1-$K25)</f>
        <v>0</v>
      </c>
      <c r="DK25" s="1204"/>
      <c r="DL25" s="9"/>
      <c r="DM25" s="9"/>
      <c r="DN25" s="1222">
        <f>VLOOKUP($A25,'New Resources - Individual'!$A$4:$Y$151,DN$2,FALSE)*DN$1</f>
        <v>0</v>
      </c>
      <c r="DO25" s="1202">
        <f t="shared" ref="DO25:DO27" si="53">$G25+DN25</f>
        <v>0</v>
      </c>
      <c r="DP25" s="1203">
        <f t="shared" ref="DP25:DP27" si="54">VLOOKUP($E25,DO$463:DR$474,2,FALSE)*DO25*($K25)+IF($G25&gt;0,($H25/$G25)*DO25,0)*(1-$K25)</f>
        <v>0</v>
      </c>
      <c r="DQ25" s="1203">
        <f t="shared" ref="DQ25:DQ27" si="55">VLOOKUP($E25,DO$463:DR$474,3,FALSE)*DO25*($K25)+IF($G25&gt;0,($I25/$G25)*DO25,0)*(1-$K25)</f>
        <v>0</v>
      </c>
      <c r="DR25" s="1203">
        <f t="shared" ref="DR25:DR27" si="56">VLOOKUP($E25,DO$463:DR$474,4,FALSE)*DO25*($K25)+(DO25-DP25-DQ25)*(1-$K25)</f>
        <v>0</v>
      </c>
      <c r="DS25" s="1204"/>
      <c r="DT25" s="9"/>
      <c r="DU25" s="9"/>
      <c r="DV25" s="1222">
        <f>VLOOKUP($A25,'New Resources - Individual'!$A$4:$Y$151,DV$2,FALSE)*DV$1</f>
        <v>0</v>
      </c>
      <c r="DW25" s="1202">
        <f t="shared" ref="DW25:DW27" si="57">$G25+DV25</f>
        <v>0</v>
      </c>
      <c r="DX25" s="1203">
        <f t="shared" ref="DX25:DX27" si="58">VLOOKUP($E25,DW$463:DZ$474,2,FALSE)*DW25*($K25)+IF($G25&gt;0,($H25/$G25)*DW25,0)*(1-$K25)</f>
        <v>0</v>
      </c>
      <c r="DY25" s="1203">
        <f t="shared" ref="DY25:DY27" si="59">VLOOKUP($E25,DW$463:DZ$474,3,FALSE)*DW25*($K25)+IF($G25&gt;0,($I25/$G25)*DW25,0)*(1-$K25)</f>
        <v>0</v>
      </c>
      <c r="DZ25" s="1203">
        <f t="shared" ref="DZ25:DZ27" si="60">VLOOKUP($E25,DW$463:DZ$474,4,FALSE)*DW25*($K25)+(DW25-DX25-DY25)*(1-$K25)</f>
        <v>0</v>
      </c>
      <c r="EA25" s="1204"/>
      <c r="EB25" s="9"/>
      <c r="EC25" s="9"/>
      <c r="ED25" s="1222">
        <f>VLOOKUP($A25,'New Resources - Individual'!$A$4:$Y$151,ED$2,FALSE)*ED$1</f>
        <v>0</v>
      </c>
      <c r="EE25" s="1202">
        <f t="shared" ref="EE25:EE27" si="61">$G25+ED25</f>
        <v>0</v>
      </c>
      <c r="EF25" s="1203">
        <f t="shared" ref="EF25:EF27" si="62">VLOOKUP($E25,EE$463:EH$474,2,FALSE)*EE25*($K25)+IF($G25&gt;0,($H25/$G25)*EE25,0)*(1-$K25)</f>
        <v>0</v>
      </c>
      <c r="EG25" s="1203">
        <f t="shared" ref="EG25:EG27" si="63">VLOOKUP($E25,EE$463:EH$474,3,FALSE)*EE25*($K25)+IF($G25&gt;0,($I25/$G25)*EE25,0)*(1-$K25)</f>
        <v>0</v>
      </c>
      <c r="EH25" s="1203">
        <f t="shared" ref="EH25:EH27" si="64">VLOOKUP($E25,EE$463:EH$474,4,FALSE)*EE25*($K25)+(EE25-EF25-EG25)*(1-$K25)</f>
        <v>0</v>
      </c>
      <c r="EI25" s="1204"/>
      <c r="EJ25" s="9"/>
      <c r="EK25" s="9"/>
      <c r="EL25" s="1222">
        <f>VLOOKUP($A25,'New Resources - Individual'!$A$4:$Y$151,EL$2,FALSE)*EL$1</f>
        <v>0</v>
      </c>
      <c r="EM25" s="1202">
        <f t="shared" ref="EM25:EM27" si="65">$G25+EL25</f>
        <v>0</v>
      </c>
      <c r="EN25" s="1203">
        <f t="shared" ref="EN25:EN27" si="66">VLOOKUP($E25,EM$463:EP$474,2,FALSE)*EM25*($K25)+IF($G25&gt;0,($H25/$G25)*EM25,0)*(1-$K25)</f>
        <v>0</v>
      </c>
      <c r="EO25" s="1203">
        <f t="shared" ref="EO25:EO27" si="67">VLOOKUP($E25,EM$463:EP$474,3,FALSE)*EM25*($K25)+IF($G25&gt;0,($I25/$G25)*EM25,0)*(1-$K25)</f>
        <v>0</v>
      </c>
      <c r="EP25" s="1203">
        <f t="shared" ref="EP25:EP27" si="68">VLOOKUP($E25,EM$463:EP$474,4,FALSE)*EM25*($K25)+(EM25-EN25-EO25)*(1-$K25)</f>
        <v>0</v>
      </c>
      <c r="EQ25" s="1204"/>
      <c r="ER25" s="9"/>
      <c r="ES25" s="9"/>
      <c r="ET25" s="1222">
        <f>VLOOKUP($A25,'New Resources - Individual'!$A$4:$Y$151,ET$2,FALSE)*ET$1</f>
        <v>0</v>
      </c>
      <c r="EU25" s="1202">
        <f t="shared" ref="EU25:EU27" si="69">$G25+ET25</f>
        <v>0</v>
      </c>
      <c r="EV25" s="1203">
        <f t="shared" ref="EV25:EV27" si="70">VLOOKUP($E25,EU$463:EX$474,2,FALSE)*EU25*($K25)+IF($G25&gt;0,($H25/$G25)*EU25,0)*(1-$K25)</f>
        <v>0</v>
      </c>
      <c r="EW25" s="1203">
        <f t="shared" ref="EW25:EW27" si="71">VLOOKUP($E25,EU$463:EX$474,3,FALSE)*EU25*($K25)+IF($G25&gt;0,($I25/$G25)*EU25,0)*(1-$K25)</f>
        <v>0</v>
      </c>
      <c r="EX25" s="1203">
        <f t="shared" ref="EX25:EX27" si="72">VLOOKUP($E25,EU$463:EX$474,4,FALSE)*EU25*($K25)+(EU25-EV25-EW25)*(1-$K25)</f>
        <v>0</v>
      </c>
      <c r="EY25" s="1204"/>
      <c r="EZ25" s="9"/>
      <c r="FA25" s="9"/>
      <c r="FB25" s="1222">
        <f>VLOOKUP($A25,'New Resources - Individual'!$A$4:$Y$151,FB$2,FALSE)*FB$1</f>
        <v>0</v>
      </c>
      <c r="FC25" s="1202">
        <f t="shared" ref="FC25:FC27" si="73">$G25+FB25</f>
        <v>0</v>
      </c>
      <c r="FD25" s="1203">
        <f t="shared" ref="FD25:FD27" si="74">VLOOKUP($E25,FC$463:FF$474,2,FALSE)*FC25*($K25)+IF($G25&gt;0,($H25/$G25)*FC25,0)*(1-$K25)</f>
        <v>0</v>
      </c>
      <c r="FE25" s="1203">
        <f t="shared" ref="FE25:FE27" si="75">VLOOKUP($E25,FC$463:FF$474,3,FALSE)*FC25*($K25)+IF($G25&gt;0,($I25/$G25)*FC25,0)*(1-$K25)</f>
        <v>0</v>
      </c>
      <c r="FF25" s="1203">
        <f t="shared" ref="FF25:FF27" si="76">VLOOKUP($E25,FC$463:FF$474,4,FALSE)*FC25*($K25)+(FC25-FD25-FE25)*(1-$K25)</f>
        <v>0</v>
      </c>
      <c r="FG25" s="1204"/>
      <c r="FH25" s="9"/>
      <c r="FI25" s="9"/>
      <c r="FJ25" s="1222">
        <f>VLOOKUP($A25,'New Resources - Individual'!$A$4:$Y$151,FJ$2,FALSE)*FJ$1</f>
        <v>0</v>
      </c>
      <c r="FK25" s="1202">
        <f t="shared" ref="FK25:FK27" si="77">$G25+FJ25</f>
        <v>0</v>
      </c>
      <c r="FL25" s="1203">
        <f t="shared" ref="FL25:FL27" si="78">VLOOKUP($E25,FK$463:FN$474,2,FALSE)*FK25*($K25)+IF($G25&gt;0,($H25/$G25)*FK25,0)*(1-$K25)</f>
        <v>0</v>
      </c>
      <c r="FM25" s="1203">
        <f t="shared" ref="FM25:FM27" si="79">VLOOKUP($E25,FK$463:FN$474,3,FALSE)*FK25*($K25)+IF($G25&gt;0,($I25/$G25)*FK25,0)*(1-$K25)</f>
        <v>0</v>
      </c>
      <c r="FN25" s="1203">
        <f t="shared" ref="FN25:FN27" si="80">VLOOKUP($E25,FK$463:FN$474,4,FALSE)*FK25*($K25)+(FK25-FL25-FM25)*(1-$K25)</f>
        <v>0</v>
      </c>
      <c r="FO25" s="1204"/>
    </row>
    <row r="26" spans="1:171" s="1223" customFormat="1" ht="16.5">
      <c r="A26" s="1221">
        <v>53</v>
      </c>
      <c r="B26" s="808" t="s">
        <v>684</v>
      </c>
      <c r="C26" s="1196"/>
      <c r="D26" s="1197" t="s">
        <v>687</v>
      </c>
      <c r="E26" s="1198" t="str">
        <f>'Sch 1- Rate Base '!E26</f>
        <v>PROD</v>
      </c>
      <c r="F26" s="1199"/>
      <c r="G26" s="1200">
        <f>'Sch 1- Rate Base '!G26</f>
        <v>0</v>
      </c>
      <c r="H26" s="1200">
        <f>'Sch 1- Rate Base '!H26</f>
        <v>0</v>
      </c>
      <c r="I26" s="1200">
        <f>'Sch 1- Rate Base '!I26</f>
        <v>0</v>
      </c>
      <c r="J26" s="1201">
        <f>'Sch 1- Rate Base '!J26</f>
        <v>0</v>
      </c>
      <c r="K26" s="1167">
        <f t="shared" si="0"/>
        <v>1</v>
      </c>
      <c r="L26" s="9"/>
      <c r="M26" s="9"/>
      <c r="N26" s="1222">
        <f>VLOOKUP($A26,'New Resources - Individual'!$A$4:$Y$151,N$2,FALSE)*N$1</f>
        <v>0</v>
      </c>
      <c r="O26" s="1202">
        <f t="shared" si="1"/>
        <v>0</v>
      </c>
      <c r="P26" s="1203">
        <f t="shared" si="2"/>
        <v>0</v>
      </c>
      <c r="Q26" s="1203">
        <f t="shared" si="3"/>
        <v>0</v>
      </c>
      <c r="R26" s="1203">
        <f t="shared" si="4"/>
        <v>0</v>
      </c>
      <c r="S26" s="1204"/>
      <c r="T26" s="9"/>
      <c r="U26" s="9"/>
      <c r="V26" s="1222">
        <f>VLOOKUP($A26,'New Resources - Individual'!$A$4:$Y$151,V$2,FALSE)*V$1</f>
        <v>0</v>
      </c>
      <c r="W26" s="1202">
        <f t="shared" si="5"/>
        <v>0</v>
      </c>
      <c r="X26" s="1203">
        <f t="shared" si="6"/>
        <v>0</v>
      </c>
      <c r="Y26" s="1203">
        <f t="shared" si="7"/>
        <v>0</v>
      </c>
      <c r="Z26" s="1203">
        <f t="shared" si="8"/>
        <v>0</v>
      </c>
      <c r="AA26" s="1204">
        <v>1</v>
      </c>
      <c r="AB26" s="9"/>
      <c r="AC26" s="9"/>
      <c r="AD26" s="1222">
        <f>VLOOKUP($A26,'New Resources - Individual'!$A$4:$Y$151,AD$2,FALSE)*AD$1</f>
        <v>0</v>
      </c>
      <c r="AE26" s="1202">
        <f t="shared" si="9"/>
        <v>0</v>
      </c>
      <c r="AF26" s="1203">
        <f t="shared" si="10"/>
        <v>0</v>
      </c>
      <c r="AG26" s="1203">
        <f t="shared" si="11"/>
        <v>0</v>
      </c>
      <c r="AH26" s="1203">
        <f t="shared" si="12"/>
        <v>0</v>
      </c>
      <c r="AI26" s="1204"/>
      <c r="AJ26" s="9"/>
      <c r="AK26" s="9"/>
      <c r="AL26" s="1222">
        <f>VLOOKUP($A26,'New Resources - Individual'!$A$4:$Y$151,AL$2,FALSE)*AL$1</f>
        <v>0</v>
      </c>
      <c r="AM26" s="1202">
        <f t="shared" si="13"/>
        <v>0</v>
      </c>
      <c r="AN26" s="1203">
        <f t="shared" si="14"/>
        <v>0</v>
      </c>
      <c r="AO26" s="1203">
        <f t="shared" si="15"/>
        <v>0</v>
      </c>
      <c r="AP26" s="1203">
        <f t="shared" si="16"/>
        <v>0</v>
      </c>
      <c r="AQ26" s="1204"/>
      <c r="AR26" s="9"/>
      <c r="AS26" s="9"/>
      <c r="AT26" s="1222">
        <f>VLOOKUP($A26,'New Resources - Individual'!$A$4:$Y$151,AT$2,FALSE)*AT$1</f>
        <v>0</v>
      </c>
      <c r="AU26" s="1202">
        <f t="shared" si="17"/>
        <v>0</v>
      </c>
      <c r="AV26" s="1203">
        <f t="shared" si="18"/>
        <v>0</v>
      </c>
      <c r="AW26" s="1203">
        <f t="shared" si="19"/>
        <v>0</v>
      </c>
      <c r="AX26" s="1203">
        <f t="shared" si="20"/>
        <v>0</v>
      </c>
      <c r="AY26" s="1204"/>
      <c r="AZ26" s="9"/>
      <c r="BA26" s="9"/>
      <c r="BB26" s="1222">
        <f>VLOOKUP($A26,'New Resources - Individual'!$A$4:$Y$151,BB$2,FALSE)*BB$1</f>
        <v>0</v>
      </c>
      <c r="BC26" s="1202">
        <f t="shared" si="21"/>
        <v>0</v>
      </c>
      <c r="BD26" s="1203">
        <f t="shared" si="22"/>
        <v>0</v>
      </c>
      <c r="BE26" s="1203">
        <f t="shared" si="23"/>
        <v>0</v>
      </c>
      <c r="BF26" s="1203">
        <f t="shared" si="24"/>
        <v>0</v>
      </c>
      <c r="BG26" s="1204"/>
      <c r="BH26" s="9"/>
      <c r="BI26" s="9"/>
      <c r="BJ26" s="1222">
        <f>VLOOKUP($A26,'New Resources - Individual'!$A$4:$Y$151,BJ$2,FALSE)*BJ$1</f>
        <v>0</v>
      </c>
      <c r="BK26" s="1202">
        <f t="shared" si="25"/>
        <v>0</v>
      </c>
      <c r="BL26" s="1203">
        <f t="shared" si="26"/>
        <v>0</v>
      </c>
      <c r="BM26" s="1203">
        <f t="shared" si="27"/>
        <v>0</v>
      </c>
      <c r="BN26" s="1203">
        <f t="shared" si="28"/>
        <v>0</v>
      </c>
      <c r="BO26" s="1204"/>
      <c r="BP26" s="9"/>
      <c r="BQ26" s="9"/>
      <c r="BR26" s="1222">
        <f>VLOOKUP($A26,'New Resources - Individual'!$A$4:$Y$151,BR$2,FALSE)*BR$1</f>
        <v>0</v>
      </c>
      <c r="BS26" s="1202">
        <f t="shared" si="29"/>
        <v>0</v>
      </c>
      <c r="BT26" s="1203">
        <f t="shared" si="30"/>
        <v>0</v>
      </c>
      <c r="BU26" s="1203">
        <f t="shared" si="31"/>
        <v>0</v>
      </c>
      <c r="BV26" s="1203">
        <f t="shared" si="32"/>
        <v>0</v>
      </c>
      <c r="BW26" s="1204"/>
      <c r="BX26" s="9"/>
      <c r="BY26" s="9"/>
      <c r="BZ26" s="1222">
        <f>VLOOKUP($A26,'New Resources - Individual'!$A$4:$Y$151,BZ$2,FALSE)*BZ$1</f>
        <v>0</v>
      </c>
      <c r="CA26" s="1202">
        <f t="shared" si="33"/>
        <v>0</v>
      </c>
      <c r="CB26" s="1203">
        <f t="shared" si="34"/>
        <v>0</v>
      </c>
      <c r="CC26" s="1203">
        <f t="shared" si="35"/>
        <v>0</v>
      </c>
      <c r="CD26" s="1203">
        <f t="shared" si="36"/>
        <v>0</v>
      </c>
      <c r="CE26" s="1204"/>
      <c r="CF26" s="9"/>
      <c r="CG26" s="9"/>
      <c r="CH26" s="1222">
        <f>VLOOKUP($A26,'New Resources - Individual'!$A$4:$Y$151,CH$2,FALSE)*CH$1</f>
        <v>0</v>
      </c>
      <c r="CI26" s="1202">
        <f t="shared" si="37"/>
        <v>0</v>
      </c>
      <c r="CJ26" s="1203">
        <f t="shared" si="38"/>
        <v>0</v>
      </c>
      <c r="CK26" s="1203">
        <f t="shared" si="39"/>
        <v>0</v>
      </c>
      <c r="CL26" s="1203">
        <f t="shared" si="40"/>
        <v>0</v>
      </c>
      <c r="CM26" s="1204"/>
      <c r="CN26" s="9"/>
      <c r="CO26" s="9"/>
      <c r="CP26" s="1222">
        <f>VLOOKUP($A26,'New Resources - Individual'!$A$4:$Y$151,CP$2,FALSE)*CP$1</f>
        <v>0</v>
      </c>
      <c r="CQ26" s="1202">
        <f t="shared" si="41"/>
        <v>0</v>
      </c>
      <c r="CR26" s="1203">
        <f t="shared" si="42"/>
        <v>0</v>
      </c>
      <c r="CS26" s="1203">
        <f t="shared" si="43"/>
        <v>0</v>
      </c>
      <c r="CT26" s="1203">
        <f t="shared" si="44"/>
        <v>0</v>
      </c>
      <c r="CU26" s="1204"/>
      <c r="CV26" s="9"/>
      <c r="CW26" s="9"/>
      <c r="CX26" s="1222">
        <f>VLOOKUP($A26,'New Resources - Individual'!$A$4:$Y$151,CX$2,FALSE)*CX$1</f>
        <v>0</v>
      </c>
      <c r="CY26" s="1202">
        <f t="shared" si="45"/>
        <v>0</v>
      </c>
      <c r="CZ26" s="1203">
        <f t="shared" si="46"/>
        <v>0</v>
      </c>
      <c r="DA26" s="1203">
        <f t="shared" si="47"/>
        <v>0</v>
      </c>
      <c r="DB26" s="1203">
        <f t="shared" si="48"/>
        <v>0</v>
      </c>
      <c r="DC26" s="1204"/>
      <c r="DD26" s="9"/>
      <c r="DE26" s="9"/>
      <c r="DF26" s="1222">
        <f>VLOOKUP($A26,'New Resources - Individual'!$A$4:$Y$151,DF$2,FALSE)*DF$1</f>
        <v>0</v>
      </c>
      <c r="DG26" s="1202">
        <f t="shared" si="49"/>
        <v>0</v>
      </c>
      <c r="DH26" s="1203">
        <f t="shared" si="50"/>
        <v>0</v>
      </c>
      <c r="DI26" s="1203">
        <f t="shared" si="51"/>
        <v>0</v>
      </c>
      <c r="DJ26" s="1203">
        <f t="shared" si="52"/>
        <v>0</v>
      </c>
      <c r="DK26" s="1204"/>
      <c r="DL26" s="9"/>
      <c r="DM26" s="9"/>
      <c r="DN26" s="1222">
        <f>VLOOKUP($A26,'New Resources - Individual'!$A$4:$Y$151,DN$2,FALSE)*DN$1</f>
        <v>0</v>
      </c>
      <c r="DO26" s="1202">
        <f t="shared" si="53"/>
        <v>0</v>
      </c>
      <c r="DP26" s="1203">
        <f t="shared" si="54"/>
        <v>0</v>
      </c>
      <c r="DQ26" s="1203">
        <f t="shared" si="55"/>
        <v>0</v>
      </c>
      <c r="DR26" s="1203">
        <f t="shared" si="56"/>
        <v>0</v>
      </c>
      <c r="DS26" s="1204"/>
      <c r="DT26" s="9"/>
      <c r="DU26" s="9"/>
      <c r="DV26" s="1222">
        <f>VLOOKUP($A26,'New Resources - Individual'!$A$4:$Y$151,DV$2,FALSE)*DV$1</f>
        <v>0</v>
      </c>
      <c r="DW26" s="1202">
        <f t="shared" si="57"/>
        <v>0</v>
      </c>
      <c r="DX26" s="1203">
        <f t="shared" si="58"/>
        <v>0</v>
      </c>
      <c r="DY26" s="1203">
        <f t="shared" si="59"/>
        <v>0</v>
      </c>
      <c r="DZ26" s="1203">
        <f t="shared" si="60"/>
        <v>0</v>
      </c>
      <c r="EA26" s="1204"/>
      <c r="EB26" s="9"/>
      <c r="EC26" s="9"/>
      <c r="ED26" s="1222">
        <f>VLOOKUP($A26,'New Resources - Individual'!$A$4:$Y$151,ED$2,FALSE)*ED$1</f>
        <v>0</v>
      </c>
      <c r="EE26" s="1202">
        <f t="shared" si="61"/>
        <v>0</v>
      </c>
      <c r="EF26" s="1203">
        <f t="shared" si="62"/>
        <v>0</v>
      </c>
      <c r="EG26" s="1203">
        <f t="shared" si="63"/>
        <v>0</v>
      </c>
      <c r="EH26" s="1203">
        <f t="shared" si="64"/>
        <v>0</v>
      </c>
      <c r="EI26" s="1204"/>
      <c r="EJ26" s="9"/>
      <c r="EK26" s="9"/>
      <c r="EL26" s="1222">
        <f>VLOOKUP($A26,'New Resources - Individual'!$A$4:$Y$151,EL$2,FALSE)*EL$1</f>
        <v>0</v>
      </c>
      <c r="EM26" s="1202">
        <f t="shared" si="65"/>
        <v>0</v>
      </c>
      <c r="EN26" s="1203">
        <f t="shared" si="66"/>
        <v>0</v>
      </c>
      <c r="EO26" s="1203">
        <f t="shared" si="67"/>
        <v>0</v>
      </c>
      <c r="EP26" s="1203">
        <f t="shared" si="68"/>
        <v>0</v>
      </c>
      <c r="EQ26" s="1204"/>
      <c r="ER26" s="9"/>
      <c r="ES26" s="9"/>
      <c r="ET26" s="1222">
        <f>VLOOKUP($A26,'New Resources - Individual'!$A$4:$Y$151,ET$2,FALSE)*ET$1</f>
        <v>0</v>
      </c>
      <c r="EU26" s="1202">
        <f t="shared" si="69"/>
        <v>0</v>
      </c>
      <c r="EV26" s="1203">
        <f t="shared" si="70"/>
        <v>0</v>
      </c>
      <c r="EW26" s="1203">
        <f t="shared" si="71"/>
        <v>0</v>
      </c>
      <c r="EX26" s="1203">
        <f t="shared" si="72"/>
        <v>0</v>
      </c>
      <c r="EY26" s="1204"/>
      <c r="EZ26" s="9"/>
      <c r="FA26" s="9"/>
      <c r="FB26" s="1222">
        <f>VLOOKUP($A26,'New Resources - Individual'!$A$4:$Y$151,FB$2,FALSE)*FB$1</f>
        <v>0</v>
      </c>
      <c r="FC26" s="1202">
        <f t="shared" si="73"/>
        <v>0</v>
      </c>
      <c r="FD26" s="1203">
        <f t="shared" si="74"/>
        <v>0</v>
      </c>
      <c r="FE26" s="1203">
        <f t="shared" si="75"/>
        <v>0</v>
      </c>
      <c r="FF26" s="1203">
        <f t="shared" si="76"/>
        <v>0</v>
      </c>
      <c r="FG26" s="1204"/>
      <c r="FH26" s="9"/>
      <c r="FI26" s="9"/>
      <c r="FJ26" s="1222">
        <f>VLOOKUP($A26,'New Resources - Individual'!$A$4:$Y$151,FJ$2,FALSE)*FJ$1</f>
        <v>0</v>
      </c>
      <c r="FK26" s="1202">
        <f t="shared" si="77"/>
        <v>0</v>
      </c>
      <c r="FL26" s="1203">
        <f t="shared" si="78"/>
        <v>0</v>
      </c>
      <c r="FM26" s="1203">
        <f t="shared" si="79"/>
        <v>0</v>
      </c>
      <c r="FN26" s="1203">
        <f t="shared" si="80"/>
        <v>0</v>
      </c>
      <c r="FO26" s="1204"/>
    </row>
    <row r="27" spans="1:171" s="1223" customFormat="1" ht="16.5">
      <c r="A27" s="1221">
        <v>64</v>
      </c>
      <c r="B27" s="808" t="s">
        <v>685</v>
      </c>
      <c r="C27" s="1196"/>
      <c r="D27" s="1197" t="s">
        <v>688</v>
      </c>
      <c r="E27" s="1198" t="str">
        <f>'Sch 1- Rate Base '!E27</f>
        <v>PROD</v>
      </c>
      <c r="F27" s="1199"/>
      <c r="G27" s="1200">
        <f>'Sch 1- Rate Base '!G27</f>
        <v>0</v>
      </c>
      <c r="H27" s="1200">
        <f>'Sch 1- Rate Base '!H27</f>
        <v>0</v>
      </c>
      <c r="I27" s="1200">
        <f>'Sch 1- Rate Base '!I27</f>
        <v>0</v>
      </c>
      <c r="J27" s="1201">
        <f>'Sch 1- Rate Base '!J27</f>
        <v>0</v>
      </c>
      <c r="K27" s="1167">
        <f t="shared" si="0"/>
        <v>1</v>
      </c>
      <c r="L27" s="9"/>
      <c r="M27" s="9"/>
      <c r="N27" s="1222">
        <f>VLOOKUP($A27,'New Resources - Individual'!$A$4:$Y$151,N$2,FALSE)*N$1</f>
        <v>0</v>
      </c>
      <c r="O27" s="1202">
        <f t="shared" si="1"/>
        <v>0</v>
      </c>
      <c r="P27" s="1203">
        <f t="shared" si="2"/>
        <v>0</v>
      </c>
      <c r="Q27" s="1203">
        <f t="shared" si="3"/>
        <v>0</v>
      </c>
      <c r="R27" s="1203">
        <f t="shared" si="4"/>
        <v>0</v>
      </c>
      <c r="S27" s="1204"/>
      <c r="T27" s="9"/>
      <c r="U27" s="9"/>
      <c r="V27" s="1222">
        <f>VLOOKUP($A27,'New Resources - Individual'!$A$4:$Y$151,V$2,FALSE)*V$1</f>
        <v>0</v>
      </c>
      <c r="W27" s="1202">
        <f t="shared" si="5"/>
        <v>0</v>
      </c>
      <c r="X27" s="1203">
        <f t="shared" si="6"/>
        <v>0</v>
      </c>
      <c r="Y27" s="1203">
        <f t="shared" si="7"/>
        <v>0</v>
      </c>
      <c r="Z27" s="1203">
        <f t="shared" si="8"/>
        <v>0</v>
      </c>
      <c r="AA27" s="1204">
        <v>1</v>
      </c>
      <c r="AB27" s="9"/>
      <c r="AC27" s="9"/>
      <c r="AD27" s="1222">
        <f>VLOOKUP($A27,'New Resources - Individual'!$A$4:$Y$151,AD$2,FALSE)*AD$1</f>
        <v>0</v>
      </c>
      <c r="AE27" s="1202">
        <f t="shared" si="9"/>
        <v>0</v>
      </c>
      <c r="AF27" s="1203">
        <f t="shared" si="10"/>
        <v>0</v>
      </c>
      <c r="AG27" s="1203">
        <f t="shared" si="11"/>
        <v>0</v>
      </c>
      <c r="AH27" s="1203">
        <f t="shared" si="12"/>
        <v>0</v>
      </c>
      <c r="AI27" s="1204"/>
      <c r="AJ27" s="9"/>
      <c r="AK27" s="9"/>
      <c r="AL27" s="1222">
        <f>VLOOKUP($A27,'New Resources - Individual'!$A$4:$Y$151,AL$2,FALSE)*AL$1</f>
        <v>0</v>
      </c>
      <c r="AM27" s="1202">
        <f t="shared" si="13"/>
        <v>0</v>
      </c>
      <c r="AN27" s="1203">
        <f t="shared" si="14"/>
        <v>0</v>
      </c>
      <c r="AO27" s="1203">
        <f t="shared" si="15"/>
        <v>0</v>
      </c>
      <c r="AP27" s="1203">
        <f t="shared" si="16"/>
        <v>0</v>
      </c>
      <c r="AQ27" s="1204"/>
      <c r="AR27" s="9"/>
      <c r="AS27" s="9"/>
      <c r="AT27" s="1222">
        <f>VLOOKUP($A27,'New Resources - Individual'!$A$4:$Y$151,AT$2,FALSE)*AT$1</f>
        <v>0</v>
      </c>
      <c r="AU27" s="1202">
        <f t="shared" si="17"/>
        <v>0</v>
      </c>
      <c r="AV27" s="1203">
        <f t="shared" si="18"/>
        <v>0</v>
      </c>
      <c r="AW27" s="1203">
        <f t="shared" si="19"/>
        <v>0</v>
      </c>
      <c r="AX27" s="1203">
        <f t="shared" si="20"/>
        <v>0</v>
      </c>
      <c r="AY27" s="1204"/>
      <c r="AZ27" s="9"/>
      <c r="BA27" s="9"/>
      <c r="BB27" s="1222">
        <f>VLOOKUP($A27,'New Resources - Individual'!$A$4:$Y$151,BB$2,FALSE)*BB$1</f>
        <v>0</v>
      </c>
      <c r="BC27" s="1202">
        <f t="shared" si="21"/>
        <v>0</v>
      </c>
      <c r="BD27" s="1203">
        <f t="shared" si="22"/>
        <v>0</v>
      </c>
      <c r="BE27" s="1203">
        <f t="shared" si="23"/>
        <v>0</v>
      </c>
      <c r="BF27" s="1203">
        <f t="shared" si="24"/>
        <v>0</v>
      </c>
      <c r="BG27" s="1204"/>
      <c r="BH27" s="9"/>
      <c r="BI27" s="9"/>
      <c r="BJ27" s="1222">
        <f>VLOOKUP($A27,'New Resources - Individual'!$A$4:$Y$151,BJ$2,FALSE)*BJ$1</f>
        <v>0</v>
      </c>
      <c r="BK27" s="1202">
        <f t="shared" si="25"/>
        <v>0</v>
      </c>
      <c r="BL27" s="1203">
        <f t="shared" si="26"/>
        <v>0</v>
      </c>
      <c r="BM27" s="1203">
        <f t="shared" si="27"/>
        <v>0</v>
      </c>
      <c r="BN27" s="1203">
        <f t="shared" si="28"/>
        <v>0</v>
      </c>
      <c r="BO27" s="1204"/>
      <c r="BP27" s="9"/>
      <c r="BQ27" s="9"/>
      <c r="BR27" s="1222">
        <f>VLOOKUP($A27,'New Resources - Individual'!$A$4:$Y$151,BR$2,FALSE)*BR$1</f>
        <v>0</v>
      </c>
      <c r="BS27" s="1202">
        <f t="shared" si="29"/>
        <v>0</v>
      </c>
      <c r="BT27" s="1203">
        <f t="shared" si="30"/>
        <v>0</v>
      </c>
      <c r="BU27" s="1203">
        <f t="shared" si="31"/>
        <v>0</v>
      </c>
      <c r="BV27" s="1203">
        <f t="shared" si="32"/>
        <v>0</v>
      </c>
      <c r="BW27" s="1204"/>
      <c r="BX27" s="9"/>
      <c r="BY27" s="9"/>
      <c r="BZ27" s="1222">
        <f>VLOOKUP($A27,'New Resources - Individual'!$A$4:$Y$151,BZ$2,FALSE)*BZ$1</f>
        <v>0</v>
      </c>
      <c r="CA27" s="1202">
        <f t="shared" si="33"/>
        <v>0</v>
      </c>
      <c r="CB27" s="1203">
        <f t="shared" si="34"/>
        <v>0</v>
      </c>
      <c r="CC27" s="1203">
        <f t="shared" si="35"/>
        <v>0</v>
      </c>
      <c r="CD27" s="1203">
        <f t="shared" si="36"/>
        <v>0</v>
      </c>
      <c r="CE27" s="1204"/>
      <c r="CF27" s="9"/>
      <c r="CG27" s="9"/>
      <c r="CH27" s="1222">
        <f>VLOOKUP($A27,'New Resources - Individual'!$A$4:$Y$151,CH$2,FALSE)*CH$1</f>
        <v>0</v>
      </c>
      <c r="CI27" s="1202">
        <f t="shared" si="37"/>
        <v>0</v>
      </c>
      <c r="CJ27" s="1203">
        <f t="shared" si="38"/>
        <v>0</v>
      </c>
      <c r="CK27" s="1203">
        <f t="shared" si="39"/>
        <v>0</v>
      </c>
      <c r="CL27" s="1203">
        <f t="shared" si="40"/>
        <v>0</v>
      </c>
      <c r="CM27" s="1204"/>
      <c r="CN27" s="9"/>
      <c r="CO27" s="9"/>
      <c r="CP27" s="1222">
        <f>VLOOKUP($A27,'New Resources - Individual'!$A$4:$Y$151,CP$2,FALSE)*CP$1</f>
        <v>0</v>
      </c>
      <c r="CQ27" s="1202">
        <f t="shared" si="41"/>
        <v>0</v>
      </c>
      <c r="CR27" s="1203">
        <f t="shared" si="42"/>
        <v>0</v>
      </c>
      <c r="CS27" s="1203">
        <f t="shared" si="43"/>
        <v>0</v>
      </c>
      <c r="CT27" s="1203">
        <f t="shared" si="44"/>
        <v>0</v>
      </c>
      <c r="CU27" s="1204"/>
      <c r="CV27" s="9"/>
      <c r="CW27" s="9"/>
      <c r="CX27" s="1222">
        <f>VLOOKUP($A27,'New Resources - Individual'!$A$4:$Y$151,CX$2,FALSE)*CX$1</f>
        <v>0</v>
      </c>
      <c r="CY27" s="1202">
        <f t="shared" si="45"/>
        <v>0</v>
      </c>
      <c r="CZ27" s="1203">
        <f t="shared" si="46"/>
        <v>0</v>
      </c>
      <c r="DA27" s="1203">
        <f t="shared" si="47"/>
        <v>0</v>
      </c>
      <c r="DB27" s="1203">
        <f t="shared" si="48"/>
        <v>0</v>
      </c>
      <c r="DC27" s="1204"/>
      <c r="DD27" s="9"/>
      <c r="DE27" s="9"/>
      <c r="DF27" s="1222">
        <f>VLOOKUP($A27,'New Resources - Individual'!$A$4:$Y$151,DF$2,FALSE)*DF$1</f>
        <v>0</v>
      </c>
      <c r="DG27" s="1202">
        <f t="shared" si="49"/>
        <v>0</v>
      </c>
      <c r="DH27" s="1203">
        <f t="shared" si="50"/>
        <v>0</v>
      </c>
      <c r="DI27" s="1203">
        <f t="shared" si="51"/>
        <v>0</v>
      </c>
      <c r="DJ27" s="1203">
        <f t="shared" si="52"/>
        <v>0</v>
      </c>
      <c r="DK27" s="1204"/>
      <c r="DL27" s="9"/>
      <c r="DM27" s="9"/>
      <c r="DN27" s="1222">
        <f>VLOOKUP($A27,'New Resources - Individual'!$A$4:$Y$151,DN$2,FALSE)*DN$1</f>
        <v>0</v>
      </c>
      <c r="DO27" s="1202">
        <f t="shared" si="53"/>
        <v>0</v>
      </c>
      <c r="DP27" s="1203">
        <f t="shared" si="54"/>
        <v>0</v>
      </c>
      <c r="DQ27" s="1203">
        <f t="shared" si="55"/>
        <v>0</v>
      </c>
      <c r="DR27" s="1203">
        <f t="shared" si="56"/>
        <v>0</v>
      </c>
      <c r="DS27" s="1204"/>
      <c r="DT27" s="9"/>
      <c r="DU27" s="9"/>
      <c r="DV27" s="1222">
        <f>VLOOKUP($A27,'New Resources - Individual'!$A$4:$Y$151,DV$2,FALSE)*DV$1</f>
        <v>0</v>
      </c>
      <c r="DW27" s="1202">
        <f t="shared" si="57"/>
        <v>0</v>
      </c>
      <c r="DX27" s="1203">
        <f t="shared" si="58"/>
        <v>0</v>
      </c>
      <c r="DY27" s="1203">
        <f t="shared" si="59"/>
        <v>0</v>
      </c>
      <c r="DZ27" s="1203">
        <f t="shared" si="60"/>
        <v>0</v>
      </c>
      <c r="EA27" s="1204"/>
      <c r="EB27" s="9"/>
      <c r="EC27" s="9"/>
      <c r="ED27" s="1222">
        <f>VLOOKUP($A27,'New Resources - Individual'!$A$4:$Y$151,ED$2,FALSE)*ED$1</f>
        <v>0</v>
      </c>
      <c r="EE27" s="1202">
        <f t="shared" si="61"/>
        <v>0</v>
      </c>
      <c r="EF27" s="1203">
        <f t="shared" si="62"/>
        <v>0</v>
      </c>
      <c r="EG27" s="1203">
        <f t="shared" si="63"/>
        <v>0</v>
      </c>
      <c r="EH27" s="1203">
        <f t="shared" si="64"/>
        <v>0</v>
      </c>
      <c r="EI27" s="1204"/>
      <c r="EJ27" s="9"/>
      <c r="EK27" s="9"/>
      <c r="EL27" s="1222">
        <f>VLOOKUP($A27,'New Resources - Individual'!$A$4:$Y$151,EL$2,FALSE)*EL$1</f>
        <v>0</v>
      </c>
      <c r="EM27" s="1202">
        <f t="shared" si="65"/>
        <v>0</v>
      </c>
      <c r="EN27" s="1203">
        <f t="shared" si="66"/>
        <v>0</v>
      </c>
      <c r="EO27" s="1203">
        <f t="shared" si="67"/>
        <v>0</v>
      </c>
      <c r="EP27" s="1203">
        <f t="shared" si="68"/>
        <v>0</v>
      </c>
      <c r="EQ27" s="1204"/>
      <c r="ER27" s="9"/>
      <c r="ES27" s="9"/>
      <c r="ET27" s="1222">
        <f>VLOOKUP($A27,'New Resources - Individual'!$A$4:$Y$151,ET$2,FALSE)*ET$1</f>
        <v>0</v>
      </c>
      <c r="EU27" s="1202">
        <f t="shared" si="69"/>
        <v>0</v>
      </c>
      <c r="EV27" s="1203">
        <f t="shared" si="70"/>
        <v>0</v>
      </c>
      <c r="EW27" s="1203">
        <f t="shared" si="71"/>
        <v>0</v>
      </c>
      <c r="EX27" s="1203">
        <f t="shared" si="72"/>
        <v>0</v>
      </c>
      <c r="EY27" s="1204"/>
      <c r="EZ27" s="9"/>
      <c r="FA27" s="9"/>
      <c r="FB27" s="1222">
        <f>VLOOKUP($A27,'New Resources - Individual'!$A$4:$Y$151,FB$2,FALSE)*FB$1</f>
        <v>0</v>
      </c>
      <c r="FC27" s="1202">
        <f t="shared" si="73"/>
        <v>0</v>
      </c>
      <c r="FD27" s="1203">
        <f t="shared" si="74"/>
        <v>0</v>
      </c>
      <c r="FE27" s="1203">
        <f t="shared" si="75"/>
        <v>0</v>
      </c>
      <c r="FF27" s="1203">
        <f t="shared" si="76"/>
        <v>0</v>
      </c>
      <c r="FG27" s="1204"/>
      <c r="FH27" s="9"/>
      <c r="FI27" s="9"/>
      <c r="FJ27" s="1222">
        <f>VLOOKUP($A27,'New Resources - Individual'!$A$4:$Y$151,FJ$2,FALSE)*FJ$1</f>
        <v>0</v>
      </c>
      <c r="FK27" s="1202">
        <f t="shared" si="77"/>
        <v>0</v>
      </c>
      <c r="FL27" s="1203">
        <f t="shared" si="78"/>
        <v>0</v>
      </c>
      <c r="FM27" s="1203">
        <f t="shared" si="79"/>
        <v>0</v>
      </c>
      <c r="FN27" s="1203">
        <f t="shared" si="80"/>
        <v>0</v>
      </c>
      <c r="FO27" s="1204"/>
    </row>
    <row r="28" spans="1:171">
      <c r="A28" s="1221">
        <v>75</v>
      </c>
      <c r="B28" s="808" t="s">
        <v>108</v>
      </c>
      <c r="C28" s="1196"/>
      <c r="D28" s="1197" t="s">
        <v>736</v>
      </c>
      <c r="E28" s="1198" t="str">
        <f>'Sch 1- Rate Base '!E28</f>
        <v>PROD</v>
      </c>
      <c r="F28" s="1199"/>
      <c r="G28" s="1200">
        <f>'Sch 1- Rate Base '!G28</f>
        <v>0</v>
      </c>
      <c r="H28" s="1200">
        <f>'Sch 1- Rate Base '!H28</f>
        <v>0</v>
      </c>
      <c r="I28" s="1200">
        <f>'Sch 1- Rate Base '!I28</f>
        <v>0</v>
      </c>
      <c r="J28" s="1201">
        <f>'Sch 1- Rate Base '!J28</f>
        <v>0</v>
      </c>
      <c r="K28" s="1167">
        <f>IF($E28="DIRECT",0,1)</f>
        <v>1</v>
      </c>
      <c r="N28" s="1222">
        <f>VLOOKUP($A28,'New Resources - Individual'!$A$4:$Y$151,N$2,FALSE)*N$1</f>
        <v>0</v>
      </c>
      <c r="O28" s="1202">
        <f t="shared" ref="O28" si="81">$G28+N28</f>
        <v>0</v>
      </c>
      <c r="P28" s="1203">
        <f>VLOOKUP($E28,O$463:R$474,2,FALSE)*O28*($K28)+IF($G28&gt;0,($H28/$G28)*O28,0)*(1-$K28)</f>
        <v>0</v>
      </c>
      <c r="Q28" s="1203">
        <f>VLOOKUP($E28,O$463:R$474,3,FALSE)*O28*($K28)+IF($G28&gt;0,($I28/$G28)*O28,0)*(1-$K28)</f>
        <v>0</v>
      </c>
      <c r="R28" s="1203">
        <f>VLOOKUP($E28,O$463:R$474,4,FALSE)*O28*($K28)+(O28-P28-Q28)*(1-$K28)</f>
        <v>0</v>
      </c>
      <c r="S28" s="1204"/>
      <c r="V28" s="1222">
        <f>VLOOKUP($A28,'New Resources - Individual'!$A$4:$Y$151,V$2,FALSE)*V$1</f>
        <v>0</v>
      </c>
      <c r="W28" s="1202">
        <f t="shared" ref="W28" si="82">$G28+V28</f>
        <v>0</v>
      </c>
      <c r="X28" s="1203">
        <f>VLOOKUP($E28,W$463:Z$474,2,FALSE)*W28*($K28)+IF($G28&gt;0,($H28/$G28)*W28,0)*(1-$K28)</f>
        <v>0</v>
      </c>
      <c r="Y28" s="1203">
        <f>VLOOKUP($E28,W$463:Z$474,3,FALSE)*W28*($K28)+IF($G28&gt;0,($I28/$G28)*W28,0)*(1-$K28)</f>
        <v>0</v>
      </c>
      <c r="Z28" s="1203">
        <f>VLOOKUP($E28,W$463:Z$474,4,FALSE)*W28*($K28)+(W28-X28-Y28)*(1-$K28)</f>
        <v>0</v>
      </c>
      <c r="AA28" s="1204">
        <v>1</v>
      </c>
      <c r="AD28" s="1222">
        <f>VLOOKUP($A28,'New Resources - Individual'!$A$4:$Y$151,AD$2,FALSE)*AD$1</f>
        <v>0</v>
      </c>
      <c r="AE28" s="1202">
        <f t="shared" ref="AE28" si="83">$G28+AD28</f>
        <v>0</v>
      </c>
      <c r="AF28" s="1203">
        <f>VLOOKUP($E28,AE$463:AH$474,2,FALSE)*AE28*($K28)+IF($G28&gt;0,($H28/$G28)*AE28,0)*(1-$K28)</f>
        <v>0</v>
      </c>
      <c r="AG28" s="1203">
        <f>VLOOKUP($E28,AE$463:AH$474,3,FALSE)*AE28*($K28)+IF($G28&gt;0,($I28/$G28)*AE28,0)*(1-$K28)</f>
        <v>0</v>
      </c>
      <c r="AH28" s="1203">
        <f>VLOOKUP($E28,AE$463:AH$474,4,FALSE)*AE28*($K28)+(AE28-AF28-AG28)*(1-$K28)</f>
        <v>0</v>
      </c>
      <c r="AI28" s="1204"/>
      <c r="AL28" s="1222">
        <f>VLOOKUP($A28,'New Resources - Individual'!$A$4:$Y$151,AL$2,FALSE)*AL$1</f>
        <v>0</v>
      </c>
      <c r="AM28" s="1202">
        <f t="shared" ref="AM28" si="84">$G28+AL28</f>
        <v>0</v>
      </c>
      <c r="AN28" s="1203">
        <f>VLOOKUP($E28,AM$463:AP$474,2,FALSE)*AM28*($K28)+IF($G28&gt;0,($H28/$G28)*AM28,0)*(1-$K28)</f>
        <v>0</v>
      </c>
      <c r="AO28" s="1203">
        <f>VLOOKUP($E28,AM$463:AP$474,3,FALSE)*AM28*($K28)+IF($G28&gt;0,($I28/$G28)*AM28,0)*(1-$K28)</f>
        <v>0</v>
      </c>
      <c r="AP28" s="1203">
        <f>VLOOKUP($E28,AM$463:AP$474,4,FALSE)*AM28*($K28)+(AM28-AN28-AO28)*(1-$K28)</f>
        <v>0</v>
      </c>
      <c r="AQ28" s="1204"/>
      <c r="AT28" s="1222">
        <f>VLOOKUP($A28,'New Resources - Individual'!$A$4:$Y$151,AT$2,FALSE)*AT$1</f>
        <v>0</v>
      </c>
      <c r="AU28" s="1202">
        <f t="shared" ref="AU28" si="85">$G28+AT28</f>
        <v>0</v>
      </c>
      <c r="AV28" s="1203">
        <f>VLOOKUP($E28,AU$463:AX$474,2,FALSE)*AU28*($K28)+IF($G28&gt;0,($H28/$G28)*AU28,0)*(1-$K28)</f>
        <v>0</v>
      </c>
      <c r="AW28" s="1203">
        <f>VLOOKUP($E28,AU$463:AX$474,3,FALSE)*AU28*($K28)+IF($G28&gt;0,($I28/$G28)*AU28,0)*(1-$K28)</f>
        <v>0</v>
      </c>
      <c r="AX28" s="1203">
        <f>VLOOKUP($E28,AU$463:AX$474,4,FALSE)*AU28*($K28)+(AU28-AV28-AW28)*(1-$K28)</f>
        <v>0</v>
      </c>
      <c r="AY28" s="1204"/>
      <c r="BB28" s="1222">
        <f>VLOOKUP($A28,'New Resources - Individual'!$A$4:$Y$151,BB$2,FALSE)*BB$1</f>
        <v>0</v>
      </c>
      <c r="BC28" s="1202">
        <f t="shared" ref="BC28" si="86">$G28+BB28</f>
        <v>0</v>
      </c>
      <c r="BD28" s="1203">
        <f>VLOOKUP($E28,BC$463:BF$474,2,FALSE)*BC28*($K28)+IF($G28&gt;0,($H28/$G28)*BC28,0)*(1-$K28)</f>
        <v>0</v>
      </c>
      <c r="BE28" s="1203">
        <f>VLOOKUP($E28,BC$463:BF$474,3,FALSE)*BC28*($K28)+IF($G28&gt;0,($I28/$G28)*BC28,0)*(1-$K28)</f>
        <v>0</v>
      </c>
      <c r="BF28" s="1203">
        <f>VLOOKUP($E28,BC$463:BF$474,4,FALSE)*BC28*($K28)+(BC28-BD28-BE28)*(1-$K28)</f>
        <v>0</v>
      </c>
      <c r="BG28" s="1204"/>
      <c r="BJ28" s="1222">
        <f>VLOOKUP($A28,'New Resources - Individual'!$A$4:$Y$151,BJ$2,FALSE)*BJ$1</f>
        <v>0</v>
      </c>
      <c r="BK28" s="1202">
        <f t="shared" ref="BK28" si="87">$G28+BJ28</f>
        <v>0</v>
      </c>
      <c r="BL28" s="1203">
        <f>VLOOKUP($E28,BK$463:BN$474,2,FALSE)*BK28*($K28)+IF($G28&gt;0,($H28/$G28)*BK28,0)*(1-$K28)</f>
        <v>0</v>
      </c>
      <c r="BM28" s="1203">
        <f>VLOOKUP($E28,BK$463:BN$474,3,FALSE)*BK28*($K28)+IF($G28&gt;0,($I28/$G28)*BK28,0)*(1-$K28)</f>
        <v>0</v>
      </c>
      <c r="BN28" s="1203">
        <f>VLOOKUP($E28,BK$463:BN$474,4,FALSE)*BK28*($K28)+(BK28-BL28-BM28)*(1-$K28)</f>
        <v>0</v>
      </c>
      <c r="BO28" s="1204"/>
      <c r="BR28" s="1222">
        <f>VLOOKUP($A28,'New Resources - Individual'!$A$4:$Y$151,BR$2,FALSE)*BR$1</f>
        <v>0</v>
      </c>
      <c r="BS28" s="1202">
        <f t="shared" ref="BS28" si="88">$G28+BR28</f>
        <v>0</v>
      </c>
      <c r="BT28" s="1203">
        <f>VLOOKUP($E28,BS$463:BV$474,2,FALSE)*BS28*($K28)+IF($G28&gt;0,($H28/$G28)*BS28,0)*(1-$K28)</f>
        <v>0</v>
      </c>
      <c r="BU28" s="1203">
        <f>VLOOKUP($E28,BS$463:BV$474,3,FALSE)*BS28*($K28)+IF($G28&gt;0,($I28/$G28)*BS28,0)*(1-$K28)</f>
        <v>0</v>
      </c>
      <c r="BV28" s="1203">
        <f>VLOOKUP($E28,BS$463:BV$474,4,FALSE)*BS28*($K28)+(BS28-BT28-BU28)*(1-$K28)</f>
        <v>0</v>
      </c>
      <c r="BW28" s="1204"/>
      <c r="BZ28" s="1222">
        <f>VLOOKUP($A28,'New Resources - Individual'!$A$4:$Y$151,BZ$2,FALSE)*BZ$1</f>
        <v>0</v>
      </c>
      <c r="CA28" s="1202">
        <f t="shared" ref="CA28" si="89">$G28+BZ28</f>
        <v>0</v>
      </c>
      <c r="CB28" s="1203">
        <f>VLOOKUP($E28,CA$463:CD$474,2,FALSE)*CA28*($K28)+IF($G28&gt;0,($H28/$G28)*CA28,0)*(1-$K28)</f>
        <v>0</v>
      </c>
      <c r="CC28" s="1203">
        <f>VLOOKUP($E28,CA$463:CD$474,3,FALSE)*CA28*($K28)+IF($G28&gt;0,($I28/$G28)*CA28,0)*(1-$K28)</f>
        <v>0</v>
      </c>
      <c r="CD28" s="1203">
        <f>VLOOKUP($E28,CA$463:CD$474,4,FALSE)*CA28*($K28)+(CA28-CB28-CC28)*(1-$K28)</f>
        <v>0</v>
      </c>
      <c r="CE28" s="1204"/>
      <c r="CH28" s="1222">
        <f>VLOOKUP($A28,'New Resources - Individual'!$A$4:$Y$151,CH$2,FALSE)*CH$1</f>
        <v>0</v>
      </c>
      <c r="CI28" s="1202">
        <f t="shared" ref="CI28" si="90">$G28+CH28</f>
        <v>0</v>
      </c>
      <c r="CJ28" s="1203">
        <f>VLOOKUP($E28,CI$463:CL$474,2,FALSE)*CI28*($K28)+IF($G28&gt;0,($H28/$G28)*CI28,0)*(1-$K28)</f>
        <v>0</v>
      </c>
      <c r="CK28" s="1203">
        <f>VLOOKUP($E28,CI$463:CL$474,3,FALSE)*CI28*($K28)+IF($G28&gt;0,($I28/$G28)*CI28,0)*(1-$K28)</f>
        <v>0</v>
      </c>
      <c r="CL28" s="1203">
        <f>VLOOKUP($E28,CI$463:CL$474,4,FALSE)*CI28*($K28)+(CI28-CJ28-CK28)*(1-$K28)</f>
        <v>0</v>
      </c>
      <c r="CM28" s="1204"/>
      <c r="CP28" s="1222">
        <f>VLOOKUP($A28,'New Resources - Individual'!$A$4:$Y$151,CP$2,FALSE)*CP$1</f>
        <v>0</v>
      </c>
      <c r="CQ28" s="1202">
        <f t="shared" ref="CQ28" si="91">$G28+CP28</f>
        <v>0</v>
      </c>
      <c r="CR28" s="1203">
        <f>VLOOKUP($E28,CQ$463:CT$474,2,FALSE)*CQ28*($K28)+IF($G28&gt;0,($H28/$G28)*CQ28,0)*(1-$K28)</f>
        <v>0</v>
      </c>
      <c r="CS28" s="1203">
        <f>VLOOKUP($E28,CQ$463:CT$474,3,FALSE)*CQ28*($K28)+IF($G28&gt;0,($I28/$G28)*CQ28,0)*(1-$K28)</f>
        <v>0</v>
      </c>
      <c r="CT28" s="1203">
        <f>VLOOKUP($E28,CQ$463:CT$474,4,FALSE)*CQ28*($K28)+(CQ28-CR28-CS28)*(1-$K28)</f>
        <v>0</v>
      </c>
      <c r="CU28" s="1204"/>
      <c r="CX28" s="1222">
        <f>VLOOKUP($A28,'New Resources - Individual'!$A$4:$Y$151,CX$2,FALSE)*CX$1</f>
        <v>0</v>
      </c>
      <c r="CY28" s="1202">
        <f t="shared" ref="CY28" si="92">$G28+CX28</f>
        <v>0</v>
      </c>
      <c r="CZ28" s="1203">
        <f>VLOOKUP($E28,CY$463:DB$474,2,FALSE)*CY28*($K28)+IF($G28&gt;0,($H28/$G28)*CY28,0)*(1-$K28)</f>
        <v>0</v>
      </c>
      <c r="DA28" s="1203">
        <f>VLOOKUP($E28,CY$463:DB$474,3,FALSE)*CY28*($K28)+IF($G28&gt;0,($I28/$G28)*CY28,0)*(1-$K28)</f>
        <v>0</v>
      </c>
      <c r="DB28" s="1203">
        <f>VLOOKUP($E28,CY$463:DB$474,4,FALSE)*CY28*($K28)+(CY28-CZ28-DA28)*(1-$K28)</f>
        <v>0</v>
      </c>
      <c r="DC28" s="1204"/>
      <c r="DF28" s="1222">
        <f>VLOOKUP($A28,'New Resources - Individual'!$A$4:$Y$151,DF$2,FALSE)*DF$1</f>
        <v>0</v>
      </c>
      <c r="DG28" s="1202">
        <f t="shared" ref="DG28" si="93">$G28+DF28</f>
        <v>0</v>
      </c>
      <c r="DH28" s="1203">
        <f>VLOOKUP($E28,DG$463:DJ$474,2,FALSE)*DG28*($K28)+IF($G28&gt;0,($H28/$G28)*DG28,0)*(1-$K28)</f>
        <v>0</v>
      </c>
      <c r="DI28" s="1203">
        <f>VLOOKUP($E28,DG$463:DJ$474,3,FALSE)*DG28*($K28)+IF($G28&gt;0,($I28/$G28)*DG28,0)*(1-$K28)</f>
        <v>0</v>
      </c>
      <c r="DJ28" s="1203">
        <f>VLOOKUP($E28,DG$463:DJ$474,4,FALSE)*DG28*($K28)+(DG28-DH28-DI28)*(1-$K28)</f>
        <v>0</v>
      </c>
      <c r="DK28" s="1204"/>
      <c r="DN28" s="1222">
        <f>VLOOKUP($A28,'New Resources - Individual'!$A$4:$Y$151,DN$2,FALSE)*DN$1</f>
        <v>0</v>
      </c>
      <c r="DO28" s="1202">
        <f t="shared" ref="DO28" si="94">$G28+DN28</f>
        <v>0</v>
      </c>
      <c r="DP28" s="1203">
        <f>VLOOKUP($E28,DO$463:DR$474,2,FALSE)*DO28*($K28)+IF($G28&gt;0,($H28/$G28)*DO28,0)*(1-$K28)</f>
        <v>0</v>
      </c>
      <c r="DQ28" s="1203">
        <f>VLOOKUP($E28,DO$463:DR$474,3,FALSE)*DO28*($K28)+IF($G28&gt;0,($I28/$G28)*DO28,0)*(1-$K28)</f>
        <v>0</v>
      </c>
      <c r="DR28" s="1203">
        <f>VLOOKUP($E28,DO$463:DR$474,4,FALSE)*DO28*($K28)+(DO28-DP28-DQ28)*(1-$K28)</f>
        <v>0</v>
      </c>
      <c r="DS28" s="1204"/>
      <c r="DV28" s="1222">
        <f>VLOOKUP($A28,'New Resources - Individual'!$A$4:$Y$151,DV$2,FALSE)*DV$1</f>
        <v>0</v>
      </c>
      <c r="DW28" s="1202">
        <f t="shared" ref="DW28" si="95">$G28+DV28</f>
        <v>0</v>
      </c>
      <c r="DX28" s="1203">
        <f>VLOOKUP($E28,DW$463:DZ$474,2,FALSE)*DW28*($K28)+IF($G28&gt;0,($H28/$G28)*DW28,0)*(1-$K28)</f>
        <v>0</v>
      </c>
      <c r="DY28" s="1203">
        <f>VLOOKUP($E28,DW$463:DZ$474,3,FALSE)*DW28*($K28)+IF($G28&gt;0,($I28/$G28)*DW28,0)*(1-$K28)</f>
        <v>0</v>
      </c>
      <c r="DZ28" s="1203">
        <f>VLOOKUP($E28,DW$463:DZ$474,4,FALSE)*DW28*($K28)+(DW28-DX28-DY28)*(1-$K28)</f>
        <v>0</v>
      </c>
      <c r="EA28" s="1204"/>
      <c r="ED28" s="1222">
        <f>VLOOKUP($A28,'New Resources - Individual'!$A$4:$Y$151,ED$2,FALSE)*ED$1</f>
        <v>0</v>
      </c>
      <c r="EE28" s="1202">
        <f t="shared" ref="EE28" si="96">$G28+ED28</f>
        <v>0</v>
      </c>
      <c r="EF28" s="1203">
        <f>VLOOKUP($E28,EE$463:EH$474,2,FALSE)*EE28*($K28)+IF($G28&gt;0,($H28/$G28)*EE28,0)*(1-$K28)</f>
        <v>0</v>
      </c>
      <c r="EG28" s="1203">
        <f>VLOOKUP($E28,EE$463:EH$474,3,FALSE)*EE28*($K28)+IF($G28&gt;0,($I28/$G28)*EE28,0)*(1-$K28)</f>
        <v>0</v>
      </c>
      <c r="EH28" s="1203">
        <f>VLOOKUP($E28,EE$463:EH$474,4,FALSE)*EE28*($K28)+(EE28-EF28-EG28)*(1-$K28)</f>
        <v>0</v>
      </c>
      <c r="EI28" s="1204"/>
      <c r="EL28" s="1222">
        <f>VLOOKUP($A28,'New Resources - Individual'!$A$4:$Y$151,EL$2,FALSE)*EL$1</f>
        <v>0</v>
      </c>
      <c r="EM28" s="1202">
        <f t="shared" ref="EM28" si="97">$G28+EL28</f>
        <v>0</v>
      </c>
      <c r="EN28" s="1203">
        <f>VLOOKUP($E28,EM$463:EP$474,2,FALSE)*EM28*($K28)+IF($G28&gt;0,($H28/$G28)*EM28,0)*(1-$K28)</f>
        <v>0</v>
      </c>
      <c r="EO28" s="1203">
        <f>VLOOKUP($E28,EM$463:EP$474,3,FALSE)*EM28*($K28)+IF($G28&gt;0,($I28/$G28)*EM28,0)*(1-$K28)</f>
        <v>0</v>
      </c>
      <c r="EP28" s="1203">
        <f>VLOOKUP($E28,EM$463:EP$474,4,FALSE)*EM28*($K28)+(EM28-EN28-EO28)*(1-$K28)</f>
        <v>0</v>
      </c>
      <c r="EQ28" s="1204"/>
      <c r="ET28" s="1222">
        <f>VLOOKUP($A28,'New Resources - Individual'!$A$4:$Y$151,ET$2,FALSE)*ET$1</f>
        <v>0</v>
      </c>
      <c r="EU28" s="1202">
        <f t="shared" ref="EU28" si="98">$G28+ET28</f>
        <v>0</v>
      </c>
      <c r="EV28" s="1203">
        <f>VLOOKUP($E28,EU$463:EX$474,2,FALSE)*EU28*($K28)+IF($G28&gt;0,($H28/$G28)*EU28,0)*(1-$K28)</f>
        <v>0</v>
      </c>
      <c r="EW28" s="1203">
        <f>VLOOKUP($E28,EU$463:EX$474,3,FALSE)*EU28*($K28)+IF($G28&gt;0,($I28/$G28)*EU28,0)*(1-$K28)</f>
        <v>0</v>
      </c>
      <c r="EX28" s="1203">
        <f>VLOOKUP($E28,EU$463:EX$474,4,FALSE)*EU28*($K28)+(EU28-EV28-EW28)*(1-$K28)</f>
        <v>0</v>
      </c>
      <c r="EY28" s="1204"/>
      <c r="FB28" s="1222">
        <f>VLOOKUP($A28,'New Resources - Individual'!$A$4:$Y$151,FB$2,FALSE)*FB$1</f>
        <v>0</v>
      </c>
      <c r="FC28" s="1202">
        <f t="shared" ref="FC28" si="99">$G28+FB28</f>
        <v>0</v>
      </c>
      <c r="FD28" s="1203">
        <f>VLOOKUP($E28,FC$463:FF$474,2,FALSE)*FC28*($K28)+IF($G28&gt;0,($H28/$G28)*FC28,0)*(1-$K28)</f>
        <v>0</v>
      </c>
      <c r="FE28" s="1203">
        <f>VLOOKUP($E28,FC$463:FF$474,3,FALSE)*FC28*($K28)+IF($G28&gt;0,($I28/$G28)*FC28,0)*(1-$K28)</f>
        <v>0</v>
      </c>
      <c r="FF28" s="1203">
        <f>VLOOKUP($E28,FC$463:FF$474,4,FALSE)*FC28*($K28)+(FC28-FD28-FE28)*(1-$K28)</f>
        <v>0</v>
      </c>
      <c r="FG28" s="1204"/>
      <c r="FJ28" s="1222">
        <f>VLOOKUP($A28,'New Resources - Individual'!$A$4:$Y$151,FJ$2,FALSE)*FJ$1</f>
        <v>0</v>
      </c>
      <c r="FK28" s="1202">
        <f t="shared" ref="FK28" si="100">$G28+FJ28</f>
        <v>0</v>
      </c>
      <c r="FL28" s="1203">
        <f>VLOOKUP($E28,FK$463:FN$474,2,FALSE)*FK28*($K28)+IF($G28&gt;0,($H28/$G28)*FK28,0)*(1-$K28)</f>
        <v>0</v>
      </c>
      <c r="FM28" s="1203">
        <f>VLOOKUP($E28,FK$463:FN$474,3,FALSE)*FK28*($K28)+IF($G28&gt;0,($I28/$G28)*FK28,0)*(1-$K28)</f>
        <v>0</v>
      </c>
      <c r="FN28" s="1203">
        <f>VLOOKUP($E28,FK$463:FN$474,4,FALSE)*FK28*($K28)+(FK28-FL28-FM28)*(1-$K28)</f>
        <v>0</v>
      </c>
      <c r="FO28" s="1204"/>
    </row>
    <row r="29" spans="1:171" ht="16.5">
      <c r="A29" s="1214" t="s">
        <v>110</v>
      </c>
      <c r="B29" s="1215"/>
      <c r="C29" s="1207"/>
      <c r="D29" s="1208"/>
      <c r="E29" s="1208"/>
      <c r="F29" s="1209"/>
      <c r="G29" s="1210">
        <f>SUM(G22:G28)</f>
        <v>0</v>
      </c>
      <c r="H29" s="1210">
        <f>SUM(H22:H28)</f>
        <v>0</v>
      </c>
      <c r="I29" s="1210">
        <f>SUM(I22:I28)</f>
        <v>0</v>
      </c>
      <c r="J29" s="1211">
        <f>SUM(J22:J28)</f>
        <v>0</v>
      </c>
      <c r="K29" s="1167"/>
      <c r="O29" s="1210">
        <f>SUM(O22:O28)</f>
        <v>0</v>
      </c>
      <c r="P29" s="1210">
        <f>SUM(P22:P28)</f>
        <v>0</v>
      </c>
      <c r="Q29" s="1210">
        <f>SUM(Q22:Q28)</f>
        <v>0</v>
      </c>
      <c r="R29" s="1210">
        <f>SUM(R22:R28)</f>
        <v>0</v>
      </c>
      <c r="S29" s="1204"/>
      <c r="W29" s="1210">
        <f>SUM(W22:W28)</f>
        <v>0</v>
      </c>
      <c r="X29" s="1210">
        <f>SUM(X22:X28)</f>
        <v>0</v>
      </c>
      <c r="Y29" s="1210">
        <f>SUM(Y22:Y28)</f>
        <v>0</v>
      </c>
      <c r="Z29" s="1210">
        <f>SUM(Z22:Z28)</f>
        <v>0</v>
      </c>
      <c r="AA29" s="1204"/>
      <c r="AE29" s="1210">
        <f>SUM(AE22:AE28)</f>
        <v>0</v>
      </c>
      <c r="AF29" s="1210">
        <f>SUM(AF22:AF28)</f>
        <v>0</v>
      </c>
      <c r="AG29" s="1210">
        <f>SUM(AG22:AG28)</f>
        <v>0</v>
      </c>
      <c r="AH29" s="1210">
        <f>SUM(AH22:AH28)</f>
        <v>0</v>
      </c>
      <c r="AI29" s="1204"/>
      <c r="AM29" s="1210">
        <f>SUM(AM22:AM28)</f>
        <v>0</v>
      </c>
      <c r="AN29" s="1210">
        <f>SUM(AN22:AN28)</f>
        <v>0</v>
      </c>
      <c r="AO29" s="1210">
        <f>SUM(AO22:AO28)</f>
        <v>0</v>
      </c>
      <c r="AP29" s="1210">
        <f>SUM(AP22:AP28)</f>
        <v>0</v>
      </c>
      <c r="AQ29" s="1204"/>
      <c r="AU29" s="1210">
        <f>SUM(AU22:AU28)</f>
        <v>0</v>
      </c>
      <c r="AV29" s="1210">
        <f>SUM(AV22:AV28)</f>
        <v>0</v>
      </c>
      <c r="AW29" s="1210">
        <f>SUM(AW22:AW28)</f>
        <v>0</v>
      </c>
      <c r="AX29" s="1210">
        <f>SUM(AX22:AX28)</f>
        <v>0</v>
      </c>
      <c r="AY29" s="1204"/>
      <c r="BC29" s="1210">
        <f>SUM(BC22:BC28)</f>
        <v>0</v>
      </c>
      <c r="BD29" s="1210">
        <f>SUM(BD22:BD28)</f>
        <v>0</v>
      </c>
      <c r="BE29" s="1210">
        <f>SUM(BE22:BE28)</f>
        <v>0</v>
      </c>
      <c r="BF29" s="1210">
        <f>SUM(BF22:BF28)</f>
        <v>0</v>
      </c>
      <c r="BG29" s="1204"/>
      <c r="BK29" s="1210">
        <f>SUM(BK22:BK28)</f>
        <v>0</v>
      </c>
      <c r="BL29" s="1210">
        <f>SUM(BL22:BL28)</f>
        <v>0</v>
      </c>
      <c r="BM29" s="1210">
        <f>SUM(BM22:BM28)</f>
        <v>0</v>
      </c>
      <c r="BN29" s="1210">
        <f>SUM(BN22:BN28)</f>
        <v>0</v>
      </c>
      <c r="BO29" s="1204"/>
      <c r="BS29" s="1210">
        <f>SUM(BS22:BS28)</f>
        <v>0</v>
      </c>
      <c r="BT29" s="1210">
        <f>SUM(BT22:BT28)</f>
        <v>0</v>
      </c>
      <c r="BU29" s="1210">
        <f>SUM(BU22:BU28)</f>
        <v>0</v>
      </c>
      <c r="BV29" s="1210">
        <f>SUM(BV22:BV28)</f>
        <v>0</v>
      </c>
      <c r="BW29" s="1204"/>
      <c r="CA29" s="1210">
        <f>SUM(CA22:CA28)</f>
        <v>0</v>
      </c>
      <c r="CB29" s="1210">
        <f>SUM(CB22:CB28)</f>
        <v>0</v>
      </c>
      <c r="CC29" s="1210">
        <f>SUM(CC22:CC28)</f>
        <v>0</v>
      </c>
      <c r="CD29" s="1210">
        <f>SUM(CD22:CD28)</f>
        <v>0</v>
      </c>
      <c r="CE29" s="1204"/>
      <c r="CI29" s="1210">
        <f>SUM(CI22:CI28)</f>
        <v>0</v>
      </c>
      <c r="CJ29" s="1210">
        <f>SUM(CJ22:CJ28)</f>
        <v>0</v>
      </c>
      <c r="CK29" s="1210">
        <f>SUM(CK22:CK28)</f>
        <v>0</v>
      </c>
      <c r="CL29" s="1210">
        <f>SUM(CL22:CL28)</f>
        <v>0</v>
      </c>
      <c r="CM29" s="1204"/>
      <c r="CQ29" s="1210">
        <f>SUM(CQ22:CQ28)</f>
        <v>0</v>
      </c>
      <c r="CR29" s="1210">
        <f>SUM(CR22:CR28)</f>
        <v>0</v>
      </c>
      <c r="CS29" s="1210">
        <f>SUM(CS22:CS28)</f>
        <v>0</v>
      </c>
      <c r="CT29" s="1210">
        <f>SUM(CT22:CT28)</f>
        <v>0</v>
      </c>
      <c r="CU29" s="1204"/>
      <c r="CY29" s="1210">
        <f>SUM(CY22:CY28)</f>
        <v>0</v>
      </c>
      <c r="CZ29" s="1210">
        <f>SUM(CZ22:CZ28)</f>
        <v>0</v>
      </c>
      <c r="DA29" s="1210">
        <f>SUM(DA22:DA28)</f>
        <v>0</v>
      </c>
      <c r="DB29" s="1210">
        <f>SUM(DB22:DB28)</f>
        <v>0</v>
      </c>
      <c r="DC29" s="1204"/>
      <c r="DG29" s="1210">
        <f>SUM(DG22:DG28)</f>
        <v>0</v>
      </c>
      <c r="DH29" s="1210">
        <f>SUM(DH22:DH28)</f>
        <v>0</v>
      </c>
      <c r="DI29" s="1210">
        <f>SUM(DI22:DI28)</f>
        <v>0</v>
      </c>
      <c r="DJ29" s="1210">
        <f>SUM(DJ22:DJ28)</f>
        <v>0</v>
      </c>
      <c r="DK29" s="1204"/>
      <c r="DO29" s="1210">
        <f>SUM(DO22:DO28)</f>
        <v>0</v>
      </c>
      <c r="DP29" s="1210">
        <f>SUM(DP22:DP28)</f>
        <v>0</v>
      </c>
      <c r="DQ29" s="1210">
        <f>SUM(DQ22:DQ28)</f>
        <v>0</v>
      </c>
      <c r="DR29" s="1210">
        <f>SUM(DR22:DR28)</f>
        <v>0</v>
      </c>
      <c r="DS29" s="1204"/>
      <c r="DW29" s="1210">
        <f>SUM(DW22:DW28)</f>
        <v>0</v>
      </c>
      <c r="DX29" s="1210">
        <f>SUM(DX22:DX28)</f>
        <v>0</v>
      </c>
      <c r="DY29" s="1210">
        <f>SUM(DY22:DY28)</f>
        <v>0</v>
      </c>
      <c r="DZ29" s="1210">
        <f>SUM(DZ22:DZ28)</f>
        <v>0</v>
      </c>
      <c r="EA29" s="1204"/>
      <c r="EE29" s="1210">
        <f>SUM(EE22:EE28)</f>
        <v>0</v>
      </c>
      <c r="EF29" s="1210">
        <f>SUM(EF22:EF28)</f>
        <v>0</v>
      </c>
      <c r="EG29" s="1210">
        <f>SUM(EG22:EG28)</f>
        <v>0</v>
      </c>
      <c r="EH29" s="1210">
        <f>SUM(EH22:EH28)</f>
        <v>0</v>
      </c>
      <c r="EI29" s="1204"/>
      <c r="EM29" s="1210">
        <f>SUM(EM22:EM28)</f>
        <v>0</v>
      </c>
      <c r="EN29" s="1210">
        <f>SUM(EN22:EN28)</f>
        <v>0</v>
      </c>
      <c r="EO29" s="1210">
        <f>SUM(EO22:EO28)</f>
        <v>0</v>
      </c>
      <c r="EP29" s="1210">
        <f>SUM(EP22:EP28)</f>
        <v>0</v>
      </c>
      <c r="EQ29" s="1204"/>
      <c r="EU29" s="1210">
        <f>SUM(EU22:EU28)</f>
        <v>0</v>
      </c>
      <c r="EV29" s="1210">
        <f>SUM(EV22:EV28)</f>
        <v>0</v>
      </c>
      <c r="EW29" s="1210">
        <f>SUM(EW22:EW28)</f>
        <v>0</v>
      </c>
      <c r="EX29" s="1210">
        <f>SUM(EX22:EX28)</f>
        <v>0</v>
      </c>
      <c r="EY29" s="1204"/>
      <c r="FC29" s="1210">
        <f>SUM(FC22:FC28)</f>
        <v>0</v>
      </c>
      <c r="FD29" s="1210">
        <f>SUM(FD22:FD28)</f>
        <v>0</v>
      </c>
      <c r="FE29" s="1210">
        <f>SUM(FE22:FE28)</f>
        <v>0</v>
      </c>
      <c r="FF29" s="1210">
        <f>SUM(FF22:FF28)</f>
        <v>0</v>
      </c>
      <c r="FG29" s="1204"/>
      <c r="FK29" s="1210">
        <f>SUM(FK22:FK28)</f>
        <v>0</v>
      </c>
      <c r="FL29" s="1210">
        <f>SUM(FL22:FL28)</f>
        <v>0</v>
      </c>
      <c r="FM29" s="1210">
        <f>SUM(FM22:FM28)</f>
        <v>0</v>
      </c>
      <c r="FN29" s="1210">
        <f>SUM(FN22:FN28)</f>
        <v>0</v>
      </c>
      <c r="FO29" s="1204"/>
    </row>
    <row r="30" spans="1:171" ht="16.5">
      <c r="A30" s="1214"/>
      <c r="B30" s="1215"/>
      <c r="C30" s="847"/>
      <c r="D30" s="847"/>
      <c r="E30" s="1216"/>
      <c r="F30" s="1216"/>
      <c r="G30" s="132"/>
      <c r="H30" s="132"/>
      <c r="I30" s="132"/>
      <c r="J30" s="870"/>
      <c r="K30" s="1167"/>
      <c r="S30" s="1204"/>
      <c r="AA30" s="1204"/>
      <c r="AI30" s="1204"/>
      <c r="AQ30" s="1204"/>
      <c r="AY30" s="1204"/>
      <c r="BG30" s="1204"/>
      <c r="BO30" s="1204"/>
      <c r="BW30" s="1204"/>
      <c r="CE30" s="1204"/>
      <c r="CM30" s="1204"/>
      <c r="CU30" s="1204"/>
      <c r="DC30" s="1204"/>
      <c r="DK30" s="1204"/>
      <c r="DS30" s="1204"/>
      <c r="EA30" s="1204"/>
      <c r="EI30" s="1204"/>
      <c r="EQ30" s="1204"/>
      <c r="EY30" s="1204"/>
      <c r="FG30" s="1204"/>
      <c r="FO30" s="1204"/>
    </row>
    <row r="31" spans="1:171" ht="16.5">
      <c r="A31" s="767" t="s">
        <v>130</v>
      </c>
      <c r="B31" s="808"/>
      <c r="C31" s="521"/>
      <c r="D31" s="521"/>
      <c r="E31" s="1"/>
      <c r="F31" s="1"/>
      <c r="G31" s="1224"/>
      <c r="H31" s="1224"/>
      <c r="I31" s="1224"/>
      <c r="J31" s="1225"/>
      <c r="K31" s="1167"/>
      <c r="S31" s="1204"/>
      <c r="AA31" s="1204"/>
      <c r="AI31" s="1204"/>
      <c r="AQ31" s="1204"/>
      <c r="AY31" s="1204"/>
      <c r="BG31" s="1204"/>
      <c r="BO31" s="1204"/>
      <c r="BW31" s="1204"/>
      <c r="CE31" s="1204"/>
      <c r="CM31" s="1204"/>
      <c r="CU31" s="1204"/>
      <c r="DC31" s="1204"/>
      <c r="DK31" s="1204"/>
      <c r="DS31" s="1204"/>
      <c r="EA31" s="1204"/>
      <c r="EI31" s="1204"/>
      <c r="EQ31" s="1204"/>
      <c r="EY31" s="1204"/>
      <c r="FG31" s="1204"/>
      <c r="FO31" s="1204"/>
    </row>
    <row r="32" spans="1:171">
      <c r="A32" s="1221">
        <v>104</v>
      </c>
      <c r="B32" s="808" t="s">
        <v>457</v>
      </c>
      <c r="C32" s="1196"/>
      <c r="D32" s="1197" t="s">
        <v>659</v>
      </c>
      <c r="E32" s="1198" t="str">
        <f>'Sch 1- Rate Base '!E32</f>
        <v>TRANS</v>
      </c>
      <c r="F32" s="1199"/>
      <c r="G32" s="1200">
        <f>'Sch 1- Rate Base '!G32</f>
        <v>0</v>
      </c>
      <c r="H32" s="1200">
        <f>'Sch 1- Rate Base '!H32</f>
        <v>0</v>
      </c>
      <c r="I32" s="1200">
        <f>'Sch 1- Rate Base '!I32</f>
        <v>0</v>
      </c>
      <c r="J32" s="1201">
        <f>'Sch 1- Rate Base '!J32</f>
        <v>0</v>
      </c>
      <c r="K32" s="1167">
        <f>IF($E32="DIRECT",0,1)</f>
        <v>1</v>
      </c>
      <c r="N32" s="1222">
        <f>VLOOKUP($A32,'New Resources - Individual'!$A$4:$Y$151,N$2,FALSE)*N$1</f>
        <v>0</v>
      </c>
      <c r="O32" s="1202">
        <f>$G32+N32</f>
        <v>0</v>
      </c>
      <c r="P32" s="1203">
        <f>VLOOKUP($E32,O$463:R$474,2,FALSE)*O32*($K32)+IF($G32&gt;0,($H32/$G32)*O32,0)*(1-$K32)</f>
        <v>0</v>
      </c>
      <c r="Q32" s="1203">
        <f>VLOOKUP($E32,O$463:R$474,3,FALSE)*O32*($K32)+IF($G32&gt;0,($I32/$G32)*O32,0)*(1-$K32)</f>
        <v>0</v>
      </c>
      <c r="R32" s="1203">
        <f>VLOOKUP($E32,O$463:R$474,4,FALSE)*O32*($K32)+(O32-P32-Q32)*(1-$K32)</f>
        <v>0</v>
      </c>
      <c r="S32" s="1204"/>
      <c r="V32" s="1222">
        <f>VLOOKUP($A32,'New Resources - Individual'!$A$4:$Y$151,V$2,FALSE)*V$1</f>
        <v>0</v>
      </c>
      <c r="W32" s="1202">
        <f>$G32+V32</f>
        <v>0</v>
      </c>
      <c r="X32" s="1203">
        <f>VLOOKUP($E32,W$463:Z$474,2,FALSE)*W32*($K32)+IF($G32&gt;0,($H32/$G32)*W32,0)*(1-$K32)</f>
        <v>0</v>
      </c>
      <c r="Y32" s="1203">
        <f>VLOOKUP($E32,W$463:Z$474,3,FALSE)*W32*($K32)+IF($G32&gt;0,($I32/$G32)*W32,0)*(1-$K32)</f>
        <v>0</v>
      </c>
      <c r="Z32" s="1203">
        <f>VLOOKUP($E32,W$463:Z$474,4,FALSE)*W32*($K32)+(W32-X32-Y32)*(1-$K32)</f>
        <v>0</v>
      </c>
      <c r="AA32" s="1204"/>
      <c r="AD32" s="1222">
        <f>VLOOKUP($A32,'New Resources - Individual'!$A$4:$Y$151,AD$2,FALSE)*AD$1</f>
        <v>0</v>
      </c>
      <c r="AE32" s="1202">
        <f>$G32+AD32</f>
        <v>0</v>
      </c>
      <c r="AF32" s="1203">
        <f>VLOOKUP($E32,AE$463:AH$474,2,FALSE)*AE32*($K32)+IF($G32&gt;0,($H32/$G32)*AE32,0)*(1-$K32)</f>
        <v>0</v>
      </c>
      <c r="AG32" s="1203">
        <f>VLOOKUP($E32,AE$463:AH$474,3,FALSE)*AE32*($K32)+IF($G32&gt;0,($I32/$G32)*AE32,0)*(1-$K32)</f>
        <v>0</v>
      </c>
      <c r="AH32" s="1203">
        <f>VLOOKUP($E32,AE$463:AH$474,4,FALSE)*AE32*($K32)+(AE32-AF32-AG32)*(1-$K32)</f>
        <v>0</v>
      </c>
      <c r="AI32" s="1204"/>
      <c r="AL32" s="1222">
        <f>VLOOKUP($A32,'New Resources - Individual'!$A$4:$Y$151,AL$2,FALSE)*AL$1</f>
        <v>0</v>
      </c>
      <c r="AM32" s="1202">
        <f>$G32+AL32</f>
        <v>0</v>
      </c>
      <c r="AN32" s="1203">
        <f>VLOOKUP($E32,AM$463:AP$474,2,FALSE)*AM32*($K32)+IF($G32&gt;0,($H32/$G32)*AM32,0)*(1-$K32)</f>
        <v>0</v>
      </c>
      <c r="AO32" s="1203">
        <f>VLOOKUP($E32,AM$463:AP$474,3,FALSE)*AM32*($K32)+IF($G32&gt;0,($I32/$G32)*AM32,0)*(1-$K32)</f>
        <v>0</v>
      </c>
      <c r="AP32" s="1203">
        <f>VLOOKUP($E32,AM$463:AP$474,4,FALSE)*AM32*($K32)+(AM32-AN32-AO32)*(1-$K32)</f>
        <v>0</v>
      </c>
      <c r="AQ32" s="1204"/>
      <c r="AT32" s="1222">
        <f>VLOOKUP($A32,'New Resources - Individual'!$A$4:$Y$151,AT$2,FALSE)*AT$1</f>
        <v>0</v>
      </c>
      <c r="AU32" s="1202">
        <f>$G32+AT32</f>
        <v>0</v>
      </c>
      <c r="AV32" s="1203">
        <f>VLOOKUP($E32,AU$463:AX$474,2,FALSE)*AU32*($K32)+IF($G32&gt;0,($H32/$G32)*AU32,0)*(1-$K32)</f>
        <v>0</v>
      </c>
      <c r="AW32" s="1203">
        <f>VLOOKUP($E32,AU$463:AX$474,3,FALSE)*AU32*($K32)+IF($G32&gt;0,($I32/$G32)*AU32,0)*(1-$K32)</f>
        <v>0</v>
      </c>
      <c r="AX32" s="1203">
        <f>VLOOKUP($E32,AU$463:AX$474,4,FALSE)*AU32*($K32)+(AU32-AV32-AW32)*(1-$K32)</f>
        <v>0</v>
      </c>
      <c r="AY32" s="1204"/>
      <c r="BB32" s="1222">
        <f>VLOOKUP($A32,'New Resources - Individual'!$A$4:$Y$151,BB$2,FALSE)*BB$1</f>
        <v>0</v>
      </c>
      <c r="BC32" s="1202">
        <f>$G32+BB32</f>
        <v>0</v>
      </c>
      <c r="BD32" s="1203">
        <f>VLOOKUP($E32,BC$463:BF$474,2,FALSE)*BC32*($K32)+IF($G32&gt;0,($H32/$G32)*BC32,0)*(1-$K32)</f>
        <v>0</v>
      </c>
      <c r="BE32" s="1203">
        <f>VLOOKUP($E32,BC$463:BF$474,3,FALSE)*BC32*($K32)+IF($G32&gt;0,($I32/$G32)*BC32,0)*(1-$K32)</f>
        <v>0</v>
      </c>
      <c r="BF32" s="1203">
        <f>VLOOKUP($E32,BC$463:BF$474,4,FALSE)*BC32*($K32)+(BC32-BD32-BE32)*(1-$K32)</f>
        <v>0</v>
      </c>
      <c r="BG32" s="1204"/>
      <c r="BJ32" s="1222">
        <f>VLOOKUP($A32,'New Resources - Individual'!$A$4:$Y$151,BJ$2,FALSE)*BJ$1</f>
        <v>0</v>
      </c>
      <c r="BK32" s="1202">
        <f>$G32+BJ32</f>
        <v>0</v>
      </c>
      <c r="BL32" s="1203">
        <f>VLOOKUP($E32,BK$463:BN$474,2,FALSE)*BK32*($K32)+IF($G32&gt;0,($H32/$G32)*BK32,0)*(1-$K32)</f>
        <v>0</v>
      </c>
      <c r="BM32" s="1203">
        <f>VLOOKUP($E32,BK$463:BN$474,3,FALSE)*BK32*($K32)+IF($G32&gt;0,($I32/$G32)*BK32,0)*(1-$K32)</f>
        <v>0</v>
      </c>
      <c r="BN32" s="1203">
        <f>VLOOKUP($E32,BK$463:BN$474,4,FALSE)*BK32*($K32)+(BK32-BL32-BM32)*(1-$K32)</f>
        <v>0</v>
      </c>
      <c r="BO32" s="1204"/>
      <c r="BR32" s="1222">
        <f>VLOOKUP($A32,'New Resources - Individual'!$A$4:$Y$151,BR$2,FALSE)*BR$1</f>
        <v>0</v>
      </c>
      <c r="BS32" s="1202">
        <f>$G32+BR32</f>
        <v>0</v>
      </c>
      <c r="BT32" s="1203">
        <f>VLOOKUP($E32,BS$463:BV$474,2,FALSE)*BS32*($K32)+IF($G32&gt;0,($H32/$G32)*BS32,0)*(1-$K32)</f>
        <v>0</v>
      </c>
      <c r="BU32" s="1203">
        <f>VLOOKUP($E32,BS$463:BV$474,3,FALSE)*BS32*($K32)+IF($G32&gt;0,($I32/$G32)*BS32,0)*(1-$K32)</f>
        <v>0</v>
      </c>
      <c r="BV32" s="1203">
        <f>VLOOKUP($E32,BS$463:BV$474,4,FALSE)*BS32*($K32)+(BS32-BT32-BU32)*(1-$K32)</f>
        <v>0</v>
      </c>
      <c r="BW32" s="1204"/>
      <c r="BZ32" s="1222">
        <f>VLOOKUP($A32,'New Resources - Individual'!$A$4:$Y$151,BZ$2,FALSE)*BZ$1</f>
        <v>0</v>
      </c>
      <c r="CA32" s="1202">
        <f>$G32+BZ32</f>
        <v>0</v>
      </c>
      <c r="CB32" s="1203">
        <f>VLOOKUP($E32,CA$463:CD$474,2,FALSE)*CA32*($K32)+IF($G32&gt;0,($H32/$G32)*CA32,0)*(1-$K32)</f>
        <v>0</v>
      </c>
      <c r="CC32" s="1203">
        <f>VLOOKUP($E32,CA$463:CD$474,3,FALSE)*CA32*($K32)+IF($G32&gt;0,($I32/$G32)*CA32,0)*(1-$K32)</f>
        <v>0</v>
      </c>
      <c r="CD32" s="1203">
        <f>VLOOKUP($E32,CA$463:CD$474,4,FALSE)*CA32*($K32)+(CA32-CB32-CC32)*(1-$K32)</f>
        <v>0</v>
      </c>
      <c r="CE32" s="1204"/>
      <c r="CH32" s="1222">
        <f>VLOOKUP($A32,'New Resources - Individual'!$A$4:$Y$151,CH$2,FALSE)*CH$1</f>
        <v>0</v>
      </c>
      <c r="CI32" s="1202">
        <f>$G32+CH32</f>
        <v>0</v>
      </c>
      <c r="CJ32" s="1203">
        <f>VLOOKUP($E32,CI$463:CL$474,2,FALSE)*CI32*($K32)+IF($G32&gt;0,($H32/$G32)*CI32,0)*(1-$K32)</f>
        <v>0</v>
      </c>
      <c r="CK32" s="1203">
        <f>VLOOKUP($E32,CI$463:CL$474,3,FALSE)*CI32*($K32)+IF($G32&gt;0,($I32/$G32)*CI32,0)*(1-$K32)</f>
        <v>0</v>
      </c>
      <c r="CL32" s="1203">
        <f>VLOOKUP($E32,CI$463:CL$474,4,FALSE)*CI32*($K32)+(CI32-CJ32-CK32)*(1-$K32)</f>
        <v>0</v>
      </c>
      <c r="CM32" s="1204"/>
      <c r="CP32" s="1222">
        <f>VLOOKUP($A32,'New Resources - Individual'!$A$4:$Y$151,CP$2,FALSE)*CP$1</f>
        <v>0</v>
      </c>
      <c r="CQ32" s="1202">
        <f>$G32+CP32</f>
        <v>0</v>
      </c>
      <c r="CR32" s="1203">
        <f>VLOOKUP($E32,CQ$463:CT$474,2,FALSE)*CQ32*($K32)+IF($G32&gt;0,($H32/$G32)*CQ32,0)*(1-$K32)</f>
        <v>0</v>
      </c>
      <c r="CS32" s="1203">
        <f>VLOOKUP($E32,CQ$463:CT$474,3,FALSE)*CQ32*($K32)+IF($G32&gt;0,($I32/$G32)*CQ32,0)*(1-$K32)</f>
        <v>0</v>
      </c>
      <c r="CT32" s="1203">
        <f>VLOOKUP($E32,CQ$463:CT$474,4,FALSE)*CQ32*($K32)+(CQ32-CR32-CS32)*(1-$K32)</f>
        <v>0</v>
      </c>
      <c r="CU32" s="1204"/>
      <c r="CX32" s="1222">
        <f>VLOOKUP($A32,'New Resources - Individual'!$A$4:$Y$151,CX$2,FALSE)*CX$1</f>
        <v>0</v>
      </c>
      <c r="CY32" s="1202">
        <f>$G32+CX32</f>
        <v>0</v>
      </c>
      <c r="CZ32" s="1203">
        <f>VLOOKUP($E32,CY$463:DB$474,2,FALSE)*CY32*($K32)+IF($G32&gt;0,($H32/$G32)*CY32,0)*(1-$K32)</f>
        <v>0</v>
      </c>
      <c r="DA32" s="1203">
        <f>VLOOKUP($E32,CY$463:DB$474,3,FALSE)*CY32*($K32)+IF($G32&gt;0,($I32/$G32)*CY32,0)*(1-$K32)</f>
        <v>0</v>
      </c>
      <c r="DB32" s="1203">
        <f>VLOOKUP($E32,CY$463:DB$474,4,FALSE)*CY32*($K32)+(CY32-CZ32-DA32)*(1-$K32)</f>
        <v>0</v>
      </c>
      <c r="DC32" s="1204"/>
      <c r="DF32" s="1222">
        <f>VLOOKUP($A32,'New Resources - Individual'!$A$4:$Y$151,DF$2,FALSE)*DF$1</f>
        <v>0</v>
      </c>
      <c r="DG32" s="1202">
        <f>$G32+DF32</f>
        <v>0</v>
      </c>
      <c r="DH32" s="1203">
        <f>VLOOKUP($E32,DG$463:DJ$474,2,FALSE)*DG32*($K32)+IF($G32&gt;0,($H32/$G32)*DG32,0)*(1-$K32)</f>
        <v>0</v>
      </c>
      <c r="DI32" s="1203">
        <f>VLOOKUP($E32,DG$463:DJ$474,3,FALSE)*DG32*($K32)+IF($G32&gt;0,($I32/$G32)*DG32,0)*(1-$K32)</f>
        <v>0</v>
      </c>
      <c r="DJ32" s="1203">
        <f>VLOOKUP($E32,DG$463:DJ$474,4,FALSE)*DG32*($K32)+(DG32-DH32-DI32)*(1-$K32)</f>
        <v>0</v>
      </c>
      <c r="DK32" s="1204"/>
      <c r="DN32" s="1222">
        <f>VLOOKUP($A32,'New Resources - Individual'!$A$4:$Y$151,DN$2,FALSE)*DN$1</f>
        <v>0</v>
      </c>
      <c r="DO32" s="1202">
        <f>$G32+DN32</f>
        <v>0</v>
      </c>
      <c r="DP32" s="1203">
        <f>VLOOKUP($E32,DO$463:DR$474,2,FALSE)*DO32*($K32)+IF($G32&gt;0,($H32/$G32)*DO32,0)*(1-$K32)</f>
        <v>0</v>
      </c>
      <c r="DQ32" s="1203">
        <f>VLOOKUP($E32,DO$463:DR$474,3,FALSE)*DO32*($K32)+IF($G32&gt;0,($I32/$G32)*DO32,0)*(1-$K32)</f>
        <v>0</v>
      </c>
      <c r="DR32" s="1203">
        <f>VLOOKUP($E32,DO$463:DR$474,4,FALSE)*DO32*($K32)+(DO32-DP32-DQ32)*(1-$K32)</f>
        <v>0</v>
      </c>
      <c r="DS32" s="1204"/>
      <c r="DV32" s="1222">
        <f>VLOOKUP($A32,'New Resources - Individual'!$A$4:$Y$151,DV$2,FALSE)*DV$1</f>
        <v>0</v>
      </c>
      <c r="DW32" s="1202">
        <f>$G32+DV32</f>
        <v>0</v>
      </c>
      <c r="DX32" s="1203">
        <f>VLOOKUP($E32,DW$463:DZ$474,2,FALSE)*DW32*($K32)+IF($G32&gt;0,($H32/$G32)*DW32,0)*(1-$K32)</f>
        <v>0</v>
      </c>
      <c r="DY32" s="1203">
        <f>VLOOKUP($E32,DW$463:DZ$474,3,FALSE)*DW32*($K32)+IF($G32&gt;0,($I32/$G32)*DW32,0)*(1-$K32)</f>
        <v>0</v>
      </c>
      <c r="DZ32" s="1203">
        <f>VLOOKUP($E32,DW$463:DZ$474,4,FALSE)*DW32*($K32)+(DW32-DX32-DY32)*(1-$K32)</f>
        <v>0</v>
      </c>
      <c r="EA32" s="1204"/>
      <c r="ED32" s="1222">
        <f>VLOOKUP($A32,'New Resources - Individual'!$A$4:$Y$151,ED$2,FALSE)*ED$1</f>
        <v>0</v>
      </c>
      <c r="EE32" s="1202">
        <f>$G32+ED32</f>
        <v>0</v>
      </c>
      <c r="EF32" s="1203">
        <f>VLOOKUP($E32,EE$463:EH$474,2,FALSE)*EE32*($K32)+IF($G32&gt;0,($H32/$G32)*EE32,0)*(1-$K32)</f>
        <v>0</v>
      </c>
      <c r="EG32" s="1203">
        <f>VLOOKUP($E32,EE$463:EH$474,3,FALSE)*EE32*($K32)+IF($G32&gt;0,($I32/$G32)*EE32,0)*(1-$K32)</f>
        <v>0</v>
      </c>
      <c r="EH32" s="1203">
        <f>VLOOKUP($E32,EE$463:EH$474,4,FALSE)*EE32*($K32)+(EE32-EF32-EG32)*(1-$K32)</f>
        <v>0</v>
      </c>
      <c r="EI32" s="1204"/>
      <c r="EL32" s="1222">
        <f>VLOOKUP($A32,'New Resources - Individual'!$A$4:$Y$151,EL$2,FALSE)*EL$1</f>
        <v>0</v>
      </c>
      <c r="EM32" s="1202">
        <f>$G32+EL32</f>
        <v>0</v>
      </c>
      <c r="EN32" s="1203">
        <f>VLOOKUP($E32,EM$463:EP$474,2,FALSE)*EM32*($K32)+IF($G32&gt;0,($H32/$G32)*EM32,0)*(1-$K32)</f>
        <v>0</v>
      </c>
      <c r="EO32" s="1203">
        <f>VLOOKUP($E32,EM$463:EP$474,3,FALSE)*EM32*($K32)+IF($G32&gt;0,($I32/$G32)*EM32,0)*(1-$K32)</f>
        <v>0</v>
      </c>
      <c r="EP32" s="1203">
        <f>VLOOKUP($E32,EM$463:EP$474,4,FALSE)*EM32*($K32)+(EM32-EN32-EO32)*(1-$K32)</f>
        <v>0</v>
      </c>
      <c r="EQ32" s="1204"/>
      <c r="ET32" s="1222">
        <f>VLOOKUP($A32,'New Resources - Individual'!$A$4:$Y$151,ET$2,FALSE)*ET$1</f>
        <v>0</v>
      </c>
      <c r="EU32" s="1202">
        <f>$G32+ET32</f>
        <v>0</v>
      </c>
      <c r="EV32" s="1203">
        <f>VLOOKUP($E32,EU$463:EX$474,2,FALSE)*EU32*($K32)+IF($G32&gt;0,($H32/$G32)*EU32,0)*(1-$K32)</f>
        <v>0</v>
      </c>
      <c r="EW32" s="1203">
        <f>VLOOKUP($E32,EU$463:EX$474,3,FALSE)*EU32*($K32)+IF($G32&gt;0,($I32/$G32)*EU32,0)*(1-$K32)</f>
        <v>0</v>
      </c>
      <c r="EX32" s="1203">
        <f>VLOOKUP($E32,EU$463:EX$474,4,FALSE)*EU32*($K32)+(EU32-EV32-EW32)*(1-$K32)</f>
        <v>0</v>
      </c>
      <c r="EY32" s="1204"/>
      <c r="FB32" s="1222">
        <f>VLOOKUP($A32,'New Resources - Individual'!$A$4:$Y$151,FB$2,FALSE)*FB$1</f>
        <v>0</v>
      </c>
      <c r="FC32" s="1202">
        <f>$G32+FB32</f>
        <v>0</v>
      </c>
      <c r="FD32" s="1203">
        <f>VLOOKUP($E32,FC$463:FF$474,2,FALSE)*FC32*($K32)+IF($G32&gt;0,($H32/$G32)*FC32,0)*(1-$K32)</f>
        <v>0</v>
      </c>
      <c r="FE32" s="1203">
        <f>VLOOKUP($E32,FC$463:FF$474,3,FALSE)*FC32*($K32)+IF($G32&gt;0,($I32/$G32)*FC32,0)*(1-$K32)</f>
        <v>0</v>
      </c>
      <c r="FF32" s="1203">
        <f>VLOOKUP($E32,FC$463:FF$474,4,FALSE)*FC32*($K32)+(FC32-FD32-FE32)*(1-$K32)</f>
        <v>0</v>
      </c>
      <c r="FG32" s="1204"/>
      <c r="FJ32" s="1222">
        <f>VLOOKUP($A32,'New Resources - Individual'!$A$4:$Y$151,FJ$2,FALSE)*FJ$1</f>
        <v>0</v>
      </c>
      <c r="FK32" s="1202">
        <f>$G32+FJ32</f>
        <v>0</v>
      </c>
      <c r="FL32" s="1203">
        <f>VLOOKUP($E32,FK$463:FN$474,2,FALSE)*FK32*($K32)+IF($G32&gt;0,($H32/$G32)*FK32,0)*(1-$K32)</f>
        <v>0</v>
      </c>
      <c r="FM32" s="1203">
        <f>VLOOKUP($E32,FK$463:FN$474,3,FALSE)*FK32*($K32)+IF($G32&gt;0,($I32/$G32)*FK32,0)*(1-$K32)</f>
        <v>0</v>
      </c>
      <c r="FN32" s="1203">
        <f>VLOOKUP($E32,FK$463:FN$474,4,FALSE)*FK32*($K32)+(FK32-FL32-FM32)*(1-$K32)</f>
        <v>0</v>
      </c>
      <c r="FO32" s="1204"/>
    </row>
    <row r="33" spans="1:171" ht="16.5">
      <c r="A33" s="413" t="s">
        <v>112</v>
      </c>
      <c r="B33" s="823"/>
      <c r="C33" s="1226"/>
      <c r="D33" s="1227"/>
      <c r="E33" s="1227"/>
      <c r="F33" s="1228"/>
      <c r="G33" s="1210">
        <f>SUM(G32)</f>
        <v>0</v>
      </c>
      <c r="H33" s="1210">
        <f>SUM(H32)</f>
        <v>0</v>
      </c>
      <c r="I33" s="1210">
        <f>SUM(I32)</f>
        <v>0</v>
      </c>
      <c r="J33" s="1211">
        <f>SUM(J32)</f>
        <v>0</v>
      </c>
      <c r="K33" s="1167"/>
      <c r="O33" s="1210">
        <f>SUM(O32)</f>
        <v>0</v>
      </c>
      <c r="P33" s="1210">
        <f>SUM(P32)</f>
        <v>0</v>
      </c>
      <c r="Q33" s="1210">
        <f>SUM(Q32)</f>
        <v>0</v>
      </c>
      <c r="R33" s="1210">
        <f>SUM(R32)</f>
        <v>0</v>
      </c>
      <c r="S33" s="1204"/>
      <c r="W33" s="1210">
        <f>SUM(W32)</f>
        <v>0</v>
      </c>
      <c r="X33" s="1210">
        <f>SUM(X32)</f>
        <v>0</v>
      </c>
      <c r="Y33" s="1210">
        <f>SUM(Y32)</f>
        <v>0</v>
      </c>
      <c r="Z33" s="1210">
        <f>SUM(Z32)</f>
        <v>0</v>
      </c>
      <c r="AA33" s="1204"/>
      <c r="AE33" s="1210">
        <f>SUM(AE32)</f>
        <v>0</v>
      </c>
      <c r="AF33" s="1210">
        <f>SUM(AF32)</f>
        <v>0</v>
      </c>
      <c r="AG33" s="1210">
        <f>SUM(AG32)</f>
        <v>0</v>
      </c>
      <c r="AH33" s="1210">
        <f>SUM(AH32)</f>
        <v>0</v>
      </c>
      <c r="AI33" s="1204"/>
      <c r="AM33" s="1210">
        <f>SUM(AM32)</f>
        <v>0</v>
      </c>
      <c r="AN33" s="1210">
        <f>SUM(AN32)</f>
        <v>0</v>
      </c>
      <c r="AO33" s="1210">
        <f>SUM(AO32)</f>
        <v>0</v>
      </c>
      <c r="AP33" s="1210">
        <f>SUM(AP32)</f>
        <v>0</v>
      </c>
      <c r="AQ33" s="1204"/>
      <c r="AU33" s="1210">
        <f>SUM(AU32)</f>
        <v>0</v>
      </c>
      <c r="AV33" s="1210">
        <f>SUM(AV32)</f>
        <v>0</v>
      </c>
      <c r="AW33" s="1210">
        <f>SUM(AW32)</f>
        <v>0</v>
      </c>
      <c r="AX33" s="1210">
        <f>SUM(AX32)</f>
        <v>0</v>
      </c>
      <c r="AY33" s="1204"/>
      <c r="BC33" s="1210">
        <f>SUM(BC32)</f>
        <v>0</v>
      </c>
      <c r="BD33" s="1210">
        <f>SUM(BD32)</f>
        <v>0</v>
      </c>
      <c r="BE33" s="1210">
        <f>SUM(BE32)</f>
        <v>0</v>
      </c>
      <c r="BF33" s="1210">
        <f>SUM(BF32)</f>
        <v>0</v>
      </c>
      <c r="BG33" s="1204"/>
      <c r="BK33" s="1210">
        <f>SUM(BK32)</f>
        <v>0</v>
      </c>
      <c r="BL33" s="1210">
        <f>SUM(BL32)</f>
        <v>0</v>
      </c>
      <c r="BM33" s="1210">
        <f>SUM(BM32)</f>
        <v>0</v>
      </c>
      <c r="BN33" s="1210">
        <f>SUM(BN32)</f>
        <v>0</v>
      </c>
      <c r="BO33" s="1204"/>
      <c r="BS33" s="1210">
        <f>SUM(BS32)</f>
        <v>0</v>
      </c>
      <c r="BT33" s="1210">
        <f>SUM(BT32)</f>
        <v>0</v>
      </c>
      <c r="BU33" s="1210">
        <f>SUM(BU32)</f>
        <v>0</v>
      </c>
      <c r="BV33" s="1210">
        <f>SUM(BV32)</f>
        <v>0</v>
      </c>
      <c r="BW33" s="1204"/>
      <c r="CA33" s="1210">
        <f>SUM(CA32)</f>
        <v>0</v>
      </c>
      <c r="CB33" s="1210">
        <f>SUM(CB32)</f>
        <v>0</v>
      </c>
      <c r="CC33" s="1210">
        <f>SUM(CC32)</f>
        <v>0</v>
      </c>
      <c r="CD33" s="1210">
        <f>SUM(CD32)</f>
        <v>0</v>
      </c>
      <c r="CE33" s="1204"/>
      <c r="CI33" s="1210">
        <f>SUM(CI32)</f>
        <v>0</v>
      </c>
      <c r="CJ33" s="1210">
        <f>SUM(CJ32)</f>
        <v>0</v>
      </c>
      <c r="CK33" s="1210">
        <f>SUM(CK32)</f>
        <v>0</v>
      </c>
      <c r="CL33" s="1210">
        <f>SUM(CL32)</f>
        <v>0</v>
      </c>
      <c r="CM33" s="1204"/>
      <c r="CQ33" s="1210">
        <f>SUM(CQ32)</f>
        <v>0</v>
      </c>
      <c r="CR33" s="1210">
        <f>SUM(CR32)</f>
        <v>0</v>
      </c>
      <c r="CS33" s="1210">
        <f>SUM(CS32)</f>
        <v>0</v>
      </c>
      <c r="CT33" s="1210">
        <f>SUM(CT32)</f>
        <v>0</v>
      </c>
      <c r="CU33" s="1204"/>
      <c r="CY33" s="1210">
        <f>SUM(CY32)</f>
        <v>0</v>
      </c>
      <c r="CZ33" s="1210">
        <f>SUM(CZ32)</f>
        <v>0</v>
      </c>
      <c r="DA33" s="1210">
        <f>SUM(DA32)</f>
        <v>0</v>
      </c>
      <c r="DB33" s="1210">
        <f>SUM(DB32)</f>
        <v>0</v>
      </c>
      <c r="DC33" s="1204"/>
      <c r="DG33" s="1210">
        <f>SUM(DG32)</f>
        <v>0</v>
      </c>
      <c r="DH33" s="1210">
        <f>SUM(DH32)</f>
        <v>0</v>
      </c>
      <c r="DI33" s="1210">
        <f>SUM(DI32)</f>
        <v>0</v>
      </c>
      <c r="DJ33" s="1210">
        <f>SUM(DJ32)</f>
        <v>0</v>
      </c>
      <c r="DK33" s="1204"/>
      <c r="DO33" s="1210">
        <f>SUM(DO32)</f>
        <v>0</v>
      </c>
      <c r="DP33" s="1210">
        <f>SUM(DP32)</f>
        <v>0</v>
      </c>
      <c r="DQ33" s="1210">
        <f>SUM(DQ32)</f>
        <v>0</v>
      </c>
      <c r="DR33" s="1210">
        <f>SUM(DR32)</f>
        <v>0</v>
      </c>
      <c r="DS33" s="1204"/>
      <c r="DW33" s="1210">
        <f>SUM(DW32)</f>
        <v>0</v>
      </c>
      <c r="DX33" s="1210">
        <f>SUM(DX32)</f>
        <v>0</v>
      </c>
      <c r="DY33" s="1210">
        <f>SUM(DY32)</f>
        <v>0</v>
      </c>
      <c r="DZ33" s="1210">
        <f>SUM(DZ32)</f>
        <v>0</v>
      </c>
      <c r="EA33" s="1204"/>
      <c r="EE33" s="1210">
        <f>SUM(EE32)</f>
        <v>0</v>
      </c>
      <c r="EF33" s="1210">
        <f>SUM(EF32)</f>
        <v>0</v>
      </c>
      <c r="EG33" s="1210">
        <f>SUM(EG32)</f>
        <v>0</v>
      </c>
      <c r="EH33" s="1210">
        <f>SUM(EH32)</f>
        <v>0</v>
      </c>
      <c r="EI33" s="1204"/>
      <c r="EM33" s="1210">
        <f>SUM(EM32)</f>
        <v>0</v>
      </c>
      <c r="EN33" s="1210">
        <f>SUM(EN32)</f>
        <v>0</v>
      </c>
      <c r="EO33" s="1210">
        <f>SUM(EO32)</f>
        <v>0</v>
      </c>
      <c r="EP33" s="1210">
        <f>SUM(EP32)</f>
        <v>0</v>
      </c>
      <c r="EQ33" s="1204"/>
      <c r="EU33" s="1210">
        <f>SUM(EU32)</f>
        <v>0</v>
      </c>
      <c r="EV33" s="1210">
        <f>SUM(EV32)</f>
        <v>0</v>
      </c>
      <c r="EW33" s="1210">
        <f>SUM(EW32)</f>
        <v>0</v>
      </c>
      <c r="EX33" s="1210">
        <f>SUM(EX32)</f>
        <v>0</v>
      </c>
      <c r="EY33" s="1204"/>
      <c r="FC33" s="1210">
        <f>SUM(FC32)</f>
        <v>0</v>
      </c>
      <c r="FD33" s="1210">
        <f>SUM(FD32)</f>
        <v>0</v>
      </c>
      <c r="FE33" s="1210">
        <f>SUM(FE32)</f>
        <v>0</v>
      </c>
      <c r="FF33" s="1210">
        <f>SUM(FF32)</f>
        <v>0</v>
      </c>
      <c r="FG33" s="1204"/>
      <c r="FK33" s="1210">
        <f>SUM(FK32)</f>
        <v>0</v>
      </c>
      <c r="FL33" s="1210">
        <f>SUM(FL32)</f>
        <v>0</v>
      </c>
      <c r="FM33" s="1210">
        <f>SUM(FM32)</f>
        <v>0</v>
      </c>
      <c r="FN33" s="1210">
        <f>SUM(FN32)</f>
        <v>0</v>
      </c>
      <c r="FO33" s="1204"/>
    </row>
    <row r="34" spans="1:171" ht="16.5">
      <c r="A34" s="413"/>
      <c r="B34" s="823"/>
      <c r="C34" s="521"/>
      <c r="D34" s="521"/>
      <c r="E34" s="521"/>
      <c r="F34" s="521"/>
      <c r="G34" s="1229"/>
      <c r="H34" s="1229"/>
      <c r="I34" s="1229"/>
      <c r="J34" s="1230"/>
      <c r="K34" s="1167"/>
      <c r="S34" s="1204"/>
      <c r="AA34" s="1204"/>
      <c r="AI34" s="1204"/>
      <c r="AQ34" s="1204"/>
      <c r="AY34" s="1204"/>
      <c r="BG34" s="1204"/>
      <c r="BO34" s="1204"/>
      <c r="BW34" s="1204"/>
      <c r="CE34" s="1204"/>
      <c r="CM34" s="1204"/>
      <c r="CU34" s="1204"/>
      <c r="DC34" s="1204"/>
      <c r="DK34" s="1204"/>
      <c r="DS34" s="1204"/>
      <c r="EA34" s="1204"/>
      <c r="EI34" s="1204"/>
      <c r="EQ34" s="1204"/>
      <c r="EY34" s="1204"/>
      <c r="FG34" s="1204"/>
      <c r="FO34" s="1204"/>
    </row>
    <row r="35" spans="1:171" ht="16.5">
      <c r="A35" s="767" t="s">
        <v>403</v>
      </c>
      <c r="B35" s="808"/>
      <c r="C35" s="521"/>
      <c r="D35" s="521"/>
      <c r="E35" s="823"/>
      <c r="F35" s="823"/>
      <c r="G35" s="1224"/>
      <c r="H35" s="1224"/>
      <c r="I35" s="1224"/>
      <c r="J35" s="1225"/>
      <c r="K35" s="1167"/>
      <c r="S35" s="1204"/>
      <c r="AA35" s="1204"/>
      <c r="AI35" s="1204"/>
      <c r="AQ35" s="1204"/>
      <c r="AY35" s="1204"/>
      <c r="BG35" s="1204"/>
      <c r="BO35" s="1204"/>
      <c r="BW35" s="1204"/>
      <c r="CE35" s="1204"/>
      <c r="CM35" s="1204"/>
      <c r="CU35" s="1204"/>
      <c r="DC35" s="1204"/>
      <c r="DK35" s="1204"/>
      <c r="DS35" s="1204"/>
      <c r="EA35" s="1204"/>
      <c r="EI35" s="1204"/>
      <c r="EQ35" s="1204"/>
      <c r="EY35" s="1204"/>
      <c r="FG35" s="1204"/>
      <c r="FO35" s="1204"/>
    </row>
    <row r="36" spans="1:171">
      <c r="A36" s="1231"/>
      <c r="B36" s="1232" t="s">
        <v>128</v>
      </c>
      <c r="C36" s="1196"/>
      <c r="D36" s="1197" t="s">
        <v>660</v>
      </c>
      <c r="E36" s="629" t="str">
        <f>'Sch 1- Rate Base '!E36</f>
        <v>DIST</v>
      </c>
      <c r="F36" s="1199"/>
      <c r="G36" s="629">
        <f>'Sch 1- Rate Base '!G36</f>
        <v>0</v>
      </c>
      <c r="H36" s="629">
        <f>'Sch 1- Rate Base '!H36</f>
        <v>0</v>
      </c>
      <c r="I36" s="629">
        <f>'Sch 1- Rate Base '!I36</f>
        <v>0</v>
      </c>
      <c r="J36" s="630">
        <f>'Sch 1- Rate Base '!J36</f>
        <v>0</v>
      </c>
      <c r="K36" s="1167">
        <f>IF($E36="DIRECT",0,1)</f>
        <v>1</v>
      </c>
      <c r="O36" s="1202">
        <f>$G36</f>
        <v>0</v>
      </c>
      <c r="P36" s="1203">
        <f>VLOOKUP($E36,O$463:R$474,2,FALSE)*O36*($K36)+IF($G36&gt;0,($H36/$G36)*O36,0)*(1-$K36)</f>
        <v>0</v>
      </c>
      <c r="Q36" s="1203">
        <f>VLOOKUP($E36,O$463:R$474,3,FALSE)*O36*($K36)+IF($G36&gt;0,($I36/$G36)*O36,0)*(1-$K36)</f>
        <v>0</v>
      </c>
      <c r="R36" s="1203">
        <f>VLOOKUP($E36,O$463:R$474,4,FALSE)*O36*($K36)+(O36-P36-Q36)*(1-$K36)</f>
        <v>0</v>
      </c>
      <c r="S36" s="1204"/>
      <c r="W36" s="1202">
        <f>$G36</f>
        <v>0</v>
      </c>
      <c r="X36" s="1203">
        <f>VLOOKUP($E36,W$463:Z$474,2,FALSE)*W36*($K36)+IF($G36&gt;0,($H36/$G36)*W36,0)*(1-$K36)</f>
        <v>0</v>
      </c>
      <c r="Y36" s="1203">
        <f>VLOOKUP($E36,W$463:Z$474,3,FALSE)*W36*($K36)+IF($G36&gt;0,($I36/$G36)*W36,0)*(1-$K36)</f>
        <v>0</v>
      </c>
      <c r="Z36" s="1203">
        <f>VLOOKUP($E36,W$463:Z$474,4,FALSE)*W36*($K36)+(W36-X36-Y36)*(1-$K36)</f>
        <v>0</v>
      </c>
      <c r="AA36" s="1204"/>
      <c r="AE36" s="1202">
        <f>$G36</f>
        <v>0</v>
      </c>
      <c r="AF36" s="1203">
        <f>VLOOKUP($E36,AE$463:AH$474,2,FALSE)*AE36*($K36)+IF($G36&gt;0,($H36/$G36)*AE36,0)*(1-$K36)</f>
        <v>0</v>
      </c>
      <c r="AG36" s="1203">
        <f>VLOOKUP($E36,AE$463:AH$474,3,FALSE)*AE36*($K36)+IF($G36&gt;0,($I36/$G36)*AE36,0)*(1-$K36)</f>
        <v>0</v>
      </c>
      <c r="AH36" s="1203">
        <f>VLOOKUP($E36,AE$463:AH$474,4,FALSE)*AE36*($K36)+(AE36-AF36-AG36)*(1-$K36)</f>
        <v>0</v>
      </c>
      <c r="AI36" s="1204"/>
      <c r="AM36" s="1202">
        <f>$G36</f>
        <v>0</v>
      </c>
      <c r="AN36" s="1203">
        <f>VLOOKUP($E36,AM$463:AP$474,2,FALSE)*AM36*($K36)+IF($G36&gt;0,($H36/$G36)*AM36,0)*(1-$K36)</f>
        <v>0</v>
      </c>
      <c r="AO36" s="1203">
        <f>VLOOKUP($E36,AM$463:AP$474,3,FALSE)*AM36*($K36)+IF($G36&gt;0,($I36/$G36)*AM36,0)*(1-$K36)</f>
        <v>0</v>
      </c>
      <c r="AP36" s="1203">
        <f>VLOOKUP($E36,AM$463:AP$474,4,FALSE)*AM36*($K36)+(AM36-AN36-AO36)*(1-$K36)</f>
        <v>0</v>
      </c>
      <c r="AQ36" s="1204"/>
      <c r="AU36" s="1202">
        <f>$G36</f>
        <v>0</v>
      </c>
      <c r="AV36" s="1203">
        <f>VLOOKUP($E36,AU$463:AX$474,2,FALSE)*AU36*($K36)+IF($G36&gt;0,($H36/$G36)*AU36,0)*(1-$K36)</f>
        <v>0</v>
      </c>
      <c r="AW36" s="1203">
        <f>VLOOKUP($E36,AU$463:AX$474,3,FALSE)*AU36*($K36)+IF($G36&gt;0,($I36/$G36)*AU36,0)*(1-$K36)</f>
        <v>0</v>
      </c>
      <c r="AX36" s="1203">
        <f>VLOOKUP($E36,AU$463:AX$474,4,FALSE)*AU36*($K36)+(AU36-AV36-AW36)*(1-$K36)</f>
        <v>0</v>
      </c>
      <c r="AY36" s="1204"/>
      <c r="BC36" s="1202">
        <f>$G36</f>
        <v>0</v>
      </c>
      <c r="BD36" s="1203">
        <f>VLOOKUP($E36,BC$463:BF$474,2,FALSE)*BC36*($K36)+IF($G36&gt;0,($H36/$G36)*BC36,0)*(1-$K36)</f>
        <v>0</v>
      </c>
      <c r="BE36" s="1203">
        <f>VLOOKUP($E36,BC$463:BF$474,3,FALSE)*BC36*($K36)+IF($G36&gt;0,($I36/$G36)*BC36,0)*(1-$K36)</f>
        <v>0</v>
      </c>
      <c r="BF36" s="1203">
        <f>VLOOKUP($E36,BC$463:BF$474,4,FALSE)*BC36*($K36)+(BC36-BD36-BE36)*(1-$K36)</f>
        <v>0</v>
      </c>
      <c r="BG36" s="1204"/>
      <c r="BK36" s="1202">
        <f>$G36</f>
        <v>0</v>
      </c>
      <c r="BL36" s="1203">
        <f>VLOOKUP($E36,BK$463:BN$474,2,FALSE)*BK36*($K36)+IF($G36&gt;0,($H36/$G36)*BK36,0)*(1-$K36)</f>
        <v>0</v>
      </c>
      <c r="BM36" s="1203">
        <f>VLOOKUP($E36,BK$463:BN$474,3,FALSE)*BK36*($K36)+IF($G36&gt;0,($I36/$G36)*BK36,0)*(1-$K36)</f>
        <v>0</v>
      </c>
      <c r="BN36" s="1203">
        <f>VLOOKUP($E36,BK$463:BN$474,4,FALSE)*BK36*($K36)+(BK36-BL36-BM36)*(1-$K36)</f>
        <v>0</v>
      </c>
      <c r="BO36" s="1204"/>
      <c r="BS36" s="1202">
        <f>$G36</f>
        <v>0</v>
      </c>
      <c r="BT36" s="1203">
        <f>VLOOKUP($E36,BS$463:BV$474,2,FALSE)*BS36*($K36)+IF($G36&gt;0,($H36/$G36)*BS36,0)*(1-$K36)</f>
        <v>0</v>
      </c>
      <c r="BU36" s="1203">
        <f>VLOOKUP($E36,BS$463:BV$474,3,FALSE)*BS36*($K36)+IF($G36&gt;0,($I36/$G36)*BS36,0)*(1-$K36)</f>
        <v>0</v>
      </c>
      <c r="BV36" s="1203">
        <f>VLOOKUP($E36,BS$463:BV$474,4,FALSE)*BS36*($K36)+(BS36-BT36-BU36)*(1-$K36)</f>
        <v>0</v>
      </c>
      <c r="BW36" s="1204"/>
      <c r="CA36" s="1202">
        <f>$G36</f>
        <v>0</v>
      </c>
      <c r="CB36" s="1203">
        <f>VLOOKUP($E36,CA$463:CD$474,2,FALSE)*CA36*($K36)+IF($G36&gt;0,($H36/$G36)*CA36,0)*(1-$K36)</f>
        <v>0</v>
      </c>
      <c r="CC36" s="1203">
        <f>VLOOKUP($E36,CA$463:CD$474,3,FALSE)*CA36*($K36)+IF($G36&gt;0,($I36/$G36)*CA36,0)*(1-$K36)</f>
        <v>0</v>
      </c>
      <c r="CD36" s="1203">
        <f>VLOOKUP($E36,CA$463:CD$474,4,FALSE)*CA36*($K36)+(CA36-CB36-CC36)*(1-$K36)</f>
        <v>0</v>
      </c>
      <c r="CE36" s="1204"/>
      <c r="CI36" s="1202">
        <f>$G36</f>
        <v>0</v>
      </c>
      <c r="CJ36" s="1203">
        <f>VLOOKUP($E36,CI$463:CL$474,2,FALSE)*CI36*($K36)+IF($G36&gt;0,($H36/$G36)*CI36,0)*(1-$K36)</f>
        <v>0</v>
      </c>
      <c r="CK36" s="1203">
        <f>VLOOKUP($E36,CI$463:CL$474,3,FALSE)*CI36*($K36)+IF($G36&gt;0,($I36/$G36)*CI36,0)*(1-$K36)</f>
        <v>0</v>
      </c>
      <c r="CL36" s="1203">
        <f>VLOOKUP($E36,CI$463:CL$474,4,FALSE)*CI36*($K36)+(CI36-CJ36-CK36)*(1-$K36)</f>
        <v>0</v>
      </c>
      <c r="CM36" s="1204"/>
      <c r="CQ36" s="1202">
        <f>$G36</f>
        <v>0</v>
      </c>
      <c r="CR36" s="1203">
        <f>VLOOKUP($E36,CQ$463:CT$474,2,FALSE)*CQ36*($K36)+IF($G36&gt;0,($H36/$G36)*CQ36,0)*(1-$K36)</f>
        <v>0</v>
      </c>
      <c r="CS36" s="1203">
        <f>VLOOKUP($E36,CQ$463:CT$474,3,FALSE)*CQ36*($K36)+IF($G36&gt;0,($I36/$G36)*CQ36,0)*(1-$K36)</f>
        <v>0</v>
      </c>
      <c r="CT36" s="1203">
        <f>VLOOKUP($E36,CQ$463:CT$474,4,FALSE)*CQ36*($K36)+(CQ36-CR36-CS36)*(1-$K36)</f>
        <v>0</v>
      </c>
      <c r="CU36" s="1204"/>
      <c r="CY36" s="1202">
        <f>$G36</f>
        <v>0</v>
      </c>
      <c r="CZ36" s="1203">
        <f>VLOOKUP($E36,CY$463:DB$474,2,FALSE)*CY36*($K36)+IF($G36&gt;0,($H36/$G36)*CY36,0)*(1-$K36)</f>
        <v>0</v>
      </c>
      <c r="DA36" s="1203">
        <f>VLOOKUP($E36,CY$463:DB$474,3,FALSE)*CY36*($K36)+IF($G36&gt;0,($I36/$G36)*CY36,0)*(1-$K36)</f>
        <v>0</v>
      </c>
      <c r="DB36" s="1203">
        <f>VLOOKUP($E36,CY$463:DB$474,4,FALSE)*CY36*($K36)+(CY36-CZ36-DA36)*(1-$K36)</f>
        <v>0</v>
      </c>
      <c r="DC36" s="1204"/>
      <c r="DG36" s="1202">
        <f>$G36</f>
        <v>0</v>
      </c>
      <c r="DH36" s="1203">
        <f>VLOOKUP($E36,DG$463:DJ$474,2,FALSE)*DG36*($K36)+IF($G36&gt;0,($H36/$G36)*DG36,0)*(1-$K36)</f>
        <v>0</v>
      </c>
      <c r="DI36" s="1203">
        <f>VLOOKUP($E36,DG$463:DJ$474,3,FALSE)*DG36*($K36)+IF($G36&gt;0,($I36/$G36)*DG36,0)*(1-$K36)</f>
        <v>0</v>
      </c>
      <c r="DJ36" s="1203">
        <f>VLOOKUP($E36,DG$463:DJ$474,4,FALSE)*DG36*($K36)+(DG36-DH36-DI36)*(1-$K36)</f>
        <v>0</v>
      </c>
      <c r="DK36" s="1204"/>
      <c r="DO36" s="1202">
        <f>$G36</f>
        <v>0</v>
      </c>
      <c r="DP36" s="1203">
        <f>VLOOKUP($E36,DO$463:DR$474,2,FALSE)*DO36*($K36)+IF($G36&gt;0,($H36/$G36)*DO36,0)*(1-$K36)</f>
        <v>0</v>
      </c>
      <c r="DQ36" s="1203">
        <f>VLOOKUP($E36,DO$463:DR$474,3,FALSE)*DO36*($K36)+IF($G36&gt;0,($I36/$G36)*DO36,0)*(1-$K36)</f>
        <v>0</v>
      </c>
      <c r="DR36" s="1203">
        <f>VLOOKUP($E36,DO$463:DR$474,4,FALSE)*DO36*($K36)+(DO36-DP36-DQ36)*(1-$K36)</f>
        <v>0</v>
      </c>
      <c r="DS36" s="1204"/>
      <c r="DW36" s="1202">
        <f>$G36</f>
        <v>0</v>
      </c>
      <c r="DX36" s="1203">
        <f>VLOOKUP($E36,DW$463:DZ$474,2,FALSE)*DW36*($K36)+IF($G36&gt;0,($H36/$G36)*DW36,0)*(1-$K36)</f>
        <v>0</v>
      </c>
      <c r="DY36" s="1203">
        <f>VLOOKUP($E36,DW$463:DZ$474,3,FALSE)*DW36*($K36)+IF($G36&gt;0,($I36/$G36)*DW36,0)*(1-$K36)</f>
        <v>0</v>
      </c>
      <c r="DZ36" s="1203">
        <f>VLOOKUP($E36,DW$463:DZ$474,4,FALSE)*DW36*($K36)+(DW36-DX36-DY36)*(1-$K36)</f>
        <v>0</v>
      </c>
      <c r="EA36" s="1204"/>
      <c r="EE36" s="1202">
        <f>$G36</f>
        <v>0</v>
      </c>
      <c r="EF36" s="1203">
        <f>VLOOKUP($E36,EE$463:EH$474,2,FALSE)*EE36*($K36)+IF($G36&gt;0,($H36/$G36)*EE36,0)*(1-$K36)</f>
        <v>0</v>
      </c>
      <c r="EG36" s="1203">
        <f>VLOOKUP($E36,EE$463:EH$474,3,FALSE)*EE36*($K36)+IF($G36&gt;0,($I36/$G36)*EE36,0)*(1-$K36)</f>
        <v>0</v>
      </c>
      <c r="EH36" s="1203">
        <f>VLOOKUP($E36,EE$463:EH$474,4,FALSE)*EE36*($K36)+(EE36-EF36-EG36)*(1-$K36)</f>
        <v>0</v>
      </c>
      <c r="EI36" s="1204"/>
      <c r="EM36" s="1202">
        <f>$G36</f>
        <v>0</v>
      </c>
      <c r="EN36" s="1203">
        <f>VLOOKUP($E36,EM$463:EP$474,2,FALSE)*EM36*($K36)+IF($G36&gt;0,($H36/$G36)*EM36,0)*(1-$K36)</f>
        <v>0</v>
      </c>
      <c r="EO36" s="1203">
        <f>VLOOKUP($E36,EM$463:EP$474,3,FALSE)*EM36*($K36)+IF($G36&gt;0,($I36/$G36)*EM36,0)*(1-$K36)</f>
        <v>0</v>
      </c>
      <c r="EP36" s="1203">
        <f>VLOOKUP($E36,EM$463:EP$474,4,FALSE)*EM36*($K36)+(EM36-EN36-EO36)*(1-$K36)</f>
        <v>0</v>
      </c>
      <c r="EQ36" s="1204"/>
      <c r="EU36" s="1202">
        <f>$G36</f>
        <v>0</v>
      </c>
      <c r="EV36" s="1203">
        <f>VLOOKUP($E36,EU$463:EX$474,2,FALSE)*EU36*($K36)+IF($G36&gt;0,($H36/$G36)*EU36,0)*(1-$K36)</f>
        <v>0</v>
      </c>
      <c r="EW36" s="1203">
        <f>VLOOKUP($E36,EU$463:EX$474,3,FALSE)*EU36*($K36)+IF($G36&gt;0,($I36/$G36)*EU36,0)*(1-$K36)</f>
        <v>0</v>
      </c>
      <c r="EX36" s="1203">
        <f>VLOOKUP($E36,EU$463:EX$474,4,FALSE)*EU36*($K36)+(EU36-EV36-EW36)*(1-$K36)</f>
        <v>0</v>
      </c>
      <c r="EY36" s="1204"/>
      <c r="FC36" s="1202">
        <f>$G36</f>
        <v>0</v>
      </c>
      <c r="FD36" s="1203">
        <f>VLOOKUP($E36,FC$463:FF$474,2,FALSE)*FC36*($K36)+IF($G36&gt;0,($H36/$G36)*FC36,0)*(1-$K36)</f>
        <v>0</v>
      </c>
      <c r="FE36" s="1203">
        <f>VLOOKUP($E36,FC$463:FF$474,3,FALSE)*FC36*($K36)+IF($G36&gt;0,($I36/$G36)*FC36,0)*(1-$K36)</f>
        <v>0</v>
      </c>
      <c r="FF36" s="1203">
        <f>VLOOKUP($E36,FC$463:FF$474,4,FALSE)*FC36*($K36)+(FC36-FD36-FE36)*(1-$K36)</f>
        <v>0</v>
      </c>
      <c r="FG36" s="1204"/>
      <c r="FK36" s="1202">
        <f>$G36</f>
        <v>0</v>
      </c>
      <c r="FL36" s="1203">
        <f>VLOOKUP($E36,FK$463:FN$474,2,FALSE)*FK36*($K36)+IF($G36&gt;0,($H36/$G36)*FK36,0)*(1-$K36)</f>
        <v>0</v>
      </c>
      <c r="FM36" s="1203">
        <f>VLOOKUP($E36,FK$463:FN$474,3,FALSE)*FK36*($K36)+IF($G36&gt;0,($I36/$G36)*FK36,0)*(1-$K36)</f>
        <v>0</v>
      </c>
      <c r="FN36" s="1203">
        <f>VLOOKUP($E36,FK$463:FN$474,4,FALSE)*FK36*($K36)+(FK36-FL36-FM36)*(1-$K36)</f>
        <v>0</v>
      </c>
      <c r="FO36" s="1204"/>
    </row>
    <row r="37" spans="1:171" ht="16.5">
      <c r="A37" s="323" t="s">
        <v>113</v>
      </c>
      <c r="B37" s="186"/>
      <c r="C37" s="1226"/>
      <c r="D37" s="1227"/>
      <c r="E37" s="1227"/>
      <c r="F37" s="1228"/>
      <c r="G37" s="1210">
        <f>SUM(G36)</f>
        <v>0</v>
      </c>
      <c r="H37" s="1210">
        <f>SUM(H36)</f>
        <v>0</v>
      </c>
      <c r="I37" s="1210">
        <f>SUM(I36)</f>
        <v>0</v>
      </c>
      <c r="J37" s="1211">
        <f>SUM(J36)</f>
        <v>0</v>
      </c>
      <c r="K37" s="1167"/>
      <c r="O37" s="1210">
        <f>SUM(O36)</f>
        <v>0</v>
      </c>
      <c r="P37" s="1210">
        <f>SUM(P36)</f>
        <v>0</v>
      </c>
      <c r="Q37" s="1210">
        <f>SUM(Q36)</f>
        <v>0</v>
      </c>
      <c r="R37" s="1210">
        <f>SUM(R36)</f>
        <v>0</v>
      </c>
      <c r="S37" s="1204"/>
      <c r="W37" s="1210">
        <f>SUM(W36)</f>
        <v>0</v>
      </c>
      <c r="X37" s="1210">
        <f>SUM(X36)</f>
        <v>0</v>
      </c>
      <c r="Y37" s="1210">
        <f>SUM(Y36)</f>
        <v>0</v>
      </c>
      <c r="Z37" s="1210">
        <f>SUM(Z36)</f>
        <v>0</v>
      </c>
      <c r="AA37" s="1204"/>
      <c r="AE37" s="1210">
        <f>SUM(AE36)</f>
        <v>0</v>
      </c>
      <c r="AF37" s="1210">
        <f>SUM(AF36)</f>
        <v>0</v>
      </c>
      <c r="AG37" s="1210">
        <f>SUM(AG36)</f>
        <v>0</v>
      </c>
      <c r="AH37" s="1210">
        <f>SUM(AH36)</f>
        <v>0</v>
      </c>
      <c r="AI37" s="1204"/>
      <c r="AM37" s="1210">
        <f>SUM(AM36)</f>
        <v>0</v>
      </c>
      <c r="AN37" s="1210">
        <f>SUM(AN36)</f>
        <v>0</v>
      </c>
      <c r="AO37" s="1210">
        <f>SUM(AO36)</f>
        <v>0</v>
      </c>
      <c r="AP37" s="1210">
        <f>SUM(AP36)</f>
        <v>0</v>
      </c>
      <c r="AQ37" s="1204"/>
      <c r="AU37" s="1210">
        <f>SUM(AU36)</f>
        <v>0</v>
      </c>
      <c r="AV37" s="1210">
        <f>SUM(AV36)</f>
        <v>0</v>
      </c>
      <c r="AW37" s="1210">
        <f>SUM(AW36)</f>
        <v>0</v>
      </c>
      <c r="AX37" s="1210">
        <f>SUM(AX36)</f>
        <v>0</v>
      </c>
      <c r="AY37" s="1204"/>
      <c r="BC37" s="1210">
        <f>SUM(BC36)</f>
        <v>0</v>
      </c>
      <c r="BD37" s="1210">
        <f>SUM(BD36)</f>
        <v>0</v>
      </c>
      <c r="BE37" s="1210">
        <f>SUM(BE36)</f>
        <v>0</v>
      </c>
      <c r="BF37" s="1210">
        <f>SUM(BF36)</f>
        <v>0</v>
      </c>
      <c r="BG37" s="1204"/>
      <c r="BK37" s="1210">
        <f>SUM(BK36)</f>
        <v>0</v>
      </c>
      <c r="BL37" s="1210">
        <f>SUM(BL36)</f>
        <v>0</v>
      </c>
      <c r="BM37" s="1210">
        <f>SUM(BM36)</f>
        <v>0</v>
      </c>
      <c r="BN37" s="1210">
        <f>SUM(BN36)</f>
        <v>0</v>
      </c>
      <c r="BO37" s="1204"/>
      <c r="BS37" s="1210">
        <f>SUM(BS36)</f>
        <v>0</v>
      </c>
      <c r="BT37" s="1210">
        <f>SUM(BT36)</f>
        <v>0</v>
      </c>
      <c r="BU37" s="1210">
        <f>SUM(BU36)</f>
        <v>0</v>
      </c>
      <c r="BV37" s="1210">
        <f>SUM(BV36)</f>
        <v>0</v>
      </c>
      <c r="BW37" s="1204"/>
      <c r="CA37" s="1210">
        <f>SUM(CA36)</f>
        <v>0</v>
      </c>
      <c r="CB37" s="1210">
        <f>SUM(CB36)</f>
        <v>0</v>
      </c>
      <c r="CC37" s="1210">
        <f>SUM(CC36)</f>
        <v>0</v>
      </c>
      <c r="CD37" s="1210">
        <f>SUM(CD36)</f>
        <v>0</v>
      </c>
      <c r="CE37" s="1204"/>
      <c r="CI37" s="1210">
        <f>SUM(CI36)</f>
        <v>0</v>
      </c>
      <c r="CJ37" s="1210">
        <f>SUM(CJ36)</f>
        <v>0</v>
      </c>
      <c r="CK37" s="1210">
        <f>SUM(CK36)</f>
        <v>0</v>
      </c>
      <c r="CL37" s="1210">
        <f>SUM(CL36)</f>
        <v>0</v>
      </c>
      <c r="CM37" s="1204"/>
      <c r="CQ37" s="1210">
        <f>SUM(CQ36)</f>
        <v>0</v>
      </c>
      <c r="CR37" s="1210">
        <f>SUM(CR36)</f>
        <v>0</v>
      </c>
      <c r="CS37" s="1210">
        <f>SUM(CS36)</f>
        <v>0</v>
      </c>
      <c r="CT37" s="1210">
        <f>SUM(CT36)</f>
        <v>0</v>
      </c>
      <c r="CU37" s="1204"/>
      <c r="CY37" s="1210">
        <f>SUM(CY36)</f>
        <v>0</v>
      </c>
      <c r="CZ37" s="1210">
        <f>SUM(CZ36)</f>
        <v>0</v>
      </c>
      <c r="DA37" s="1210">
        <f>SUM(DA36)</f>
        <v>0</v>
      </c>
      <c r="DB37" s="1210">
        <f>SUM(DB36)</f>
        <v>0</v>
      </c>
      <c r="DC37" s="1204"/>
      <c r="DG37" s="1210">
        <f>SUM(DG36)</f>
        <v>0</v>
      </c>
      <c r="DH37" s="1210">
        <f>SUM(DH36)</f>
        <v>0</v>
      </c>
      <c r="DI37" s="1210">
        <f>SUM(DI36)</f>
        <v>0</v>
      </c>
      <c r="DJ37" s="1210">
        <f>SUM(DJ36)</f>
        <v>0</v>
      </c>
      <c r="DK37" s="1204"/>
      <c r="DO37" s="1210">
        <f>SUM(DO36)</f>
        <v>0</v>
      </c>
      <c r="DP37" s="1210">
        <f>SUM(DP36)</f>
        <v>0</v>
      </c>
      <c r="DQ37" s="1210">
        <f>SUM(DQ36)</f>
        <v>0</v>
      </c>
      <c r="DR37" s="1210">
        <f>SUM(DR36)</f>
        <v>0</v>
      </c>
      <c r="DS37" s="1204"/>
      <c r="DW37" s="1210">
        <f>SUM(DW36)</f>
        <v>0</v>
      </c>
      <c r="DX37" s="1210">
        <f>SUM(DX36)</f>
        <v>0</v>
      </c>
      <c r="DY37" s="1210">
        <f>SUM(DY36)</f>
        <v>0</v>
      </c>
      <c r="DZ37" s="1210">
        <f>SUM(DZ36)</f>
        <v>0</v>
      </c>
      <c r="EA37" s="1204"/>
      <c r="EE37" s="1210">
        <f>SUM(EE36)</f>
        <v>0</v>
      </c>
      <c r="EF37" s="1210">
        <f>SUM(EF36)</f>
        <v>0</v>
      </c>
      <c r="EG37" s="1210">
        <f>SUM(EG36)</f>
        <v>0</v>
      </c>
      <c r="EH37" s="1210">
        <f>SUM(EH36)</f>
        <v>0</v>
      </c>
      <c r="EI37" s="1204"/>
      <c r="EM37" s="1210">
        <f>SUM(EM36)</f>
        <v>0</v>
      </c>
      <c r="EN37" s="1210">
        <f>SUM(EN36)</f>
        <v>0</v>
      </c>
      <c r="EO37" s="1210">
        <f>SUM(EO36)</f>
        <v>0</v>
      </c>
      <c r="EP37" s="1210">
        <f>SUM(EP36)</f>
        <v>0</v>
      </c>
      <c r="EQ37" s="1204"/>
      <c r="EU37" s="1210">
        <f>SUM(EU36)</f>
        <v>0</v>
      </c>
      <c r="EV37" s="1210">
        <f>SUM(EV36)</f>
        <v>0</v>
      </c>
      <c r="EW37" s="1210">
        <f>SUM(EW36)</f>
        <v>0</v>
      </c>
      <c r="EX37" s="1210">
        <f>SUM(EX36)</f>
        <v>0</v>
      </c>
      <c r="EY37" s="1204"/>
      <c r="FC37" s="1210">
        <f>SUM(FC36)</f>
        <v>0</v>
      </c>
      <c r="FD37" s="1210">
        <f>SUM(FD36)</f>
        <v>0</v>
      </c>
      <c r="FE37" s="1210">
        <f>SUM(FE36)</f>
        <v>0</v>
      </c>
      <c r="FF37" s="1210">
        <f>SUM(FF36)</f>
        <v>0</v>
      </c>
      <c r="FG37" s="1204"/>
      <c r="FK37" s="1210">
        <f>SUM(FK36)</f>
        <v>0</v>
      </c>
      <c r="FL37" s="1210">
        <f>SUM(FL36)</f>
        <v>0</v>
      </c>
      <c r="FM37" s="1210">
        <f>SUM(FM36)</f>
        <v>0</v>
      </c>
      <c r="FN37" s="1210">
        <f>SUM(FN36)</f>
        <v>0</v>
      </c>
      <c r="FO37" s="1204"/>
    </row>
    <row r="38" spans="1:171" ht="16.5">
      <c r="A38" s="323"/>
      <c r="B38" s="174"/>
      <c r="C38" s="1"/>
      <c r="D38" s="1"/>
      <c r="E38" s="1"/>
      <c r="F38" s="1"/>
      <c r="G38" s="1233"/>
      <c r="H38" s="1233"/>
      <c r="I38" s="1233"/>
      <c r="J38" s="1234"/>
      <c r="K38" s="1167"/>
      <c r="O38" s="1235"/>
      <c r="P38" s="1235"/>
      <c r="Q38" s="1235"/>
      <c r="R38" s="1235"/>
      <c r="S38" s="1204"/>
      <c r="W38" s="1235"/>
      <c r="X38" s="1235"/>
      <c r="Y38" s="1235"/>
      <c r="Z38" s="1235"/>
      <c r="AA38" s="1204"/>
      <c r="AE38" s="1235"/>
      <c r="AF38" s="1235"/>
      <c r="AG38" s="1235"/>
      <c r="AH38" s="1235"/>
      <c r="AI38" s="1204"/>
      <c r="AM38" s="1235"/>
      <c r="AN38" s="1235"/>
      <c r="AO38" s="1235"/>
      <c r="AP38" s="1235"/>
      <c r="AQ38" s="1204"/>
      <c r="AU38" s="1235"/>
      <c r="AV38" s="1235"/>
      <c r="AW38" s="1235"/>
      <c r="AX38" s="1235"/>
      <c r="AY38" s="1204"/>
      <c r="BC38" s="1235"/>
      <c r="BD38" s="1235"/>
      <c r="BE38" s="1235"/>
      <c r="BF38" s="1235"/>
      <c r="BG38" s="1204"/>
      <c r="BK38" s="1235"/>
      <c r="BL38" s="1235"/>
      <c r="BM38" s="1235"/>
      <c r="BN38" s="1235"/>
      <c r="BO38" s="1204"/>
      <c r="BS38" s="1235"/>
      <c r="BT38" s="1235"/>
      <c r="BU38" s="1235"/>
      <c r="BV38" s="1235"/>
      <c r="BW38" s="1204"/>
      <c r="CA38" s="1235"/>
      <c r="CB38" s="1235"/>
      <c r="CC38" s="1235"/>
      <c r="CD38" s="1235"/>
      <c r="CE38" s="1204"/>
      <c r="CI38" s="1235"/>
      <c r="CJ38" s="1235"/>
      <c r="CK38" s="1235"/>
      <c r="CL38" s="1235"/>
      <c r="CM38" s="1204"/>
      <c r="CQ38" s="1235"/>
      <c r="CR38" s="1235"/>
      <c r="CS38" s="1235"/>
      <c r="CT38" s="1235"/>
      <c r="CU38" s="1204"/>
      <c r="CY38" s="1235"/>
      <c r="CZ38" s="1235"/>
      <c r="DA38" s="1235"/>
      <c r="DB38" s="1235"/>
      <c r="DC38" s="1204"/>
      <c r="DG38" s="1235"/>
      <c r="DH38" s="1235"/>
      <c r="DI38" s="1235"/>
      <c r="DJ38" s="1235"/>
      <c r="DK38" s="1204"/>
      <c r="DO38" s="1235"/>
      <c r="DP38" s="1235"/>
      <c r="DQ38" s="1235"/>
      <c r="DR38" s="1235"/>
      <c r="DS38" s="1204"/>
      <c r="DW38" s="1235"/>
      <c r="DX38" s="1235"/>
      <c r="DY38" s="1235"/>
      <c r="DZ38" s="1235"/>
      <c r="EA38" s="1204"/>
      <c r="EE38" s="1235"/>
      <c r="EF38" s="1235"/>
      <c r="EG38" s="1235"/>
      <c r="EH38" s="1235"/>
      <c r="EI38" s="1204"/>
      <c r="EM38" s="1235"/>
      <c r="EN38" s="1235"/>
      <c r="EO38" s="1235"/>
      <c r="EP38" s="1235"/>
      <c r="EQ38" s="1204"/>
      <c r="EU38" s="1235"/>
      <c r="EV38" s="1235"/>
      <c r="EW38" s="1235"/>
      <c r="EX38" s="1235"/>
      <c r="EY38" s="1204"/>
      <c r="FC38" s="1235"/>
      <c r="FD38" s="1235"/>
      <c r="FE38" s="1235"/>
      <c r="FF38" s="1235"/>
      <c r="FG38" s="1204"/>
      <c r="FK38" s="1235"/>
      <c r="FL38" s="1235"/>
      <c r="FM38" s="1235"/>
      <c r="FN38" s="1235"/>
      <c r="FO38" s="1204"/>
    </row>
    <row r="39" spans="1:171" ht="16.5">
      <c r="A39" s="323" t="s">
        <v>731</v>
      </c>
      <c r="B39" s="174"/>
      <c r="C39" s="228"/>
      <c r="D39" s="229"/>
      <c r="E39" s="229"/>
      <c r="F39" s="229"/>
      <c r="G39" s="230"/>
      <c r="H39" s="231"/>
      <c r="I39" s="231"/>
      <c r="J39" s="1236"/>
      <c r="K39" s="1167"/>
      <c r="O39" s="1235"/>
      <c r="P39" s="1235"/>
      <c r="Q39" s="1235"/>
      <c r="R39" s="1235"/>
      <c r="S39" s="1204"/>
      <c r="W39" s="1235"/>
      <c r="X39" s="1235"/>
      <c r="Y39" s="1235"/>
      <c r="Z39" s="1235"/>
      <c r="AA39" s="1204"/>
      <c r="AE39" s="1235"/>
      <c r="AF39" s="1235"/>
      <c r="AG39" s="1235"/>
      <c r="AH39" s="1235"/>
      <c r="AI39" s="1204"/>
      <c r="AM39" s="1235"/>
      <c r="AN39" s="1235"/>
      <c r="AO39" s="1235"/>
      <c r="AP39" s="1235"/>
      <c r="AQ39" s="1204"/>
      <c r="AU39" s="1235"/>
      <c r="AV39" s="1235"/>
      <c r="AW39" s="1235"/>
      <c r="AX39" s="1235"/>
      <c r="AY39" s="1204"/>
      <c r="BC39" s="1235"/>
      <c r="BD39" s="1235"/>
      <c r="BE39" s="1235"/>
      <c r="BF39" s="1235"/>
      <c r="BG39" s="1204"/>
      <c r="BK39" s="1235"/>
      <c r="BL39" s="1235"/>
      <c r="BM39" s="1235"/>
      <c r="BN39" s="1235"/>
      <c r="BO39" s="1204"/>
      <c r="BS39" s="1235"/>
      <c r="BT39" s="1235"/>
      <c r="BU39" s="1235"/>
      <c r="BV39" s="1235"/>
      <c r="BW39" s="1204"/>
      <c r="CA39" s="1235"/>
      <c r="CB39" s="1235"/>
      <c r="CC39" s="1235"/>
      <c r="CD39" s="1235"/>
      <c r="CE39" s="1204"/>
      <c r="CI39" s="1235"/>
      <c r="CJ39" s="1235"/>
      <c r="CK39" s="1235"/>
      <c r="CL39" s="1235"/>
      <c r="CM39" s="1204"/>
      <c r="CQ39" s="1235"/>
      <c r="CR39" s="1235"/>
      <c r="CS39" s="1235"/>
      <c r="CT39" s="1235"/>
      <c r="CU39" s="1204"/>
      <c r="CY39" s="1235"/>
      <c r="CZ39" s="1235"/>
      <c r="DA39" s="1235"/>
      <c r="DB39" s="1235"/>
      <c r="DC39" s="1204"/>
      <c r="DG39" s="1235"/>
      <c r="DH39" s="1235"/>
      <c r="DI39" s="1235"/>
      <c r="DJ39" s="1235"/>
      <c r="DK39" s="1204"/>
      <c r="DO39" s="1235"/>
      <c r="DP39" s="1235"/>
      <c r="DQ39" s="1235"/>
      <c r="DR39" s="1235"/>
      <c r="DS39" s="1204"/>
      <c r="DW39" s="1235"/>
      <c r="DX39" s="1235"/>
      <c r="DY39" s="1235"/>
      <c r="DZ39" s="1235"/>
      <c r="EA39" s="1204"/>
      <c r="EE39" s="1235"/>
      <c r="EF39" s="1235"/>
      <c r="EG39" s="1235"/>
      <c r="EH39" s="1235"/>
      <c r="EI39" s="1204"/>
      <c r="EM39" s="1235"/>
      <c r="EN39" s="1235"/>
      <c r="EO39" s="1235"/>
      <c r="EP39" s="1235"/>
      <c r="EQ39" s="1204"/>
      <c r="EU39" s="1235"/>
      <c r="EV39" s="1235"/>
      <c r="EW39" s="1235"/>
      <c r="EX39" s="1235"/>
      <c r="EY39" s="1204"/>
      <c r="FC39" s="1235"/>
      <c r="FD39" s="1235"/>
      <c r="FE39" s="1235"/>
      <c r="FF39" s="1235"/>
      <c r="FG39" s="1204"/>
      <c r="FK39" s="1235"/>
      <c r="FL39" s="1235"/>
      <c r="FM39" s="1235"/>
      <c r="FN39" s="1235"/>
      <c r="FO39" s="1204"/>
    </row>
    <row r="40" spans="1:171" ht="16.5">
      <c r="A40" s="323"/>
      <c r="B40" s="174" t="s">
        <v>731</v>
      </c>
      <c r="C40" s="175"/>
      <c r="D40" s="1197" t="s">
        <v>734</v>
      </c>
      <c r="E40" s="629" t="s">
        <v>91</v>
      </c>
      <c r="F40" s="176"/>
      <c r="G40" s="629">
        <f>'Sch 1- Rate Base '!G40</f>
        <v>0</v>
      </c>
      <c r="H40" s="629">
        <f>'Sch 1- Rate Base '!H40</f>
        <v>0</v>
      </c>
      <c r="I40" s="629">
        <f>'Sch 1- Rate Base '!I40</f>
        <v>0</v>
      </c>
      <c r="J40" s="630">
        <f>'Sch 1- Rate Base '!J40</f>
        <v>0</v>
      </c>
      <c r="K40" s="1167"/>
      <c r="O40" s="1235"/>
      <c r="P40" s="1235"/>
      <c r="Q40" s="1235"/>
      <c r="R40" s="1235"/>
      <c r="S40" s="1204"/>
      <c r="W40" s="1235"/>
      <c r="X40" s="1235"/>
      <c r="Y40" s="1235"/>
      <c r="Z40" s="1235"/>
      <c r="AA40" s="1204"/>
      <c r="AE40" s="1235"/>
      <c r="AF40" s="1235"/>
      <c r="AG40" s="1235"/>
      <c r="AH40" s="1235"/>
      <c r="AI40" s="1204"/>
      <c r="AM40" s="1235"/>
      <c r="AN40" s="1235"/>
      <c r="AO40" s="1235"/>
      <c r="AP40" s="1235"/>
      <c r="AQ40" s="1204"/>
      <c r="AU40" s="1235"/>
      <c r="AV40" s="1235"/>
      <c r="AW40" s="1235"/>
      <c r="AX40" s="1235"/>
      <c r="AY40" s="1204"/>
      <c r="BC40" s="1235"/>
      <c r="BD40" s="1235"/>
      <c r="BE40" s="1235"/>
      <c r="BF40" s="1235"/>
      <c r="BG40" s="1204"/>
      <c r="BK40" s="1235"/>
      <c r="BL40" s="1235"/>
      <c r="BM40" s="1235"/>
      <c r="BN40" s="1235"/>
      <c r="BO40" s="1204"/>
      <c r="BS40" s="1235"/>
      <c r="BT40" s="1235"/>
      <c r="BU40" s="1235"/>
      <c r="BV40" s="1235"/>
      <c r="BW40" s="1204"/>
      <c r="CA40" s="1235"/>
      <c r="CB40" s="1235"/>
      <c r="CC40" s="1235"/>
      <c r="CD40" s="1235"/>
      <c r="CE40" s="1204"/>
      <c r="CI40" s="1235"/>
      <c r="CJ40" s="1235"/>
      <c r="CK40" s="1235"/>
      <c r="CL40" s="1235"/>
      <c r="CM40" s="1204"/>
      <c r="CQ40" s="1235"/>
      <c r="CR40" s="1235"/>
      <c r="CS40" s="1235"/>
      <c r="CT40" s="1235"/>
      <c r="CU40" s="1204"/>
      <c r="CY40" s="1235"/>
      <c r="CZ40" s="1235"/>
      <c r="DA40" s="1235"/>
      <c r="DB40" s="1235"/>
      <c r="DC40" s="1204"/>
      <c r="DG40" s="1235"/>
      <c r="DH40" s="1235"/>
      <c r="DI40" s="1235"/>
      <c r="DJ40" s="1235"/>
      <c r="DK40" s="1204"/>
      <c r="DO40" s="1235"/>
      <c r="DP40" s="1235"/>
      <c r="DQ40" s="1235"/>
      <c r="DR40" s="1235"/>
      <c r="DS40" s="1204"/>
      <c r="DW40" s="1235"/>
      <c r="DX40" s="1235"/>
      <c r="DY40" s="1235"/>
      <c r="DZ40" s="1235"/>
      <c r="EA40" s="1204"/>
      <c r="EE40" s="1235"/>
      <c r="EF40" s="1235"/>
      <c r="EG40" s="1235"/>
      <c r="EH40" s="1235"/>
      <c r="EI40" s="1204"/>
      <c r="EM40" s="1235"/>
      <c r="EN40" s="1235"/>
      <c r="EO40" s="1235"/>
      <c r="EP40" s="1235"/>
      <c r="EQ40" s="1204"/>
      <c r="EU40" s="1235"/>
      <c r="EV40" s="1235"/>
      <c r="EW40" s="1235"/>
      <c r="EX40" s="1235"/>
      <c r="EY40" s="1204"/>
      <c r="FC40" s="1235"/>
      <c r="FD40" s="1235"/>
      <c r="FE40" s="1235"/>
      <c r="FF40" s="1235"/>
      <c r="FG40" s="1204"/>
      <c r="FK40" s="1235"/>
      <c r="FL40" s="1235"/>
      <c r="FM40" s="1235"/>
      <c r="FN40" s="1235"/>
      <c r="FO40" s="1204"/>
    </row>
    <row r="41" spans="1:171" ht="16.5">
      <c r="A41" s="323" t="s">
        <v>682</v>
      </c>
      <c r="B41" s="174"/>
      <c r="C41" s="187"/>
      <c r="D41" s="188"/>
      <c r="E41" s="188"/>
      <c r="F41" s="189"/>
      <c r="G41" s="190">
        <f>SUM(G40)</f>
        <v>0</v>
      </c>
      <c r="H41" s="191">
        <f>SUM(H40)</f>
        <v>0</v>
      </c>
      <c r="I41" s="191">
        <f>SUM(I40)</f>
        <v>0</v>
      </c>
      <c r="J41" s="1237">
        <f>SUM(J40)</f>
        <v>0</v>
      </c>
      <c r="K41" s="1167"/>
      <c r="S41" s="1204"/>
      <c r="AA41" s="1204"/>
      <c r="AI41" s="1204"/>
      <c r="AQ41" s="1204"/>
      <c r="AY41" s="1204"/>
      <c r="BG41" s="1204"/>
      <c r="BO41" s="1204"/>
      <c r="BW41" s="1204"/>
      <c r="CE41" s="1204"/>
      <c r="CM41" s="1204"/>
      <c r="CU41" s="1204"/>
      <c r="DC41" s="1204"/>
      <c r="DK41" s="1204"/>
      <c r="DS41" s="1204"/>
      <c r="EA41" s="1204"/>
      <c r="EI41" s="1204"/>
      <c r="EQ41" s="1204"/>
      <c r="EY41" s="1204"/>
      <c r="FG41" s="1204"/>
      <c r="FO41" s="1204"/>
    </row>
    <row r="42" spans="1:171" ht="16.5">
      <c r="A42" s="1238"/>
      <c r="B42" s="174"/>
      <c r="C42" s="228"/>
      <c r="D42" s="229"/>
      <c r="E42" s="229"/>
      <c r="F42" s="229"/>
      <c r="G42" s="230"/>
      <c r="H42" s="231"/>
      <c r="I42" s="231"/>
      <c r="J42" s="231"/>
      <c r="K42" s="1167"/>
      <c r="S42" s="1204"/>
      <c r="AA42" s="1204"/>
      <c r="AI42" s="1204"/>
      <c r="AQ42" s="1204"/>
      <c r="AY42" s="1204"/>
      <c r="BG42" s="1204"/>
      <c r="BO42" s="1204"/>
      <c r="BW42" s="1204"/>
      <c r="CE42" s="1204"/>
      <c r="CM42" s="1204"/>
      <c r="CU42" s="1204"/>
      <c r="DC42" s="1204"/>
      <c r="DK42" s="1204"/>
      <c r="DS42" s="1204"/>
      <c r="EA42" s="1204"/>
      <c r="EI42" s="1204"/>
      <c r="EQ42" s="1204"/>
      <c r="EY42" s="1204"/>
      <c r="FG42" s="1204"/>
      <c r="FO42" s="1204"/>
    </row>
    <row r="43" spans="1:171" ht="16.5">
      <c r="A43" s="767" t="s">
        <v>114</v>
      </c>
      <c r="B43" s="823"/>
      <c r="C43" s="521"/>
      <c r="D43" s="769"/>
      <c r="E43" s="769"/>
      <c r="F43" s="769"/>
      <c r="G43" s="817"/>
      <c r="H43" s="817"/>
      <c r="I43" s="817"/>
      <c r="J43" s="818"/>
      <c r="K43" s="1167"/>
      <c r="S43" s="1204"/>
      <c r="AA43" s="1204"/>
      <c r="AI43" s="1204"/>
      <c r="AQ43" s="1204"/>
      <c r="AY43" s="1204"/>
      <c r="BG43" s="1204"/>
      <c r="BO43" s="1204"/>
      <c r="BW43" s="1204"/>
      <c r="CE43" s="1204"/>
      <c r="CM43" s="1204"/>
      <c r="CU43" s="1204"/>
      <c r="DC43" s="1204"/>
      <c r="DK43" s="1204"/>
      <c r="DS43" s="1204"/>
      <c r="EA43" s="1204"/>
      <c r="EI43" s="1204"/>
      <c r="EQ43" s="1204"/>
      <c r="EY43" s="1204"/>
      <c r="FG43" s="1204"/>
      <c r="FO43" s="1204"/>
    </row>
    <row r="44" spans="1:171">
      <c r="A44" s="1231"/>
      <c r="B44" s="520" t="s">
        <v>115</v>
      </c>
      <c r="C44" s="1196"/>
      <c r="D44" s="1197">
        <v>389</v>
      </c>
      <c r="E44" s="629" t="str">
        <f>'Sch 1- Rate Base '!E44</f>
        <v>PTD</v>
      </c>
      <c r="F44" s="1199"/>
      <c r="G44" s="629">
        <f>'Sch 1- Rate Base '!G44</f>
        <v>0</v>
      </c>
      <c r="H44" s="629">
        <f>'Sch 1- Rate Base '!H44</f>
        <v>0</v>
      </c>
      <c r="I44" s="629">
        <f>'Sch 1- Rate Base '!I44</f>
        <v>0</v>
      </c>
      <c r="J44" s="630">
        <f>'Sch 1- Rate Base '!J44</f>
        <v>0</v>
      </c>
      <c r="K44" s="1167">
        <f t="shared" ref="K44:K57" si="101">IF($E44="DIRECT",0,1)</f>
        <v>1</v>
      </c>
      <c r="L44" s="1239" t="e">
        <f t="shared" ref="L44:L54" si="102">$G44/($G$29+$G$33+$G$37)</f>
        <v>#DIV/0!</v>
      </c>
      <c r="O44" s="1202" t="e">
        <f t="shared" ref="O44:O54" si="103">(O$29+O$33+O$37)*$L44</f>
        <v>#DIV/0!</v>
      </c>
      <c r="P44" s="1203" t="e">
        <f t="shared" ref="P44:P52" si="104">VLOOKUP($E44,O$463:R$474,2,FALSE)*O44*($K44)+IF($G44&gt;0,($H44/$G44)*O44,0)*(1-$K44)</f>
        <v>#DIV/0!</v>
      </c>
      <c r="Q44" s="1203" t="e">
        <f t="shared" ref="Q44:Q52" si="105">VLOOKUP($E44,O$463:R$474,3,FALSE)*O44*($K44)+IF($G44&gt;0,($I44/$G44)*O44,0)*(1-$K44)</f>
        <v>#DIV/0!</v>
      </c>
      <c r="R44" s="1203" t="e">
        <f t="shared" ref="R44:R52" si="106">VLOOKUP($E44,O$463:R$474,4,FALSE)*O44*($K44)+(O44-P44-Q44)*(1-$K44)</f>
        <v>#DIV/0!</v>
      </c>
      <c r="S44" s="1204"/>
      <c r="W44" s="1202" t="e">
        <f t="shared" ref="W44:W54" si="107">(W$29+W$33+W$37)*$L44</f>
        <v>#DIV/0!</v>
      </c>
      <c r="X44" s="1203" t="e">
        <f t="shared" ref="X44:X52" si="108">VLOOKUP($E44,W$463:Z$474,2,FALSE)*W44*($K44)+IF($G44&gt;0,($H44/$G44)*W44,0)*(1-$K44)</f>
        <v>#DIV/0!</v>
      </c>
      <c r="Y44" s="1203" t="e">
        <f t="shared" ref="Y44:Y52" si="109">VLOOKUP($E44,W$463:Z$474,3,FALSE)*W44*($K44)+IF($G44&gt;0,($I44/$G44)*W44,0)*(1-$K44)</f>
        <v>#DIV/0!</v>
      </c>
      <c r="Z44" s="1203" t="e">
        <f t="shared" ref="Z44:Z52" si="110">VLOOKUP($E44,W$463:Z$474,4,FALSE)*W44*($K44)+(W44-X44-Y44)*(1-$K44)</f>
        <v>#DIV/0!</v>
      </c>
      <c r="AA44" s="1204"/>
      <c r="AE44" s="1202" t="e">
        <f t="shared" ref="AE44:AE54" si="111">(AE$29+AE$33+AE$37)*$L44</f>
        <v>#DIV/0!</v>
      </c>
      <c r="AF44" s="1203" t="e">
        <f t="shared" ref="AF44:AF52" si="112">VLOOKUP($E44,AE$463:AH$474,2,FALSE)*AE44*($K44)+IF($G44&gt;0,($H44/$G44)*AE44,0)*(1-$K44)</f>
        <v>#DIV/0!</v>
      </c>
      <c r="AG44" s="1203" t="e">
        <f t="shared" ref="AG44:AG52" si="113">VLOOKUP($E44,AE$463:AH$474,3,FALSE)*AE44*($K44)+IF($G44&gt;0,($I44/$G44)*AE44,0)*(1-$K44)</f>
        <v>#DIV/0!</v>
      </c>
      <c r="AH44" s="1203" t="e">
        <f t="shared" ref="AH44:AH52" si="114">VLOOKUP($E44,AE$463:AH$474,4,FALSE)*AE44*($K44)+(AE44-AF44-AG44)*(1-$K44)</f>
        <v>#DIV/0!</v>
      </c>
      <c r="AI44" s="1204"/>
      <c r="AM44" s="1202" t="e">
        <f t="shared" ref="AM44:AM54" si="115">(AM$29+AM$33+AM$37)*$L44</f>
        <v>#DIV/0!</v>
      </c>
      <c r="AN44" s="1203" t="e">
        <f t="shared" ref="AN44:AN52" si="116">VLOOKUP($E44,AM$463:AP$474,2,FALSE)*AM44*($K44)+IF($G44&gt;0,($H44/$G44)*AM44,0)*(1-$K44)</f>
        <v>#DIV/0!</v>
      </c>
      <c r="AO44" s="1203" t="e">
        <f t="shared" ref="AO44:AO52" si="117">VLOOKUP($E44,AM$463:AP$474,3,FALSE)*AM44*($K44)+IF($G44&gt;0,($I44/$G44)*AM44,0)*(1-$K44)</f>
        <v>#DIV/0!</v>
      </c>
      <c r="AP44" s="1203" t="e">
        <f t="shared" ref="AP44:AP52" si="118">VLOOKUP($E44,AM$463:AP$474,4,FALSE)*AM44*($K44)+(AM44-AN44-AO44)*(1-$K44)</f>
        <v>#DIV/0!</v>
      </c>
      <c r="AQ44" s="1204"/>
      <c r="AU44" s="1202" t="e">
        <f t="shared" ref="AU44:AU54" si="119">(AU$29+AU$33+AU$37)*$L44</f>
        <v>#DIV/0!</v>
      </c>
      <c r="AV44" s="1203" t="e">
        <f t="shared" ref="AV44:AV52" si="120">VLOOKUP($E44,AU$463:AX$474,2,FALSE)*AU44*($K44)+IF($G44&gt;0,($H44/$G44)*AU44,0)*(1-$K44)</f>
        <v>#DIV/0!</v>
      </c>
      <c r="AW44" s="1203" t="e">
        <f t="shared" ref="AW44:AW52" si="121">VLOOKUP($E44,AU$463:AX$474,3,FALSE)*AU44*($K44)+IF($G44&gt;0,($I44/$G44)*AU44,0)*(1-$K44)</f>
        <v>#DIV/0!</v>
      </c>
      <c r="AX44" s="1203" t="e">
        <f t="shared" ref="AX44:AX52" si="122">VLOOKUP($E44,AU$463:AX$474,4,FALSE)*AU44*($K44)+(AU44-AV44-AW44)*(1-$K44)</f>
        <v>#DIV/0!</v>
      </c>
      <c r="AY44" s="1204"/>
      <c r="BC44" s="1202" t="e">
        <f t="shared" ref="BC44:BC54" si="123">(BC$29+BC$33+BC$37)*$L44</f>
        <v>#DIV/0!</v>
      </c>
      <c r="BD44" s="1203" t="e">
        <f t="shared" ref="BD44:BD52" si="124">VLOOKUP($E44,BC$463:BF$474,2,FALSE)*BC44*($K44)+IF($G44&gt;0,($H44/$G44)*BC44,0)*(1-$K44)</f>
        <v>#DIV/0!</v>
      </c>
      <c r="BE44" s="1203" t="e">
        <f t="shared" ref="BE44:BE52" si="125">VLOOKUP($E44,BC$463:BF$474,3,FALSE)*BC44*($K44)+IF($G44&gt;0,($I44/$G44)*BC44,0)*(1-$K44)</f>
        <v>#DIV/0!</v>
      </c>
      <c r="BF44" s="1203" t="e">
        <f t="shared" ref="BF44:BF52" si="126">VLOOKUP($E44,BC$463:BF$474,4,FALSE)*BC44*($K44)+(BC44-BD44-BE44)*(1-$K44)</f>
        <v>#DIV/0!</v>
      </c>
      <c r="BG44" s="1204"/>
      <c r="BK44" s="1202" t="e">
        <f t="shared" ref="BK44:BK54" si="127">(BK$29+BK$33+BK$37)*$L44</f>
        <v>#DIV/0!</v>
      </c>
      <c r="BL44" s="1203" t="e">
        <f t="shared" ref="BL44:BL52" si="128">VLOOKUP($E44,BK$463:BN$474,2,FALSE)*BK44*($K44)+IF($G44&gt;0,($H44/$G44)*BK44,0)*(1-$K44)</f>
        <v>#DIV/0!</v>
      </c>
      <c r="BM44" s="1203" t="e">
        <f t="shared" ref="BM44:BM52" si="129">VLOOKUP($E44,BK$463:BN$474,3,FALSE)*BK44*($K44)+IF($G44&gt;0,($I44/$G44)*BK44,0)*(1-$K44)</f>
        <v>#DIV/0!</v>
      </c>
      <c r="BN44" s="1203" t="e">
        <f t="shared" ref="BN44:BN52" si="130">VLOOKUP($E44,BK$463:BN$474,4,FALSE)*BK44*($K44)+(BK44-BL44-BM44)*(1-$K44)</f>
        <v>#DIV/0!</v>
      </c>
      <c r="BO44" s="1204"/>
      <c r="BS44" s="1202" t="e">
        <f t="shared" ref="BS44:BS54" si="131">(BS$29+BS$33+BS$37)*$L44</f>
        <v>#DIV/0!</v>
      </c>
      <c r="BT44" s="1203" t="e">
        <f t="shared" ref="BT44:BT52" si="132">VLOOKUP($E44,BS$463:BV$474,2,FALSE)*BS44*($K44)+IF($G44&gt;0,($H44/$G44)*BS44,0)*(1-$K44)</f>
        <v>#DIV/0!</v>
      </c>
      <c r="BU44" s="1203" t="e">
        <f t="shared" ref="BU44:BU52" si="133">VLOOKUP($E44,BS$463:BV$474,3,FALSE)*BS44*($K44)+IF($G44&gt;0,($I44/$G44)*BS44,0)*(1-$K44)</f>
        <v>#DIV/0!</v>
      </c>
      <c r="BV44" s="1203" t="e">
        <f t="shared" ref="BV44:BV52" si="134">VLOOKUP($E44,BS$463:BV$474,4,FALSE)*BS44*($K44)+(BS44-BT44-BU44)*(1-$K44)</f>
        <v>#DIV/0!</v>
      </c>
      <c r="BW44" s="1204"/>
      <c r="CA44" s="1202" t="e">
        <f t="shared" ref="CA44:CA54" si="135">(CA$29+CA$33+CA$37)*$L44</f>
        <v>#DIV/0!</v>
      </c>
      <c r="CB44" s="1203" t="e">
        <f t="shared" ref="CB44:CB52" si="136">VLOOKUP($E44,CA$463:CD$474,2,FALSE)*CA44*($K44)+IF($G44&gt;0,($H44/$G44)*CA44,0)*(1-$K44)</f>
        <v>#DIV/0!</v>
      </c>
      <c r="CC44" s="1203" t="e">
        <f t="shared" ref="CC44:CC52" si="137">VLOOKUP($E44,CA$463:CD$474,3,FALSE)*CA44*($K44)+IF($G44&gt;0,($I44/$G44)*CA44,0)*(1-$K44)</f>
        <v>#DIV/0!</v>
      </c>
      <c r="CD44" s="1203" t="e">
        <f t="shared" ref="CD44:CD52" si="138">VLOOKUP($E44,CA$463:CD$474,4,FALSE)*CA44*($K44)+(CA44-CB44-CC44)*(1-$K44)</f>
        <v>#DIV/0!</v>
      </c>
      <c r="CE44" s="1204"/>
      <c r="CI44" s="1202" t="e">
        <f t="shared" ref="CI44:CI54" si="139">(CI$29+CI$33+CI$37)*$L44</f>
        <v>#DIV/0!</v>
      </c>
      <c r="CJ44" s="1203" t="e">
        <f t="shared" ref="CJ44:CJ52" si="140">VLOOKUP($E44,CI$463:CL$474,2,FALSE)*CI44*($K44)+IF($G44&gt;0,($H44/$G44)*CI44,0)*(1-$K44)</f>
        <v>#DIV/0!</v>
      </c>
      <c r="CK44" s="1203" t="e">
        <f t="shared" ref="CK44:CK52" si="141">VLOOKUP($E44,CI$463:CL$474,3,FALSE)*CI44*($K44)+IF($G44&gt;0,($I44/$G44)*CI44,0)*(1-$K44)</f>
        <v>#DIV/0!</v>
      </c>
      <c r="CL44" s="1203" t="e">
        <f t="shared" ref="CL44:CL52" si="142">VLOOKUP($E44,CI$463:CL$474,4,FALSE)*CI44*($K44)+(CI44-CJ44-CK44)*(1-$K44)</f>
        <v>#DIV/0!</v>
      </c>
      <c r="CM44" s="1204"/>
      <c r="CQ44" s="1202" t="e">
        <f t="shared" ref="CQ44:CQ54" si="143">(CQ$29+CQ$33+CQ$37)*$L44</f>
        <v>#DIV/0!</v>
      </c>
      <c r="CR44" s="1203" t="e">
        <f t="shared" ref="CR44:CR52" si="144">VLOOKUP($E44,CQ$463:CT$474,2,FALSE)*CQ44*($K44)+IF($G44&gt;0,($H44/$G44)*CQ44,0)*(1-$K44)</f>
        <v>#DIV/0!</v>
      </c>
      <c r="CS44" s="1203" t="e">
        <f t="shared" ref="CS44:CS52" si="145">VLOOKUP($E44,CQ$463:CT$474,3,FALSE)*CQ44*($K44)+IF($G44&gt;0,($I44/$G44)*CQ44,0)*(1-$K44)</f>
        <v>#DIV/0!</v>
      </c>
      <c r="CT44" s="1203" t="e">
        <f t="shared" ref="CT44:CT52" si="146">VLOOKUP($E44,CQ$463:CT$474,4,FALSE)*CQ44*($K44)+(CQ44-CR44-CS44)*(1-$K44)</f>
        <v>#DIV/0!</v>
      </c>
      <c r="CU44" s="1204"/>
      <c r="CY44" s="1202" t="e">
        <f t="shared" ref="CY44:CY54" si="147">(CY$29+CY$33+CY$37)*$L44</f>
        <v>#DIV/0!</v>
      </c>
      <c r="CZ44" s="1203" t="e">
        <f t="shared" ref="CZ44:CZ52" si="148">VLOOKUP($E44,CY$463:DB$474,2,FALSE)*CY44*($K44)+IF($G44&gt;0,($H44/$G44)*CY44,0)*(1-$K44)</f>
        <v>#DIV/0!</v>
      </c>
      <c r="DA44" s="1203" t="e">
        <f t="shared" ref="DA44:DA52" si="149">VLOOKUP($E44,CY$463:DB$474,3,FALSE)*CY44*($K44)+IF($G44&gt;0,($I44/$G44)*CY44,0)*(1-$K44)</f>
        <v>#DIV/0!</v>
      </c>
      <c r="DB44" s="1203" t="e">
        <f t="shared" ref="DB44:DB52" si="150">VLOOKUP($E44,CY$463:DB$474,4,FALSE)*CY44*($K44)+(CY44-CZ44-DA44)*(1-$K44)</f>
        <v>#DIV/0!</v>
      </c>
      <c r="DC44" s="1204"/>
      <c r="DG44" s="1202" t="e">
        <f t="shared" ref="DG44:DG54" si="151">(DG$29+DG$33+DG$37)*$L44</f>
        <v>#DIV/0!</v>
      </c>
      <c r="DH44" s="1203" t="e">
        <f t="shared" ref="DH44:DH52" si="152">VLOOKUP($E44,DG$463:DJ$474,2,FALSE)*DG44*($K44)+IF($G44&gt;0,($H44/$G44)*DG44,0)*(1-$K44)</f>
        <v>#DIV/0!</v>
      </c>
      <c r="DI44" s="1203" t="e">
        <f t="shared" ref="DI44:DI52" si="153">VLOOKUP($E44,DG$463:DJ$474,3,FALSE)*DG44*($K44)+IF($G44&gt;0,($I44/$G44)*DG44,0)*(1-$K44)</f>
        <v>#DIV/0!</v>
      </c>
      <c r="DJ44" s="1203" t="e">
        <f t="shared" ref="DJ44:DJ52" si="154">VLOOKUP($E44,DG$463:DJ$474,4,FALSE)*DG44*($K44)+(DG44-DH44-DI44)*(1-$K44)</f>
        <v>#DIV/0!</v>
      </c>
      <c r="DK44" s="1204"/>
      <c r="DO44" s="1202" t="e">
        <f t="shared" ref="DO44:DO54" si="155">(DO$29+DO$33+DO$37)*$L44</f>
        <v>#DIV/0!</v>
      </c>
      <c r="DP44" s="1203" t="e">
        <f t="shared" ref="DP44:DP52" si="156">VLOOKUP($E44,DO$463:DR$474,2,FALSE)*DO44*($K44)+IF($G44&gt;0,($H44/$G44)*DO44,0)*(1-$K44)</f>
        <v>#DIV/0!</v>
      </c>
      <c r="DQ44" s="1203" t="e">
        <f t="shared" ref="DQ44:DQ52" si="157">VLOOKUP($E44,DO$463:DR$474,3,FALSE)*DO44*($K44)+IF($G44&gt;0,($I44/$G44)*DO44,0)*(1-$K44)</f>
        <v>#DIV/0!</v>
      </c>
      <c r="DR44" s="1203" t="e">
        <f t="shared" ref="DR44:DR52" si="158">VLOOKUP($E44,DO$463:DR$474,4,FALSE)*DO44*($K44)+(DO44-DP44-DQ44)*(1-$K44)</f>
        <v>#DIV/0!</v>
      </c>
      <c r="DS44" s="1204"/>
      <c r="DW44" s="1202" t="e">
        <f t="shared" ref="DW44:DW54" si="159">(DW$29+DW$33+DW$37)*$L44</f>
        <v>#DIV/0!</v>
      </c>
      <c r="DX44" s="1203" t="e">
        <f t="shared" ref="DX44:DX52" si="160">VLOOKUP($E44,DW$463:DZ$474,2,FALSE)*DW44*($K44)+IF($G44&gt;0,($H44/$G44)*DW44,0)*(1-$K44)</f>
        <v>#DIV/0!</v>
      </c>
      <c r="DY44" s="1203" t="e">
        <f t="shared" ref="DY44:DY52" si="161">VLOOKUP($E44,DW$463:DZ$474,3,FALSE)*DW44*($K44)+IF($G44&gt;0,($I44/$G44)*DW44,0)*(1-$K44)</f>
        <v>#DIV/0!</v>
      </c>
      <c r="DZ44" s="1203" t="e">
        <f t="shared" ref="DZ44:DZ52" si="162">VLOOKUP($E44,DW$463:DZ$474,4,FALSE)*DW44*($K44)+(DW44-DX44-DY44)*(1-$K44)</f>
        <v>#DIV/0!</v>
      </c>
      <c r="EA44" s="1204"/>
      <c r="EE44" s="1202" t="e">
        <f t="shared" ref="EE44:EE54" si="163">(EE$29+EE$33+EE$37)*$L44</f>
        <v>#DIV/0!</v>
      </c>
      <c r="EF44" s="1203" t="e">
        <f t="shared" ref="EF44:EF52" si="164">VLOOKUP($E44,EE$463:EH$474,2,FALSE)*EE44*($K44)+IF($G44&gt;0,($H44/$G44)*EE44,0)*(1-$K44)</f>
        <v>#DIV/0!</v>
      </c>
      <c r="EG44" s="1203" t="e">
        <f t="shared" ref="EG44:EG52" si="165">VLOOKUP($E44,EE$463:EH$474,3,FALSE)*EE44*($K44)+IF($G44&gt;0,($I44/$G44)*EE44,0)*(1-$K44)</f>
        <v>#DIV/0!</v>
      </c>
      <c r="EH44" s="1203" t="e">
        <f t="shared" ref="EH44:EH52" si="166">VLOOKUP($E44,EE$463:EH$474,4,FALSE)*EE44*($K44)+(EE44-EF44-EG44)*(1-$K44)</f>
        <v>#DIV/0!</v>
      </c>
      <c r="EI44" s="1204"/>
      <c r="EM44" s="1202" t="e">
        <f t="shared" ref="EM44:EM54" si="167">(EM$29+EM$33+EM$37)*$L44</f>
        <v>#DIV/0!</v>
      </c>
      <c r="EN44" s="1203" t="e">
        <f t="shared" ref="EN44:EN52" si="168">VLOOKUP($E44,EM$463:EP$474,2,FALSE)*EM44*($K44)+IF($G44&gt;0,($H44/$G44)*EM44,0)*(1-$K44)</f>
        <v>#DIV/0!</v>
      </c>
      <c r="EO44" s="1203" t="e">
        <f t="shared" ref="EO44:EO52" si="169">VLOOKUP($E44,EM$463:EP$474,3,FALSE)*EM44*($K44)+IF($G44&gt;0,($I44/$G44)*EM44,0)*(1-$K44)</f>
        <v>#DIV/0!</v>
      </c>
      <c r="EP44" s="1203" t="e">
        <f t="shared" ref="EP44:EP52" si="170">VLOOKUP($E44,EM$463:EP$474,4,FALSE)*EM44*($K44)+(EM44-EN44-EO44)*(1-$K44)</f>
        <v>#DIV/0!</v>
      </c>
      <c r="EQ44" s="1204"/>
      <c r="EU44" s="1202" t="e">
        <f t="shared" ref="EU44:EU54" si="171">(EU$29+EU$33+EU$37)*$L44</f>
        <v>#DIV/0!</v>
      </c>
      <c r="EV44" s="1203" t="e">
        <f t="shared" ref="EV44:EV52" si="172">VLOOKUP($E44,EU$463:EX$474,2,FALSE)*EU44*($K44)+IF($G44&gt;0,($H44/$G44)*EU44,0)*(1-$K44)</f>
        <v>#DIV/0!</v>
      </c>
      <c r="EW44" s="1203" t="e">
        <f t="shared" ref="EW44:EW52" si="173">VLOOKUP($E44,EU$463:EX$474,3,FALSE)*EU44*($K44)+IF($G44&gt;0,($I44/$G44)*EU44,0)*(1-$K44)</f>
        <v>#DIV/0!</v>
      </c>
      <c r="EX44" s="1203" t="e">
        <f t="shared" ref="EX44:EX52" si="174">VLOOKUP($E44,EU$463:EX$474,4,FALSE)*EU44*($K44)+(EU44-EV44-EW44)*(1-$K44)</f>
        <v>#DIV/0!</v>
      </c>
      <c r="EY44" s="1204"/>
      <c r="FC44" s="1202" t="e">
        <f t="shared" ref="FC44:FC54" si="175">(FC$29+FC$33+FC$37)*$L44</f>
        <v>#DIV/0!</v>
      </c>
      <c r="FD44" s="1203" t="e">
        <f t="shared" ref="FD44:FD52" si="176">VLOOKUP($E44,FC$463:FF$474,2,FALSE)*FC44*($K44)+IF($G44&gt;0,($H44/$G44)*FC44,0)*(1-$K44)</f>
        <v>#DIV/0!</v>
      </c>
      <c r="FE44" s="1203" t="e">
        <f t="shared" ref="FE44:FE52" si="177">VLOOKUP($E44,FC$463:FF$474,3,FALSE)*FC44*($K44)+IF($G44&gt;0,($I44/$G44)*FC44,0)*(1-$K44)</f>
        <v>#DIV/0!</v>
      </c>
      <c r="FF44" s="1203" t="e">
        <f t="shared" ref="FF44:FF52" si="178">VLOOKUP($E44,FC$463:FF$474,4,FALSE)*FC44*($K44)+(FC44-FD44-FE44)*(1-$K44)</f>
        <v>#DIV/0!</v>
      </c>
      <c r="FG44" s="1204"/>
      <c r="FK44" s="1202" t="e">
        <f t="shared" ref="FK44:FK54" si="179">(FK$29+FK$33+FK$37)*$L44</f>
        <v>#DIV/0!</v>
      </c>
      <c r="FL44" s="1203" t="e">
        <f t="shared" ref="FL44:FL52" si="180">VLOOKUP($E44,FK$463:FN$474,2,FALSE)*FK44*($K44)+IF($G44&gt;0,($H44/$G44)*FK44,0)*(1-$K44)</f>
        <v>#DIV/0!</v>
      </c>
      <c r="FM44" s="1203" t="e">
        <f t="shared" ref="FM44:FM52" si="181">VLOOKUP($E44,FK$463:FN$474,3,FALSE)*FK44*($K44)+IF($G44&gt;0,($I44/$G44)*FK44,0)*(1-$K44)</f>
        <v>#DIV/0!</v>
      </c>
      <c r="FN44" s="1203" t="e">
        <f t="shared" ref="FN44:FN52" si="182">VLOOKUP($E44,FK$463:FN$474,4,FALSE)*FK44*($K44)+(FK44-FL44-FM44)*(1-$K44)</f>
        <v>#DIV/0!</v>
      </c>
      <c r="FO44" s="1204"/>
    </row>
    <row r="45" spans="1:171">
      <c r="A45" s="1231"/>
      <c r="B45" s="520" t="s">
        <v>116</v>
      </c>
      <c r="C45" s="1196"/>
      <c r="D45" s="1197">
        <v>390</v>
      </c>
      <c r="E45" s="629" t="str">
        <f>'Sch 1- Rate Base '!E45</f>
        <v>PTD</v>
      </c>
      <c r="F45" s="1199"/>
      <c r="G45" s="629">
        <f>'Sch 1- Rate Base '!G45</f>
        <v>0</v>
      </c>
      <c r="H45" s="629">
        <f>'Sch 1- Rate Base '!H45</f>
        <v>0</v>
      </c>
      <c r="I45" s="629">
        <f>'Sch 1- Rate Base '!I45</f>
        <v>0</v>
      </c>
      <c r="J45" s="630">
        <f>'Sch 1- Rate Base '!J45</f>
        <v>0</v>
      </c>
      <c r="K45" s="1167">
        <f t="shared" si="101"/>
        <v>1</v>
      </c>
      <c r="L45" s="1239" t="e">
        <f t="shared" si="102"/>
        <v>#DIV/0!</v>
      </c>
      <c r="O45" s="1202" t="e">
        <f t="shared" si="103"/>
        <v>#DIV/0!</v>
      </c>
      <c r="P45" s="1203" t="e">
        <f t="shared" si="104"/>
        <v>#DIV/0!</v>
      </c>
      <c r="Q45" s="1203" t="e">
        <f t="shared" si="105"/>
        <v>#DIV/0!</v>
      </c>
      <c r="R45" s="1203" t="e">
        <f t="shared" si="106"/>
        <v>#DIV/0!</v>
      </c>
      <c r="S45" s="1204"/>
      <c r="W45" s="1202" t="e">
        <f t="shared" si="107"/>
        <v>#DIV/0!</v>
      </c>
      <c r="X45" s="1203" t="e">
        <f t="shared" si="108"/>
        <v>#DIV/0!</v>
      </c>
      <c r="Y45" s="1203" t="e">
        <f t="shared" si="109"/>
        <v>#DIV/0!</v>
      </c>
      <c r="Z45" s="1203" t="e">
        <f t="shared" si="110"/>
        <v>#DIV/0!</v>
      </c>
      <c r="AA45" s="1204"/>
      <c r="AE45" s="1202" t="e">
        <f t="shared" si="111"/>
        <v>#DIV/0!</v>
      </c>
      <c r="AF45" s="1203" t="e">
        <f t="shared" si="112"/>
        <v>#DIV/0!</v>
      </c>
      <c r="AG45" s="1203" t="e">
        <f t="shared" si="113"/>
        <v>#DIV/0!</v>
      </c>
      <c r="AH45" s="1203" t="e">
        <f t="shared" si="114"/>
        <v>#DIV/0!</v>
      </c>
      <c r="AI45" s="1204"/>
      <c r="AM45" s="1202" t="e">
        <f t="shared" si="115"/>
        <v>#DIV/0!</v>
      </c>
      <c r="AN45" s="1203" t="e">
        <f t="shared" si="116"/>
        <v>#DIV/0!</v>
      </c>
      <c r="AO45" s="1203" t="e">
        <f t="shared" si="117"/>
        <v>#DIV/0!</v>
      </c>
      <c r="AP45" s="1203" t="e">
        <f t="shared" si="118"/>
        <v>#DIV/0!</v>
      </c>
      <c r="AQ45" s="1204"/>
      <c r="AU45" s="1202" t="e">
        <f t="shared" si="119"/>
        <v>#DIV/0!</v>
      </c>
      <c r="AV45" s="1203" t="e">
        <f t="shared" si="120"/>
        <v>#DIV/0!</v>
      </c>
      <c r="AW45" s="1203" t="e">
        <f t="shared" si="121"/>
        <v>#DIV/0!</v>
      </c>
      <c r="AX45" s="1203" t="e">
        <f t="shared" si="122"/>
        <v>#DIV/0!</v>
      </c>
      <c r="AY45" s="1204"/>
      <c r="BC45" s="1202" t="e">
        <f t="shared" si="123"/>
        <v>#DIV/0!</v>
      </c>
      <c r="BD45" s="1203" t="e">
        <f t="shared" si="124"/>
        <v>#DIV/0!</v>
      </c>
      <c r="BE45" s="1203" t="e">
        <f t="shared" si="125"/>
        <v>#DIV/0!</v>
      </c>
      <c r="BF45" s="1203" t="e">
        <f t="shared" si="126"/>
        <v>#DIV/0!</v>
      </c>
      <c r="BG45" s="1204"/>
      <c r="BK45" s="1202" t="e">
        <f t="shared" si="127"/>
        <v>#DIV/0!</v>
      </c>
      <c r="BL45" s="1203" t="e">
        <f t="shared" si="128"/>
        <v>#DIV/0!</v>
      </c>
      <c r="BM45" s="1203" t="e">
        <f t="shared" si="129"/>
        <v>#DIV/0!</v>
      </c>
      <c r="BN45" s="1203" t="e">
        <f t="shared" si="130"/>
        <v>#DIV/0!</v>
      </c>
      <c r="BO45" s="1204"/>
      <c r="BS45" s="1202" t="e">
        <f t="shared" si="131"/>
        <v>#DIV/0!</v>
      </c>
      <c r="BT45" s="1203" t="e">
        <f t="shared" si="132"/>
        <v>#DIV/0!</v>
      </c>
      <c r="BU45" s="1203" t="e">
        <f t="shared" si="133"/>
        <v>#DIV/0!</v>
      </c>
      <c r="BV45" s="1203" t="e">
        <f t="shared" si="134"/>
        <v>#DIV/0!</v>
      </c>
      <c r="BW45" s="1204"/>
      <c r="CA45" s="1202" t="e">
        <f t="shared" si="135"/>
        <v>#DIV/0!</v>
      </c>
      <c r="CB45" s="1203" t="e">
        <f t="shared" si="136"/>
        <v>#DIV/0!</v>
      </c>
      <c r="CC45" s="1203" t="e">
        <f t="shared" si="137"/>
        <v>#DIV/0!</v>
      </c>
      <c r="CD45" s="1203" t="e">
        <f t="shared" si="138"/>
        <v>#DIV/0!</v>
      </c>
      <c r="CE45" s="1204"/>
      <c r="CI45" s="1202" t="e">
        <f t="shared" si="139"/>
        <v>#DIV/0!</v>
      </c>
      <c r="CJ45" s="1203" t="e">
        <f t="shared" si="140"/>
        <v>#DIV/0!</v>
      </c>
      <c r="CK45" s="1203" t="e">
        <f t="shared" si="141"/>
        <v>#DIV/0!</v>
      </c>
      <c r="CL45" s="1203" t="e">
        <f t="shared" si="142"/>
        <v>#DIV/0!</v>
      </c>
      <c r="CM45" s="1204"/>
      <c r="CQ45" s="1202" t="e">
        <f t="shared" si="143"/>
        <v>#DIV/0!</v>
      </c>
      <c r="CR45" s="1203" t="e">
        <f t="shared" si="144"/>
        <v>#DIV/0!</v>
      </c>
      <c r="CS45" s="1203" t="e">
        <f t="shared" si="145"/>
        <v>#DIV/0!</v>
      </c>
      <c r="CT45" s="1203" t="e">
        <f t="shared" si="146"/>
        <v>#DIV/0!</v>
      </c>
      <c r="CU45" s="1204"/>
      <c r="CY45" s="1202" t="e">
        <f t="shared" si="147"/>
        <v>#DIV/0!</v>
      </c>
      <c r="CZ45" s="1203" t="e">
        <f t="shared" si="148"/>
        <v>#DIV/0!</v>
      </c>
      <c r="DA45" s="1203" t="e">
        <f t="shared" si="149"/>
        <v>#DIV/0!</v>
      </c>
      <c r="DB45" s="1203" t="e">
        <f t="shared" si="150"/>
        <v>#DIV/0!</v>
      </c>
      <c r="DC45" s="1204"/>
      <c r="DG45" s="1202" t="e">
        <f t="shared" si="151"/>
        <v>#DIV/0!</v>
      </c>
      <c r="DH45" s="1203" t="e">
        <f t="shared" si="152"/>
        <v>#DIV/0!</v>
      </c>
      <c r="DI45" s="1203" t="e">
        <f t="shared" si="153"/>
        <v>#DIV/0!</v>
      </c>
      <c r="DJ45" s="1203" t="e">
        <f t="shared" si="154"/>
        <v>#DIV/0!</v>
      </c>
      <c r="DK45" s="1204"/>
      <c r="DO45" s="1202" t="e">
        <f t="shared" si="155"/>
        <v>#DIV/0!</v>
      </c>
      <c r="DP45" s="1203" t="e">
        <f t="shared" si="156"/>
        <v>#DIV/0!</v>
      </c>
      <c r="DQ45" s="1203" t="e">
        <f t="shared" si="157"/>
        <v>#DIV/0!</v>
      </c>
      <c r="DR45" s="1203" t="e">
        <f t="shared" si="158"/>
        <v>#DIV/0!</v>
      </c>
      <c r="DS45" s="1204"/>
      <c r="DW45" s="1202" t="e">
        <f t="shared" si="159"/>
        <v>#DIV/0!</v>
      </c>
      <c r="DX45" s="1203" t="e">
        <f t="shared" si="160"/>
        <v>#DIV/0!</v>
      </c>
      <c r="DY45" s="1203" t="e">
        <f t="shared" si="161"/>
        <v>#DIV/0!</v>
      </c>
      <c r="DZ45" s="1203" t="e">
        <f t="shared" si="162"/>
        <v>#DIV/0!</v>
      </c>
      <c r="EA45" s="1204"/>
      <c r="EE45" s="1202" t="e">
        <f t="shared" si="163"/>
        <v>#DIV/0!</v>
      </c>
      <c r="EF45" s="1203" t="e">
        <f t="shared" si="164"/>
        <v>#DIV/0!</v>
      </c>
      <c r="EG45" s="1203" t="e">
        <f t="shared" si="165"/>
        <v>#DIV/0!</v>
      </c>
      <c r="EH45" s="1203" t="e">
        <f t="shared" si="166"/>
        <v>#DIV/0!</v>
      </c>
      <c r="EI45" s="1204"/>
      <c r="EM45" s="1202" t="e">
        <f t="shared" si="167"/>
        <v>#DIV/0!</v>
      </c>
      <c r="EN45" s="1203" t="e">
        <f t="shared" si="168"/>
        <v>#DIV/0!</v>
      </c>
      <c r="EO45" s="1203" t="e">
        <f t="shared" si="169"/>
        <v>#DIV/0!</v>
      </c>
      <c r="EP45" s="1203" t="e">
        <f t="shared" si="170"/>
        <v>#DIV/0!</v>
      </c>
      <c r="EQ45" s="1204"/>
      <c r="EU45" s="1202" t="e">
        <f t="shared" si="171"/>
        <v>#DIV/0!</v>
      </c>
      <c r="EV45" s="1203" t="e">
        <f t="shared" si="172"/>
        <v>#DIV/0!</v>
      </c>
      <c r="EW45" s="1203" t="e">
        <f t="shared" si="173"/>
        <v>#DIV/0!</v>
      </c>
      <c r="EX45" s="1203" t="e">
        <f t="shared" si="174"/>
        <v>#DIV/0!</v>
      </c>
      <c r="EY45" s="1204"/>
      <c r="FC45" s="1202" t="e">
        <f t="shared" si="175"/>
        <v>#DIV/0!</v>
      </c>
      <c r="FD45" s="1203" t="e">
        <f t="shared" si="176"/>
        <v>#DIV/0!</v>
      </c>
      <c r="FE45" s="1203" t="e">
        <f t="shared" si="177"/>
        <v>#DIV/0!</v>
      </c>
      <c r="FF45" s="1203" t="e">
        <f t="shared" si="178"/>
        <v>#DIV/0!</v>
      </c>
      <c r="FG45" s="1204"/>
      <c r="FK45" s="1202" t="e">
        <f t="shared" si="179"/>
        <v>#DIV/0!</v>
      </c>
      <c r="FL45" s="1203" t="e">
        <f t="shared" si="180"/>
        <v>#DIV/0!</v>
      </c>
      <c r="FM45" s="1203" t="e">
        <f t="shared" si="181"/>
        <v>#DIV/0!</v>
      </c>
      <c r="FN45" s="1203" t="e">
        <f t="shared" si="182"/>
        <v>#DIV/0!</v>
      </c>
      <c r="FO45" s="1204"/>
    </row>
    <row r="46" spans="1:171">
      <c r="A46" s="1231"/>
      <c r="B46" s="520" t="s">
        <v>117</v>
      </c>
      <c r="C46" s="1196"/>
      <c r="D46" s="1197">
        <v>391</v>
      </c>
      <c r="E46" s="629" t="str">
        <f>'Sch 1- Rate Base '!E46</f>
        <v>LABOR</v>
      </c>
      <c r="F46" s="1199"/>
      <c r="G46" s="629">
        <f>'Sch 1- Rate Base '!G46</f>
        <v>0</v>
      </c>
      <c r="H46" s="629">
        <f>'Sch 1- Rate Base '!H46</f>
        <v>0</v>
      </c>
      <c r="I46" s="629">
        <f>'Sch 1- Rate Base '!I46</f>
        <v>0</v>
      </c>
      <c r="J46" s="630">
        <f>'Sch 1- Rate Base '!J46</f>
        <v>0</v>
      </c>
      <c r="K46" s="1167">
        <f t="shared" si="101"/>
        <v>1</v>
      </c>
      <c r="L46" s="1239" t="e">
        <f t="shared" si="102"/>
        <v>#DIV/0!</v>
      </c>
      <c r="O46" s="1202" t="e">
        <f t="shared" si="103"/>
        <v>#DIV/0!</v>
      </c>
      <c r="P46" s="1203" t="e">
        <f t="shared" si="104"/>
        <v>#DIV/0!</v>
      </c>
      <c r="Q46" s="1203" t="e">
        <f t="shared" si="105"/>
        <v>#DIV/0!</v>
      </c>
      <c r="R46" s="1203" t="e">
        <f t="shared" si="106"/>
        <v>#DIV/0!</v>
      </c>
      <c r="S46" s="1204"/>
      <c r="W46" s="1202" t="e">
        <f t="shared" si="107"/>
        <v>#DIV/0!</v>
      </c>
      <c r="X46" s="1203" t="e">
        <f t="shared" si="108"/>
        <v>#DIV/0!</v>
      </c>
      <c r="Y46" s="1203" t="e">
        <f t="shared" si="109"/>
        <v>#DIV/0!</v>
      </c>
      <c r="Z46" s="1203" t="e">
        <f t="shared" si="110"/>
        <v>#DIV/0!</v>
      </c>
      <c r="AA46" s="1204"/>
      <c r="AE46" s="1202" t="e">
        <f t="shared" si="111"/>
        <v>#DIV/0!</v>
      </c>
      <c r="AF46" s="1203" t="e">
        <f t="shared" si="112"/>
        <v>#DIV/0!</v>
      </c>
      <c r="AG46" s="1203" t="e">
        <f t="shared" si="113"/>
        <v>#DIV/0!</v>
      </c>
      <c r="AH46" s="1203" t="e">
        <f t="shared" si="114"/>
        <v>#DIV/0!</v>
      </c>
      <c r="AI46" s="1204"/>
      <c r="AM46" s="1202" t="e">
        <f t="shared" si="115"/>
        <v>#DIV/0!</v>
      </c>
      <c r="AN46" s="1203" t="e">
        <f t="shared" si="116"/>
        <v>#DIV/0!</v>
      </c>
      <c r="AO46" s="1203" t="e">
        <f t="shared" si="117"/>
        <v>#DIV/0!</v>
      </c>
      <c r="AP46" s="1203" t="e">
        <f t="shared" si="118"/>
        <v>#DIV/0!</v>
      </c>
      <c r="AQ46" s="1204"/>
      <c r="AU46" s="1202" t="e">
        <f t="shared" si="119"/>
        <v>#DIV/0!</v>
      </c>
      <c r="AV46" s="1203" t="e">
        <f t="shared" si="120"/>
        <v>#DIV/0!</v>
      </c>
      <c r="AW46" s="1203" t="e">
        <f t="shared" si="121"/>
        <v>#DIV/0!</v>
      </c>
      <c r="AX46" s="1203" t="e">
        <f t="shared" si="122"/>
        <v>#DIV/0!</v>
      </c>
      <c r="AY46" s="1204"/>
      <c r="BC46" s="1202" t="e">
        <f t="shared" si="123"/>
        <v>#DIV/0!</v>
      </c>
      <c r="BD46" s="1203" t="e">
        <f t="shared" si="124"/>
        <v>#DIV/0!</v>
      </c>
      <c r="BE46" s="1203" t="e">
        <f t="shared" si="125"/>
        <v>#DIV/0!</v>
      </c>
      <c r="BF46" s="1203" t="e">
        <f t="shared" si="126"/>
        <v>#DIV/0!</v>
      </c>
      <c r="BG46" s="1204"/>
      <c r="BK46" s="1202" t="e">
        <f t="shared" si="127"/>
        <v>#DIV/0!</v>
      </c>
      <c r="BL46" s="1203" t="e">
        <f t="shared" si="128"/>
        <v>#DIV/0!</v>
      </c>
      <c r="BM46" s="1203" t="e">
        <f t="shared" si="129"/>
        <v>#DIV/0!</v>
      </c>
      <c r="BN46" s="1203" t="e">
        <f t="shared" si="130"/>
        <v>#DIV/0!</v>
      </c>
      <c r="BO46" s="1204"/>
      <c r="BS46" s="1202" t="e">
        <f t="shared" si="131"/>
        <v>#DIV/0!</v>
      </c>
      <c r="BT46" s="1203" t="e">
        <f t="shared" si="132"/>
        <v>#DIV/0!</v>
      </c>
      <c r="BU46" s="1203" t="e">
        <f t="shared" si="133"/>
        <v>#DIV/0!</v>
      </c>
      <c r="BV46" s="1203" t="e">
        <f t="shared" si="134"/>
        <v>#DIV/0!</v>
      </c>
      <c r="BW46" s="1204"/>
      <c r="CA46" s="1202" t="e">
        <f t="shared" si="135"/>
        <v>#DIV/0!</v>
      </c>
      <c r="CB46" s="1203" t="e">
        <f t="shared" si="136"/>
        <v>#DIV/0!</v>
      </c>
      <c r="CC46" s="1203" t="e">
        <f t="shared" si="137"/>
        <v>#DIV/0!</v>
      </c>
      <c r="CD46" s="1203" t="e">
        <f t="shared" si="138"/>
        <v>#DIV/0!</v>
      </c>
      <c r="CE46" s="1204"/>
      <c r="CI46" s="1202" t="e">
        <f t="shared" si="139"/>
        <v>#DIV/0!</v>
      </c>
      <c r="CJ46" s="1203" t="e">
        <f t="shared" si="140"/>
        <v>#DIV/0!</v>
      </c>
      <c r="CK46" s="1203" t="e">
        <f t="shared" si="141"/>
        <v>#DIV/0!</v>
      </c>
      <c r="CL46" s="1203" t="e">
        <f t="shared" si="142"/>
        <v>#DIV/0!</v>
      </c>
      <c r="CM46" s="1204"/>
      <c r="CQ46" s="1202" t="e">
        <f t="shared" si="143"/>
        <v>#DIV/0!</v>
      </c>
      <c r="CR46" s="1203" t="e">
        <f t="shared" si="144"/>
        <v>#DIV/0!</v>
      </c>
      <c r="CS46" s="1203" t="e">
        <f t="shared" si="145"/>
        <v>#DIV/0!</v>
      </c>
      <c r="CT46" s="1203" t="e">
        <f t="shared" si="146"/>
        <v>#DIV/0!</v>
      </c>
      <c r="CU46" s="1204"/>
      <c r="CY46" s="1202" t="e">
        <f t="shared" si="147"/>
        <v>#DIV/0!</v>
      </c>
      <c r="CZ46" s="1203" t="e">
        <f t="shared" si="148"/>
        <v>#DIV/0!</v>
      </c>
      <c r="DA46" s="1203" t="e">
        <f t="shared" si="149"/>
        <v>#DIV/0!</v>
      </c>
      <c r="DB46" s="1203" t="e">
        <f t="shared" si="150"/>
        <v>#DIV/0!</v>
      </c>
      <c r="DC46" s="1204"/>
      <c r="DG46" s="1202" t="e">
        <f t="shared" si="151"/>
        <v>#DIV/0!</v>
      </c>
      <c r="DH46" s="1203" t="e">
        <f t="shared" si="152"/>
        <v>#DIV/0!</v>
      </c>
      <c r="DI46" s="1203" t="e">
        <f t="shared" si="153"/>
        <v>#DIV/0!</v>
      </c>
      <c r="DJ46" s="1203" t="e">
        <f t="shared" si="154"/>
        <v>#DIV/0!</v>
      </c>
      <c r="DK46" s="1204"/>
      <c r="DO46" s="1202" t="e">
        <f t="shared" si="155"/>
        <v>#DIV/0!</v>
      </c>
      <c r="DP46" s="1203" t="e">
        <f t="shared" si="156"/>
        <v>#DIV/0!</v>
      </c>
      <c r="DQ46" s="1203" t="e">
        <f t="shared" si="157"/>
        <v>#DIV/0!</v>
      </c>
      <c r="DR46" s="1203" t="e">
        <f t="shared" si="158"/>
        <v>#DIV/0!</v>
      </c>
      <c r="DS46" s="1204"/>
      <c r="DW46" s="1202" t="e">
        <f t="shared" si="159"/>
        <v>#DIV/0!</v>
      </c>
      <c r="DX46" s="1203" t="e">
        <f t="shared" si="160"/>
        <v>#DIV/0!</v>
      </c>
      <c r="DY46" s="1203" t="e">
        <f t="shared" si="161"/>
        <v>#DIV/0!</v>
      </c>
      <c r="DZ46" s="1203" t="e">
        <f t="shared" si="162"/>
        <v>#DIV/0!</v>
      </c>
      <c r="EA46" s="1204"/>
      <c r="EE46" s="1202" t="e">
        <f t="shared" si="163"/>
        <v>#DIV/0!</v>
      </c>
      <c r="EF46" s="1203" t="e">
        <f t="shared" si="164"/>
        <v>#DIV/0!</v>
      </c>
      <c r="EG46" s="1203" t="e">
        <f t="shared" si="165"/>
        <v>#DIV/0!</v>
      </c>
      <c r="EH46" s="1203" t="e">
        <f t="shared" si="166"/>
        <v>#DIV/0!</v>
      </c>
      <c r="EI46" s="1204"/>
      <c r="EM46" s="1202" t="e">
        <f t="shared" si="167"/>
        <v>#DIV/0!</v>
      </c>
      <c r="EN46" s="1203" t="e">
        <f t="shared" si="168"/>
        <v>#DIV/0!</v>
      </c>
      <c r="EO46" s="1203" t="e">
        <f t="shared" si="169"/>
        <v>#DIV/0!</v>
      </c>
      <c r="EP46" s="1203" t="e">
        <f t="shared" si="170"/>
        <v>#DIV/0!</v>
      </c>
      <c r="EQ46" s="1204"/>
      <c r="EU46" s="1202" t="e">
        <f t="shared" si="171"/>
        <v>#DIV/0!</v>
      </c>
      <c r="EV46" s="1203" t="e">
        <f t="shared" si="172"/>
        <v>#DIV/0!</v>
      </c>
      <c r="EW46" s="1203" t="e">
        <f t="shared" si="173"/>
        <v>#DIV/0!</v>
      </c>
      <c r="EX46" s="1203" t="e">
        <f t="shared" si="174"/>
        <v>#DIV/0!</v>
      </c>
      <c r="EY46" s="1204"/>
      <c r="FC46" s="1202" t="e">
        <f t="shared" si="175"/>
        <v>#DIV/0!</v>
      </c>
      <c r="FD46" s="1203" t="e">
        <f t="shared" si="176"/>
        <v>#DIV/0!</v>
      </c>
      <c r="FE46" s="1203" t="e">
        <f t="shared" si="177"/>
        <v>#DIV/0!</v>
      </c>
      <c r="FF46" s="1203" t="e">
        <f t="shared" si="178"/>
        <v>#DIV/0!</v>
      </c>
      <c r="FG46" s="1204"/>
      <c r="FK46" s="1202" t="e">
        <f t="shared" si="179"/>
        <v>#DIV/0!</v>
      </c>
      <c r="FL46" s="1203" t="e">
        <f t="shared" si="180"/>
        <v>#DIV/0!</v>
      </c>
      <c r="FM46" s="1203" t="e">
        <f t="shared" si="181"/>
        <v>#DIV/0!</v>
      </c>
      <c r="FN46" s="1203" t="e">
        <f t="shared" si="182"/>
        <v>#DIV/0!</v>
      </c>
      <c r="FO46" s="1204"/>
    </row>
    <row r="47" spans="1:171">
      <c r="A47" s="1231"/>
      <c r="B47" s="520" t="s">
        <v>118</v>
      </c>
      <c r="C47" s="1196"/>
      <c r="D47" s="1197">
        <v>392</v>
      </c>
      <c r="E47" s="629" t="str">
        <f>'Sch 1- Rate Base '!E47</f>
        <v>TD</v>
      </c>
      <c r="F47" s="1199"/>
      <c r="G47" s="629">
        <f>'Sch 1- Rate Base '!G47</f>
        <v>0</v>
      </c>
      <c r="H47" s="629">
        <f>'Sch 1- Rate Base '!H47</f>
        <v>0</v>
      </c>
      <c r="I47" s="629">
        <f>'Sch 1- Rate Base '!I47</f>
        <v>0</v>
      </c>
      <c r="J47" s="630">
        <f>'Sch 1- Rate Base '!J47</f>
        <v>0</v>
      </c>
      <c r="K47" s="1167">
        <f t="shared" si="101"/>
        <v>1</v>
      </c>
      <c r="L47" s="1239" t="e">
        <f t="shared" si="102"/>
        <v>#DIV/0!</v>
      </c>
      <c r="O47" s="1202" t="e">
        <f t="shared" si="103"/>
        <v>#DIV/0!</v>
      </c>
      <c r="P47" s="1203" t="e">
        <f t="shared" si="104"/>
        <v>#DIV/0!</v>
      </c>
      <c r="Q47" s="1203" t="e">
        <f t="shared" si="105"/>
        <v>#DIV/0!</v>
      </c>
      <c r="R47" s="1203" t="e">
        <f t="shared" si="106"/>
        <v>#DIV/0!</v>
      </c>
      <c r="S47" s="1204"/>
      <c r="W47" s="1202" t="e">
        <f t="shared" si="107"/>
        <v>#DIV/0!</v>
      </c>
      <c r="X47" s="1203" t="e">
        <f t="shared" si="108"/>
        <v>#DIV/0!</v>
      </c>
      <c r="Y47" s="1203" t="e">
        <f t="shared" si="109"/>
        <v>#DIV/0!</v>
      </c>
      <c r="Z47" s="1203" t="e">
        <f t="shared" si="110"/>
        <v>#DIV/0!</v>
      </c>
      <c r="AA47" s="1204"/>
      <c r="AE47" s="1202" t="e">
        <f t="shared" si="111"/>
        <v>#DIV/0!</v>
      </c>
      <c r="AF47" s="1203" t="e">
        <f t="shared" si="112"/>
        <v>#DIV/0!</v>
      </c>
      <c r="AG47" s="1203" t="e">
        <f t="shared" si="113"/>
        <v>#DIV/0!</v>
      </c>
      <c r="AH47" s="1203" t="e">
        <f t="shared" si="114"/>
        <v>#DIV/0!</v>
      </c>
      <c r="AI47" s="1204"/>
      <c r="AM47" s="1202" t="e">
        <f t="shared" si="115"/>
        <v>#DIV/0!</v>
      </c>
      <c r="AN47" s="1203" t="e">
        <f t="shared" si="116"/>
        <v>#DIV/0!</v>
      </c>
      <c r="AO47" s="1203" t="e">
        <f t="shared" si="117"/>
        <v>#DIV/0!</v>
      </c>
      <c r="AP47" s="1203" t="e">
        <f t="shared" si="118"/>
        <v>#DIV/0!</v>
      </c>
      <c r="AQ47" s="1204"/>
      <c r="AU47" s="1202" t="e">
        <f t="shared" si="119"/>
        <v>#DIV/0!</v>
      </c>
      <c r="AV47" s="1203" t="e">
        <f t="shared" si="120"/>
        <v>#DIV/0!</v>
      </c>
      <c r="AW47" s="1203" t="e">
        <f t="shared" si="121"/>
        <v>#DIV/0!</v>
      </c>
      <c r="AX47" s="1203" t="e">
        <f t="shared" si="122"/>
        <v>#DIV/0!</v>
      </c>
      <c r="AY47" s="1204"/>
      <c r="BC47" s="1202" t="e">
        <f t="shared" si="123"/>
        <v>#DIV/0!</v>
      </c>
      <c r="BD47" s="1203" t="e">
        <f t="shared" si="124"/>
        <v>#DIV/0!</v>
      </c>
      <c r="BE47" s="1203" t="e">
        <f t="shared" si="125"/>
        <v>#DIV/0!</v>
      </c>
      <c r="BF47" s="1203" t="e">
        <f t="shared" si="126"/>
        <v>#DIV/0!</v>
      </c>
      <c r="BG47" s="1204"/>
      <c r="BK47" s="1202" t="e">
        <f t="shared" si="127"/>
        <v>#DIV/0!</v>
      </c>
      <c r="BL47" s="1203" t="e">
        <f t="shared" si="128"/>
        <v>#DIV/0!</v>
      </c>
      <c r="BM47" s="1203" t="e">
        <f t="shared" si="129"/>
        <v>#DIV/0!</v>
      </c>
      <c r="BN47" s="1203" t="e">
        <f t="shared" si="130"/>
        <v>#DIV/0!</v>
      </c>
      <c r="BO47" s="1204"/>
      <c r="BS47" s="1202" t="e">
        <f t="shared" si="131"/>
        <v>#DIV/0!</v>
      </c>
      <c r="BT47" s="1203" t="e">
        <f t="shared" si="132"/>
        <v>#DIV/0!</v>
      </c>
      <c r="BU47" s="1203" t="e">
        <f t="shared" si="133"/>
        <v>#DIV/0!</v>
      </c>
      <c r="BV47" s="1203" t="e">
        <f t="shared" si="134"/>
        <v>#DIV/0!</v>
      </c>
      <c r="BW47" s="1204"/>
      <c r="CA47" s="1202" t="e">
        <f t="shared" si="135"/>
        <v>#DIV/0!</v>
      </c>
      <c r="CB47" s="1203" t="e">
        <f t="shared" si="136"/>
        <v>#DIV/0!</v>
      </c>
      <c r="CC47" s="1203" t="e">
        <f t="shared" si="137"/>
        <v>#DIV/0!</v>
      </c>
      <c r="CD47" s="1203" t="e">
        <f t="shared" si="138"/>
        <v>#DIV/0!</v>
      </c>
      <c r="CE47" s="1204"/>
      <c r="CI47" s="1202" t="e">
        <f t="shared" si="139"/>
        <v>#DIV/0!</v>
      </c>
      <c r="CJ47" s="1203" t="e">
        <f t="shared" si="140"/>
        <v>#DIV/0!</v>
      </c>
      <c r="CK47" s="1203" t="e">
        <f t="shared" si="141"/>
        <v>#DIV/0!</v>
      </c>
      <c r="CL47" s="1203" t="e">
        <f t="shared" si="142"/>
        <v>#DIV/0!</v>
      </c>
      <c r="CM47" s="1204"/>
      <c r="CQ47" s="1202" t="e">
        <f t="shared" si="143"/>
        <v>#DIV/0!</v>
      </c>
      <c r="CR47" s="1203" t="e">
        <f t="shared" si="144"/>
        <v>#DIV/0!</v>
      </c>
      <c r="CS47" s="1203" t="e">
        <f t="shared" si="145"/>
        <v>#DIV/0!</v>
      </c>
      <c r="CT47" s="1203" t="e">
        <f t="shared" si="146"/>
        <v>#DIV/0!</v>
      </c>
      <c r="CU47" s="1204"/>
      <c r="CY47" s="1202" t="e">
        <f t="shared" si="147"/>
        <v>#DIV/0!</v>
      </c>
      <c r="CZ47" s="1203" t="e">
        <f t="shared" si="148"/>
        <v>#DIV/0!</v>
      </c>
      <c r="DA47" s="1203" t="e">
        <f t="shared" si="149"/>
        <v>#DIV/0!</v>
      </c>
      <c r="DB47" s="1203" t="e">
        <f t="shared" si="150"/>
        <v>#DIV/0!</v>
      </c>
      <c r="DC47" s="1204"/>
      <c r="DG47" s="1202" t="e">
        <f t="shared" si="151"/>
        <v>#DIV/0!</v>
      </c>
      <c r="DH47" s="1203" t="e">
        <f t="shared" si="152"/>
        <v>#DIV/0!</v>
      </c>
      <c r="DI47" s="1203" t="e">
        <f t="shared" si="153"/>
        <v>#DIV/0!</v>
      </c>
      <c r="DJ47" s="1203" t="e">
        <f t="shared" si="154"/>
        <v>#DIV/0!</v>
      </c>
      <c r="DK47" s="1204"/>
      <c r="DO47" s="1202" t="e">
        <f t="shared" si="155"/>
        <v>#DIV/0!</v>
      </c>
      <c r="DP47" s="1203" t="e">
        <f t="shared" si="156"/>
        <v>#DIV/0!</v>
      </c>
      <c r="DQ47" s="1203" t="e">
        <f t="shared" si="157"/>
        <v>#DIV/0!</v>
      </c>
      <c r="DR47" s="1203" t="e">
        <f t="shared" si="158"/>
        <v>#DIV/0!</v>
      </c>
      <c r="DS47" s="1204"/>
      <c r="DW47" s="1202" t="e">
        <f t="shared" si="159"/>
        <v>#DIV/0!</v>
      </c>
      <c r="DX47" s="1203" t="e">
        <f t="shared" si="160"/>
        <v>#DIV/0!</v>
      </c>
      <c r="DY47" s="1203" t="e">
        <f t="shared" si="161"/>
        <v>#DIV/0!</v>
      </c>
      <c r="DZ47" s="1203" t="e">
        <f t="shared" si="162"/>
        <v>#DIV/0!</v>
      </c>
      <c r="EA47" s="1204"/>
      <c r="EE47" s="1202" t="e">
        <f t="shared" si="163"/>
        <v>#DIV/0!</v>
      </c>
      <c r="EF47" s="1203" t="e">
        <f t="shared" si="164"/>
        <v>#DIV/0!</v>
      </c>
      <c r="EG47" s="1203" t="e">
        <f t="shared" si="165"/>
        <v>#DIV/0!</v>
      </c>
      <c r="EH47" s="1203" t="e">
        <f t="shared" si="166"/>
        <v>#DIV/0!</v>
      </c>
      <c r="EI47" s="1204"/>
      <c r="EM47" s="1202" t="e">
        <f t="shared" si="167"/>
        <v>#DIV/0!</v>
      </c>
      <c r="EN47" s="1203" t="e">
        <f t="shared" si="168"/>
        <v>#DIV/0!</v>
      </c>
      <c r="EO47" s="1203" t="e">
        <f t="shared" si="169"/>
        <v>#DIV/0!</v>
      </c>
      <c r="EP47" s="1203" t="e">
        <f t="shared" si="170"/>
        <v>#DIV/0!</v>
      </c>
      <c r="EQ47" s="1204"/>
      <c r="EU47" s="1202" t="e">
        <f t="shared" si="171"/>
        <v>#DIV/0!</v>
      </c>
      <c r="EV47" s="1203" t="e">
        <f t="shared" si="172"/>
        <v>#DIV/0!</v>
      </c>
      <c r="EW47" s="1203" t="e">
        <f t="shared" si="173"/>
        <v>#DIV/0!</v>
      </c>
      <c r="EX47" s="1203" t="e">
        <f t="shared" si="174"/>
        <v>#DIV/0!</v>
      </c>
      <c r="EY47" s="1204"/>
      <c r="FC47" s="1202" t="e">
        <f t="shared" si="175"/>
        <v>#DIV/0!</v>
      </c>
      <c r="FD47" s="1203" t="e">
        <f t="shared" si="176"/>
        <v>#DIV/0!</v>
      </c>
      <c r="FE47" s="1203" t="e">
        <f t="shared" si="177"/>
        <v>#DIV/0!</v>
      </c>
      <c r="FF47" s="1203" t="e">
        <f t="shared" si="178"/>
        <v>#DIV/0!</v>
      </c>
      <c r="FG47" s="1204"/>
      <c r="FK47" s="1202" t="e">
        <f t="shared" si="179"/>
        <v>#DIV/0!</v>
      </c>
      <c r="FL47" s="1203" t="e">
        <f t="shared" si="180"/>
        <v>#DIV/0!</v>
      </c>
      <c r="FM47" s="1203" t="e">
        <f t="shared" si="181"/>
        <v>#DIV/0!</v>
      </c>
      <c r="FN47" s="1203" t="e">
        <f t="shared" si="182"/>
        <v>#DIV/0!</v>
      </c>
      <c r="FO47" s="1204"/>
    </row>
    <row r="48" spans="1:171">
      <c r="A48" s="1231"/>
      <c r="B48" s="520" t="s">
        <v>119</v>
      </c>
      <c r="C48" s="1196"/>
      <c r="D48" s="1197">
        <v>393</v>
      </c>
      <c r="E48" s="629" t="str">
        <f>'Sch 1- Rate Base '!E48</f>
        <v>PTD</v>
      </c>
      <c r="F48" s="1199"/>
      <c r="G48" s="629">
        <f>'Sch 1- Rate Base '!G48</f>
        <v>0</v>
      </c>
      <c r="H48" s="629">
        <f>'Sch 1- Rate Base '!H48</f>
        <v>0</v>
      </c>
      <c r="I48" s="629">
        <f>'Sch 1- Rate Base '!I48</f>
        <v>0</v>
      </c>
      <c r="J48" s="630">
        <f>'Sch 1- Rate Base '!J48</f>
        <v>0</v>
      </c>
      <c r="K48" s="1167">
        <f t="shared" si="101"/>
        <v>1</v>
      </c>
      <c r="L48" s="1239" t="e">
        <f>$G48/($G$29+$G$33+$G$37)</f>
        <v>#DIV/0!</v>
      </c>
      <c r="O48" s="1202" t="e">
        <f t="shared" si="103"/>
        <v>#DIV/0!</v>
      </c>
      <c r="P48" s="1203" t="e">
        <f t="shared" si="104"/>
        <v>#DIV/0!</v>
      </c>
      <c r="Q48" s="1203" t="e">
        <f t="shared" si="105"/>
        <v>#DIV/0!</v>
      </c>
      <c r="R48" s="1203" t="e">
        <f t="shared" si="106"/>
        <v>#DIV/0!</v>
      </c>
      <c r="S48" s="1204"/>
      <c r="W48" s="1202" t="e">
        <f t="shared" si="107"/>
        <v>#DIV/0!</v>
      </c>
      <c r="X48" s="1203" t="e">
        <f t="shared" si="108"/>
        <v>#DIV/0!</v>
      </c>
      <c r="Y48" s="1203" t="e">
        <f t="shared" si="109"/>
        <v>#DIV/0!</v>
      </c>
      <c r="Z48" s="1203" t="e">
        <f t="shared" si="110"/>
        <v>#DIV/0!</v>
      </c>
      <c r="AA48" s="1204"/>
      <c r="AE48" s="1202" t="e">
        <f t="shared" si="111"/>
        <v>#DIV/0!</v>
      </c>
      <c r="AF48" s="1203" t="e">
        <f t="shared" si="112"/>
        <v>#DIV/0!</v>
      </c>
      <c r="AG48" s="1203" t="e">
        <f t="shared" si="113"/>
        <v>#DIV/0!</v>
      </c>
      <c r="AH48" s="1203" t="e">
        <f t="shared" si="114"/>
        <v>#DIV/0!</v>
      </c>
      <c r="AI48" s="1204"/>
      <c r="AM48" s="1202" t="e">
        <f t="shared" si="115"/>
        <v>#DIV/0!</v>
      </c>
      <c r="AN48" s="1203" t="e">
        <f t="shared" si="116"/>
        <v>#DIV/0!</v>
      </c>
      <c r="AO48" s="1203" t="e">
        <f t="shared" si="117"/>
        <v>#DIV/0!</v>
      </c>
      <c r="AP48" s="1203" t="e">
        <f t="shared" si="118"/>
        <v>#DIV/0!</v>
      </c>
      <c r="AQ48" s="1204"/>
      <c r="AU48" s="1202" t="e">
        <f t="shared" si="119"/>
        <v>#DIV/0!</v>
      </c>
      <c r="AV48" s="1203" t="e">
        <f t="shared" si="120"/>
        <v>#DIV/0!</v>
      </c>
      <c r="AW48" s="1203" t="e">
        <f t="shared" si="121"/>
        <v>#DIV/0!</v>
      </c>
      <c r="AX48" s="1203" t="e">
        <f t="shared" si="122"/>
        <v>#DIV/0!</v>
      </c>
      <c r="AY48" s="1204"/>
      <c r="BC48" s="1202" t="e">
        <f t="shared" si="123"/>
        <v>#DIV/0!</v>
      </c>
      <c r="BD48" s="1203" t="e">
        <f t="shared" si="124"/>
        <v>#DIV/0!</v>
      </c>
      <c r="BE48" s="1203" t="e">
        <f t="shared" si="125"/>
        <v>#DIV/0!</v>
      </c>
      <c r="BF48" s="1203" t="e">
        <f t="shared" si="126"/>
        <v>#DIV/0!</v>
      </c>
      <c r="BG48" s="1204"/>
      <c r="BK48" s="1202" t="e">
        <f t="shared" si="127"/>
        <v>#DIV/0!</v>
      </c>
      <c r="BL48" s="1203" t="e">
        <f t="shared" si="128"/>
        <v>#DIV/0!</v>
      </c>
      <c r="BM48" s="1203" t="e">
        <f t="shared" si="129"/>
        <v>#DIV/0!</v>
      </c>
      <c r="BN48" s="1203" t="e">
        <f t="shared" si="130"/>
        <v>#DIV/0!</v>
      </c>
      <c r="BO48" s="1204"/>
      <c r="BS48" s="1202" t="e">
        <f t="shared" si="131"/>
        <v>#DIV/0!</v>
      </c>
      <c r="BT48" s="1203" t="e">
        <f t="shared" si="132"/>
        <v>#DIV/0!</v>
      </c>
      <c r="BU48" s="1203" t="e">
        <f t="shared" si="133"/>
        <v>#DIV/0!</v>
      </c>
      <c r="BV48" s="1203" t="e">
        <f t="shared" si="134"/>
        <v>#DIV/0!</v>
      </c>
      <c r="BW48" s="1204"/>
      <c r="CA48" s="1202" t="e">
        <f t="shared" si="135"/>
        <v>#DIV/0!</v>
      </c>
      <c r="CB48" s="1203" t="e">
        <f t="shared" si="136"/>
        <v>#DIV/0!</v>
      </c>
      <c r="CC48" s="1203" t="e">
        <f t="shared" si="137"/>
        <v>#DIV/0!</v>
      </c>
      <c r="CD48" s="1203" t="e">
        <f t="shared" si="138"/>
        <v>#DIV/0!</v>
      </c>
      <c r="CE48" s="1204"/>
      <c r="CI48" s="1202" t="e">
        <f t="shared" si="139"/>
        <v>#DIV/0!</v>
      </c>
      <c r="CJ48" s="1203" t="e">
        <f t="shared" si="140"/>
        <v>#DIV/0!</v>
      </c>
      <c r="CK48" s="1203" t="e">
        <f t="shared" si="141"/>
        <v>#DIV/0!</v>
      </c>
      <c r="CL48" s="1203" t="e">
        <f t="shared" si="142"/>
        <v>#DIV/0!</v>
      </c>
      <c r="CM48" s="1204"/>
      <c r="CQ48" s="1202" t="e">
        <f t="shared" si="143"/>
        <v>#DIV/0!</v>
      </c>
      <c r="CR48" s="1203" t="e">
        <f t="shared" si="144"/>
        <v>#DIV/0!</v>
      </c>
      <c r="CS48" s="1203" t="e">
        <f t="shared" si="145"/>
        <v>#DIV/0!</v>
      </c>
      <c r="CT48" s="1203" t="e">
        <f t="shared" si="146"/>
        <v>#DIV/0!</v>
      </c>
      <c r="CU48" s="1204"/>
      <c r="CY48" s="1202" t="e">
        <f t="shared" si="147"/>
        <v>#DIV/0!</v>
      </c>
      <c r="CZ48" s="1203" t="e">
        <f t="shared" si="148"/>
        <v>#DIV/0!</v>
      </c>
      <c r="DA48" s="1203" t="e">
        <f t="shared" si="149"/>
        <v>#DIV/0!</v>
      </c>
      <c r="DB48" s="1203" t="e">
        <f t="shared" si="150"/>
        <v>#DIV/0!</v>
      </c>
      <c r="DC48" s="1204"/>
      <c r="DG48" s="1202" t="e">
        <f t="shared" si="151"/>
        <v>#DIV/0!</v>
      </c>
      <c r="DH48" s="1203" t="e">
        <f t="shared" si="152"/>
        <v>#DIV/0!</v>
      </c>
      <c r="DI48" s="1203" t="e">
        <f t="shared" si="153"/>
        <v>#DIV/0!</v>
      </c>
      <c r="DJ48" s="1203" t="e">
        <f t="shared" si="154"/>
        <v>#DIV/0!</v>
      </c>
      <c r="DK48" s="1204"/>
      <c r="DO48" s="1202" t="e">
        <f t="shared" si="155"/>
        <v>#DIV/0!</v>
      </c>
      <c r="DP48" s="1203" t="e">
        <f t="shared" si="156"/>
        <v>#DIV/0!</v>
      </c>
      <c r="DQ48" s="1203" t="e">
        <f t="shared" si="157"/>
        <v>#DIV/0!</v>
      </c>
      <c r="DR48" s="1203" t="e">
        <f t="shared" si="158"/>
        <v>#DIV/0!</v>
      </c>
      <c r="DS48" s="1204"/>
      <c r="DW48" s="1202" t="e">
        <f t="shared" si="159"/>
        <v>#DIV/0!</v>
      </c>
      <c r="DX48" s="1203" t="e">
        <f t="shared" si="160"/>
        <v>#DIV/0!</v>
      </c>
      <c r="DY48" s="1203" t="e">
        <f t="shared" si="161"/>
        <v>#DIV/0!</v>
      </c>
      <c r="DZ48" s="1203" t="e">
        <f t="shared" si="162"/>
        <v>#DIV/0!</v>
      </c>
      <c r="EA48" s="1204"/>
      <c r="EE48" s="1202" t="e">
        <f t="shared" si="163"/>
        <v>#DIV/0!</v>
      </c>
      <c r="EF48" s="1203" t="e">
        <f t="shared" si="164"/>
        <v>#DIV/0!</v>
      </c>
      <c r="EG48" s="1203" t="e">
        <f t="shared" si="165"/>
        <v>#DIV/0!</v>
      </c>
      <c r="EH48" s="1203" t="e">
        <f t="shared" si="166"/>
        <v>#DIV/0!</v>
      </c>
      <c r="EI48" s="1204"/>
      <c r="EM48" s="1202" t="e">
        <f t="shared" si="167"/>
        <v>#DIV/0!</v>
      </c>
      <c r="EN48" s="1203" t="e">
        <f t="shared" si="168"/>
        <v>#DIV/0!</v>
      </c>
      <c r="EO48" s="1203" t="e">
        <f t="shared" si="169"/>
        <v>#DIV/0!</v>
      </c>
      <c r="EP48" s="1203" t="e">
        <f t="shared" si="170"/>
        <v>#DIV/0!</v>
      </c>
      <c r="EQ48" s="1204"/>
      <c r="EU48" s="1202" t="e">
        <f t="shared" si="171"/>
        <v>#DIV/0!</v>
      </c>
      <c r="EV48" s="1203" t="e">
        <f t="shared" si="172"/>
        <v>#DIV/0!</v>
      </c>
      <c r="EW48" s="1203" t="e">
        <f t="shared" si="173"/>
        <v>#DIV/0!</v>
      </c>
      <c r="EX48" s="1203" t="e">
        <f t="shared" si="174"/>
        <v>#DIV/0!</v>
      </c>
      <c r="EY48" s="1204"/>
      <c r="FC48" s="1202" t="e">
        <f t="shared" si="175"/>
        <v>#DIV/0!</v>
      </c>
      <c r="FD48" s="1203" t="e">
        <f t="shared" si="176"/>
        <v>#DIV/0!</v>
      </c>
      <c r="FE48" s="1203" t="e">
        <f t="shared" si="177"/>
        <v>#DIV/0!</v>
      </c>
      <c r="FF48" s="1203" t="e">
        <f t="shared" si="178"/>
        <v>#DIV/0!</v>
      </c>
      <c r="FG48" s="1204"/>
      <c r="FK48" s="1202" t="e">
        <f t="shared" si="179"/>
        <v>#DIV/0!</v>
      </c>
      <c r="FL48" s="1203" t="e">
        <f t="shared" si="180"/>
        <v>#DIV/0!</v>
      </c>
      <c r="FM48" s="1203" t="e">
        <f t="shared" si="181"/>
        <v>#DIV/0!</v>
      </c>
      <c r="FN48" s="1203" t="e">
        <f t="shared" si="182"/>
        <v>#DIV/0!</v>
      </c>
      <c r="FO48" s="1204"/>
    </row>
    <row r="49" spans="1:171">
      <c r="A49" s="1231"/>
      <c r="B49" s="520" t="s">
        <v>120</v>
      </c>
      <c r="C49" s="1196"/>
      <c r="D49" s="1197">
        <v>394</v>
      </c>
      <c r="E49" s="629" t="str">
        <f>'Sch 1- Rate Base '!E49</f>
        <v>PTD</v>
      </c>
      <c r="F49" s="1199"/>
      <c r="G49" s="629">
        <f>'Sch 1- Rate Base '!G49</f>
        <v>0</v>
      </c>
      <c r="H49" s="629">
        <f>'Sch 1- Rate Base '!H49</f>
        <v>0</v>
      </c>
      <c r="I49" s="629">
        <f>'Sch 1- Rate Base '!I49</f>
        <v>0</v>
      </c>
      <c r="J49" s="630">
        <f>'Sch 1- Rate Base '!J49</f>
        <v>0</v>
      </c>
      <c r="K49" s="1167">
        <f t="shared" si="101"/>
        <v>1</v>
      </c>
      <c r="L49" s="1239" t="e">
        <f t="shared" si="102"/>
        <v>#DIV/0!</v>
      </c>
      <c r="O49" s="1202" t="e">
        <f t="shared" si="103"/>
        <v>#DIV/0!</v>
      </c>
      <c r="P49" s="1203" t="e">
        <f t="shared" si="104"/>
        <v>#DIV/0!</v>
      </c>
      <c r="Q49" s="1203" t="e">
        <f t="shared" si="105"/>
        <v>#DIV/0!</v>
      </c>
      <c r="R49" s="1203" t="e">
        <f t="shared" si="106"/>
        <v>#DIV/0!</v>
      </c>
      <c r="S49" s="1204"/>
      <c r="W49" s="1202" t="e">
        <f t="shared" si="107"/>
        <v>#DIV/0!</v>
      </c>
      <c r="X49" s="1203" t="e">
        <f t="shared" si="108"/>
        <v>#DIV/0!</v>
      </c>
      <c r="Y49" s="1203" t="e">
        <f t="shared" si="109"/>
        <v>#DIV/0!</v>
      </c>
      <c r="Z49" s="1203" t="e">
        <f t="shared" si="110"/>
        <v>#DIV/0!</v>
      </c>
      <c r="AA49" s="1204"/>
      <c r="AE49" s="1202" t="e">
        <f t="shared" si="111"/>
        <v>#DIV/0!</v>
      </c>
      <c r="AF49" s="1203" t="e">
        <f t="shared" si="112"/>
        <v>#DIV/0!</v>
      </c>
      <c r="AG49" s="1203" t="e">
        <f t="shared" si="113"/>
        <v>#DIV/0!</v>
      </c>
      <c r="AH49" s="1203" t="e">
        <f t="shared" si="114"/>
        <v>#DIV/0!</v>
      </c>
      <c r="AI49" s="1204"/>
      <c r="AM49" s="1202" t="e">
        <f t="shared" si="115"/>
        <v>#DIV/0!</v>
      </c>
      <c r="AN49" s="1203" t="e">
        <f t="shared" si="116"/>
        <v>#DIV/0!</v>
      </c>
      <c r="AO49" s="1203" t="e">
        <f t="shared" si="117"/>
        <v>#DIV/0!</v>
      </c>
      <c r="AP49" s="1203" t="e">
        <f t="shared" si="118"/>
        <v>#DIV/0!</v>
      </c>
      <c r="AQ49" s="1204"/>
      <c r="AU49" s="1202" t="e">
        <f t="shared" si="119"/>
        <v>#DIV/0!</v>
      </c>
      <c r="AV49" s="1203" t="e">
        <f t="shared" si="120"/>
        <v>#DIV/0!</v>
      </c>
      <c r="AW49" s="1203" t="e">
        <f t="shared" si="121"/>
        <v>#DIV/0!</v>
      </c>
      <c r="AX49" s="1203" t="e">
        <f t="shared" si="122"/>
        <v>#DIV/0!</v>
      </c>
      <c r="AY49" s="1204"/>
      <c r="BC49" s="1202" t="e">
        <f t="shared" si="123"/>
        <v>#DIV/0!</v>
      </c>
      <c r="BD49" s="1203" t="e">
        <f t="shared" si="124"/>
        <v>#DIV/0!</v>
      </c>
      <c r="BE49" s="1203" t="e">
        <f t="shared" si="125"/>
        <v>#DIV/0!</v>
      </c>
      <c r="BF49" s="1203" t="e">
        <f t="shared" si="126"/>
        <v>#DIV/0!</v>
      </c>
      <c r="BG49" s="1204"/>
      <c r="BK49" s="1202" t="e">
        <f t="shared" si="127"/>
        <v>#DIV/0!</v>
      </c>
      <c r="BL49" s="1203" t="e">
        <f t="shared" si="128"/>
        <v>#DIV/0!</v>
      </c>
      <c r="BM49" s="1203" t="e">
        <f t="shared" si="129"/>
        <v>#DIV/0!</v>
      </c>
      <c r="BN49" s="1203" t="e">
        <f t="shared" si="130"/>
        <v>#DIV/0!</v>
      </c>
      <c r="BO49" s="1204"/>
      <c r="BS49" s="1202" t="e">
        <f t="shared" si="131"/>
        <v>#DIV/0!</v>
      </c>
      <c r="BT49" s="1203" t="e">
        <f t="shared" si="132"/>
        <v>#DIV/0!</v>
      </c>
      <c r="BU49" s="1203" t="e">
        <f t="shared" si="133"/>
        <v>#DIV/0!</v>
      </c>
      <c r="BV49" s="1203" t="e">
        <f t="shared" si="134"/>
        <v>#DIV/0!</v>
      </c>
      <c r="BW49" s="1204"/>
      <c r="CA49" s="1202" t="e">
        <f t="shared" si="135"/>
        <v>#DIV/0!</v>
      </c>
      <c r="CB49" s="1203" t="e">
        <f t="shared" si="136"/>
        <v>#DIV/0!</v>
      </c>
      <c r="CC49" s="1203" t="e">
        <f t="shared" si="137"/>
        <v>#DIV/0!</v>
      </c>
      <c r="CD49" s="1203" t="e">
        <f t="shared" si="138"/>
        <v>#DIV/0!</v>
      </c>
      <c r="CE49" s="1204"/>
      <c r="CI49" s="1202" t="e">
        <f t="shared" si="139"/>
        <v>#DIV/0!</v>
      </c>
      <c r="CJ49" s="1203" t="e">
        <f t="shared" si="140"/>
        <v>#DIV/0!</v>
      </c>
      <c r="CK49" s="1203" t="e">
        <f t="shared" si="141"/>
        <v>#DIV/0!</v>
      </c>
      <c r="CL49" s="1203" t="e">
        <f t="shared" si="142"/>
        <v>#DIV/0!</v>
      </c>
      <c r="CM49" s="1204"/>
      <c r="CQ49" s="1202" t="e">
        <f t="shared" si="143"/>
        <v>#DIV/0!</v>
      </c>
      <c r="CR49" s="1203" t="e">
        <f t="shared" si="144"/>
        <v>#DIV/0!</v>
      </c>
      <c r="CS49" s="1203" t="e">
        <f t="shared" si="145"/>
        <v>#DIV/0!</v>
      </c>
      <c r="CT49" s="1203" t="e">
        <f t="shared" si="146"/>
        <v>#DIV/0!</v>
      </c>
      <c r="CU49" s="1204"/>
      <c r="CY49" s="1202" t="e">
        <f t="shared" si="147"/>
        <v>#DIV/0!</v>
      </c>
      <c r="CZ49" s="1203" t="e">
        <f t="shared" si="148"/>
        <v>#DIV/0!</v>
      </c>
      <c r="DA49" s="1203" t="e">
        <f t="shared" si="149"/>
        <v>#DIV/0!</v>
      </c>
      <c r="DB49" s="1203" t="e">
        <f t="shared" si="150"/>
        <v>#DIV/0!</v>
      </c>
      <c r="DC49" s="1204"/>
      <c r="DG49" s="1202" t="e">
        <f t="shared" si="151"/>
        <v>#DIV/0!</v>
      </c>
      <c r="DH49" s="1203" t="e">
        <f t="shared" si="152"/>
        <v>#DIV/0!</v>
      </c>
      <c r="DI49" s="1203" t="e">
        <f t="shared" si="153"/>
        <v>#DIV/0!</v>
      </c>
      <c r="DJ49" s="1203" t="e">
        <f t="shared" si="154"/>
        <v>#DIV/0!</v>
      </c>
      <c r="DK49" s="1204"/>
      <c r="DO49" s="1202" t="e">
        <f t="shared" si="155"/>
        <v>#DIV/0!</v>
      </c>
      <c r="DP49" s="1203" t="e">
        <f t="shared" si="156"/>
        <v>#DIV/0!</v>
      </c>
      <c r="DQ49" s="1203" t="e">
        <f t="shared" si="157"/>
        <v>#DIV/0!</v>
      </c>
      <c r="DR49" s="1203" t="e">
        <f t="shared" si="158"/>
        <v>#DIV/0!</v>
      </c>
      <c r="DS49" s="1204"/>
      <c r="DW49" s="1202" t="e">
        <f t="shared" si="159"/>
        <v>#DIV/0!</v>
      </c>
      <c r="DX49" s="1203" t="e">
        <f t="shared" si="160"/>
        <v>#DIV/0!</v>
      </c>
      <c r="DY49" s="1203" t="e">
        <f t="shared" si="161"/>
        <v>#DIV/0!</v>
      </c>
      <c r="DZ49" s="1203" t="e">
        <f t="shared" si="162"/>
        <v>#DIV/0!</v>
      </c>
      <c r="EA49" s="1204"/>
      <c r="EE49" s="1202" t="e">
        <f t="shared" si="163"/>
        <v>#DIV/0!</v>
      </c>
      <c r="EF49" s="1203" t="e">
        <f t="shared" si="164"/>
        <v>#DIV/0!</v>
      </c>
      <c r="EG49" s="1203" t="e">
        <f t="shared" si="165"/>
        <v>#DIV/0!</v>
      </c>
      <c r="EH49" s="1203" t="e">
        <f t="shared" si="166"/>
        <v>#DIV/0!</v>
      </c>
      <c r="EI49" s="1204"/>
      <c r="EM49" s="1202" t="e">
        <f t="shared" si="167"/>
        <v>#DIV/0!</v>
      </c>
      <c r="EN49" s="1203" t="e">
        <f t="shared" si="168"/>
        <v>#DIV/0!</v>
      </c>
      <c r="EO49" s="1203" t="e">
        <f t="shared" si="169"/>
        <v>#DIV/0!</v>
      </c>
      <c r="EP49" s="1203" t="e">
        <f t="shared" si="170"/>
        <v>#DIV/0!</v>
      </c>
      <c r="EQ49" s="1204"/>
      <c r="EU49" s="1202" t="e">
        <f t="shared" si="171"/>
        <v>#DIV/0!</v>
      </c>
      <c r="EV49" s="1203" t="e">
        <f t="shared" si="172"/>
        <v>#DIV/0!</v>
      </c>
      <c r="EW49" s="1203" t="e">
        <f t="shared" si="173"/>
        <v>#DIV/0!</v>
      </c>
      <c r="EX49" s="1203" t="e">
        <f t="shared" si="174"/>
        <v>#DIV/0!</v>
      </c>
      <c r="EY49" s="1204"/>
      <c r="FC49" s="1202" t="e">
        <f t="shared" si="175"/>
        <v>#DIV/0!</v>
      </c>
      <c r="FD49" s="1203" t="e">
        <f t="shared" si="176"/>
        <v>#DIV/0!</v>
      </c>
      <c r="FE49" s="1203" t="e">
        <f t="shared" si="177"/>
        <v>#DIV/0!</v>
      </c>
      <c r="FF49" s="1203" t="e">
        <f t="shared" si="178"/>
        <v>#DIV/0!</v>
      </c>
      <c r="FG49" s="1204"/>
      <c r="FK49" s="1202" t="e">
        <f t="shared" si="179"/>
        <v>#DIV/0!</v>
      </c>
      <c r="FL49" s="1203" t="e">
        <f t="shared" si="180"/>
        <v>#DIV/0!</v>
      </c>
      <c r="FM49" s="1203" t="e">
        <f t="shared" si="181"/>
        <v>#DIV/0!</v>
      </c>
      <c r="FN49" s="1203" t="e">
        <f t="shared" si="182"/>
        <v>#DIV/0!</v>
      </c>
      <c r="FO49" s="1204"/>
    </row>
    <row r="50" spans="1:171">
      <c r="A50" s="1231"/>
      <c r="B50" s="520" t="s">
        <v>121</v>
      </c>
      <c r="C50" s="1196"/>
      <c r="D50" s="1197">
        <v>395</v>
      </c>
      <c r="E50" s="629" t="str">
        <f>'Sch 1- Rate Base '!E50</f>
        <v>PTD</v>
      </c>
      <c r="F50" s="1199"/>
      <c r="G50" s="629">
        <f>'Sch 1- Rate Base '!G50</f>
        <v>0</v>
      </c>
      <c r="H50" s="629">
        <f>'Sch 1- Rate Base '!H50</f>
        <v>0</v>
      </c>
      <c r="I50" s="629">
        <f>'Sch 1- Rate Base '!I50</f>
        <v>0</v>
      </c>
      <c r="J50" s="630">
        <f>'Sch 1- Rate Base '!J50</f>
        <v>0</v>
      </c>
      <c r="K50" s="1167">
        <f t="shared" si="101"/>
        <v>1</v>
      </c>
      <c r="L50" s="1239" t="e">
        <f t="shared" si="102"/>
        <v>#DIV/0!</v>
      </c>
      <c r="O50" s="1202" t="e">
        <f t="shared" si="103"/>
        <v>#DIV/0!</v>
      </c>
      <c r="P50" s="1203" t="e">
        <f t="shared" si="104"/>
        <v>#DIV/0!</v>
      </c>
      <c r="Q50" s="1203" t="e">
        <f t="shared" si="105"/>
        <v>#DIV/0!</v>
      </c>
      <c r="R50" s="1203" t="e">
        <f t="shared" si="106"/>
        <v>#DIV/0!</v>
      </c>
      <c r="S50" s="1204"/>
      <c r="W50" s="1202" t="e">
        <f t="shared" si="107"/>
        <v>#DIV/0!</v>
      </c>
      <c r="X50" s="1203" t="e">
        <f t="shared" si="108"/>
        <v>#DIV/0!</v>
      </c>
      <c r="Y50" s="1203" t="e">
        <f t="shared" si="109"/>
        <v>#DIV/0!</v>
      </c>
      <c r="Z50" s="1203" t="e">
        <f t="shared" si="110"/>
        <v>#DIV/0!</v>
      </c>
      <c r="AA50" s="1204"/>
      <c r="AE50" s="1202" t="e">
        <f t="shared" si="111"/>
        <v>#DIV/0!</v>
      </c>
      <c r="AF50" s="1203" t="e">
        <f t="shared" si="112"/>
        <v>#DIV/0!</v>
      </c>
      <c r="AG50" s="1203" t="e">
        <f t="shared" si="113"/>
        <v>#DIV/0!</v>
      </c>
      <c r="AH50" s="1203" t="e">
        <f t="shared" si="114"/>
        <v>#DIV/0!</v>
      </c>
      <c r="AI50" s="1204"/>
      <c r="AM50" s="1202" t="e">
        <f t="shared" si="115"/>
        <v>#DIV/0!</v>
      </c>
      <c r="AN50" s="1203" t="e">
        <f t="shared" si="116"/>
        <v>#DIV/0!</v>
      </c>
      <c r="AO50" s="1203" t="e">
        <f t="shared" si="117"/>
        <v>#DIV/0!</v>
      </c>
      <c r="AP50" s="1203" t="e">
        <f t="shared" si="118"/>
        <v>#DIV/0!</v>
      </c>
      <c r="AQ50" s="1204"/>
      <c r="AU50" s="1202" t="e">
        <f t="shared" si="119"/>
        <v>#DIV/0!</v>
      </c>
      <c r="AV50" s="1203" t="e">
        <f t="shared" si="120"/>
        <v>#DIV/0!</v>
      </c>
      <c r="AW50" s="1203" t="e">
        <f t="shared" si="121"/>
        <v>#DIV/0!</v>
      </c>
      <c r="AX50" s="1203" t="e">
        <f t="shared" si="122"/>
        <v>#DIV/0!</v>
      </c>
      <c r="AY50" s="1204"/>
      <c r="BC50" s="1202" t="e">
        <f t="shared" si="123"/>
        <v>#DIV/0!</v>
      </c>
      <c r="BD50" s="1203" t="e">
        <f t="shared" si="124"/>
        <v>#DIV/0!</v>
      </c>
      <c r="BE50" s="1203" t="e">
        <f t="shared" si="125"/>
        <v>#DIV/0!</v>
      </c>
      <c r="BF50" s="1203" t="e">
        <f t="shared" si="126"/>
        <v>#DIV/0!</v>
      </c>
      <c r="BG50" s="1204"/>
      <c r="BK50" s="1202" t="e">
        <f t="shared" si="127"/>
        <v>#DIV/0!</v>
      </c>
      <c r="BL50" s="1203" t="e">
        <f t="shared" si="128"/>
        <v>#DIV/0!</v>
      </c>
      <c r="BM50" s="1203" t="e">
        <f t="shared" si="129"/>
        <v>#DIV/0!</v>
      </c>
      <c r="BN50" s="1203" t="e">
        <f t="shared" si="130"/>
        <v>#DIV/0!</v>
      </c>
      <c r="BO50" s="1204"/>
      <c r="BS50" s="1202" t="e">
        <f t="shared" si="131"/>
        <v>#DIV/0!</v>
      </c>
      <c r="BT50" s="1203" t="e">
        <f t="shared" si="132"/>
        <v>#DIV/0!</v>
      </c>
      <c r="BU50" s="1203" t="e">
        <f t="shared" si="133"/>
        <v>#DIV/0!</v>
      </c>
      <c r="BV50" s="1203" t="e">
        <f t="shared" si="134"/>
        <v>#DIV/0!</v>
      </c>
      <c r="BW50" s="1204"/>
      <c r="CA50" s="1202" t="e">
        <f t="shared" si="135"/>
        <v>#DIV/0!</v>
      </c>
      <c r="CB50" s="1203" t="e">
        <f t="shared" si="136"/>
        <v>#DIV/0!</v>
      </c>
      <c r="CC50" s="1203" t="e">
        <f t="shared" si="137"/>
        <v>#DIV/0!</v>
      </c>
      <c r="CD50" s="1203" t="e">
        <f t="shared" si="138"/>
        <v>#DIV/0!</v>
      </c>
      <c r="CE50" s="1204"/>
      <c r="CI50" s="1202" t="e">
        <f t="shared" si="139"/>
        <v>#DIV/0!</v>
      </c>
      <c r="CJ50" s="1203" t="e">
        <f t="shared" si="140"/>
        <v>#DIV/0!</v>
      </c>
      <c r="CK50" s="1203" t="e">
        <f t="shared" si="141"/>
        <v>#DIV/0!</v>
      </c>
      <c r="CL50" s="1203" t="e">
        <f t="shared" si="142"/>
        <v>#DIV/0!</v>
      </c>
      <c r="CM50" s="1204"/>
      <c r="CQ50" s="1202" t="e">
        <f t="shared" si="143"/>
        <v>#DIV/0!</v>
      </c>
      <c r="CR50" s="1203" t="e">
        <f t="shared" si="144"/>
        <v>#DIV/0!</v>
      </c>
      <c r="CS50" s="1203" t="e">
        <f t="shared" si="145"/>
        <v>#DIV/0!</v>
      </c>
      <c r="CT50" s="1203" t="e">
        <f t="shared" si="146"/>
        <v>#DIV/0!</v>
      </c>
      <c r="CU50" s="1204"/>
      <c r="CY50" s="1202" t="e">
        <f t="shared" si="147"/>
        <v>#DIV/0!</v>
      </c>
      <c r="CZ50" s="1203" t="e">
        <f t="shared" si="148"/>
        <v>#DIV/0!</v>
      </c>
      <c r="DA50" s="1203" t="e">
        <f t="shared" si="149"/>
        <v>#DIV/0!</v>
      </c>
      <c r="DB50" s="1203" t="e">
        <f t="shared" si="150"/>
        <v>#DIV/0!</v>
      </c>
      <c r="DC50" s="1204"/>
      <c r="DG50" s="1202" t="e">
        <f t="shared" si="151"/>
        <v>#DIV/0!</v>
      </c>
      <c r="DH50" s="1203" t="e">
        <f t="shared" si="152"/>
        <v>#DIV/0!</v>
      </c>
      <c r="DI50" s="1203" t="e">
        <f t="shared" si="153"/>
        <v>#DIV/0!</v>
      </c>
      <c r="DJ50" s="1203" t="e">
        <f t="shared" si="154"/>
        <v>#DIV/0!</v>
      </c>
      <c r="DK50" s="1204"/>
      <c r="DO50" s="1202" t="e">
        <f t="shared" si="155"/>
        <v>#DIV/0!</v>
      </c>
      <c r="DP50" s="1203" t="e">
        <f t="shared" si="156"/>
        <v>#DIV/0!</v>
      </c>
      <c r="DQ50" s="1203" t="e">
        <f t="shared" si="157"/>
        <v>#DIV/0!</v>
      </c>
      <c r="DR50" s="1203" t="e">
        <f t="shared" si="158"/>
        <v>#DIV/0!</v>
      </c>
      <c r="DS50" s="1204"/>
      <c r="DW50" s="1202" t="e">
        <f t="shared" si="159"/>
        <v>#DIV/0!</v>
      </c>
      <c r="DX50" s="1203" t="e">
        <f t="shared" si="160"/>
        <v>#DIV/0!</v>
      </c>
      <c r="DY50" s="1203" t="e">
        <f t="shared" si="161"/>
        <v>#DIV/0!</v>
      </c>
      <c r="DZ50" s="1203" t="e">
        <f t="shared" si="162"/>
        <v>#DIV/0!</v>
      </c>
      <c r="EA50" s="1204"/>
      <c r="EE50" s="1202" t="e">
        <f t="shared" si="163"/>
        <v>#DIV/0!</v>
      </c>
      <c r="EF50" s="1203" t="e">
        <f t="shared" si="164"/>
        <v>#DIV/0!</v>
      </c>
      <c r="EG50" s="1203" t="e">
        <f t="shared" si="165"/>
        <v>#DIV/0!</v>
      </c>
      <c r="EH50" s="1203" t="e">
        <f t="shared" si="166"/>
        <v>#DIV/0!</v>
      </c>
      <c r="EI50" s="1204"/>
      <c r="EM50" s="1202" t="e">
        <f t="shared" si="167"/>
        <v>#DIV/0!</v>
      </c>
      <c r="EN50" s="1203" t="e">
        <f t="shared" si="168"/>
        <v>#DIV/0!</v>
      </c>
      <c r="EO50" s="1203" t="e">
        <f t="shared" si="169"/>
        <v>#DIV/0!</v>
      </c>
      <c r="EP50" s="1203" t="e">
        <f t="shared" si="170"/>
        <v>#DIV/0!</v>
      </c>
      <c r="EQ50" s="1204"/>
      <c r="EU50" s="1202" t="e">
        <f t="shared" si="171"/>
        <v>#DIV/0!</v>
      </c>
      <c r="EV50" s="1203" t="e">
        <f t="shared" si="172"/>
        <v>#DIV/0!</v>
      </c>
      <c r="EW50" s="1203" t="e">
        <f t="shared" si="173"/>
        <v>#DIV/0!</v>
      </c>
      <c r="EX50" s="1203" t="e">
        <f t="shared" si="174"/>
        <v>#DIV/0!</v>
      </c>
      <c r="EY50" s="1204"/>
      <c r="FC50" s="1202" t="e">
        <f t="shared" si="175"/>
        <v>#DIV/0!</v>
      </c>
      <c r="FD50" s="1203" t="e">
        <f t="shared" si="176"/>
        <v>#DIV/0!</v>
      </c>
      <c r="FE50" s="1203" t="e">
        <f t="shared" si="177"/>
        <v>#DIV/0!</v>
      </c>
      <c r="FF50" s="1203" t="e">
        <f t="shared" si="178"/>
        <v>#DIV/0!</v>
      </c>
      <c r="FG50" s="1204"/>
      <c r="FK50" s="1202" t="e">
        <f t="shared" si="179"/>
        <v>#DIV/0!</v>
      </c>
      <c r="FL50" s="1203" t="e">
        <f t="shared" si="180"/>
        <v>#DIV/0!</v>
      </c>
      <c r="FM50" s="1203" t="e">
        <f t="shared" si="181"/>
        <v>#DIV/0!</v>
      </c>
      <c r="FN50" s="1203" t="e">
        <f t="shared" si="182"/>
        <v>#DIV/0!</v>
      </c>
      <c r="FO50" s="1204"/>
    </row>
    <row r="51" spans="1:171">
      <c r="A51" s="1231"/>
      <c r="B51" s="520" t="s">
        <v>122</v>
      </c>
      <c r="C51" s="1196"/>
      <c r="D51" s="1197">
        <v>396</v>
      </c>
      <c r="E51" s="629" t="str">
        <f>'Sch 1- Rate Base '!E51</f>
        <v>TD</v>
      </c>
      <c r="F51" s="1199"/>
      <c r="G51" s="629">
        <f>'Sch 1- Rate Base '!G51</f>
        <v>0</v>
      </c>
      <c r="H51" s="629">
        <f>'Sch 1- Rate Base '!H51</f>
        <v>0</v>
      </c>
      <c r="I51" s="629">
        <f>'Sch 1- Rate Base '!I51</f>
        <v>0</v>
      </c>
      <c r="J51" s="630">
        <f>'Sch 1- Rate Base '!J51</f>
        <v>0</v>
      </c>
      <c r="K51" s="1167">
        <f t="shared" si="101"/>
        <v>1</v>
      </c>
      <c r="L51" s="1239" t="e">
        <f t="shared" si="102"/>
        <v>#DIV/0!</v>
      </c>
      <c r="O51" s="1202" t="e">
        <f t="shared" si="103"/>
        <v>#DIV/0!</v>
      </c>
      <c r="P51" s="1203" t="e">
        <f t="shared" si="104"/>
        <v>#DIV/0!</v>
      </c>
      <c r="Q51" s="1203" t="e">
        <f t="shared" si="105"/>
        <v>#DIV/0!</v>
      </c>
      <c r="R51" s="1203" t="e">
        <f t="shared" si="106"/>
        <v>#DIV/0!</v>
      </c>
      <c r="S51" s="1204"/>
      <c r="W51" s="1202" t="e">
        <f t="shared" si="107"/>
        <v>#DIV/0!</v>
      </c>
      <c r="X51" s="1203" t="e">
        <f t="shared" si="108"/>
        <v>#DIV/0!</v>
      </c>
      <c r="Y51" s="1203" t="e">
        <f t="shared" si="109"/>
        <v>#DIV/0!</v>
      </c>
      <c r="Z51" s="1203" t="e">
        <f t="shared" si="110"/>
        <v>#DIV/0!</v>
      </c>
      <c r="AA51" s="1204"/>
      <c r="AE51" s="1202" t="e">
        <f t="shared" si="111"/>
        <v>#DIV/0!</v>
      </c>
      <c r="AF51" s="1203" t="e">
        <f t="shared" si="112"/>
        <v>#DIV/0!</v>
      </c>
      <c r="AG51" s="1203" t="e">
        <f t="shared" si="113"/>
        <v>#DIV/0!</v>
      </c>
      <c r="AH51" s="1203" t="e">
        <f t="shared" si="114"/>
        <v>#DIV/0!</v>
      </c>
      <c r="AI51" s="1204"/>
      <c r="AM51" s="1202" t="e">
        <f t="shared" si="115"/>
        <v>#DIV/0!</v>
      </c>
      <c r="AN51" s="1203" t="e">
        <f t="shared" si="116"/>
        <v>#DIV/0!</v>
      </c>
      <c r="AO51" s="1203" t="e">
        <f t="shared" si="117"/>
        <v>#DIV/0!</v>
      </c>
      <c r="AP51" s="1203" t="e">
        <f t="shared" si="118"/>
        <v>#DIV/0!</v>
      </c>
      <c r="AQ51" s="1204"/>
      <c r="AU51" s="1202" t="e">
        <f t="shared" si="119"/>
        <v>#DIV/0!</v>
      </c>
      <c r="AV51" s="1203" t="e">
        <f t="shared" si="120"/>
        <v>#DIV/0!</v>
      </c>
      <c r="AW51" s="1203" t="e">
        <f t="shared" si="121"/>
        <v>#DIV/0!</v>
      </c>
      <c r="AX51" s="1203" t="e">
        <f t="shared" si="122"/>
        <v>#DIV/0!</v>
      </c>
      <c r="AY51" s="1204"/>
      <c r="BC51" s="1202" t="e">
        <f t="shared" si="123"/>
        <v>#DIV/0!</v>
      </c>
      <c r="BD51" s="1203" t="e">
        <f t="shared" si="124"/>
        <v>#DIV/0!</v>
      </c>
      <c r="BE51" s="1203" t="e">
        <f t="shared" si="125"/>
        <v>#DIV/0!</v>
      </c>
      <c r="BF51" s="1203" t="e">
        <f t="shared" si="126"/>
        <v>#DIV/0!</v>
      </c>
      <c r="BG51" s="1204"/>
      <c r="BK51" s="1202" t="e">
        <f t="shared" si="127"/>
        <v>#DIV/0!</v>
      </c>
      <c r="BL51" s="1203" t="e">
        <f t="shared" si="128"/>
        <v>#DIV/0!</v>
      </c>
      <c r="BM51" s="1203" t="e">
        <f t="shared" si="129"/>
        <v>#DIV/0!</v>
      </c>
      <c r="BN51" s="1203" t="e">
        <f t="shared" si="130"/>
        <v>#DIV/0!</v>
      </c>
      <c r="BO51" s="1204"/>
      <c r="BS51" s="1202" t="e">
        <f t="shared" si="131"/>
        <v>#DIV/0!</v>
      </c>
      <c r="BT51" s="1203" t="e">
        <f t="shared" si="132"/>
        <v>#DIV/0!</v>
      </c>
      <c r="BU51" s="1203" t="e">
        <f t="shared" si="133"/>
        <v>#DIV/0!</v>
      </c>
      <c r="BV51" s="1203" t="e">
        <f t="shared" si="134"/>
        <v>#DIV/0!</v>
      </c>
      <c r="BW51" s="1204"/>
      <c r="CA51" s="1202" t="e">
        <f t="shared" si="135"/>
        <v>#DIV/0!</v>
      </c>
      <c r="CB51" s="1203" t="e">
        <f t="shared" si="136"/>
        <v>#DIV/0!</v>
      </c>
      <c r="CC51" s="1203" t="e">
        <f t="shared" si="137"/>
        <v>#DIV/0!</v>
      </c>
      <c r="CD51" s="1203" t="e">
        <f t="shared" si="138"/>
        <v>#DIV/0!</v>
      </c>
      <c r="CE51" s="1204"/>
      <c r="CI51" s="1202" t="e">
        <f t="shared" si="139"/>
        <v>#DIV/0!</v>
      </c>
      <c r="CJ51" s="1203" t="e">
        <f t="shared" si="140"/>
        <v>#DIV/0!</v>
      </c>
      <c r="CK51" s="1203" t="e">
        <f t="shared" si="141"/>
        <v>#DIV/0!</v>
      </c>
      <c r="CL51" s="1203" t="e">
        <f t="shared" si="142"/>
        <v>#DIV/0!</v>
      </c>
      <c r="CM51" s="1204"/>
      <c r="CQ51" s="1202" t="e">
        <f t="shared" si="143"/>
        <v>#DIV/0!</v>
      </c>
      <c r="CR51" s="1203" t="e">
        <f t="shared" si="144"/>
        <v>#DIV/0!</v>
      </c>
      <c r="CS51" s="1203" t="e">
        <f t="shared" si="145"/>
        <v>#DIV/0!</v>
      </c>
      <c r="CT51" s="1203" t="e">
        <f t="shared" si="146"/>
        <v>#DIV/0!</v>
      </c>
      <c r="CU51" s="1204"/>
      <c r="CY51" s="1202" t="e">
        <f t="shared" si="147"/>
        <v>#DIV/0!</v>
      </c>
      <c r="CZ51" s="1203" t="e">
        <f t="shared" si="148"/>
        <v>#DIV/0!</v>
      </c>
      <c r="DA51" s="1203" t="e">
        <f t="shared" si="149"/>
        <v>#DIV/0!</v>
      </c>
      <c r="DB51" s="1203" t="e">
        <f t="shared" si="150"/>
        <v>#DIV/0!</v>
      </c>
      <c r="DC51" s="1204"/>
      <c r="DG51" s="1202" t="e">
        <f t="shared" si="151"/>
        <v>#DIV/0!</v>
      </c>
      <c r="DH51" s="1203" t="e">
        <f t="shared" si="152"/>
        <v>#DIV/0!</v>
      </c>
      <c r="DI51" s="1203" t="e">
        <f t="shared" si="153"/>
        <v>#DIV/0!</v>
      </c>
      <c r="DJ51" s="1203" t="e">
        <f t="shared" si="154"/>
        <v>#DIV/0!</v>
      </c>
      <c r="DK51" s="1204"/>
      <c r="DO51" s="1202" t="e">
        <f t="shared" si="155"/>
        <v>#DIV/0!</v>
      </c>
      <c r="DP51" s="1203" t="e">
        <f t="shared" si="156"/>
        <v>#DIV/0!</v>
      </c>
      <c r="DQ51" s="1203" t="e">
        <f t="shared" si="157"/>
        <v>#DIV/0!</v>
      </c>
      <c r="DR51" s="1203" t="e">
        <f t="shared" si="158"/>
        <v>#DIV/0!</v>
      </c>
      <c r="DS51" s="1204"/>
      <c r="DW51" s="1202" t="e">
        <f t="shared" si="159"/>
        <v>#DIV/0!</v>
      </c>
      <c r="DX51" s="1203" t="e">
        <f t="shared" si="160"/>
        <v>#DIV/0!</v>
      </c>
      <c r="DY51" s="1203" t="e">
        <f t="shared" si="161"/>
        <v>#DIV/0!</v>
      </c>
      <c r="DZ51" s="1203" t="e">
        <f t="shared" si="162"/>
        <v>#DIV/0!</v>
      </c>
      <c r="EA51" s="1204"/>
      <c r="EE51" s="1202" t="e">
        <f t="shared" si="163"/>
        <v>#DIV/0!</v>
      </c>
      <c r="EF51" s="1203" t="e">
        <f t="shared" si="164"/>
        <v>#DIV/0!</v>
      </c>
      <c r="EG51" s="1203" t="e">
        <f t="shared" si="165"/>
        <v>#DIV/0!</v>
      </c>
      <c r="EH51" s="1203" t="e">
        <f t="shared" si="166"/>
        <v>#DIV/0!</v>
      </c>
      <c r="EI51" s="1204"/>
      <c r="EM51" s="1202" t="e">
        <f t="shared" si="167"/>
        <v>#DIV/0!</v>
      </c>
      <c r="EN51" s="1203" t="e">
        <f t="shared" si="168"/>
        <v>#DIV/0!</v>
      </c>
      <c r="EO51" s="1203" t="e">
        <f t="shared" si="169"/>
        <v>#DIV/0!</v>
      </c>
      <c r="EP51" s="1203" t="e">
        <f t="shared" si="170"/>
        <v>#DIV/0!</v>
      </c>
      <c r="EQ51" s="1204"/>
      <c r="EU51" s="1202" t="e">
        <f t="shared" si="171"/>
        <v>#DIV/0!</v>
      </c>
      <c r="EV51" s="1203" t="e">
        <f t="shared" si="172"/>
        <v>#DIV/0!</v>
      </c>
      <c r="EW51" s="1203" t="e">
        <f t="shared" si="173"/>
        <v>#DIV/0!</v>
      </c>
      <c r="EX51" s="1203" t="e">
        <f t="shared" si="174"/>
        <v>#DIV/0!</v>
      </c>
      <c r="EY51" s="1204"/>
      <c r="FC51" s="1202" t="e">
        <f t="shared" si="175"/>
        <v>#DIV/0!</v>
      </c>
      <c r="FD51" s="1203" t="e">
        <f t="shared" si="176"/>
        <v>#DIV/0!</v>
      </c>
      <c r="FE51" s="1203" t="e">
        <f t="shared" si="177"/>
        <v>#DIV/0!</v>
      </c>
      <c r="FF51" s="1203" t="e">
        <f t="shared" si="178"/>
        <v>#DIV/0!</v>
      </c>
      <c r="FG51" s="1204"/>
      <c r="FK51" s="1202" t="e">
        <f t="shared" si="179"/>
        <v>#DIV/0!</v>
      </c>
      <c r="FL51" s="1203" t="e">
        <f t="shared" si="180"/>
        <v>#DIV/0!</v>
      </c>
      <c r="FM51" s="1203" t="e">
        <f t="shared" si="181"/>
        <v>#DIV/0!</v>
      </c>
      <c r="FN51" s="1203" t="e">
        <f t="shared" si="182"/>
        <v>#DIV/0!</v>
      </c>
      <c r="FO51" s="1204"/>
    </row>
    <row r="52" spans="1:171">
      <c r="A52" s="1231"/>
      <c r="B52" s="520" t="s">
        <v>725</v>
      </c>
      <c r="C52" s="175"/>
      <c r="D52" s="1197">
        <v>397.1</v>
      </c>
      <c r="E52" s="629" t="s">
        <v>91</v>
      </c>
      <c r="F52" s="1199"/>
      <c r="G52" s="629">
        <f>'Sch 1- Rate Base '!G52</f>
        <v>0</v>
      </c>
      <c r="H52" s="629">
        <f>'Sch 1- Rate Base '!H52</f>
        <v>0</v>
      </c>
      <c r="I52" s="629">
        <f>'Sch 1- Rate Base '!I52</f>
        <v>0</v>
      </c>
      <c r="J52" s="630">
        <f>'Sch 1- Rate Base '!J52</f>
        <v>0</v>
      </c>
      <c r="K52" s="1167">
        <f t="shared" si="101"/>
        <v>1</v>
      </c>
      <c r="L52" s="1239" t="e">
        <f t="shared" si="102"/>
        <v>#DIV/0!</v>
      </c>
      <c r="O52" s="1202" t="e">
        <f t="shared" si="103"/>
        <v>#DIV/0!</v>
      </c>
      <c r="P52" s="1203" t="e">
        <f t="shared" si="104"/>
        <v>#DIV/0!</v>
      </c>
      <c r="Q52" s="1203" t="e">
        <f t="shared" si="105"/>
        <v>#DIV/0!</v>
      </c>
      <c r="R52" s="1203" t="e">
        <f t="shared" si="106"/>
        <v>#DIV/0!</v>
      </c>
      <c r="S52" s="1204"/>
      <c r="W52" s="1202" t="e">
        <f t="shared" si="107"/>
        <v>#DIV/0!</v>
      </c>
      <c r="X52" s="1203" t="e">
        <f t="shared" si="108"/>
        <v>#DIV/0!</v>
      </c>
      <c r="Y52" s="1203" t="e">
        <f t="shared" si="109"/>
        <v>#DIV/0!</v>
      </c>
      <c r="Z52" s="1203" t="e">
        <f t="shared" si="110"/>
        <v>#DIV/0!</v>
      </c>
      <c r="AA52" s="1204"/>
      <c r="AE52" s="1202" t="e">
        <f t="shared" si="111"/>
        <v>#DIV/0!</v>
      </c>
      <c r="AF52" s="1203" t="e">
        <f t="shared" si="112"/>
        <v>#DIV/0!</v>
      </c>
      <c r="AG52" s="1203" t="e">
        <f t="shared" si="113"/>
        <v>#DIV/0!</v>
      </c>
      <c r="AH52" s="1203" t="e">
        <f t="shared" si="114"/>
        <v>#DIV/0!</v>
      </c>
      <c r="AI52" s="1204"/>
      <c r="AM52" s="1202" t="e">
        <f t="shared" si="115"/>
        <v>#DIV/0!</v>
      </c>
      <c r="AN52" s="1203" t="e">
        <f t="shared" si="116"/>
        <v>#DIV/0!</v>
      </c>
      <c r="AO52" s="1203" t="e">
        <f t="shared" si="117"/>
        <v>#DIV/0!</v>
      </c>
      <c r="AP52" s="1203" t="e">
        <f t="shared" si="118"/>
        <v>#DIV/0!</v>
      </c>
      <c r="AQ52" s="1204"/>
      <c r="AU52" s="1202" t="e">
        <f t="shared" si="119"/>
        <v>#DIV/0!</v>
      </c>
      <c r="AV52" s="1203" t="e">
        <f t="shared" si="120"/>
        <v>#DIV/0!</v>
      </c>
      <c r="AW52" s="1203" t="e">
        <f t="shared" si="121"/>
        <v>#DIV/0!</v>
      </c>
      <c r="AX52" s="1203" t="e">
        <f t="shared" si="122"/>
        <v>#DIV/0!</v>
      </c>
      <c r="AY52" s="1204"/>
      <c r="BC52" s="1202" t="e">
        <f t="shared" si="123"/>
        <v>#DIV/0!</v>
      </c>
      <c r="BD52" s="1203" t="e">
        <f t="shared" si="124"/>
        <v>#DIV/0!</v>
      </c>
      <c r="BE52" s="1203" t="e">
        <f t="shared" si="125"/>
        <v>#DIV/0!</v>
      </c>
      <c r="BF52" s="1203" t="e">
        <f t="shared" si="126"/>
        <v>#DIV/0!</v>
      </c>
      <c r="BG52" s="1204"/>
      <c r="BK52" s="1202" t="e">
        <f t="shared" si="127"/>
        <v>#DIV/0!</v>
      </c>
      <c r="BL52" s="1203" t="e">
        <f t="shared" si="128"/>
        <v>#DIV/0!</v>
      </c>
      <c r="BM52" s="1203" t="e">
        <f t="shared" si="129"/>
        <v>#DIV/0!</v>
      </c>
      <c r="BN52" s="1203" t="e">
        <f t="shared" si="130"/>
        <v>#DIV/0!</v>
      </c>
      <c r="BO52" s="1204"/>
      <c r="BS52" s="1202" t="e">
        <f t="shared" si="131"/>
        <v>#DIV/0!</v>
      </c>
      <c r="BT52" s="1203" t="e">
        <f t="shared" si="132"/>
        <v>#DIV/0!</v>
      </c>
      <c r="BU52" s="1203" t="e">
        <f t="shared" si="133"/>
        <v>#DIV/0!</v>
      </c>
      <c r="BV52" s="1203" t="e">
        <f t="shared" si="134"/>
        <v>#DIV/0!</v>
      </c>
      <c r="BW52" s="1204"/>
      <c r="CA52" s="1202" t="e">
        <f t="shared" si="135"/>
        <v>#DIV/0!</v>
      </c>
      <c r="CB52" s="1203" t="e">
        <f t="shared" si="136"/>
        <v>#DIV/0!</v>
      </c>
      <c r="CC52" s="1203" t="e">
        <f t="shared" si="137"/>
        <v>#DIV/0!</v>
      </c>
      <c r="CD52" s="1203" t="e">
        <f t="shared" si="138"/>
        <v>#DIV/0!</v>
      </c>
      <c r="CE52" s="1204"/>
      <c r="CI52" s="1202" t="e">
        <f t="shared" si="139"/>
        <v>#DIV/0!</v>
      </c>
      <c r="CJ52" s="1203" t="e">
        <f t="shared" si="140"/>
        <v>#DIV/0!</v>
      </c>
      <c r="CK52" s="1203" t="e">
        <f t="shared" si="141"/>
        <v>#DIV/0!</v>
      </c>
      <c r="CL52" s="1203" t="e">
        <f t="shared" si="142"/>
        <v>#DIV/0!</v>
      </c>
      <c r="CM52" s="1204"/>
      <c r="CQ52" s="1202" t="e">
        <f t="shared" si="143"/>
        <v>#DIV/0!</v>
      </c>
      <c r="CR52" s="1203" t="e">
        <f t="shared" si="144"/>
        <v>#DIV/0!</v>
      </c>
      <c r="CS52" s="1203" t="e">
        <f t="shared" si="145"/>
        <v>#DIV/0!</v>
      </c>
      <c r="CT52" s="1203" t="e">
        <f t="shared" si="146"/>
        <v>#DIV/0!</v>
      </c>
      <c r="CU52" s="1204"/>
      <c r="CY52" s="1202" t="e">
        <f t="shared" si="147"/>
        <v>#DIV/0!</v>
      </c>
      <c r="CZ52" s="1203" t="e">
        <f t="shared" si="148"/>
        <v>#DIV/0!</v>
      </c>
      <c r="DA52" s="1203" t="e">
        <f t="shared" si="149"/>
        <v>#DIV/0!</v>
      </c>
      <c r="DB52" s="1203" t="e">
        <f t="shared" si="150"/>
        <v>#DIV/0!</v>
      </c>
      <c r="DC52" s="1204"/>
      <c r="DG52" s="1202" t="e">
        <f t="shared" si="151"/>
        <v>#DIV/0!</v>
      </c>
      <c r="DH52" s="1203" t="e">
        <f t="shared" si="152"/>
        <v>#DIV/0!</v>
      </c>
      <c r="DI52" s="1203" t="e">
        <f t="shared" si="153"/>
        <v>#DIV/0!</v>
      </c>
      <c r="DJ52" s="1203" t="e">
        <f t="shared" si="154"/>
        <v>#DIV/0!</v>
      </c>
      <c r="DK52" s="1204"/>
      <c r="DO52" s="1202" t="e">
        <f t="shared" si="155"/>
        <v>#DIV/0!</v>
      </c>
      <c r="DP52" s="1203" t="e">
        <f t="shared" si="156"/>
        <v>#DIV/0!</v>
      </c>
      <c r="DQ52" s="1203" t="e">
        <f t="shared" si="157"/>
        <v>#DIV/0!</v>
      </c>
      <c r="DR52" s="1203" t="e">
        <f t="shared" si="158"/>
        <v>#DIV/0!</v>
      </c>
      <c r="DS52" s="1204"/>
      <c r="DW52" s="1202" t="e">
        <f t="shared" si="159"/>
        <v>#DIV/0!</v>
      </c>
      <c r="DX52" s="1203" t="e">
        <f t="shared" si="160"/>
        <v>#DIV/0!</v>
      </c>
      <c r="DY52" s="1203" t="e">
        <f t="shared" si="161"/>
        <v>#DIV/0!</v>
      </c>
      <c r="DZ52" s="1203" t="e">
        <f t="shared" si="162"/>
        <v>#DIV/0!</v>
      </c>
      <c r="EA52" s="1204"/>
      <c r="EE52" s="1202" t="e">
        <f t="shared" si="163"/>
        <v>#DIV/0!</v>
      </c>
      <c r="EF52" s="1203" t="e">
        <f t="shared" si="164"/>
        <v>#DIV/0!</v>
      </c>
      <c r="EG52" s="1203" t="e">
        <f t="shared" si="165"/>
        <v>#DIV/0!</v>
      </c>
      <c r="EH52" s="1203" t="e">
        <f t="shared" si="166"/>
        <v>#DIV/0!</v>
      </c>
      <c r="EI52" s="1204"/>
      <c r="EM52" s="1202" t="e">
        <f t="shared" si="167"/>
        <v>#DIV/0!</v>
      </c>
      <c r="EN52" s="1203" t="e">
        <f t="shared" si="168"/>
        <v>#DIV/0!</v>
      </c>
      <c r="EO52" s="1203" t="e">
        <f t="shared" si="169"/>
        <v>#DIV/0!</v>
      </c>
      <c r="EP52" s="1203" t="e">
        <f t="shared" si="170"/>
        <v>#DIV/0!</v>
      </c>
      <c r="EQ52" s="1204"/>
      <c r="EU52" s="1202" t="e">
        <f t="shared" si="171"/>
        <v>#DIV/0!</v>
      </c>
      <c r="EV52" s="1203" t="e">
        <f t="shared" si="172"/>
        <v>#DIV/0!</v>
      </c>
      <c r="EW52" s="1203" t="e">
        <f t="shared" si="173"/>
        <v>#DIV/0!</v>
      </c>
      <c r="EX52" s="1203" t="e">
        <f t="shared" si="174"/>
        <v>#DIV/0!</v>
      </c>
      <c r="EY52" s="1204"/>
      <c r="FC52" s="1202" t="e">
        <f t="shared" si="175"/>
        <v>#DIV/0!</v>
      </c>
      <c r="FD52" s="1203" t="e">
        <f t="shared" si="176"/>
        <v>#DIV/0!</v>
      </c>
      <c r="FE52" s="1203" t="e">
        <f t="shared" si="177"/>
        <v>#DIV/0!</v>
      </c>
      <c r="FF52" s="1203" t="e">
        <f t="shared" si="178"/>
        <v>#DIV/0!</v>
      </c>
      <c r="FG52" s="1204"/>
      <c r="FK52" s="1202" t="e">
        <f t="shared" si="179"/>
        <v>#DIV/0!</v>
      </c>
      <c r="FL52" s="1203" t="e">
        <f t="shared" si="180"/>
        <v>#DIV/0!</v>
      </c>
      <c r="FM52" s="1203" t="e">
        <f t="shared" si="181"/>
        <v>#DIV/0!</v>
      </c>
      <c r="FN52" s="1203" t="e">
        <f t="shared" si="182"/>
        <v>#DIV/0!</v>
      </c>
      <c r="FO52" s="1204"/>
    </row>
    <row r="53" spans="1:171">
      <c r="A53" s="1231"/>
      <c r="B53" s="520" t="s">
        <v>724</v>
      </c>
      <c r="C53" s="175"/>
      <c r="D53" s="1197">
        <v>397.2</v>
      </c>
      <c r="E53" s="629" t="s">
        <v>91</v>
      </c>
      <c r="F53" s="1199"/>
      <c r="G53" s="629">
        <f>'Sch 1- Rate Base '!G53</f>
        <v>0</v>
      </c>
      <c r="H53" s="629">
        <f>'Sch 1- Rate Base '!H53</f>
        <v>0</v>
      </c>
      <c r="I53" s="629">
        <f>'Sch 1- Rate Base '!I53</f>
        <v>0</v>
      </c>
      <c r="J53" s="630">
        <f>'Sch 1- Rate Base '!J53</f>
        <v>0</v>
      </c>
      <c r="K53" s="1167">
        <f t="shared" si="101"/>
        <v>1</v>
      </c>
      <c r="L53" s="1239" t="e">
        <f t="shared" si="102"/>
        <v>#DIV/0!</v>
      </c>
      <c r="O53" s="1202" t="e">
        <f t="shared" si="103"/>
        <v>#DIV/0!</v>
      </c>
      <c r="P53" s="1203" t="e">
        <f t="shared" ref="P53:P54" si="183">VLOOKUP($E53,O$463:R$474,2,FALSE)*O53*($K53)+IF($G53&gt;0,($H53/$G53)*O53,0)*(1-$K53)</f>
        <v>#DIV/0!</v>
      </c>
      <c r="Q53" s="1203" t="e">
        <f t="shared" ref="Q53:Q54" si="184">VLOOKUP($E53,O$463:R$474,3,FALSE)*O53*($K53)+IF($G53&gt;0,($I53/$G53)*O53,0)*(1-$K53)</f>
        <v>#DIV/0!</v>
      </c>
      <c r="R53" s="1203" t="e">
        <f t="shared" ref="R53:R54" si="185">VLOOKUP($E53,O$463:R$474,4,FALSE)*O53*($K53)+(O53-P53-Q53)*(1-$K53)</f>
        <v>#DIV/0!</v>
      </c>
      <c r="S53" s="1204"/>
      <c r="W53" s="1202" t="e">
        <f t="shared" si="107"/>
        <v>#DIV/0!</v>
      </c>
      <c r="X53" s="1203" t="e">
        <f t="shared" ref="X53:X54" si="186">VLOOKUP($E53,W$463:Z$474,2,FALSE)*W53*($K53)+IF($G53&gt;0,($H53/$G53)*W53,0)*(1-$K53)</f>
        <v>#DIV/0!</v>
      </c>
      <c r="Y53" s="1203" t="e">
        <f t="shared" ref="Y53:Y54" si="187">VLOOKUP($E53,W$463:Z$474,3,FALSE)*W53*($K53)+IF($G53&gt;0,($I53/$G53)*W53,0)*(1-$K53)</f>
        <v>#DIV/0!</v>
      </c>
      <c r="Z53" s="1203" t="e">
        <f t="shared" ref="Z53:Z54" si="188">VLOOKUP($E53,W$463:Z$474,4,FALSE)*W53*($K53)+(W53-X53-Y53)*(1-$K53)</f>
        <v>#DIV/0!</v>
      </c>
      <c r="AA53" s="1204"/>
      <c r="AE53" s="1202" t="e">
        <f t="shared" si="111"/>
        <v>#DIV/0!</v>
      </c>
      <c r="AF53" s="1203" t="e">
        <f t="shared" ref="AF53:AF54" si="189">VLOOKUP($E53,AE$463:AH$474,2,FALSE)*AE53*($K53)+IF($G53&gt;0,($H53/$G53)*AE53,0)*(1-$K53)</f>
        <v>#DIV/0!</v>
      </c>
      <c r="AG53" s="1203" t="e">
        <f t="shared" ref="AG53:AG54" si="190">VLOOKUP($E53,AE$463:AH$474,3,FALSE)*AE53*($K53)+IF($G53&gt;0,($I53/$G53)*AE53,0)*(1-$K53)</f>
        <v>#DIV/0!</v>
      </c>
      <c r="AH53" s="1203" t="e">
        <f t="shared" ref="AH53:AH54" si="191">VLOOKUP($E53,AE$463:AH$474,4,FALSE)*AE53*($K53)+(AE53-AF53-AG53)*(1-$K53)</f>
        <v>#DIV/0!</v>
      </c>
      <c r="AI53" s="1204"/>
      <c r="AM53" s="1202" t="e">
        <f t="shared" si="115"/>
        <v>#DIV/0!</v>
      </c>
      <c r="AN53" s="1203" t="e">
        <f t="shared" ref="AN53:AN54" si="192">VLOOKUP($E53,AM$463:AP$474,2,FALSE)*AM53*($K53)+IF($G53&gt;0,($H53/$G53)*AM53,0)*(1-$K53)</f>
        <v>#DIV/0!</v>
      </c>
      <c r="AO53" s="1203" t="e">
        <f t="shared" ref="AO53:AO54" si="193">VLOOKUP($E53,AM$463:AP$474,3,FALSE)*AM53*($K53)+IF($G53&gt;0,($I53/$G53)*AM53,0)*(1-$K53)</f>
        <v>#DIV/0!</v>
      </c>
      <c r="AP53" s="1203" t="e">
        <f t="shared" ref="AP53:AP54" si="194">VLOOKUP($E53,AM$463:AP$474,4,FALSE)*AM53*($K53)+(AM53-AN53-AO53)*(1-$K53)</f>
        <v>#DIV/0!</v>
      </c>
      <c r="AQ53" s="1204"/>
      <c r="AU53" s="1202" t="e">
        <f t="shared" si="119"/>
        <v>#DIV/0!</v>
      </c>
      <c r="AV53" s="1203" t="e">
        <f t="shared" ref="AV53:AV54" si="195">VLOOKUP($E53,AU$463:AX$474,2,FALSE)*AU53*($K53)+IF($G53&gt;0,($H53/$G53)*AU53,0)*(1-$K53)</f>
        <v>#DIV/0!</v>
      </c>
      <c r="AW53" s="1203" t="e">
        <f t="shared" ref="AW53:AW54" si="196">VLOOKUP($E53,AU$463:AX$474,3,FALSE)*AU53*($K53)+IF($G53&gt;0,($I53/$G53)*AU53,0)*(1-$K53)</f>
        <v>#DIV/0!</v>
      </c>
      <c r="AX53" s="1203" t="e">
        <f t="shared" ref="AX53:AX54" si="197">VLOOKUP($E53,AU$463:AX$474,4,FALSE)*AU53*($K53)+(AU53-AV53-AW53)*(1-$K53)</f>
        <v>#DIV/0!</v>
      </c>
      <c r="AY53" s="1204"/>
      <c r="BC53" s="1202" t="e">
        <f t="shared" si="123"/>
        <v>#DIV/0!</v>
      </c>
      <c r="BD53" s="1203" t="e">
        <f t="shared" ref="BD53:BD54" si="198">VLOOKUP($E53,BC$463:BF$474,2,FALSE)*BC53*($K53)+IF($G53&gt;0,($H53/$G53)*BC53,0)*(1-$K53)</f>
        <v>#DIV/0!</v>
      </c>
      <c r="BE53" s="1203" t="e">
        <f t="shared" ref="BE53:BE54" si="199">VLOOKUP($E53,BC$463:BF$474,3,FALSE)*BC53*($K53)+IF($G53&gt;0,($I53/$G53)*BC53,0)*(1-$K53)</f>
        <v>#DIV/0!</v>
      </c>
      <c r="BF53" s="1203" t="e">
        <f t="shared" ref="BF53:BF54" si="200">VLOOKUP($E53,BC$463:BF$474,4,FALSE)*BC53*($K53)+(BC53-BD53-BE53)*(1-$K53)</f>
        <v>#DIV/0!</v>
      </c>
      <c r="BG53" s="1204"/>
      <c r="BK53" s="1202" t="e">
        <f t="shared" si="127"/>
        <v>#DIV/0!</v>
      </c>
      <c r="BL53" s="1203" t="e">
        <f t="shared" ref="BL53:BL54" si="201">VLOOKUP($E53,BK$463:BN$474,2,FALSE)*BK53*($K53)+IF($G53&gt;0,($H53/$G53)*BK53,0)*(1-$K53)</f>
        <v>#DIV/0!</v>
      </c>
      <c r="BM53" s="1203" t="e">
        <f t="shared" ref="BM53:BM54" si="202">VLOOKUP($E53,BK$463:BN$474,3,FALSE)*BK53*($K53)+IF($G53&gt;0,($I53/$G53)*BK53,0)*(1-$K53)</f>
        <v>#DIV/0!</v>
      </c>
      <c r="BN53" s="1203" t="e">
        <f t="shared" ref="BN53:BN54" si="203">VLOOKUP($E53,BK$463:BN$474,4,FALSE)*BK53*($K53)+(BK53-BL53-BM53)*(1-$K53)</f>
        <v>#DIV/0!</v>
      </c>
      <c r="BO53" s="1204"/>
      <c r="BS53" s="1202" t="e">
        <f t="shared" si="131"/>
        <v>#DIV/0!</v>
      </c>
      <c r="BT53" s="1203" t="e">
        <f t="shared" ref="BT53:BT54" si="204">VLOOKUP($E53,BS$463:BV$474,2,FALSE)*BS53*($K53)+IF($G53&gt;0,($H53/$G53)*BS53,0)*(1-$K53)</f>
        <v>#DIV/0!</v>
      </c>
      <c r="BU53" s="1203" t="e">
        <f t="shared" ref="BU53:BU54" si="205">VLOOKUP($E53,BS$463:BV$474,3,FALSE)*BS53*($K53)+IF($G53&gt;0,($I53/$G53)*BS53,0)*(1-$K53)</f>
        <v>#DIV/0!</v>
      </c>
      <c r="BV53" s="1203" t="e">
        <f t="shared" ref="BV53:BV54" si="206">VLOOKUP($E53,BS$463:BV$474,4,FALSE)*BS53*($K53)+(BS53-BT53-BU53)*(1-$K53)</f>
        <v>#DIV/0!</v>
      </c>
      <c r="BW53" s="1204"/>
      <c r="CA53" s="1202" t="e">
        <f t="shared" si="135"/>
        <v>#DIV/0!</v>
      </c>
      <c r="CB53" s="1203" t="e">
        <f t="shared" ref="CB53:CB54" si="207">VLOOKUP($E53,CA$463:CD$474,2,FALSE)*CA53*($K53)+IF($G53&gt;0,($H53/$G53)*CA53,0)*(1-$K53)</f>
        <v>#DIV/0!</v>
      </c>
      <c r="CC53" s="1203" t="e">
        <f t="shared" ref="CC53:CC54" si="208">VLOOKUP($E53,CA$463:CD$474,3,FALSE)*CA53*($K53)+IF($G53&gt;0,($I53/$G53)*CA53,0)*(1-$K53)</f>
        <v>#DIV/0!</v>
      </c>
      <c r="CD53" s="1203" t="e">
        <f t="shared" ref="CD53:CD54" si="209">VLOOKUP($E53,CA$463:CD$474,4,FALSE)*CA53*($K53)+(CA53-CB53-CC53)*(1-$K53)</f>
        <v>#DIV/0!</v>
      </c>
      <c r="CE53" s="1204"/>
      <c r="CI53" s="1202" t="e">
        <f t="shared" si="139"/>
        <v>#DIV/0!</v>
      </c>
      <c r="CJ53" s="1203" t="e">
        <f t="shared" ref="CJ53:CJ54" si="210">VLOOKUP($E53,CI$463:CL$474,2,FALSE)*CI53*($K53)+IF($G53&gt;0,($H53/$G53)*CI53,0)*(1-$K53)</f>
        <v>#DIV/0!</v>
      </c>
      <c r="CK53" s="1203" t="e">
        <f t="shared" ref="CK53:CK54" si="211">VLOOKUP($E53,CI$463:CL$474,3,FALSE)*CI53*($K53)+IF($G53&gt;0,($I53/$G53)*CI53,0)*(1-$K53)</f>
        <v>#DIV/0!</v>
      </c>
      <c r="CL53" s="1203" t="e">
        <f t="shared" ref="CL53:CL54" si="212">VLOOKUP($E53,CI$463:CL$474,4,FALSE)*CI53*($K53)+(CI53-CJ53-CK53)*(1-$K53)</f>
        <v>#DIV/0!</v>
      </c>
      <c r="CM53" s="1204"/>
      <c r="CQ53" s="1202" t="e">
        <f t="shared" si="143"/>
        <v>#DIV/0!</v>
      </c>
      <c r="CR53" s="1203" t="e">
        <f t="shared" ref="CR53:CR54" si="213">VLOOKUP($E53,CQ$463:CT$474,2,FALSE)*CQ53*($K53)+IF($G53&gt;0,($H53/$G53)*CQ53,0)*(1-$K53)</f>
        <v>#DIV/0!</v>
      </c>
      <c r="CS53" s="1203" t="e">
        <f t="shared" ref="CS53:CS54" si="214">VLOOKUP($E53,CQ$463:CT$474,3,FALSE)*CQ53*($K53)+IF($G53&gt;0,($I53/$G53)*CQ53,0)*(1-$K53)</f>
        <v>#DIV/0!</v>
      </c>
      <c r="CT53" s="1203" t="e">
        <f t="shared" ref="CT53:CT54" si="215">VLOOKUP($E53,CQ$463:CT$474,4,FALSE)*CQ53*($K53)+(CQ53-CR53-CS53)*(1-$K53)</f>
        <v>#DIV/0!</v>
      </c>
      <c r="CU53" s="1204"/>
      <c r="CY53" s="1202" t="e">
        <f t="shared" si="147"/>
        <v>#DIV/0!</v>
      </c>
      <c r="CZ53" s="1203" t="e">
        <f t="shared" ref="CZ53:CZ54" si="216">VLOOKUP($E53,CY$463:DB$474,2,FALSE)*CY53*($K53)+IF($G53&gt;0,($H53/$G53)*CY53,0)*(1-$K53)</f>
        <v>#DIV/0!</v>
      </c>
      <c r="DA53" s="1203" t="e">
        <f t="shared" ref="DA53:DA54" si="217">VLOOKUP($E53,CY$463:DB$474,3,FALSE)*CY53*($K53)+IF($G53&gt;0,($I53/$G53)*CY53,0)*(1-$K53)</f>
        <v>#DIV/0!</v>
      </c>
      <c r="DB53" s="1203" t="e">
        <f t="shared" ref="DB53:DB54" si="218">VLOOKUP($E53,CY$463:DB$474,4,FALSE)*CY53*($K53)+(CY53-CZ53-DA53)*(1-$K53)</f>
        <v>#DIV/0!</v>
      </c>
      <c r="DC53" s="1204"/>
      <c r="DG53" s="1202" t="e">
        <f t="shared" si="151"/>
        <v>#DIV/0!</v>
      </c>
      <c r="DH53" s="1203" t="e">
        <f t="shared" ref="DH53:DH54" si="219">VLOOKUP($E53,DG$463:DJ$474,2,FALSE)*DG53*($K53)+IF($G53&gt;0,($H53/$G53)*DG53,0)*(1-$K53)</f>
        <v>#DIV/0!</v>
      </c>
      <c r="DI53" s="1203" t="e">
        <f t="shared" ref="DI53:DI54" si="220">VLOOKUP($E53,DG$463:DJ$474,3,FALSE)*DG53*($K53)+IF($G53&gt;0,($I53/$G53)*DG53,0)*(1-$K53)</f>
        <v>#DIV/0!</v>
      </c>
      <c r="DJ53" s="1203" t="e">
        <f t="shared" ref="DJ53:DJ54" si="221">VLOOKUP($E53,DG$463:DJ$474,4,FALSE)*DG53*($K53)+(DG53-DH53-DI53)*(1-$K53)</f>
        <v>#DIV/0!</v>
      </c>
      <c r="DK53" s="1204"/>
      <c r="DO53" s="1202" t="e">
        <f t="shared" si="155"/>
        <v>#DIV/0!</v>
      </c>
      <c r="DP53" s="1203" t="e">
        <f t="shared" ref="DP53:DP54" si="222">VLOOKUP($E53,DO$463:DR$474,2,FALSE)*DO53*($K53)+IF($G53&gt;0,($H53/$G53)*DO53,0)*(1-$K53)</f>
        <v>#DIV/0!</v>
      </c>
      <c r="DQ53" s="1203" t="e">
        <f t="shared" ref="DQ53:DQ54" si="223">VLOOKUP($E53,DO$463:DR$474,3,FALSE)*DO53*($K53)+IF($G53&gt;0,($I53/$G53)*DO53,0)*(1-$K53)</f>
        <v>#DIV/0!</v>
      </c>
      <c r="DR53" s="1203" t="e">
        <f t="shared" ref="DR53:DR54" si="224">VLOOKUP($E53,DO$463:DR$474,4,FALSE)*DO53*($K53)+(DO53-DP53-DQ53)*(1-$K53)</f>
        <v>#DIV/0!</v>
      </c>
      <c r="DS53" s="1204"/>
      <c r="DW53" s="1202" t="e">
        <f t="shared" si="159"/>
        <v>#DIV/0!</v>
      </c>
      <c r="DX53" s="1203" t="e">
        <f t="shared" ref="DX53:DX54" si="225">VLOOKUP($E53,DW$463:DZ$474,2,FALSE)*DW53*($K53)+IF($G53&gt;0,($H53/$G53)*DW53,0)*(1-$K53)</f>
        <v>#DIV/0!</v>
      </c>
      <c r="DY53" s="1203" t="e">
        <f t="shared" ref="DY53:DY54" si="226">VLOOKUP($E53,DW$463:DZ$474,3,FALSE)*DW53*($K53)+IF($G53&gt;0,($I53/$G53)*DW53,0)*(1-$K53)</f>
        <v>#DIV/0!</v>
      </c>
      <c r="DZ53" s="1203" t="e">
        <f t="shared" ref="DZ53:DZ54" si="227">VLOOKUP($E53,DW$463:DZ$474,4,FALSE)*DW53*($K53)+(DW53-DX53-DY53)*(1-$K53)</f>
        <v>#DIV/0!</v>
      </c>
      <c r="EA53" s="1204"/>
      <c r="EE53" s="1202" t="e">
        <f t="shared" si="163"/>
        <v>#DIV/0!</v>
      </c>
      <c r="EF53" s="1203" t="e">
        <f t="shared" ref="EF53:EF54" si="228">VLOOKUP($E53,EE$463:EH$474,2,FALSE)*EE53*($K53)+IF($G53&gt;0,($H53/$G53)*EE53,0)*(1-$K53)</f>
        <v>#DIV/0!</v>
      </c>
      <c r="EG53" s="1203" t="e">
        <f t="shared" ref="EG53:EG54" si="229">VLOOKUP($E53,EE$463:EH$474,3,FALSE)*EE53*($K53)+IF($G53&gt;0,($I53/$G53)*EE53,0)*(1-$K53)</f>
        <v>#DIV/0!</v>
      </c>
      <c r="EH53" s="1203" t="e">
        <f t="shared" ref="EH53:EH54" si="230">VLOOKUP($E53,EE$463:EH$474,4,FALSE)*EE53*($K53)+(EE53-EF53-EG53)*(1-$K53)</f>
        <v>#DIV/0!</v>
      </c>
      <c r="EI53" s="1204"/>
      <c r="EM53" s="1202" t="e">
        <f t="shared" si="167"/>
        <v>#DIV/0!</v>
      </c>
      <c r="EN53" s="1203" t="e">
        <f t="shared" ref="EN53:EN54" si="231">VLOOKUP($E53,EM$463:EP$474,2,FALSE)*EM53*($K53)+IF($G53&gt;0,($H53/$G53)*EM53,0)*(1-$K53)</f>
        <v>#DIV/0!</v>
      </c>
      <c r="EO53" s="1203" t="e">
        <f t="shared" ref="EO53:EO54" si="232">VLOOKUP($E53,EM$463:EP$474,3,FALSE)*EM53*($K53)+IF($G53&gt;0,($I53/$G53)*EM53,0)*(1-$K53)</f>
        <v>#DIV/0!</v>
      </c>
      <c r="EP53" s="1203" t="e">
        <f t="shared" ref="EP53:EP54" si="233">VLOOKUP($E53,EM$463:EP$474,4,FALSE)*EM53*($K53)+(EM53-EN53-EO53)*(1-$K53)</f>
        <v>#DIV/0!</v>
      </c>
      <c r="EQ53" s="1204"/>
      <c r="EU53" s="1202" t="e">
        <f t="shared" si="171"/>
        <v>#DIV/0!</v>
      </c>
      <c r="EV53" s="1203" t="e">
        <f t="shared" ref="EV53:EV54" si="234">VLOOKUP($E53,EU$463:EX$474,2,FALSE)*EU53*($K53)+IF($G53&gt;0,($H53/$G53)*EU53,0)*(1-$K53)</f>
        <v>#DIV/0!</v>
      </c>
      <c r="EW53" s="1203" t="e">
        <f t="shared" ref="EW53:EW54" si="235">VLOOKUP($E53,EU$463:EX$474,3,FALSE)*EU53*($K53)+IF($G53&gt;0,($I53/$G53)*EU53,0)*(1-$K53)</f>
        <v>#DIV/0!</v>
      </c>
      <c r="EX53" s="1203" t="e">
        <f t="shared" ref="EX53:EX54" si="236">VLOOKUP($E53,EU$463:EX$474,4,FALSE)*EU53*($K53)+(EU53-EV53-EW53)*(1-$K53)</f>
        <v>#DIV/0!</v>
      </c>
      <c r="EY53" s="1204"/>
      <c r="FC53" s="1202" t="e">
        <f t="shared" si="175"/>
        <v>#DIV/0!</v>
      </c>
      <c r="FD53" s="1203" t="e">
        <f t="shared" ref="FD53:FD54" si="237">VLOOKUP($E53,FC$463:FF$474,2,FALSE)*FC53*($K53)+IF($G53&gt;0,($H53/$G53)*FC53,0)*(1-$K53)</f>
        <v>#DIV/0!</v>
      </c>
      <c r="FE53" s="1203" t="e">
        <f t="shared" ref="FE53:FE54" si="238">VLOOKUP($E53,FC$463:FF$474,3,FALSE)*FC53*($K53)+IF($G53&gt;0,($I53/$G53)*FC53,0)*(1-$K53)</f>
        <v>#DIV/0!</v>
      </c>
      <c r="FF53" s="1203" t="e">
        <f t="shared" ref="FF53:FF54" si="239">VLOOKUP($E53,FC$463:FF$474,4,FALSE)*FC53*($K53)+(FC53-FD53-FE53)*(1-$K53)</f>
        <v>#DIV/0!</v>
      </c>
      <c r="FG53" s="1204"/>
      <c r="FK53" s="1202" t="e">
        <f t="shared" si="179"/>
        <v>#DIV/0!</v>
      </c>
      <c r="FL53" s="1203" t="e">
        <f t="shared" ref="FL53:FL54" si="240">VLOOKUP($E53,FK$463:FN$474,2,FALSE)*FK53*($K53)+IF($G53&gt;0,($H53/$G53)*FK53,0)*(1-$K53)</f>
        <v>#DIV/0!</v>
      </c>
      <c r="FM53" s="1203" t="e">
        <f t="shared" ref="FM53:FM54" si="241">VLOOKUP($E53,FK$463:FN$474,3,FALSE)*FK53*($K53)+IF($G53&gt;0,($I53/$G53)*FK53,0)*(1-$K53)</f>
        <v>#DIV/0!</v>
      </c>
      <c r="FN53" s="1203" t="e">
        <f t="shared" ref="FN53:FN54" si="242">VLOOKUP($E53,FK$463:FN$474,4,FALSE)*FK53*($K53)+(FK53-FL53-FM53)*(1-$K53)</f>
        <v>#DIV/0!</v>
      </c>
      <c r="FO53" s="1204"/>
    </row>
    <row r="54" spans="1:171">
      <c r="A54" s="1231"/>
      <c r="B54" s="520" t="s">
        <v>123</v>
      </c>
      <c r="C54" s="175"/>
      <c r="D54" s="1197">
        <v>397.3</v>
      </c>
      <c r="E54" s="629" t="s">
        <v>91</v>
      </c>
      <c r="F54" s="1199"/>
      <c r="G54" s="629">
        <f>'Sch 1- Rate Base '!G54</f>
        <v>0</v>
      </c>
      <c r="H54" s="629">
        <f>'Sch 1- Rate Base '!H54</f>
        <v>0</v>
      </c>
      <c r="I54" s="629">
        <f>'Sch 1- Rate Base '!I54</f>
        <v>0</v>
      </c>
      <c r="J54" s="630">
        <f>'Sch 1- Rate Base '!J54</f>
        <v>0</v>
      </c>
      <c r="K54" s="1167">
        <f t="shared" si="101"/>
        <v>1</v>
      </c>
      <c r="L54" s="1239" t="e">
        <f t="shared" si="102"/>
        <v>#DIV/0!</v>
      </c>
      <c r="O54" s="1202" t="e">
        <f t="shared" si="103"/>
        <v>#DIV/0!</v>
      </c>
      <c r="P54" s="1203" t="e">
        <f t="shared" si="183"/>
        <v>#DIV/0!</v>
      </c>
      <c r="Q54" s="1203" t="e">
        <f t="shared" si="184"/>
        <v>#DIV/0!</v>
      </c>
      <c r="R54" s="1203" t="e">
        <f t="shared" si="185"/>
        <v>#DIV/0!</v>
      </c>
      <c r="S54" s="1204"/>
      <c r="W54" s="1202" t="e">
        <f t="shared" si="107"/>
        <v>#DIV/0!</v>
      </c>
      <c r="X54" s="1203" t="e">
        <f t="shared" si="186"/>
        <v>#DIV/0!</v>
      </c>
      <c r="Y54" s="1203" t="e">
        <f t="shared" si="187"/>
        <v>#DIV/0!</v>
      </c>
      <c r="Z54" s="1203" t="e">
        <f t="shared" si="188"/>
        <v>#DIV/0!</v>
      </c>
      <c r="AA54" s="1204"/>
      <c r="AE54" s="1202" t="e">
        <f t="shared" si="111"/>
        <v>#DIV/0!</v>
      </c>
      <c r="AF54" s="1203" t="e">
        <f t="shared" si="189"/>
        <v>#DIV/0!</v>
      </c>
      <c r="AG54" s="1203" t="e">
        <f t="shared" si="190"/>
        <v>#DIV/0!</v>
      </c>
      <c r="AH54" s="1203" t="e">
        <f t="shared" si="191"/>
        <v>#DIV/0!</v>
      </c>
      <c r="AI54" s="1204"/>
      <c r="AM54" s="1202" t="e">
        <f t="shared" si="115"/>
        <v>#DIV/0!</v>
      </c>
      <c r="AN54" s="1203" t="e">
        <f t="shared" si="192"/>
        <v>#DIV/0!</v>
      </c>
      <c r="AO54" s="1203" t="e">
        <f t="shared" si="193"/>
        <v>#DIV/0!</v>
      </c>
      <c r="AP54" s="1203" t="e">
        <f t="shared" si="194"/>
        <v>#DIV/0!</v>
      </c>
      <c r="AQ54" s="1204"/>
      <c r="AU54" s="1202" t="e">
        <f t="shared" si="119"/>
        <v>#DIV/0!</v>
      </c>
      <c r="AV54" s="1203" t="e">
        <f t="shared" si="195"/>
        <v>#DIV/0!</v>
      </c>
      <c r="AW54" s="1203" t="e">
        <f t="shared" si="196"/>
        <v>#DIV/0!</v>
      </c>
      <c r="AX54" s="1203" t="e">
        <f t="shared" si="197"/>
        <v>#DIV/0!</v>
      </c>
      <c r="AY54" s="1204"/>
      <c r="BC54" s="1202" t="e">
        <f t="shared" si="123"/>
        <v>#DIV/0!</v>
      </c>
      <c r="BD54" s="1203" t="e">
        <f t="shared" si="198"/>
        <v>#DIV/0!</v>
      </c>
      <c r="BE54" s="1203" t="e">
        <f t="shared" si="199"/>
        <v>#DIV/0!</v>
      </c>
      <c r="BF54" s="1203" t="e">
        <f t="shared" si="200"/>
        <v>#DIV/0!</v>
      </c>
      <c r="BG54" s="1204"/>
      <c r="BK54" s="1202" t="e">
        <f t="shared" si="127"/>
        <v>#DIV/0!</v>
      </c>
      <c r="BL54" s="1203" t="e">
        <f t="shared" si="201"/>
        <v>#DIV/0!</v>
      </c>
      <c r="BM54" s="1203" t="e">
        <f t="shared" si="202"/>
        <v>#DIV/0!</v>
      </c>
      <c r="BN54" s="1203" t="e">
        <f t="shared" si="203"/>
        <v>#DIV/0!</v>
      </c>
      <c r="BO54" s="1204"/>
      <c r="BS54" s="1202" t="e">
        <f t="shared" si="131"/>
        <v>#DIV/0!</v>
      </c>
      <c r="BT54" s="1203" t="e">
        <f t="shared" si="204"/>
        <v>#DIV/0!</v>
      </c>
      <c r="BU54" s="1203" t="e">
        <f t="shared" si="205"/>
        <v>#DIV/0!</v>
      </c>
      <c r="BV54" s="1203" t="e">
        <f t="shared" si="206"/>
        <v>#DIV/0!</v>
      </c>
      <c r="BW54" s="1204"/>
      <c r="CA54" s="1202" t="e">
        <f t="shared" si="135"/>
        <v>#DIV/0!</v>
      </c>
      <c r="CB54" s="1203" t="e">
        <f t="shared" si="207"/>
        <v>#DIV/0!</v>
      </c>
      <c r="CC54" s="1203" t="e">
        <f t="shared" si="208"/>
        <v>#DIV/0!</v>
      </c>
      <c r="CD54" s="1203" t="e">
        <f t="shared" si="209"/>
        <v>#DIV/0!</v>
      </c>
      <c r="CE54" s="1204"/>
      <c r="CI54" s="1202" t="e">
        <f t="shared" si="139"/>
        <v>#DIV/0!</v>
      </c>
      <c r="CJ54" s="1203" t="e">
        <f t="shared" si="210"/>
        <v>#DIV/0!</v>
      </c>
      <c r="CK54" s="1203" t="e">
        <f t="shared" si="211"/>
        <v>#DIV/0!</v>
      </c>
      <c r="CL54" s="1203" t="e">
        <f t="shared" si="212"/>
        <v>#DIV/0!</v>
      </c>
      <c r="CM54" s="1204"/>
      <c r="CQ54" s="1202" t="e">
        <f t="shared" si="143"/>
        <v>#DIV/0!</v>
      </c>
      <c r="CR54" s="1203" t="e">
        <f t="shared" si="213"/>
        <v>#DIV/0!</v>
      </c>
      <c r="CS54" s="1203" t="e">
        <f t="shared" si="214"/>
        <v>#DIV/0!</v>
      </c>
      <c r="CT54" s="1203" t="e">
        <f t="shared" si="215"/>
        <v>#DIV/0!</v>
      </c>
      <c r="CU54" s="1204"/>
      <c r="CY54" s="1202" t="e">
        <f t="shared" si="147"/>
        <v>#DIV/0!</v>
      </c>
      <c r="CZ54" s="1203" t="e">
        <f t="shared" si="216"/>
        <v>#DIV/0!</v>
      </c>
      <c r="DA54" s="1203" t="e">
        <f t="shared" si="217"/>
        <v>#DIV/0!</v>
      </c>
      <c r="DB54" s="1203" t="e">
        <f t="shared" si="218"/>
        <v>#DIV/0!</v>
      </c>
      <c r="DC54" s="1204"/>
      <c r="DG54" s="1202" t="e">
        <f t="shared" si="151"/>
        <v>#DIV/0!</v>
      </c>
      <c r="DH54" s="1203" t="e">
        <f t="shared" si="219"/>
        <v>#DIV/0!</v>
      </c>
      <c r="DI54" s="1203" t="e">
        <f t="shared" si="220"/>
        <v>#DIV/0!</v>
      </c>
      <c r="DJ54" s="1203" t="e">
        <f t="shared" si="221"/>
        <v>#DIV/0!</v>
      </c>
      <c r="DK54" s="1204"/>
      <c r="DO54" s="1202" t="e">
        <f t="shared" si="155"/>
        <v>#DIV/0!</v>
      </c>
      <c r="DP54" s="1203" t="e">
        <f t="shared" si="222"/>
        <v>#DIV/0!</v>
      </c>
      <c r="DQ54" s="1203" t="e">
        <f t="shared" si="223"/>
        <v>#DIV/0!</v>
      </c>
      <c r="DR54" s="1203" t="e">
        <f t="shared" si="224"/>
        <v>#DIV/0!</v>
      </c>
      <c r="DS54" s="1204"/>
      <c r="DW54" s="1202" t="e">
        <f t="shared" si="159"/>
        <v>#DIV/0!</v>
      </c>
      <c r="DX54" s="1203" t="e">
        <f t="shared" si="225"/>
        <v>#DIV/0!</v>
      </c>
      <c r="DY54" s="1203" t="e">
        <f t="shared" si="226"/>
        <v>#DIV/0!</v>
      </c>
      <c r="DZ54" s="1203" t="e">
        <f t="shared" si="227"/>
        <v>#DIV/0!</v>
      </c>
      <c r="EA54" s="1204"/>
      <c r="EE54" s="1202" t="e">
        <f t="shared" si="163"/>
        <v>#DIV/0!</v>
      </c>
      <c r="EF54" s="1203" t="e">
        <f t="shared" si="228"/>
        <v>#DIV/0!</v>
      </c>
      <c r="EG54" s="1203" t="e">
        <f t="shared" si="229"/>
        <v>#DIV/0!</v>
      </c>
      <c r="EH54" s="1203" t="e">
        <f t="shared" si="230"/>
        <v>#DIV/0!</v>
      </c>
      <c r="EI54" s="1204"/>
      <c r="EM54" s="1202" t="e">
        <f t="shared" si="167"/>
        <v>#DIV/0!</v>
      </c>
      <c r="EN54" s="1203" t="e">
        <f t="shared" si="231"/>
        <v>#DIV/0!</v>
      </c>
      <c r="EO54" s="1203" t="e">
        <f t="shared" si="232"/>
        <v>#DIV/0!</v>
      </c>
      <c r="EP54" s="1203" t="e">
        <f t="shared" si="233"/>
        <v>#DIV/0!</v>
      </c>
      <c r="EQ54" s="1204"/>
      <c r="EU54" s="1202" t="e">
        <f t="shared" si="171"/>
        <v>#DIV/0!</v>
      </c>
      <c r="EV54" s="1203" t="e">
        <f t="shared" si="234"/>
        <v>#DIV/0!</v>
      </c>
      <c r="EW54" s="1203" t="e">
        <f t="shared" si="235"/>
        <v>#DIV/0!</v>
      </c>
      <c r="EX54" s="1203" t="e">
        <f t="shared" si="236"/>
        <v>#DIV/0!</v>
      </c>
      <c r="EY54" s="1204"/>
      <c r="FC54" s="1202" t="e">
        <f t="shared" si="175"/>
        <v>#DIV/0!</v>
      </c>
      <c r="FD54" s="1203" t="e">
        <f t="shared" si="237"/>
        <v>#DIV/0!</v>
      </c>
      <c r="FE54" s="1203" t="e">
        <f t="shared" si="238"/>
        <v>#DIV/0!</v>
      </c>
      <c r="FF54" s="1203" t="e">
        <f t="shared" si="239"/>
        <v>#DIV/0!</v>
      </c>
      <c r="FG54" s="1204"/>
      <c r="FK54" s="1202" t="e">
        <f t="shared" si="179"/>
        <v>#DIV/0!</v>
      </c>
      <c r="FL54" s="1203" t="e">
        <f t="shared" si="240"/>
        <v>#DIV/0!</v>
      </c>
      <c r="FM54" s="1203" t="e">
        <f t="shared" si="241"/>
        <v>#DIV/0!</v>
      </c>
      <c r="FN54" s="1203" t="e">
        <f t="shared" si="242"/>
        <v>#DIV/0!</v>
      </c>
      <c r="FO54" s="1204"/>
    </row>
    <row r="55" spans="1:171">
      <c r="A55" s="1231"/>
      <c r="B55" s="520" t="s">
        <v>124</v>
      </c>
      <c r="C55" s="1196"/>
      <c r="D55" s="1197">
        <v>398</v>
      </c>
      <c r="E55" s="629" t="str">
        <f>'Sch 1- Rate Base '!E55</f>
        <v>PTD</v>
      </c>
      <c r="F55" s="1199"/>
      <c r="G55" s="629">
        <f>'Sch 1- Rate Base '!G55</f>
        <v>0</v>
      </c>
      <c r="H55" s="629">
        <f>'Sch 1- Rate Base '!H55</f>
        <v>0</v>
      </c>
      <c r="I55" s="629">
        <f>'Sch 1- Rate Base '!I55</f>
        <v>0</v>
      </c>
      <c r="J55" s="630">
        <f>'Sch 1- Rate Base '!J55</f>
        <v>0</v>
      </c>
      <c r="K55" s="1167">
        <f t="shared" si="101"/>
        <v>1</v>
      </c>
      <c r="L55" s="1239" t="e">
        <f>$G55/($G$29+$G$33+$G$37)</f>
        <v>#DIV/0!</v>
      </c>
      <c r="O55" s="1202" t="e">
        <f>(O$29+O$33+O$37)*$L55</f>
        <v>#DIV/0!</v>
      </c>
      <c r="P55" s="1203" t="e">
        <f>VLOOKUP($E55,O$463:R$474,2,FALSE)*O55*($K55)+IF($G55&gt;0,($H55/$G55)*O55,0)*(1-$K55)</f>
        <v>#DIV/0!</v>
      </c>
      <c r="Q55" s="1203" t="e">
        <f>VLOOKUP($E55,O$463:R$474,3,FALSE)*O55*($K55)+IF($G55&gt;0,($I55/$G55)*O55,0)*(1-$K55)</f>
        <v>#DIV/0!</v>
      </c>
      <c r="R55" s="1203" t="e">
        <f>VLOOKUP($E55,O$463:R$474,4,FALSE)*O55*($K55)+(O55-P55-Q55)*(1-$K55)</f>
        <v>#DIV/0!</v>
      </c>
      <c r="S55" s="1204"/>
      <c r="W55" s="1202" t="e">
        <f>(W$29+W$33+W$37)*$L55</f>
        <v>#DIV/0!</v>
      </c>
      <c r="X55" s="1203" t="e">
        <f>VLOOKUP($E55,W$463:Z$474,2,FALSE)*W55*($K55)+IF($G55&gt;0,($H55/$G55)*W55,0)*(1-$K55)</f>
        <v>#DIV/0!</v>
      </c>
      <c r="Y55" s="1203" t="e">
        <f>VLOOKUP($E55,W$463:Z$474,3,FALSE)*W55*($K55)+IF($G55&gt;0,($I55/$G55)*W55,0)*(1-$K55)</f>
        <v>#DIV/0!</v>
      </c>
      <c r="Z55" s="1203" t="e">
        <f>VLOOKUP($E55,W$463:Z$474,4,FALSE)*W55*($K55)+(W55-X55-Y55)*(1-$K55)</f>
        <v>#DIV/0!</v>
      </c>
      <c r="AA55" s="1204"/>
      <c r="AE55" s="1202" t="e">
        <f>(AE$29+AE$33+AE$37)*$L55</f>
        <v>#DIV/0!</v>
      </c>
      <c r="AF55" s="1203" t="e">
        <f>VLOOKUP($E55,AE$463:AH$474,2,FALSE)*AE55*($K55)+IF($G55&gt;0,($H55/$G55)*AE55,0)*(1-$K55)</f>
        <v>#DIV/0!</v>
      </c>
      <c r="AG55" s="1203" t="e">
        <f>VLOOKUP($E55,AE$463:AH$474,3,FALSE)*AE55*($K55)+IF($G55&gt;0,($I55/$G55)*AE55,0)*(1-$K55)</f>
        <v>#DIV/0!</v>
      </c>
      <c r="AH55" s="1203" t="e">
        <f>VLOOKUP($E55,AE$463:AH$474,4,FALSE)*AE55*($K55)+(AE55-AF55-AG55)*(1-$K55)</f>
        <v>#DIV/0!</v>
      </c>
      <c r="AI55" s="1204"/>
      <c r="AM55" s="1202" t="e">
        <f>(AM$29+AM$33+AM$37)*$L55</f>
        <v>#DIV/0!</v>
      </c>
      <c r="AN55" s="1203" t="e">
        <f>VLOOKUP($E55,AM$463:AP$474,2,FALSE)*AM55*($K55)+IF($G55&gt;0,($H55/$G55)*AM55,0)*(1-$K55)</f>
        <v>#DIV/0!</v>
      </c>
      <c r="AO55" s="1203" t="e">
        <f>VLOOKUP($E55,AM$463:AP$474,3,FALSE)*AM55*($K55)+IF($G55&gt;0,($I55/$G55)*AM55,0)*(1-$K55)</f>
        <v>#DIV/0!</v>
      </c>
      <c r="AP55" s="1203" t="e">
        <f>VLOOKUP($E55,AM$463:AP$474,4,FALSE)*AM55*($K55)+(AM55-AN55-AO55)*(1-$K55)</f>
        <v>#DIV/0!</v>
      </c>
      <c r="AQ55" s="1204"/>
      <c r="AU55" s="1202" t="e">
        <f>(AU$29+AU$33+AU$37)*$L55</f>
        <v>#DIV/0!</v>
      </c>
      <c r="AV55" s="1203" t="e">
        <f>VLOOKUP($E55,AU$463:AX$474,2,FALSE)*AU55*($K55)+IF($G55&gt;0,($H55/$G55)*AU55,0)*(1-$K55)</f>
        <v>#DIV/0!</v>
      </c>
      <c r="AW55" s="1203" t="e">
        <f>VLOOKUP($E55,AU$463:AX$474,3,FALSE)*AU55*($K55)+IF($G55&gt;0,($I55/$G55)*AU55,0)*(1-$K55)</f>
        <v>#DIV/0!</v>
      </c>
      <c r="AX55" s="1203" t="e">
        <f>VLOOKUP($E55,AU$463:AX$474,4,FALSE)*AU55*($K55)+(AU55-AV55-AW55)*(1-$K55)</f>
        <v>#DIV/0!</v>
      </c>
      <c r="AY55" s="1204"/>
      <c r="BC55" s="1202" t="e">
        <f>(BC$29+BC$33+BC$37)*$L55</f>
        <v>#DIV/0!</v>
      </c>
      <c r="BD55" s="1203" t="e">
        <f>VLOOKUP($E55,BC$463:BF$474,2,FALSE)*BC55*($K55)+IF($G55&gt;0,($H55/$G55)*BC55,0)*(1-$K55)</f>
        <v>#DIV/0!</v>
      </c>
      <c r="BE55" s="1203" t="e">
        <f>VLOOKUP($E55,BC$463:BF$474,3,FALSE)*BC55*($K55)+IF($G55&gt;0,($I55/$G55)*BC55,0)*(1-$K55)</f>
        <v>#DIV/0!</v>
      </c>
      <c r="BF55" s="1203" t="e">
        <f>VLOOKUP($E55,BC$463:BF$474,4,FALSE)*BC55*($K55)+(BC55-BD55-BE55)*(1-$K55)</f>
        <v>#DIV/0!</v>
      </c>
      <c r="BG55" s="1204"/>
      <c r="BK55" s="1202" t="e">
        <f>(BK$29+BK$33+BK$37)*$L55</f>
        <v>#DIV/0!</v>
      </c>
      <c r="BL55" s="1203" t="e">
        <f>VLOOKUP($E55,BK$463:BN$474,2,FALSE)*BK55*($K55)+IF($G55&gt;0,($H55/$G55)*BK55,0)*(1-$K55)</f>
        <v>#DIV/0!</v>
      </c>
      <c r="BM55" s="1203" t="e">
        <f>VLOOKUP($E55,BK$463:BN$474,3,FALSE)*BK55*($K55)+IF($G55&gt;0,($I55/$G55)*BK55,0)*(1-$K55)</f>
        <v>#DIV/0!</v>
      </c>
      <c r="BN55" s="1203" t="e">
        <f>VLOOKUP($E55,BK$463:BN$474,4,FALSE)*BK55*($K55)+(BK55-BL55-BM55)*(1-$K55)</f>
        <v>#DIV/0!</v>
      </c>
      <c r="BO55" s="1204"/>
      <c r="BS55" s="1202" t="e">
        <f>(BS$29+BS$33+BS$37)*$L55</f>
        <v>#DIV/0!</v>
      </c>
      <c r="BT55" s="1203" t="e">
        <f>VLOOKUP($E55,BS$463:BV$474,2,FALSE)*BS55*($K55)+IF($G55&gt;0,($H55/$G55)*BS55,0)*(1-$K55)</f>
        <v>#DIV/0!</v>
      </c>
      <c r="BU55" s="1203" t="e">
        <f>VLOOKUP($E55,BS$463:BV$474,3,FALSE)*BS55*($K55)+IF($G55&gt;0,($I55/$G55)*BS55,0)*(1-$K55)</f>
        <v>#DIV/0!</v>
      </c>
      <c r="BV55" s="1203" t="e">
        <f>VLOOKUP($E55,BS$463:BV$474,4,FALSE)*BS55*($K55)+(BS55-BT55-BU55)*(1-$K55)</f>
        <v>#DIV/0!</v>
      </c>
      <c r="BW55" s="1204"/>
      <c r="CA55" s="1202" t="e">
        <f>(CA$29+CA$33+CA$37)*$L55</f>
        <v>#DIV/0!</v>
      </c>
      <c r="CB55" s="1203" t="e">
        <f>VLOOKUP($E55,CA$463:CD$474,2,FALSE)*CA55*($K55)+IF($G55&gt;0,($H55/$G55)*CA55,0)*(1-$K55)</f>
        <v>#DIV/0!</v>
      </c>
      <c r="CC55" s="1203" t="e">
        <f>VLOOKUP($E55,CA$463:CD$474,3,FALSE)*CA55*($K55)+IF($G55&gt;0,($I55/$G55)*CA55,0)*(1-$K55)</f>
        <v>#DIV/0!</v>
      </c>
      <c r="CD55" s="1203" t="e">
        <f>VLOOKUP($E55,CA$463:CD$474,4,FALSE)*CA55*($K55)+(CA55-CB55-CC55)*(1-$K55)</f>
        <v>#DIV/0!</v>
      </c>
      <c r="CE55" s="1204"/>
      <c r="CI55" s="1202" t="e">
        <f>(CI$29+CI$33+CI$37)*$L55</f>
        <v>#DIV/0!</v>
      </c>
      <c r="CJ55" s="1203" t="e">
        <f>VLOOKUP($E55,CI$463:CL$474,2,FALSE)*CI55*($K55)+IF($G55&gt;0,($H55/$G55)*CI55,0)*(1-$K55)</f>
        <v>#DIV/0!</v>
      </c>
      <c r="CK55" s="1203" t="e">
        <f>VLOOKUP($E55,CI$463:CL$474,3,FALSE)*CI55*($K55)+IF($G55&gt;0,($I55/$G55)*CI55,0)*(1-$K55)</f>
        <v>#DIV/0!</v>
      </c>
      <c r="CL55" s="1203" t="e">
        <f>VLOOKUP($E55,CI$463:CL$474,4,FALSE)*CI55*($K55)+(CI55-CJ55-CK55)*(1-$K55)</f>
        <v>#DIV/0!</v>
      </c>
      <c r="CM55" s="1204"/>
      <c r="CQ55" s="1202" t="e">
        <f>(CQ$29+CQ$33+CQ$37)*$L55</f>
        <v>#DIV/0!</v>
      </c>
      <c r="CR55" s="1203" t="e">
        <f>VLOOKUP($E55,CQ$463:CT$474,2,FALSE)*CQ55*($K55)+IF($G55&gt;0,($H55/$G55)*CQ55,0)*(1-$K55)</f>
        <v>#DIV/0!</v>
      </c>
      <c r="CS55" s="1203" t="e">
        <f>VLOOKUP($E55,CQ$463:CT$474,3,FALSE)*CQ55*($K55)+IF($G55&gt;0,($I55/$G55)*CQ55,0)*(1-$K55)</f>
        <v>#DIV/0!</v>
      </c>
      <c r="CT55" s="1203" t="e">
        <f>VLOOKUP($E55,CQ$463:CT$474,4,FALSE)*CQ55*($K55)+(CQ55-CR55-CS55)*(1-$K55)</f>
        <v>#DIV/0!</v>
      </c>
      <c r="CU55" s="1204"/>
      <c r="CY55" s="1202" t="e">
        <f>(CY$29+CY$33+CY$37)*$L55</f>
        <v>#DIV/0!</v>
      </c>
      <c r="CZ55" s="1203" t="e">
        <f>VLOOKUP($E55,CY$463:DB$474,2,FALSE)*CY55*($K55)+IF($G55&gt;0,($H55/$G55)*CY55,0)*(1-$K55)</f>
        <v>#DIV/0!</v>
      </c>
      <c r="DA55" s="1203" t="e">
        <f>VLOOKUP($E55,CY$463:DB$474,3,FALSE)*CY55*($K55)+IF($G55&gt;0,($I55/$G55)*CY55,0)*(1-$K55)</f>
        <v>#DIV/0!</v>
      </c>
      <c r="DB55" s="1203" t="e">
        <f>VLOOKUP($E55,CY$463:DB$474,4,FALSE)*CY55*($K55)+(CY55-CZ55-DA55)*(1-$K55)</f>
        <v>#DIV/0!</v>
      </c>
      <c r="DC55" s="1204"/>
      <c r="DG55" s="1202" t="e">
        <f>(DG$29+DG$33+DG$37)*$L55</f>
        <v>#DIV/0!</v>
      </c>
      <c r="DH55" s="1203" t="e">
        <f>VLOOKUP($E55,DG$463:DJ$474,2,FALSE)*DG55*($K55)+IF($G55&gt;0,($H55/$G55)*DG55,0)*(1-$K55)</f>
        <v>#DIV/0!</v>
      </c>
      <c r="DI55" s="1203" t="e">
        <f>VLOOKUP($E55,DG$463:DJ$474,3,FALSE)*DG55*($K55)+IF($G55&gt;0,($I55/$G55)*DG55,0)*(1-$K55)</f>
        <v>#DIV/0!</v>
      </c>
      <c r="DJ55" s="1203" t="e">
        <f>VLOOKUP($E55,DG$463:DJ$474,4,FALSE)*DG55*($K55)+(DG55-DH55-DI55)*(1-$K55)</f>
        <v>#DIV/0!</v>
      </c>
      <c r="DK55" s="1204"/>
      <c r="DO55" s="1202" t="e">
        <f>(DO$29+DO$33+DO$37)*$L55</f>
        <v>#DIV/0!</v>
      </c>
      <c r="DP55" s="1203" t="e">
        <f>VLOOKUP($E55,DO$463:DR$474,2,FALSE)*DO55*($K55)+IF($G55&gt;0,($H55/$G55)*DO55,0)*(1-$K55)</f>
        <v>#DIV/0!</v>
      </c>
      <c r="DQ55" s="1203" t="e">
        <f>VLOOKUP($E55,DO$463:DR$474,3,FALSE)*DO55*($K55)+IF($G55&gt;0,($I55/$G55)*DO55,0)*(1-$K55)</f>
        <v>#DIV/0!</v>
      </c>
      <c r="DR55" s="1203" t="e">
        <f>VLOOKUP($E55,DO$463:DR$474,4,FALSE)*DO55*($K55)+(DO55-DP55-DQ55)*(1-$K55)</f>
        <v>#DIV/0!</v>
      </c>
      <c r="DS55" s="1204"/>
      <c r="DW55" s="1202" t="e">
        <f>(DW$29+DW$33+DW$37)*$L55</f>
        <v>#DIV/0!</v>
      </c>
      <c r="DX55" s="1203" t="e">
        <f>VLOOKUP($E55,DW$463:DZ$474,2,FALSE)*DW55*($K55)+IF($G55&gt;0,($H55/$G55)*DW55,0)*(1-$K55)</f>
        <v>#DIV/0!</v>
      </c>
      <c r="DY55" s="1203" t="e">
        <f>VLOOKUP($E55,DW$463:DZ$474,3,FALSE)*DW55*($K55)+IF($G55&gt;0,($I55/$G55)*DW55,0)*(1-$K55)</f>
        <v>#DIV/0!</v>
      </c>
      <c r="DZ55" s="1203" t="e">
        <f>VLOOKUP($E55,DW$463:DZ$474,4,FALSE)*DW55*($K55)+(DW55-DX55-DY55)*(1-$K55)</f>
        <v>#DIV/0!</v>
      </c>
      <c r="EA55" s="1204"/>
      <c r="EE55" s="1202" t="e">
        <f>(EE$29+EE$33+EE$37)*$L55</f>
        <v>#DIV/0!</v>
      </c>
      <c r="EF55" s="1203" t="e">
        <f>VLOOKUP($E55,EE$463:EH$474,2,FALSE)*EE55*($K55)+IF($G55&gt;0,($H55/$G55)*EE55,0)*(1-$K55)</f>
        <v>#DIV/0!</v>
      </c>
      <c r="EG55" s="1203" t="e">
        <f>VLOOKUP($E55,EE$463:EH$474,3,FALSE)*EE55*($K55)+IF($G55&gt;0,($I55/$G55)*EE55,0)*(1-$K55)</f>
        <v>#DIV/0!</v>
      </c>
      <c r="EH55" s="1203" t="e">
        <f>VLOOKUP($E55,EE$463:EH$474,4,FALSE)*EE55*($K55)+(EE55-EF55-EG55)*(1-$K55)</f>
        <v>#DIV/0!</v>
      </c>
      <c r="EI55" s="1204"/>
      <c r="EM55" s="1202" t="e">
        <f>(EM$29+EM$33+EM$37)*$L55</f>
        <v>#DIV/0!</v>
      </c>
      <c r="EN55" s="1203" t="e">
        <f>VLOOKUP($E55,EM$463:EP$474,2,FALSE)*EM55*($K55)+IF($G55&gt;0,($H55/$G55)*EM55,0)*(1-$K55)</f>
        <v>#DIV/0!</v>
      </c>
      <c r="EO55" s="1203" t="e">
        <f>VLOOKUP($E55,EM$463:EP$474,3,FALSE)*EM55*($K55)+IF($G55&gt;0,($I55/$G55)*EM55,0)*(1-$K55)</f>
        <v>#DIV/0!</v>
      </c>
      <c r="EP55" s="1203" t="e">
        <f>VLOOKUP($E55,EM$463:EP$474,4,FALSE)*EM55*($K55)+(EM55-EN55-EO55)*(1-$K55)</f>
        <v>#DIV/0!</v>
      </c>
      <c r="EQ55" s="1204"/>
      <c r="EU55" s="1202" t="e">
        <f>(EU$29+EU$33+EU$37)*$L55</f>
        <v>#DIV/0!</v>
      </c>
      <c r="EV55" s="1203" t="e">
        <f>VLOOKUP($E55,EU$463:EX$474,2,FALSE)*EU55*($K55)+IF($G55&gt;0,($H55/$G55)*EU55,0)*(1-$K55)</f>
        <v>#DIV/0!</v>
      </c>
      <c r="EW55" s="1203" t="e">
        <f>VLOOKUP($E55,EU$463:EX$474,3,FALSE)*EU55*($K55)+IF($G55&gt;0,($I55/$G55)*EU55,0)*(1-$K55)</f>
        <v>#DIV/0!</v>
      </c>
      <c r="EX55" s="1203" t="e">
        <f>VLOOKUP($E55,EU$463:EX$474,4,FALSE)*EU55*($K55)+(EU55-EV55-EW55)*(1-$K55)</f>
        <v>#DIV/0!</v>
      </c>
      <c r="EY55" s="1204"/>
      <c r="FC55" s="1202" t="e">
        <f>(FC$29+FC$33+FC$37)*$L55</f>
        <v>#DIV/0!</v>
      </c>
      <c r="FD55" s="1203" t="e">
        <f>VLOOKUP($E55,FC$463:FF$474,2,FALSE)*FC55*($K55)+IF($G55&gt;0,($H55/$G55)*FC55,0)*(1-$K55)</f>
        <v>#DIV/0!</v>
      </c>
      <c r="FE55" s="1203" t="e">
        <f>VLOOKUP($E55,FC$463:FF$474,3,FALSE)*FC55*($K55)+IF($G55&gt;0,($I55/$G55)*FC55,0)*(1-$K55)</f>
        <v>#DIV/0!</v>
      </c>
      <c r="FF55" s="1203" t="e">
        <f>VLOOKUP($E55,FC$463:FF$474,4,FALSE)*FC55*($K55)+(FC55-FD55-FE55)*(1-$K55)</f>
        <v>#DIV/0!</v>
      </c>
      <c r="FG55" s="1204"/>
      <c r="FK55" s="1202" t="e">
        <f>(FK$29+FK$33+FK$37)*$L55</f>
        <v>#DIV/0!</v>
      </c>
      <c r="FL55" s="1203" t="e">
        <f>VLOOKUP($E55,FK$463:FN$474,2,FALSE)*FK55*($K55)+IF($G55&gt;0,($H55/$G55)*FK55,0)*(1-$K55)</f>
        <v>#DIV/0!</v>
      </c>
      <c r="FM55" s="1203" t="e">
        <f>VLOOKUP($E55,FK$463:FN$474,3,FALSE)*FK55*($K55)+IF($G55&gt;0,($I55/$G55)*FK55,0)*(1-$K55)</f>
        <v>#DIV/0!</v>
      </c>
      <c r="FN55" s="1203" t="e">
        <f>VLOOKUP($E55,FK$463:FN$474,4,FALSE)*FK55*($K55)+(FK55-FL55-FM55)*(1-$K55)</f>
        <v>#DIV/0!</v>
      </c>
      <c r="FO55" s="1204"/>
    </row>
    <row r="56" spans="1:171">
      <c r="A56" s="1231"/>
      <c r="B56" s="520" t="s">
        <v>231</v>
      </c>
      <c r="C56" s="1196"/>
      <c r="D56" s="1197">
        <v>399</v>
      </c>
      <c r="E56" s="629" t="str">
        <f>'Sch 1- Rate Base '!E56</f>
        <v>DIRECT</v>
      </c>
      <c r="F56" s="176"/>
      <c r="G56" s="629">
        <f>'Sch 1- Rate Base '!G56</f>
        <v>0</v>
      </c>
      <c r="H56" s="629">
        <f>'Sch 1- Rate Base '!H56</f>
        <v>0</v>
      </c>
      <c r="I56" s="629">
        <f>'Sch 1- Rate Base '!I56</f>
        <v>0</v>
      </c>
      <c r="J56" s="630">
        <f>'Sch 1- Rate Base '!J56</f>
        <v>0</v>
      </c>
      <c r="K56" s="1167">
        <f t="shared" si="101"/>
        <v>0</v>
      </c>
      <c r="L56" s="1239" t="e">
        <f>$G56/($G$29+$G$33+$G$37)</f>
        <v>#DIV/0!</v>
      </c>
      <c r="O56" s="1202" t="e">
        <f>(O$29+O$33+O$37)*$L56</f>
        <v>#DIV/0!</v>
      </c>
      <c r="P56" s="1203" t="e">
        <f>VLOOKUP($E56,O$463:R$474,2,FALSE)*O56*($K56)+IF($G56&gt;0,($H56/$G56)*O56,0)*(1-$K56)</f>
        <v>#DIV/0!</v>
      </c>
      <c r="Q56" s="1203" t="e">
        <f>VLOOKUP($E56,O$463:R$474,3,FALSE)*O56*($K56)+IF($G56&gt;0,($I56/$G56)*O56,0)*(1-$K56)</f>
        <v>#DIV/0!</v>
      </c>
      <c r="R56" s="1203" t="e">
        <f>VLOOKUP($E56,O$463:R$474,4,FALSE)*O56*($K56)+(O56-P56-Q56)*(1-$K56)</f>
        <v>#DIV/0!</v>
      </c>
      <c r="S56" s="1204"/>
      <c r="W56" s="1202" t="e">
        <f>(W$29+W$33+W$37)*$L56</f>
        <v>#DIV/0!</v>
      </c>
      <c r="X56" s="1203" t="e">
        <f>VLOOKUP($E56,W$463:Z$474,2,FALSE)*W56*($K56)+IF($G56&gt;0,($H56/$G56)*W56,0)*(1-$K56)</f>
        <v>#DIV/0!</v>
      </c>
      <c r="Y56" s="1203" t="e">
        <f>VLOOKUP($E56,W$463:Z$474,3,FALSE)*W56*($K56)+IF($G56&gt;0,($I56/$G56)*W56,0)*(1-$K56)</f>
        <v>#DIV/0!</v>
      </c>
      <c r="Z56" s="1203" t="e">
        <f>VLOOKUP($E56,W$463:Z$474,4,FALSE)*W56*($K56)+(W56-X56-Y56)*(1-$K56)</f>
        <v>#DIV/0!</v>
      </c>
      <c r="AA56" s="1204"/>
      <c r="AE56" s="1202" t="e">
        <f>(AE$29+AE$33+AE$37)*$L56</f>
        <v>#DIV/0!</v>
      </c>
      <c r="AF56" s="1203" t="e">
        <f>VLOOKUP($E56,AE$463:AH$474,2,FALSE)*AE56*($K56)+IF($G56&gt;0,($H56/$G56)*AE56,0)*(1-$K56)</f>
        <v>#DIV/0!</v>
      </c>
      <c r="AG56" s="1203" t="e">
        <f>VLOOKUP($E56,AE$463:AH$474,3,FALSE)*AE56*($K56)+IF($G56&gt;0,($I56/$G56)*AE56,0)*(1-$K56)</f>
        <v>#DIV/0!</v>
      </c>
      <c r="AH56" s="1203" t="e">
        <f>VLOOKUP($E56,AE$463:AH$474,4,FALSE)*AE56*($K56)+(AE56-AF56-AG56)*(1-$K56)</f>
        <v>#DIV/0!</v>
      </c>
      <c r="AI56" s="1204"/>
      <c r="AM56" s="1202" t="e">
        <f>(AM$29+AM$33+AM$37)*$L56</f>
        <v>#DIV/0!</v>
      </c>
      <c r="AN56" s="1203" t="e">
        <f>VLOOKUP($E56,AM$463:AP$474,2,FALSE)*AM56*($K56)+IF($G56&gt;0,($H56/$G56)*AM56,0)*(1-$K56)</f>
        <v>#DIV/0!</v>
      </c>
      <c r="AO56" s="1203" t="e">
        <f>VLOOKUP($E56,AM$463:AP$474,3,FALSE)*AM56*($K56)+IF($G56&gt;0,($I56/$G56)*AM56,0)*(1-$K56)</f>
        <v>#DIV/0!</v>
      </c>
      <c r="AP56" s="1203" t="e">
        <f>VLOOKUP($E56,AM$463:AP$474,4,FALSE)*AM56*($K56)+(AM56-AN56-AO56)*(1-$K56)</f>
        <v>#DIV/0!</v>
      </c>
      <c r="AQ56" s="1204"/>
      <c r="AU56" s="1202" t="e">
        <f>(AU$29+AU$33+AU$37)*$L56</f>
        <v>#DIV/0!</v>
      </c>
      <c r="AV56" s="1203" t="e">
        <f>VLOOKUP($E56,AU$463:AX$474,2,FALSE)*AU56*($K56)+IF($G56&gt;0,($H56/$G56)*AU56,0)*(1-$K56)</f>
        <v>#DIV/0!</v>
      </c>
      <c r="AW56" s="1203" t="e">
        <f>VLOOKUP($E56,AU$463:AX$474,3,FALSE)*AU56*($K56)+IF($G56&gt;0,($I56/$G56)*AU56,0)*(1-$K56)</f>
        <v>#DIV/0!</v>
      </c>
      <c r="AX56" s="1203" t="e">
        <f>VLOOKUP($E56,AU$463:AX$474,4,FALSE)*AU56*($K56)+(AU56-AV56-AW56)*(1-$K56)</f>
        <v>#DIV/0!</v>
      </c>
      <c r="AY56" s="1204"/>
      <c r="BC56" s="1202" t="e">
        <f>(BC$29+BC$33+BC$37)*$L56</f>
        <v>#DIV/0!</v>
      </c>
      <c r="BD56" s="1203" t="e">
        <f>VLOOKUP($E56,BC$463:BF$474,2,FALSE)*BC56*($K56)+IF($G56&gt;0,($H56/$G56)*BC56,0)*(1-$K56)</f>
        <v>#DIV/0!</v>
      </c>
      <c r="BE56" s="1203" t="e">
        <f>VLOOKUP($E56,BC$463:BF$474,3,FALSE)*BC56*($K56)+IF($G56&gt;0,($I56/$G56)*BC56,0)*(1-$K56)</f>
        <v>#DIV/0!</v>
      </c>
      <c r="BF56" s="1203" t="e">
        <f>VLOOKUP($E56,BC$463:BF$474,4,FALSE)*BC56*($K56)+(BC56-BD56-BE56)*(1-$K56)</f>
        <v>#DIV/0!</v>
      </c>
      <c r="BG56" s="1204"/>
      <c r="BK56" s="1202" t="e">
        <f>(BK$29+BK$33+BK$37)*$L56</f>
        <v>#DIV/0!</v>
      </c>
      <c r="BL56" s="1203" t="e">
        <f>VLOOKUP($E56,BK$463:BN$474,2,FALSE)*BK56*($K56)+IF($G56&gt;0,($H56/$G56)*BK56,0)*(1-$K56)</f>
        <v>#DIV/0!</v>
      </c>
      <c r="BM56" s="1203" t="e">
        <f>VLOOKUP($E56,BK$463:BN$474,3,FALSE)*BK56*($K56)+IF($G56&gt;0,($I56/$G56)*BK56,0)*(1-$K56)</f>
        <v>#DIV/0!</v>
      </c>
      <c r="BN56" s="1203" t="e">
        <f>VLOOKUP($E56,BK$463:BN$474,4,FALSE)*BK56*($K56)+(BK56-BL56-BM56)*(1-$K56)</f>
        <v>#DIV/0!</v>
      </c>
      <c r="BO56" s="1204"/>
      <c r="BS56" s="1202" t="e">
        <f>(BS$29+BS$33+BS$37)*$L56</f>
        <v>#DIV/0!</v>
      </c>
      <c r="BT56" s="1203" t="e">
        <f>VLOOKUP($E56,BS$463:BV$474,2,FALSE)*BS56*($K56)+IF($G56&gt;0,($H56/$G56)*BS56,0)*(1-$K56)</f>
        <v>#DIV/0!</v>
      </c>
      <c r="BU56" s="1203" t="e">
        <f>VLOOKUP($E56,BS$463:BV$474,3,FALSE)*BS56*($K56)+IF($G56&gt;0,($I56/$G56)*BS56,0)*(1-$K56)</f>
        <v>#DIV/0!</v>
      </c>
      <c r="BV56" s="1203" t="e">
        <f>VLOOKUP($E56,BS$463:BV$474,4,FALSE)*BS56*($K56)+(BS56-BT56-BU56)*(1-$K56)</f>
        <v>#DIV/0!</v>
      </c>
      <c r="BW56" s="1204"/>
      <c r="CA56" s="1202" t="e">
        <f>(CA$29+CA$33+CA$37)*$L56</f>
        <v>#DIV/0!</v>
      </c>
      <c r="CB56" s="1203" t="e">
        <f>VLOOKUP($E56,CA$463:CD$474,2,FALSE)*CA56*($K56)+IF($G56&gt;0,($H56/$G56)*CA56,0)*(1-$K56)</f>
        <v>#DIV/0!</v>
      </c>
      <c r="CC56" s="1203" t="e">
        <f>VLOOKUP($E56,CA$463:CD$474,3,FALSE)*CA56*($K56)+IF($G56&gt;0,($I56/$G56)*CA56,0)*(1-$K56)</f>
        <v>#DIV/0!</v>
      </c>
      <c r="CD56" s="1203" t="e">
        <f>VLOOKUP($E56,CA$463:CD$474,4,FALSE)*CA56*($K56)+(CA56-CB56-CC56)*(1-$K56)</f>
        <v>#DIV/0!</v>
      </c>
      <c r="CE56" s="1204"/>
      <c r="CI56" s="1202" t="e">
        <f>(CI$29+CI$33+CI$37)*$L56</f>
        <v>#DIV/0!</v>
      </c>
      <c r="CJ56" s="1203" t="e">
        <f>VLOOKUP($E56,CI$463:CL$474,2,FALSE)*CI56*($K56)+IF($G56&gt;0,($H56/$G56)*CI56,0)*(1-$K56)</f>
        <v>#DIV/0!</v>
      </c>
      <c r="CK56" s="1203" t="e">
        <f>VLOOKUP($E56,CI$463:CL$474,3,FALSE)*CI56*($K56)+IF($G56&gt;0,($I56/$G56)*CI56,0)*(1-$K56)</f>
        <v>#DIV/0!</v>
      </c>
      <c r="CL56" s="1203" t="e">
        <f>VLOOKUP($E56,CI$463:CL$474,4,FALSE)*CI56*($K56)+(CI56-CJ56-CK56)*(1-$K56)</f>
        <v>#DIV/0!</v>
      </c>
      <c r="CM56" s="1204"/>
      <c r="CQ56" s="1202" t="e">
        <f>(CQ$29+CQ$33+CQ$37)*$L56</f>
        <v>#DIV/0!</v>
      </c>
      <c r="CR56" s="1203" t="e">
        <f>VLOOKUP($E56,CQ$463:CT$474,2,FALSE)*CQ56*($K56)+IF($G56&gt;0,($H56/$G56)*CQ56,0)*(1-$K56)</f>
        <v>#DIV/0!</v>
      </c>
      <c r="CS56" s="1203" t="e">
        <f>VLOOKUP($E56,CQ$463:CT$474,3,FALSE)*CQ56*($K56)+IF($G56&gt;0,($I56/$G56)*CQ56,0)*(1-$K56)</f>
        <v>#DIV/0!</v>
      </c>
      <c r="CT56" s="1203" t="e">
        <f>VLOOKUP($E56,CQ$463:CT$474,4,FALSE)*CQ56*($K56)+(CQ56-CR56-CS56)*(1-$K56)</f>
        <v>#DIV/0!</v>
      </c>
      <c r="CU56" s="1204"/>
      <c r="CY56" s="1202" t="e">
        <f>(CY$29+CY$33+CY$37)*$L56</f>
        <v>#DIV/0!</v>
      </c>
      <c r="CZ56" s="1203" t="e">
        <f>VLOOKUP($E56,CY$463:DB$474,2,FALSE)*CY56*($K56)+IF($G56&gt;0,($H56/$G56)*CY56,0)*(1-$K56)</f>
        <v>#DIV/0!</v>
      </c>
      <c r="DA56" s="1203" t="e">
        <f>VLOOKUP($E56,CY$463:DB$474,3,FALSE)*CY56*($K56)+IF($G56&gt;0,($I56/$G56)*CY56,0)*(1-$K56)</f>
        <v>#DIV/0!</v>
      </c>
      <c r="DB56" s="1203" t="e">
        <f>VLOOKUP($E56,CY$463:DB$474,4,FALSE)*CY56*($K56)+(CY56-CZ56-DA56)*(1-$K56)</f>
        <v>#DIV/0!</v>
      </c>
      <c r="DC56" s="1204"/>
      <c r="DG56" s="1202" t="e">
        <f>(DG$29+DG$33+DG$37)*$L56</f>
        <v>#DIV/0!</v>
      </c>
      <c r="DH56" s="1203" t="e">
        <f>VLOOKUP($E56,DG$463:DJ$474,2,FALSE)*DG56*($K56)+IF($G56&gt;0,($H56/$G56)*DG56,0)*(1-$K56)</f>
        <v>#DIV/0!</v>
      </c>
      <c r="DI56" s="1203" t="e">
        <f>VLOOKUP($E56,DG$463:DJ$474,3,FALSE)*DG56*($K56)+IF($G56&gt;0,($I56/$G56)*DG56,0)*(1-$K56)</f>
        <v>#DIV/0!</v>
      </c>
      <c r="DJ56" s="1203" t="e">
        <f>VLOOKUP($E56,DG$463:DJ$474,4,FALSE)*DG56*($K56)+(DG56-DH56-DI56)*(1-$K56)</f>
        <v>#DIV/0!</v>
      </c>
      <c r="DK56" s="1204"/>
      <c r="DO56" s="1202" t="e">
        <f>(DO$29+DO$33+DO$37)*$L56</f>
        <v>#DIV/0!</v>
      </c>
      <c r="DP56" s="1203" t="e">
        <f>VLOOKUP($E56,DO$463:DR$474,2,FALSE)*DO56*($K56)+IF($G56&gt;0,($H56/$G56)*DO56,0)*(1-$K56)</f>
        <v>#DIV/0!</v>
      </c>
      <c r="DQ56" s="1203" t="e">
        <f>VLOOKUP($E56,DO$463:DR$474,3,FALSE)*DO56*($K56)+IF($G56&gt;0,($I56/$G56)*DO56,0)*(1-$K56)</f>
        <v>#DIV/0!</v>
      </c>
      <c r="DR56" s="1203" t="e">
        <f>VLOOKUP($E56,DO$463:DR$474,4,FALSE)*DO56*($K56)+(DO56-DP56-DQ56)*(1-$K56)</f>
        <v>#DIV/0!</v>
      </c>
      <c r="DS56" s="1204"/>
      <c r="DW56" s="1202" t="e">
        <f>(DW$29+DW$33+DW$37)*$L56</f>
        <v>#DIV/0!</v>
      </c>
      <c r="DX56" s="1203" t="e">
        <f>VLOOKUP($E56,DW$463:DZ$474,2,FALSE)*DW56*($K56)+IF($G56&gt;0,($H56/$G56)*DW56,0)*(1-$K56)</f>
        <v>#DIV/0!</v>
      </c>
      <c r="DY56" s="1203" t="e">
        <f>VLOOKUP($E56,DW$463:DZ$474,3,FALSE)*DW56*($K56)+IF($G56&gt;0,($I56/$G56)*DW56,0)*(1-$K56)</f>
        <v>#DIV/0!</v>
      </c>
      <c r="DZ56" s="1203" t="e">
        <f>VLOOKUP($E56,DW$463:DZ$474,4,FALSE)*DW56*($K56)+(DW56-DX56-DY56)*(1-$K56)</f>
        <v>#DIV/0!</v>
      </c>
      <c r="EA56" s="1204"/>
      <c r="EE56" s="1202" t="e">
        <f>(EE$29+EE$33+EE$37)*$L56</f>
        <v>#DIV/0!</v>
      </c>
      <c r="EF56" s="1203" t="e">
        <f>VLOOKUP($E56,EE$463:EH$474,2,FALSE)*EE56*($K56)+IF($G56&gt;0,($H56/$G56)*EE56,0)*(1-$K56)</f>
        <v>#DIV/0!</v>
      </c>
      <c r="EG56" s="1203" t="e">
        <f>VLOOKUP($E56,EE$463:EH$474,3,FALSE)*EE56*($K56)+IF($G56&gt;0,($I56/$G56)*EE56,0)*(1-$K56)</f>
        <v>#DIV/0!</v>
      </c>
      <c r="EH56" s="1203" t="e">
        <f>VLOOKUP($E56,EE$463:EH$474,4,FALSE)*EE56*($K56)+(EE56-EF56-EG56)*(1-$K56)</f>
        <v>#DIV/0!</v>
      </c>
      <c r="EI56" s="1204"/>
      <c r="EM56" s="1202" t="e">
        <f>(EM$29+EM$33+EM$37)*$L56</f>
        <v>#DIV/0!</v>
      </c>
      <c r="EN56" s="1203" t="e">
        <f>VLOOKUP($E56,EM$463:EP$474,2,FALSE)*EM56*($K56)+IF($G56&gt;0,($H56/$G56)*EM56,0)*(1-$K56)</f>
        <v>#DIV/0!</v>
      </c>
      <c r="EO56" s="1203" t="e">
        <f>VLOOKUP($E56,EM$463:EP$474,3,FALSE)*EM56*($K56)+IF($G56&gt;0,($I56/$G56)*EM56,0)*(1-$K56)</f>
        <v>#DIV/0!</v>
      </c>
      <c r="EP56" s="1203" t="e">
        <f>VLOOKUP($E56,EM$463:EP$474,4,FALSE)*EM56*($K56)+(EM56-EN56-EO56)*(1-$K56)</f>
        <v>#DIV/0!</v>
      </c>
      <c r="EQ56" s="1204"/>
      <c r="EU56" s="1202" t="e">
        <f>(EU$29+EU$33+EU$37)*$L56</f>
        <v>#DIV/0!</v>
      </c>
      <c r="EV56" s="1203" t="e">
        <f>VLOOKUP($E56,EU$463:EX$474,2,FALSE)*EU56*($K56)+IF($G56&gt;0,($H56/$G56)*EU56,0)*(1-$K56)</f>
        <v>#DIV/0!</v>
      </c>
      <c r="EW56" s="1203" t="e">
        <f>VLOOKUP($E56,EU$463:EX$474,3,FALSE)*EU56*($K56)+IF($G56&gt;0,($I56/$G56)*EU56,0)*(1-$K56)</f>
        <v>#DIV/0!</v>
      </c>
      <c r="EX56" s="1203" t="e">
        <f>VLOOKUP($E56,EU$463:EX$474,4,FALSE)*EU56*($K56)+(EU56-EV56-EW56)*(1-$K56)</f>
        <v>#DIV/0!</v>
      </c>
      <c r="EY56" s="1204"/>
      <c r="FC56" s="1202" t="e">
        <f>(FC$29+FC$33+FC$37)*$L56</f>
        <v>#DIV/0!</v>
      </c>
      <c r="FD56" s="1203" t="e">
        <f>VLOOKUP($E56,FC$463:FF$474,2,FALSE)*FC56*($K56)+IF($G56&gt;0,($H56/$G56)*FC56,0)*(1-$K56)</f>
        <v>#DIV/0!</v>
      </c>
      <c r="FE56" s="1203" t="e">
        <f>VLOOKUP($E56,FC$463:FF$474,3,FALSE)*FC56*($K56)+IF($G56&gt;0,($I56/$G56)*FC56,0)*(1-$K56)</f>
        <v>#DIV/0!</v>
      </c>
      <c r="FF56" s="1203" t="e">
        <f>VLOOKUP($E56,FC$463:FF$474,4,FALSE)*FC56*($K56)+(FC56-FD56-FE56)*(1-$K56)</f>
        <v>#DIV/0!</v>
      </c>
      <c r="FG56" s="1204"/>
      <c r="FK56" s="1202" t="e">
        <f>(FK$29+FK$33+FK$37)*$L56</f>
        <v>#DIV/0!</v>
      </c>
      <c r="FL56" s="1203" t="e">
        <f>VLOOKUP($E56,FK$463:FN$474,2,FALSE)*FK56*($K56)+IF($G56&gt;0,($H56/$G56)*FK56,0)*(1-$K56)</f>
        <v>#DIV/0!</v>
      </c>
      <c r="FM56" s="1203" t="e">
        <f>VLOOKUP($E56,FK$463:FN$474,3,FALSE)*FK56*($K56)+IF($G56&gt;0,($I56/$G56)*FK56,0)*(1-$K56)</f>
        <v>#DIV/0!</v>
      </c>
      <c r="FN56" s="1203" t="e">
        <f>VLOOKUP($E56,FK$463:FN$474,4,FALSE)*FK56*($K56)+(FK56-FL56-FM56)*(1-$K56)</f>
        <v>#DIV/0!</v>
      </c>
      <c r="FO56" s="1204"/>
    </row>
    <row r="57" spans="1:171">
      <c r="A57" s="1231"/>
      <c r="B57" s="520" t="s">
        <v>375</v>
      </c>
      <c r="C57" s="1196"/>
      <c r="D57" s="1197">
        <v>399.1</v>
      </c>
      <c r="E57" s="629" t="str">
        <f>'Sch 1- Rate Base '!E57</f>
        <v>PTD</v>
      </c>
      <c r="F57" s="1199"/>
      <c r="G57" s="629">
        <f>'Sch 1- Rate Base '!G57</f>
        <v>0</v>
      </c>
      <c r="H57" s="629">
        <f>'Sch 1- Rate Base '!H57</f>
        <v>0</v>
      </c>
      <c r="I57" s="629">
        <f>'Sch 1- Rate Base '!I57</f>
        <v>0</v>
      </c>
      <c r="J57" s="630">
        <f>'Sch 1- Rate Base '!J57</f>
        <v>0</v>
      </c>
      <c r="K57" s="1167">
        <f t="shared" si="101"/>
        <v>1</v>
      </c>
      <c r="L57" s="1239" t="e">
        <f>$G57/($G$29+$G$33+$G$37)</f>
        <v>#DIV/0!</v>
      </c>
      <c r="M57" s="1240" t="e">
        <f>SUM(L44:L57)</f>
        <v>#DIV/0!</v>
      </c>
      <c r="O57" s="1202" t="e">
        <f>(O$29+O$33+O$37)*$L57</f>
        <v>#DIV/0!</v>
      </c>
      <c r="P57" s="1203" t="e">
        <f>VLOOKUP($E57,O$463:R$474,2,FALSE)*O57*($K57)+IF($G57&gt;0,($H57/$G57)*O57,0)*(1-$K57)</f>
        <v>#DIV/0!</v>
      </c>
      <c r="Q57" s="1203" t="e">
        <f>VLOOKUP($E57,O$463:R$474,3,FALSE)*O57*($K57)+IF($G57&gt;0,($I57/$G57)*O57,0)*(1-$K57)</f>
        <v>#DIV/0!</v>
      </c>
      <c r="R57" s="1203" t="e">
        <f>VLOOKUP($E57,O$463:R$474,4,FALSE)*O57*($K57)+(O57-P57-Q57)*(1-$K57)</f>
        <v>#DIV/0!</v>
      </c>
      <c r="S57" s="1204"/>
      <c r="W57" s="1202" t="e">
        <f>(W$29+W$33+W$37)*$L57</f>
        <v>#DIV/0!</v>
      </c>
      <c r="X57" s="1203" t="e">
        <f>VLOOKUP($E57,W$463:Z$474,2,FALSE)*W57*($K57)+IF($G57&gt;0,($H57/$G57)*W57,0)*(1-$K57)</f>
        <v>#DIV/0!</v>
      </c>
      <c r="Y57" s="1203" t="e">
        <f>VLOOKUP($E57,W$463:Z$474,3,FALSE)*W57*($K57)+IF($G57&gt;0,($I57/$G57)*W57,0)*(1-$K57)</f>
        <v>#DIV/0!</v>
      </c>
      <c r="Z57" s="1203" t="e">
        <f>VLOOKUP($E57,W$463:Z$474,4,FALSE)*W57*($K57)+(W57-X57-Y57)*(1-$K57)</f>
        <v>#DIV/0!</v>
      </c>
      <c r="AA57" s="1204"/>
      <c r="AE57" s="1202" t="e">
        <f>(AE$29+AE$33+AE$37)*$L57</f>
        <v>#DIV/0!</v>
      </c>
      <c r="AF57" s="1203" t="e">
        <f>VLOOKUP($E57,AE$463:AH$474,2,FALSE)*AE57*($K57)+IF($G57&gt;0,($H57/$G57)*AE57,0)*(1-$K57)</f>
        <v>#DIV/0!</v>
      </c>
      <c r="AG57" s="1203" t="e">
        <f>VLOOKUP($E57,AE$463:AH$474,3,FALSE)*AE57*($K57)+IF($G57&gt;0,($I57/$G57)*AE57,0)*(1-$K57)</f>
        <v>#DIV/0!</v>
      </c>
      <c r="AH57" s="1203" t="e">
        <f>VLOOKUP($E57,AE$463:AH$474,4,FALSE)*AE57*($K57)+(AE57-AF57-AG57)*(1-$K57)</f>
        <v>#DIV/0!</v>
      </c>
      <c r="AI57" s="1204"/>
      <c r="AM57" s="1202" t="e">
        <f>(AM$29+AM$33+AM$37)*$L57</f>
        <v>#DIV/0!</v>
      </c>
      <c r="AN57" s="1203" t="e">
        <f>VLOOKUP($E57,AM$463:AP$474,2,FALSE)*AM57*($K57)+IF($G57&gt;0,($H57/$G57)*AM57,0)*(1-$K57)</f>
        <v>#DIV/0!</v>
      </c>
      <c r="AO57" s="1203" t="e">
        <f>VLOOKUP($E57,AM$463:AP$474,3,FALSE)*AM57*($K57)+IF($G57&gt;0,($I57/$G57)*AM57,0)*(1-$K57)</f>
        <v>#DIV/0!</v>
      </c>
      <c r="AP57" s="1203" t="e">
        <f>VLOOKUP($E57,AM$463:AP$474,4,FALSE)*AM57*($K57)+(AM57-AN57-AO57)*(1-$K57)</f>
        <v>#DIV/0!</v>
      </c>
      <c r="AQ57" s="1204"/>
      <c r="AU57" s="1202" t="e">
        <f>(AU$29+AU$33+AU$37)*$L57</f>
        <v>#DIV/0!</v>
      </c>
      <c r="AV57" s="1203" t="e">
        <f>VLOOKUP($E57,AU$463:AX$474,2,FALSE)*AU57*($K57)+IF($G57&gt;0,($H57/$G57)*AU57,0)*(1-$K57)</f>
        <v>#DIV/0!</v>
      </c>
      <c r="AW57" s="1203" t="e">
        <f>VLOOKUP($E57,AU$463:AX$474,3,FALSE)*AU57*($K57)+IF($G57&gt;0,($I57/$G57)*AU57,0)*(1-$K57)</f>
        <v>#DIV/0!</v>
      </c>
      <c r="AX57" s="1203" t="e">
        <f>VLOOKUP($E57,AU$463:AX$474,4,FALSE)*AU57*($K57)+(AU57-AV57-AW57)*(1-$K57)</f>
        <v>#DIV/0!</v>
      </c>
      <c r="AY57" s="1204"/>
      <c r="BC57" s="1202" t="e">
        <f>(BC$29+BC$33+BC$37)*$L57</f>
        <v>#DIV/0!</v>
      </c>
      <c r="BD57" s="1203" t="e">
        <f>VLOOKUP($E57,BC$463:BF$474,2,FALSE)*BC57*($K57)+IF($G57&gt;0,($H57/$G57)*BC57,0)*(1-$K57)</f>
        <v>#DIV/0!</v>
      </c>
      <c r="BE57" s="1203" t="e">
        <f>VLOOKUP($E57,BC$463:BF$474,3,FALSE)*BC57*($K57)+IF($G57&gt;0,($I57/$G57)*BC57,0)*(1-$K57)</f>
        <v>#DIV/0!</v>
      </c>
      <c r="BF57" s="1203" t="e">
        <f>VLOOKUP($E57,BC$463:BF$474,4,FALSE)*BC57*($K57)+(BC57-BD57-BE57)*(1-$K57)</f>
        <v>#DIV/0!</v>
      </c>
      <c r="BG57" s="1204"/>
      <c r="BK57" s="1202" t="e">
        <f>(BK$29+BK$33+BK$37)*$L57</f>
        <v>#DIV/0!</v>
      </c>
      <c r="BL57" s="1203" t="e">
        <f>VLOOKUP($E57,BK$463:BN$474,2,FALSE)*BK57*($K57)+IF($G57&gt;0,($H57/$G57)*BK57,0)*(1-$K57)</f>
        <v>#DIV/0!</v>
      </c>
      <c r="BM57" s="1203" t="e">
        <f>VLOOKUP($E57,BK$463:BN$474,3,FALSE)*BK57*($K57)+IF($G57&gt;0,($I57/$G57)*BK57,0)*(1-$K57)</f>
        <v>#DIV/0!</v>
      </c>
      <c r="BN57" s="1203" t="e">
        <f>VLOOKUP($E57,BK$463:BN$474,4,FALSE)*BK57*($K57)+(BK57-BL57-BM57)*(1-$K57)</f>
        <v>#DIV/0!</v>
      </c>
      <c r="BO57" s="1204"/>
      <c r="BS57" s="1202" t="e">
        <f>(BS$29+BS$33+BS$37)*$L57</f>
        <v>#DIV/0!</v>
      </c>
      <c r="BT57" s="1203" t="e">
        <f>VLOOKUP($E57,BS$463:BV$474,2,FALSE)*BS57*($K57)+IF($G57&gt;0,($H57/$G57)*BS57,0)*(1-$K57)</f>
        <v>#DIV/0!</v>
      </c>
      <c r="BU57" s="1203" t="e">
        <f>VLOOKUP($E57,BS$463:BV$474,3,FALSE)*BS57*($K57)+IF($G57&gt;0,($I57/$G57)*BS57,0)*(1-$K57)</f>
        <v>#DIV/0!</v>
      </c>
      <c r="BV57" s="1203" t="e">
        <f>VLOOKUP($E57,BS$463:BV$474,4,FALSE)*BS57*($K57)+(BS57-BT57-BU57)*(1-$K57)</f>
        <v>#DIV/0!</v>
      </c>
      <c r="BW57" s="1204"/>
      <c r="CA57" s="1202" t="e">
        <f>(CA$29+CA$33+CA$37)*$L57</f>
        <v>#DIV/0!</v>
      </c>
      <c r="CB57" s="1203" t="e">
        <f>VLOOKUP($E57,CA$463:CD$474,2,FALSE)*CA57*($K57)+IF($G57&gt;0,($H57/$G57)*CA57,0)*(1-$K57)</f>
        <v>#DIV/0!</v>
      </c>
      <c r="CC57" s="1203" t="e">
        <f>VLOOKUP($E57,CA$463:CD$474,3,FALSE)*CA57*($K57)+IF($G57&gt;0,($I57/$G57)*CA57,0)*(1-$K57)</f>
        <v>#DIV/0!</v>
      </c>
      <c r="CD57" s="1203" t="e">
        <f>VLOOKUP($E57,CA$463:CD$474,4,FALSE)*CA57*($K57)+(CA57-CB57-CC57)*(1-$K57)</f>
        <v>#DIV/0!</v>
      </c>
      <c r="CE57" s="1204"/>
      <c r="CI57" s="1202" t="e">
        <f>(CI$29+CI$33+CI$37)*$L57</f>
        <v>#DIV/0!</v>
      </c>
      <c r="CJ57" s="1203" t="e">
        <f>VLOOKUP($E57,CI$463:CL$474,2,FALSE)*CI57*($K57)+IF($G57&gt;0,($H57/$G57)*CI57,0)*(1-$K57)</f>
        <v>#DIV/0!</v>
      </c>
      <c r="CK57" s="1203" t="e">
        <f>VLOOKUP($E57,CI$463:CL$474,3,FALSE)*CI57*($K57)+IF($G57&gt;0,($I57/$G57)*CI57,0)*(1-$K57)</f>
        <v>#DIV/0!</v>
      </c>
      <c r="CL57" s="1203" t="e">
        <f>VLOOKUP($E57,CI$463:CL$474,4,FALSE)*CI57*($K57)+(CI57-CJ57-CK57)*(1-$K57)</f>
        <v>#DIV/0!</v>
      </c>
      <c r="CM57" s="1204"/>
      <c r="CQ57" s="1202" t="e">
        <f>(CQ$29+CQ$33+CQ$37)*$L57</f>
        <v>#DIV/0!</v>
      </c>
      <c r="CR57" s="1203" t="e">
        <f>VLOOKUP($E57,CQ$463:CT$474,2,FALSE)*CQ57*($K57)+IF($G57&gt;0,($H57/$G57)*CQ57,0)*(1-$K57)</f>
        <v>#DIV/0!</v>
      </c>
      <c r="CS57" s="1203" t="e">
        <f>VLOOKUP($E57,CQ$463:CT$474,3,FALSE)*CQ57*($K57)+IF($G57&gt;0,($I57/$G57)*CQ57,0)*(1-$K57)</f>
        <v>#DIV/0!</v>
      </c>
      <c r="CT57" s="1203" t="e">
        <f>VLOOKUP($E57,CQ$463:CT$474,4,FALSE)*CQ57*($K57)+(CQ57-CR57-CS57)*(1-$K57)</f>
        <v>#DIV/0!</v>
      </c>
      <c r="CU57" s="1204"/>
      <c r="CY57" s="1202" t="e">
        <f>(CY$29+CY$33+CY$37)*$L57</f>
        <v>#DIV/0!</v>
      </c>
      <c r="CZ57" s="1203" t="e">
        <f>VLOOKUP($E57,CY$463:DB$474,2,FALSE)*CY57*($K57)+IF($G57&gt;0,($H57/$G57)*CY57,0)*(1-$K57)</f>
        <v>#DIV/0!</v>
      </c>
      <c r="DA57" s="1203" t="e">
        <f>VLOOKUP($E57,CY$463:DB$474,3,FALSE)*CY57*($K57)+IF($G57&gt;0,($I57/$G57)*CY57,0)*(1-$K57)</f>
        <v>#DIV/0!</v>
      </c>
      <c r="DB57" s="1203" t="e">
        <f>VLOOKUP($E57,CY$463:DB$474,4,FALSE)*CY57*($K57)+(CY57-CZ57-DA57)*(1-$K57)</f>
        <v>#DIV/0!</v>
      </c>
      <c r="DC57" s="1204"/>
      <c r="DG57" s="1202" t="e">
        <f>(DG$29+DG$33+DG$37)*$L57</f>
        <v>#DIV/0!</v>
      </c>
      <c r="DH57" s="1203" t="e">
        <f>VLOOKUP($E57,DG$463:DJ$474,2,FALSE)*DG57*($K57)+IF($G57&gt;0,($H57/$G57)*DG57,0)*(1-$K57)</f>
        <v>#DIV/0!</v>
      </c>
      <c r="DI57" s="1203" t="e">
        <f>VLOOKUP($E57,DG$463:DJ$474,3,FALSE)*DG57*($K57)+IF($G57&gt;0,($I57/$G57)*DG57,0)*(1-$K57)</f>
        <v>#DIV/0!</v>
      </c>
      <c r="DJ57" s="1203" t="e">
        <f>VLOOKUP($E57,DG$463:DJ$474,4,FALSE)*DG57*($K57)+(DG57-DH57-DI57)*(1-$K57)</f>
        <v>#DIV/0!</v>
      </c>
      <c r="DK57" s="1204"/>
      <c r="DO57" s="1202" t="e">
        <f>(DO$29+DO$33+DO$37)*$L57</f>
        <v>#DIV/0!</v>
      </c>
      <c r="DP57" s="1203" t="e">
        <f>VLOOKUP($E57,DO$463:DR$474,2,FALSE)*DO57*($K57)+IF($G57&gt;0,($H57/$G57)*DO57,0)*(1-$K57)</f>
        <v>#DIV/0!</v>
      </c>
      <c r="DQ57" s="1203" t="e">
        <f>VLOOKUP($E57,DO$463:DR$474,3,FALSE)*DO57*($K57)+IF($G57&gt;0,($I57/$G57)*DO57,0)*(1-$K57)</f>
        <v>#DIV/0!</v>
      </c>
      <c r="DR57" s="1203" t="e">
        <f>VLOOKUP($E57,DO$463:DR$474,4,FALSE)*DO57*($K57)+(DO57-DP57-DQ57)*(1-$K57)</f>
        <v>#DIV/0!</v>
      </c>
      <c r="DS57" s="1204"/>
      <c r="DW57" s="1202" t="e">
        <f>(DW$29+DW$33+DW$37)*$L57</f>
        <v>#DIV/0!</v>
      </c>
      <c r="DX57" s="1203" t="e">
        <f>VLOOKUP($E57,DW$463:DZ$474,2,FALSE)*DW57*($K57)+IF($G57&gt;0,($H57/$G57)*DW57,0)*(1-$K57)</f>
        <v>#DIV/0!</v>
      </c>
      <c r="DY57" s="1203" t="e">
        <f>VLOOKUP($E57,DW$463:DZ$474,3,FALSE)*DW57*($K57)+IF($G57&gt;0,($I57/$G57)*DW57,0)*(1-$K57)</f>
        <v>#DIV/0!</v>
      </c>
      <c r="DZ57" s="1203" t="e">
        <f>VLOOKUP($E57,DW$463:DZ$474,4,FALSE)*DW57*($K57)+(DW57-DX57-DY57)*(1-$K57)</f>
        <v>#DIV/0!</v>
      </c>
      <c r="EA57" s="1204"/>
      <c r="EE57" s="1202" t="e">
        <f>(EE$29+EE$33+EE$37)*$L57</f>
        <v>#DIV/0!</v>
      </c>
      <c r="EF57" s="1203" t="e">
        <f>VLOOKUP($E57,EE$463:EH$474,2,FALSE)*EE57*($K57)+IF($G57&gt;0,($H57/$G57)*EE57,0)*(1-$K57)</f>
        <v>#DIV/0!</v>
      </c>
      <c r="EG57" s="1203" t="e">
        <f>VLOOKUP($E57,EE$463:EH$474,3,FALSE)*EE57*($K57)+IF($G57&gt;0,($I57/$G57)*EE57,0)*(1-$K57)</f>
        <v>#DIV/0!</v>
      </c>
      <c r="EH57" s="1203" t="e">
        <f>VLOOKUP($E57,EE$463:EH$474,4,FALSE)*EE57*($K57)+(EE57-EF57-EG57)*(1-$K57)</f>
        <v>#DIV/0!</v>
      </c>
      <c r="EI57" s="1204"/>
      <c r="EM57" s="1202" t="e">
        <f>(EM$29+EM$33+EM$37)*$L57</f>
        <v>#DIV/0!</v>
      </c>
      <c r="EN57" s="1203" t="e">
        <f>VLOOKUP($E57,EM$463:EP$474,2,FALSE)*EM57*($K57)+IF($G57&gt;0,($H57/$G57)*EM57,0)*(1-$K57)</f>
        <v>#DIV/0!</v>
      </c>
      <c r="EO57" s="1203" t="e">
        <f>VLOOKUP($E57,EM$463:EP$474,3,FALSE)*EM57*($K57)+IF($G57&gt;0,($I57/$G57)*EM57,0)*(1-$K57)</f>
        <v>#DIV/0!</v>
      </c>
      <c r="EP57" s="1203" t="e">
        <f>VLOOKUP($E57,EM$463:EP$474,4,FALSE)*EM57*($K57)+(EM57-EN57-EO57)*(1-$K57)</f>
        <v>#DIV/0!</v>
      </c>
      <c r="EQ57" s="1204"/>
      <c r="EU57" s="1202" t="e">
        <f>(EU$29+EU$33+EU$37)*$L57</f>
        <v>#DIV/0!</v>
      </c>
      <c r="EV57" s="1203" t="e">
        <f>VLOOKUP($E57,EU$463:EX$474,2,FALSE)*EU57*($K57)+IF($G57&gt;0,($H57/$G57)*EU57,0)*(1-$K57)</f>
        <v>#DIV/0!</v>
      </c>
      <c r="EW57" s="1203" t="e">
        <f>VLOOKUP($E57,EU$463:EX$474,3,FALSE)*EU57*($K57)+IF($G57&gt;0,($I57/$G57)*EU57,0)*(1-$K57)</f>
        <v>#DIV/0!</v>
      </c>
      <c r="EX57" s="1203" t="e">
        <f>VLOOKUP($E57,EU$463:EX$474,4,FALSE)*EU57*($K57)+(EU57-EV57-EW57)*(1-$K57)</f>
        <v>#DIV/0!</v>
      </c>
      <c r="EY57" s="1204"/>
      <c r="FC57" s="1202" t="e">
        <f>(FC$29+FC$33+FC$37)*$L57</f>
        <v>#DIV/0!</v>
      </c>
      <c r="FD57" s="1203" t="e">
        <f>VLOOKUP($E57,FC$463:FF$474,2,FALSE)*FC57*($K57)+IF($G57&gt;0,($H57/$G57)*FC57,0)*(1-$K57)</f>
        <v>#DIV/0!</v>
      </c>
      <c r="FE57" s="1203" t="e">
        <f>VLOOKUP($E57,FC$463:FF$474,3,FALSE)*FC57*($K57)+IF($G57&gt;0,($I57/$G57)*FC57,0)*(1-$K57)</f>
        <v>#DIV/0!</v>
      </c>
      <c r="FF57" s="1203" t="e">
        <f>VLOOKUP($E57,FC$463:FF$474,4,FALSE)*FC57*($K57)+(FC57-FD57-FE57)*(1-$K57)</f>
        <v>#DIV/0!</v>
      </c>
      <c r="FG57" s="1204"/>
      <c r="FK57" s="1202" t="e">
        <f>(FK$29+FK$33+FK$37)*$L57</f>
        <v>#DIV/0!</v>
      </c>
      <c r="FL57" s="1203" t="e">
        <f>VLOOKUP($E57,FK$463:FN$474,2,FALSE)*FK57*($K57)+IF($G57&gt;0,($H57/$G57)*FK57,0)*(1-$K57)</f>
        <v>#DIV/0!</v>
      </c>
      <c r="FM57" s="1203" t="e">
        <f>VLOOKUP($E57,FK$463:FN$474,3,FALSE)*FK57*($K57)+IF($G57&gt;0,($I57/$G57)*FK57,0)*(1-$K57)</f>
        <v>#DIV/0!</v>
      </c>
      <c r="FN57" s="1203" t="e">
        <f>VLOOKUP($E57,FK$463:FN$474,4,FALSE)*FK57*($K57)+(FK57-FL57-FM57)*(1-$K57)</f>
        <v>#DIV/0!</v>
      </c>
      <c r="FO57" s="1204"/>
    </row>
    <row r="58" spans="1:171" ht="16.5">
      <c r="A58" s="405"/>
      <c r="B58" s="520"/>
      <c r="C58" s="521"/>
      <c r="D58" s="769"/>
      <c r="E58" s="769"/>
      <c r="F58" s="769"/>
      <c r="G58" s="1241"/>
      <c r="H58" s="771"/>
      <c r="I58" s="771"/>
      <c r="J58" s="772"/>
      <c r="K58" s="1167"/>
      <c r="S58" s="1204"/>
      <c r="AA58" s="1204"/>
      <c r="AI58" s="1204"/>
      <c r="AQ58" s="1204"/>
      <c r="AY58" s="1204"/>
      <c r="BG58" s="1204"/>
      <c r="BO58" s="1204"/>
      <c r="BW58" s="1204"/>
      <c r="CE58" s="1204"/>
      <c r="CM58" s="1204"/>
      <c r="CU58" s="1204"/>
      <c r="DC58" s="1204"/>
      <c r="DK58" s="1204"/>
      <c r="DS58" s="1204"/>
      <c r="EA58" s="1204"/>
      <c r="EI58" s="1204"/>
      <c r="EQ58" s="1204"/>
      <c r="EY58" s="1204"/>
      <c r="FG58" s="1204"/>
      <c r="FO58" s="1204"/>
    </row>
    <row r="59" spans="1:171" ht="16.5">
      <c r="A59" s="807" t="s">
        <v>125</v>
      </c>
      <c r="B59" s="823"/>
      <c r="C59" s="1226"/>
      <c r="D59" s="1227"/>
      <c r="E59" s="1227"/>
      <c r="F59" s="1228"/>
      <c r="G59" s="1210">
        <f>SUM(G44:G58)</f>
        <v>0</v>
      </c>
      <c r="H59" s="1210">
        <f>SUM(H44:H58)</f>
        <v>0</v>
      </c>
      <c r="I59" s="1210">
        <f>SUM(I44:I58)</f>
        <v>0</v>
      </c>
      <c r="J59" s="1211">
        <f>SUM(J44:J58)</f>
        <v>0</v>
      </c>
      <c r="K59" s="1167"/>
      <c r="O59" s="1242" t="e">
        <f>SUM(O44:O58)</f>
        <v>#DIV/0!</v>
      </c>
      <c r="P59" s="1242" t="e">
        <f>SUM(P44:P58)</f>
        <v>#DIV/0!</v>
      </c>
      <c r="Q59" s="1242" t="e">
        <f>SUM(Q44:Q58)</f>
        <v>#DIV/0!</v>
      </c>
      <c r="R59" s="1242" t="e">
        <f>SUM(R44:R58)</f>
        <v>#DIV/0!</v>
      </c>
      <c r="S59" s="1243"/>
      <c r="W59" s="1242" t="e">
        <f>SUM(W44:W58)</f>
        <v>#DIV/0!</v>
      </c>
      <c r="X59" s="1242" t="e">
        <f>SUM(X44:X58)</f>
        <v>#DIV/0!</v>
      </c>
      <c r="Y59" s="1242" t="e">
        <f>SUM(Y44:Y58)</f>
        <v>#DIV/0!</v>
      </c>
      <c r="Z59" s="1242" t="e">
        <f>SUM(Z44:Z58)</f>
        <v>#DIV/0!</v>
      </c>
      <c r="AA59" s="1243"/>
      <c r="AE59" s="1242" t="e">
        <f>SUM(AE44:AE58)</f>
        <v>#DIV/0!</v>
      </c>
      <c r="AF59" s="1242" t="e">
        <f>SUM(AF44:AF58)</f>
        <v>#DIV/0!</v>
      </c>
      <c r="AG59" s="1242" t="e">
        <f>SUM(AG44:AG58)</f>
        <v>#DIV/0!</v>
      </c>
      <c r="AH59" s="1242" t="e">
        <f>SUM(AH44:AH58)</f>
        <v>#DIV/0!</v>
      </c>
      <c r="AI59" s="1243"/>
      <c r="AM59" s="1242" t="e">
        <f>SUM(AM44:AM58)</f>
        <v>#DIV/0!</v>
      </c>
      <c r="AN59" s="1242" t="e">
        <f>SUM(AN44:AN58)</f>
        <v>#DIV/0!</v>
      </c>
      <c r="AO59" s="1242" t="e">
        <f>SUM(AO44:AO58)</f>
        <v>#DIV/0!</v>
      </c>
      <c r="AP59" s="1242" t="e">
        <f>SUM(AP44:AP58)</f>
        <v>#DIV/0!</v>
      </c>
      <c r="AQ59" s="1243"/>
      <c r="AU59" s="1242" t="e">
        <f>SUM(AU44:AU58)</f>
        <v>#DIV/0!</v>
      </c>
      <c r="AV59" s="1242" t="e">
        <f>SUM(AV44:AV58)</f>
        <v>#DIV/0!</v>
      </c>
      <c r="AW59" s="1242" t="e">
        <f>SUM(AW44:AW58)</f>
        <v>#DIV/0!</v>
      </c>
      <c r="AX59" s="1242" t="e">
        <f>SUM(AX44:AX58)</f>
        <v>#DIV/0!</v>
      </c>
      <c r="AY59" s="1243"/>
      <c r="BC59" s="1242" t="e">
        <f>SUM(BC44:BC58)</f>
        <v>#DIV/0!</v>
      </c>
      <c r="BD59" s="1242" t="e">
        <f>SUM(BD44:BD58)</f>
        <v>#DIV/0!</v>
      </c>
      <c r="BE59" s="1242" t="e">
        <f>SUM(BE44:BE58)</f>
        <v>#DIV/0!</v>
      </c>
      <c r="BF59" s="1242" t="e">
        <f>SUM(BF44:BF58)</f>
        <v>#DIV/0!</v>
      </c>
      <c r="BG59" s="1243"/>
      <c r="BK59" s="1242" t="e">
        <f>SUM(BK44:BK58)</f>
        <v>#DIV/0!</v>
      </c>
      <c r="BL59" s="1242" t="e">
        <f>SUM(BL44:BL58)</f>
        <v>#DIV/0!</v>
      </c>
      <c r="BM59" s="1242" t="e">
        <f>SUM(BM44:BM58)</f>
        <v>#DIV/0!</v>
      </c>
      <c r="BN59" s="1242" t="e">
        <f>SUM(BN44:BN58)</f>
        <v>#DIV/0!</v>
      </c>
      <c r="BO59" s="1243"/>
      <c r="BS59" s="1242" t="e">
        <f>SUM(BS44:BS58)</f>
        <v>#DIV/0!</v>
      </c>
      <c r="BT59" s="1242" t="e">
        <f>SUM(BT44:BT58)</f>
        <v>#DIV/0!</v>
      </c>
      <c r="BU59" s="1242" t="e">
        <f>SUM(BU44:BU58)</f>
        <v>#DIV/0!</v>
      </c>
      <c r="BV59" s="1242" t="e">
        <f>SUM(BV44:BV58)</f>
        <v>#DIV/0!</v>
      </c>
      <c r="BW59" s="1243"/>
      <c r="CA59" s="1242" t="e">
        <f>SUM(CA44:CA58)</f>
        <v>#DIV/0!</v>
      </c>
      <c r="CB59" s="1242" t="e">
        <f>SUM(CB44:CB58)</f>
        <v>#DIV/0!</v>
      </c>
      <c r="CC59" s="1242" t="e">
        <f>SUM(CC44:CC58)</f>
        <v>#DIV/0!</v>
      </c>
      <c r="CD59" s="1242" t="e">
        <f>SUM(CD44:CD58)</f>
        <v>#DIV/0!</v>
      </c>
      <c r="CE59" s="1243"/>
      <c r="CI59" s="1242" t="e">
        <f>SUM(CI44:CI58)</f>
        <v>#DIV/0!</v>
      </c>
      <c r="CJ59" s="1242" t="e">
        <f>SUM(CJ44:CJ58)</f>
        <v>#DIV/0!</v>
      </c>
      <c r="CK59" s="1242" t="e">
        <f>SUM(CK44:CK58)</f>
        <v>#DIV/0!</v>
      </c>
      <c r="CL59" s="1242" t="e">
        <f>SUM(CL44:CL58)</f>
        <v>#DIV/0!</v>
      </c>
      <c r="CM59" s="1243"/>
      <c r="CQ59" s="1242" t="e">
        <f>SUM(CQ44:CQ58)</f>
        <v>#DIV/0!</v>
      </c>
      <c r="CR59" s="1242" t="e">
        <f>SUM(CR44:CR58)</f>
        <v>#DIV/0!</v>
      </c>
      <c r="CS59" s="1242" t="e">
        <f>SUM(CS44:CS58)</f>
        <v>#DIV/0!</v>
      </c>
      <c r="CT59" s="1242" t="e">
        <f>SUM(CT44:CT58)</f>
        <v>#DIV/0!</v>
      </c>
      <c r="CU59" s="1243"/>
      <c r="CY59" s="1242" t="e">
        <f>SUM(CY44:CY58)</f>
        <v>#DIV/0!</v>
      </c>
      <c r="CZ59" s="1242" t="e">
        <f>SUM(CZ44:CZ58)</f>
        <v>#DIV/0!</v>
      </c>
      <c r="DA59" s="1242" t="e">
        <f>SUM(DA44:DA58)</f>
        <v>#DIV/0!</v>
      </c>
      <c r="DB59" s="1242" t="e">
        <f>SUM(DB44:DB58)</f>
        <v>#DIV/0!</v>
      </c>
      <c r="DC59" s="1243"/>
      <c r="DG59" s="1242" t="e">
        <f>SUM(DG44:DG58)</f>
        <v>#DIV/0!</v>
      </c>
      <c r="DH59" s="1242" t="e">
        <f>SUM(DH44:DH58)</f>
        <v>#DIV/0!</v>
      </c>
      <c r="DI59" s="1242" t="e">
        <f>SUM(DI44:DI58)</f>
        <v>#DIV/0!</v>
      </c>
      <c r="DJ59" s="1242" t="e">
        <f>SUM(DJ44:DJ58)</f>
        <v>#DIV/0!</v>
      </c>
      <c r="DK59" s="1243"/>
      <c r="DO59" s="1242" t="e">
        <f>SUM(DO44:DO58)</f>
        <v>#DIV/0!</v>
      </c>
      <c r="DP59" s="1242" t="e">
        <f>SUM(DP44:DP58)</f>
        <v>#DIV/0!</v>
      </c>
      <c r="DQ59" s="1242" t="e">
        <f>SUM(DQ44:DQ58)</f>
        <v>#DIV/0!</v>
      </c>
      <c r="DR59" s="1242" t="e">
        <f>SUM(DR44:DR58)</f>
        <v>#DIV/0!</v>
      </c>
      <c r="DS59" s="1243"/>
      <c r="DW59" s="1242" t="e">
        <f>SUM(DW44:DW58)</f>
        <v>#DIV/0!</v>
      </c>
      <c r="DX59" s="1242" t="e">
        <f>SUM(DX44:DX58)</f>
        <v>#DIV/0!</v>
      </c>
      <c r="DY59" s="1242" t="e">
        <f>SUM(DY44:DY58)</f>
        <v>#DIV/0!</v>
      </c>
      <c r="DZ59" s="1242" t="e">
        <f>SUM(DZ44:DZ58)</f>
        <v>#DIV/0!</v>
      </c>
      <c r="EA59" s="1243"/>
      <c r="EE59" s="1242" t="e">
        <f>SUM(EE44:EE58)</f>
        <v>#DIV/0!</v>
      </c>
      <c r="EF59" s="1242" t="e">
        <f>SUM(EF44:EF58)</f>
        <v>#DIV/0!</v>
      </c>
      <c r="EG59" s="1242" t="e">
        <f>SUM(EG44:EG58)</f>
        <v>#DIV/0!</v>
      </c>
      <c r="EH59" s="1242" t="e">
        <f>SUM(EH44:EH58)</f>
        <v>#DIV/0!</v>
      </c>
      <c r="EI59" s="1243"/>
      <c r="EM59" s="1242" t="e">
        <f>SUM(EM44:EM58)</f>
        <v>#DIV/0!</v>
      </c>
      <c r="EN59" s="1242" t="e">
        <f>SUM(EN44:EN58)</f>
        <v>#DIV/0!</v>
      </c>
      <c r="EO59" s="1242" t="e">
        <f>SUM(EO44:EO58)</f>
        <v>#DIV/0!</v>
      </c>
      <c r="EP59" s="1242" t="e">
        <f>SUM(EP44:EP58)</f>
        <v>#DIV/0!</v>
      </c>
      <c r="EQ59" s="1243"/>
      <c r="EU59" s="1242" t="e">
        <f>SUM(EU44:EU58)</f>
        <v>#DIV/0!</v>
      </c>
      <c r="EV59" s="1242" t="e">
        <f>SUM(EV44:EV58)</f>
        <v>#DIV/0!</v>
      </c>
      <c r="EW59" s="1242" t="e">
        <f>SUM(EW44:EW58)</f>
        <v>#DIV/0!</v>
      </c>
      <c r="EX59" s="1242" t="e">
        <f>SUM(EX44:EX58)</f>
        <v>#DIV/0!</v>
      </c>
      <c r="EY59" s="1243"/>
      <c r="FC59" s="1242" t="e">
        <f>SUM(FC44:FC58)</f>
        <v>#DIV/0!</v>
      </c>
      <c r="FD59" s="1242" t="e">
        <f>SUM(FD44:FD58)</f>
        <v>#DIV/0!</v>
      </c>
      <c r="FE59" s="1242" t="e">
        <f>SUM(FE44:FE58)</f>
        <v>#DIV/0!</v>
      </c>
      <c r="FF59" s="1242" t="e">
        <f>SUM(FF44:FF58)</f>
        <v>#DIV/0!</v>
      </c>
      <c r="FG59" s="1243"/>
      <c r="FK59" s="1242" t="e">
        <f>SUM(FK44:FK58)</f>
        <v>#DIV/0!</v>
      </c>
      <c r="FL59" s="1242" t="e">
        <f>SUM(FL44:FL58)</f>
        <v>#DIV/0!</v>
      </c>
      <c r="FM59" s="1242" t="e">
        <f>SUM(FM44:FM58)</f>
        <v>#DIV/0!</v>
      </c>
      <c r="FN59" s="1242" t="e">
        <f>SUM(FN44:FN58)</f>
        <v>#DIV/0!</v>
      </c>
      <c r="FO59" s="1243"/>
    </row>
    <row r="60" spans="1:171" ht="16.5">
      <c r="A60" s="1244"/>
      <c r="B60" s="823"/>
      <c r="C60" s="521"/>
      <c r="D60" s="521"/>
      <c r="E60" s="823"/>
      <c r="F60" s="823"/>
      <c r="G60" s="817"/>
      <c r="H60" s="817"/>
      <c r="I60" s="817"/>
      <c r="J60" s="818"/>
      <c r="K60" s="1167"/>
      <c r="O60" s="132"/>
      <c r="P60" s="132"/>
      <c r="Q60" s="132"/>
      <c r="R60" s="132"/>
      <c r="S60" s="1243"/>
      <c r="W60" s="132"/>
      <c r="X60" s="132"/>
      <c r="Y60" s="132"/>
      <c r="Z60" s="132"/>
      <c r="AA60" s="1243"/>
      <c r="AE60" s="132"/>
      <c r="AF60" s="132"/>
      <c r="AG60" s="132"/>
      <c r="AH60" s="132"/>
      <c r="AI60" s="1243"/>
      <c r="AM60" s="132"/>
      <c r="AN60" s="132"/>
      <c r="AO60" s="132"/>
      <c r="AP60" s="132"/>
      <c r="AQ60" s="1243"/>
      <c r="AU60" s="132"/>
      <c r="AV60" s="132"/>
      <c r="AW60" s="132"/>
      <c r="AX60" s="132"/>
      <c r="AY60" s="1243"/>
      <c r="BC60" s="132"/>
      <c r="BD60" s="132"/>
      <c r="BE60" s="132"/>
      <c r="BF60" s="132"/>
      <c r="BG60" s="1243"/>
      <c r="BK60" s="132"/>
      <c r="BL60" s="132"/>
      <c r="BM60" s="132"/>
      <c r="BN60" s="132"/>
      <c r="BO60" s="1243"/>
      <c r="BS60" s="132"/>
      <c r="BT60" s="132"/>
      <c r="BU60" s="132"/>
      <c r="BV60" s="132"/>
      <c r="BW60" s="1243"/>
      <c r="CA60" s="132"/>
      <c r="CB60" s="132"/>
      <c r="CC60" s="132"/>
      <c r="CD60" s="132"/>
      <c r="CE60" s="1243"/>
      <c r="CI60" s="132"/>
      <c r="CJ60" s="132"/>
      <c r="CK60" s="132"/>
      <c r="CL60" s="132"/>
      <c r="CM60" s="1243"/>
      <c r="CQ60" s="132"/>
      <c r="CR60" s="132"/>
      <c r="CS60" s="132"/>
      <c r="CT60" s="132"/>
      <c r="CU60" s="1243"/>
      <c r="CY60" s="132"/>
      <c r="CZ60" s="132"/>
      <c r="DA60" s="132"/>
      <c r="DB60" s="132"/>
      <c r="DC60" s="1243"/>
      <c r="DG60" s="132"/>
      <c r="DH60" s="132"/>
      <c r="DI60" s="132"/>
      <c r="DJ60" s="132"/>
      <c r="DK60" s="1243"/>
      <c r="DO60" s="132"/>
      <c r="DP60" s="132"/>
      <c r="DQ60" s="132"/>
      <c r="DR60" s="132"/>
      <c r="DS60" s="1243"/>
      <c r="DW60" s="132"/>
      <c r="DX60" s="132"/>
      <c r="DY60" s="132"/>
      <c r="DZ60" s="132"/>
      <c r="EA60" s="1243"/>
      <c r="EE60" s="132"/>
      <c r="EF60" s="132"/>
      <c r="EG60" s="132"/>
      <c r="EH60" s="132"/>
      <c r="EI60" s="1243"/>
      <c r="EM60" s="132"/>
      <c r="EN60" s="132"/>
      <c r="EO60" s="132"/>
      <c r="EP60" s="132"/>
      <c r="EQ60" s="1243"/>
      <c r="EU60" s="132"/>
      <c r="EV60" s="132"/>
      <c r="EW60" s="132"/>
      <c r="EX60" s="132"/>
      <c r="EY60" s="1243"/>
      <c r="FC60" s="132"/>
      <c r="FD60" s="132"/>
      <c r="FE60" s="132"/>
      <c r="FF60" s="132"/>
      <c r="FG60" s="1243"/>
      <c r="FK60" s="132"/>
      <c r="FL60" s="132"/>
      <c r="FM60" s="132"/>
      <c r="FN60" s="132"/>
      <c r="FO60" s="1243"/>
    </row>
    <row r="61" spans="1:171" ht="16.5">
      <c r="A61" s="807" t="s">
        <v>126</v>
      </c>
      <c r="B61" s="823"/>
      <c r="C61" s="1226"/>
      <c r="D61" s="1227"/>
      <c r="E61" s="1227"/>
      <c r="F61" s="1228"/>
      <c r="G61" s="1245">
        <f>G19+G29+G33+G37+G59</f>
        <v>0</v>
      </c>
      <c r="H61" s="1245">
        <f>H19+H29+H33+H37+H59</f>
        <v>0</v>
      </c>
      <c r="I61" s="1245">
        <f>I19+I29+I33+I37+I59</f>
        <v>0</v>
      </c>
      <c r="J61" s="1246">
        <f>J19+J29+J33+J37+J59</f>
        <v>0</v>
      </c>
      <c r="K61" s="1167"/>
      <c r="O61" s="1242" t="e">
        <f>O19+O29+O33+O37+O59</f>
        <v>#DIV/0!</v>
      </c>
      <c r="P61" s="1242" t="e">
        <f>P19+P29+P33+P37+P59</f>
        <v>#DIV/0!</v>
      </c>
      <c r="Q61" s="1242" t="e">
        <f>Q19+Q29+Q33+Q37+Q59</f>
        <v>#DIV/0!</v>
      </c>
      <c r="R61" s="1242" t="e">
        <f>R19+R29+R33+R37+R59</f>
        <v>#DIV/0!</v>
      </c>
      <c r="S61" s="1243"/>
      <c r="W61" s="1242" t="e">
        <f>W19+W29+W33+W37+W59</f>
        <v>#DIV/0!</v>
      </c>
      <c r="X61" s="1242" t="e">
        <f>X19+X29+X33+X37+X59</f>
        <v>#DIV/0!</v>
      </c>
      <c r="Y61" s="1242" t="e">
        <f>Y19+Y29+Y33+Y37+Y59</f>
        <v>#DIV/0!</v>
      </c>
      <c r="Z61" s="1242" t="e">
        <f>Z19+Z29+Z33+Z37+Z59</f>
        <v>#DIV/0!</v>
      </c>
      <c r="AA61" s="1243"/>
      <c r="AE61" s="1242" t="e">
        <f>AE19+AE29+AE33+AE37+AE59</f>
        <v>#DIV/0!</v>
      </c>
      <c r="AF61" s="1242" t="e">
        <f>AF19+AF29+AF33+AF37+AF59</f>
        <v>#DIV/0!</v>
      </c>
      <c r="AG61" s="1242" t="e">
        <f>AG19+AG29+AG33+AG37+AG59</f>
        <v>#DIV/0!</v>
      </c>
      <c r="AH61" s="1242" t="e">
        <f>AH19+AH29+AH33+AH37+AH59</f>
        <v>#DIV/0!</v>
      </c>
      <c r="AI61" s="1243"/>
      <c r="AM61" s="1242" t="e">
        <f>AM19+AM29+AM33+AM37+AM59</f>
        <v>#DIV/0!</v>
      </c>
      <c r="AN61" s="1242" t="e">
        <f>AN19+AN29+AN33+AN37+AN59</f>
        <v>#DIV/0!</v>
      </c>
      <c r="AO61" s="1242" t="e">
        <f>AO19+AO29+AO33+AO37+AO59</f>
        <v>#DIV/0!</v>
      </c>
      <c r="AP61" s="1242" t="e">
        <f>AP19+AP29+AP33+AP37+AP59</f>
        <v>#DIV/0!</v>
      </c>
      <c r="AQ61" s="1243"/>
      <c r="AU61" s="1242" t="e">
        <f>AU19+AU29+AU33+AU37+AU59</f>
        <v>#DIV/0!</v>
      </c>
      <c r="AV61" s="1242" t="e">
        <f>AV19+AV29+AV33+AV37+AV59</f>
        <v>#DIV/0!</v>
      </c>
      <c r="AW61" s="1242" t="e">
        <f>AW19+AW29+AW33+AW37+AW59</f>
        <v>#DIV/0!</v>
      </c>
      <c r="AX61" s="1242" t="e">
        <f>AX19+AX29+AX33+AX37+AX59</f>
        <v>#DIV/0!</v>
      </c>
      <c r="AY61" s="1243"/>
      <c r="BC61" s="1242" t="e">
        <f>BC19+BC29+BC33+BC37+BC59</f>
        <v>#DIV/0!</v>
      </c>
      <c r="BD61" s="1242" t="e">
        <f>BD19+BD29+BD33+BD37+BD59</f>
        <v>#DIV/0!</v>
      </c>
      <c r="BE61" s="1242" t="e">
        <f>BE19+BE29+BE33+BE37+BE59</f>
        <v>#DIV/0!</v>
      </c>
      <c r="BF61" s="1242" t="e">
        <f>BF19+BF29+BF33+BF37+BF59</f>
        <v>#DIV/0!</v>
      </c>
      <c r="BG61" s="1243"/>
      <c r="BK61" s="1242" t="e">
        <f>BK19+BK29+BK33+BK37+BK59</f>
        <v>#DIV/0!</v>
      </c>
      <c r="BL61" s="1242" t="e">
        <f>BL19+BL29+BL33+BL37+BL59</f>
        <v>#DIV/0!</v>
      </c>
      <c r="BM61" s="1242" t="e">
        <f>BM19+BM29+BM33+BM37+BM59</f>
        <v>#DIV/0!</v>
      </c>
      <c r="BN61" s="1242" t="e">
        <f>BN19+BN29+BN33+BN37+BN59</f>
        <v>#DIV/0!</v>
      </c>
      <c r="BO61" s="1243"/>
      <c r="BS61" s="1242" t="e">
        <f>BS19+BS29+BS33+BS37+BS59</f>
        <v>#DIV/0!</v>
      </c>
      <c r="BT61" s="1242" t="e">
        <f>BT19+BT29+BT33+BT37+BT59</f>
        <v>#DIV/0!</v>
      </c>
      <c r="BU61" s="1242" t="e">
        <f>BU19+BU29+BU33+BU37+BU59</f>
        <v>#DIV/0!</v>
      </c>
      <c r="BV61" s="1242" t="e">
        <f>BV19+BV29+BV33+BV37+BV59</f>
        <v>#DIV/0!</v>
      </c>
      <c r="BW61" s="1243"/>
      <c r="CA61" s="1242" t="e">
        <f>CA19+CA29+CA33+CA37+CA59</f>
        <v>#DIV/0!</v>
      </c>
      <c r="CB61" s="1242" t="e">
        <f>CB19+CB29+CB33+CB37+CB59</f>
        <v>#DIV/0!</v>
      </c>
      <c r="CC61" s="1242" t="e">
        <f>CC19+CC29+CC33+CC37+CC59</f>
        <v>#DIV/0!</v>
      </c>
      <c r="CD61" s="1242" t="e">
        <f>CD19+CD29+CD33+CD37+CD59</f>
        <v>#DIV/0!</v>
      </c>
      <c r="CE61" s="1243"/>
      <c r="CI61" s="1242" t="e">
        <f>CI19+CI29+CI33+CI37+CI59</f>
        <v>#DIV/0!</v>
      </c>
      <c r="CJ61" s="1242" t="e">
        <f>CJ19+CJ29+CJ33+CJ37+CJ59</f>
        <v>#DIV/0!</v>
      </c>
      <c r="CK61" s="1242" t="e">
        <f>CK19+CK29+CK33+CK37+CK59</f>
        <v>#DIV/0!</v>
      </c>
      <c r="CL61" s="1242" t="e">
        <f>CL19+CL29+CL33+CL37+CL59</f>
        <v>#DIV/0!</v>
      </c>
      <c r="CM61" s="1243"/>
      <c r="CQ61" s="1242" t="e">
        <f>CQ19+CQ29+CQ33+CQ37+CQ59</f>
        <v>#DIV/0!</v>
      </c>
      <c r="CR61" s="1242" t="e">
        <f>CR19+CR29+CR33+CR37+CR59</f>
        <v>#DIV/0!</v>
      </c>
      <c r="CS61" s="1242" t="e">
        <f>CS19+CS29+CS33+CS37+CS59</f>
        <v>#DIV/0!</v>
      </c>
      <c r="CT61" s="1242" t="e">
        <f>CT19+CT29+CT33+CT37+CT59</f>
        <v>#DIV/0!</v>
      </c>
      <c r="CU61" s="1243"/>
      <c r="CY61" s="1242" t="e">
        <f>CY19+CY29+CY33+CY37+CY59</f>
        <v>#DIV/0!</v>
      </c>
      <c r="CZ61" s="1242" t="e">
        <f>CZ19+CZ29+CZ33+CZ37+CZ59</f>
        <v>#DIV/0!</v>
      </c>
      <c r="DA61" s="1242" t="e">
        <f>DA19+DA29+DA33+DA37+DA59</f>
        <v>#DIV/0!</v>
      </c>
      <c r="DB61" s="1242" t="e">
        <f>DB19+DB29+DB33+DB37+DB59</f>
        <v>#DIV/0!</v>
      </c>
      <c r="DC61" s="1243"/>
      <c r="DG61" s="1242" t="e">
        <f>DG19+DG29+DG33+DG37+DG59</f>
        <v>#DIV/0!</v>
      </c>
      <c r="DH61" s="1242" t="e">
        <f>DH19+DH29+DH33+DH37+DH59</f>
        <v>#DIV/0!</v>
      </c>
      <c r="DI61" s="1242" t="e">
        <f>DI19+DI29+DI33+DI37+DI59</f>
        <v>#DIV/0!</v>
      </c>
      <c r="DJ61" s="1242" t="e">
        <f>DJ19+DJ29+DJ33+DJ37+DJ59</f>
        <v>#DIV/0!</v>
      </c>
      <c r="DK61" s="1243"/>
      <c r="DO61" s="1242" t="e">
        <f>DO19+DO29+DO33+DO37+DO59</f>
        <v>#DIV/0!</v>
      </c>
      <c r="DP61" s="1242" t="e">
        <f>DP19+DP29+DP33+DP37+DP59</f>
        <v>#DIV/0!</v>
      </c>
      <c r="DQ61" s="1242" t="e">
        <f>DQ19+DQ29+DQ33+DQ37+DQ59</f>
        <v>#DIV/0!</v>
      </c>
      <c r="DR61" s="1242" t="e">
        <f>DR19+DR29+DR33+DR37+DR59</f>
        <v>#DIV/0!</v>
      </c>
      <c r="DS61" s="1243"/>
      <c r="DW61" s="1242" t="e">
        <f>DW19+DW29+DW33+DW37+DW59</f>
        <v>#DIV/0!</v>
      </c>
      <c r="DX61" s="1242" t="e">
        <f>DX19+DX29+DX33+DX37+DX59</f>
        <v>#DIV/0!</v>
      </c>
      <c r="DY61" s="1242" t="e">
        <f>DY19+DY29+DY33+DY37+DY59</f>
        <v>#DIV/0!</v>
      </c>
      <c r="DZ61" s="1242" t="e">
        <f>DZ19+DZ29+DZ33+DZ37+DZ59</f>
        <v>#DIV/0!</v>
      </c>
      <c r="EA61" s="1243"/>
      <c r="EE61" s="1242" t="e">
        <f>EE19+EE29+EE33+EE37+EE59</f>
        <v>#DIV/0!</v>
      </c>
      <c r="EF61" s="1242" t="e">
        <f>EF19+EF29+EF33+EF37+EF59</f>
        <v>#DIV/0!</v>
      </c>
      <c r="EG61" s="1242" t="e">
        <f>EG19+EG29+EG33+EG37+EG59</f>
        <v>#DIV/0!</v>
      </c>
      <c r="EH61" s="1242" t="e">
        <f>EH19+EH29+EH33+EH37+EH59</f>
        <v>#DIV/0!</v>
      </c>
      <c r="EI61" s="1243"/>
      <c r="EM61" s="1242" t="e">
        <f>EM19+EM29+EM33+EM37+EM59</f>
        <v>#DIV/0!</v>
      </c>
      <c r="EN61" s="1242" t="e">
        <f>EN19+EN29+EN33+EN37+EN59</f>
        <v>#DIV/0!</v>
      </c>
      <c r="EO61" s="1242" t="e">
        <f>EO19+EO29+EO33+EO37+EO59</f>
        <v>#DIV/0!</v>
      </c>
      <c r="EP61" s="1242" t="e">
        <f>EP19+EP29+EP33+EP37+EP59</f>
        <v>#DIV/0!</v>
      </c>
      <c r="EQ61" s="1243"/>
      <c r="EU61" s="1242" t="e">
        <f>EU19+EU29+EU33+EU37+EU59</f>
        <v>#DIV/0!</v>
      </c>
      <c r="EV61" s="1242" t="e">
        <f>EV19+EV29+EV33+EV37+EV59</f>
        <v>#DIV/0!</v>
      </c>
      <c r="EW61" s="1242" t="e">
        <f>EW19+EW29+EW33+EW37+EW59</f>
        <v>#DIV/0!</v>
      </c>
      <c r="EX61" s="1242" t="e">
        <f>EX19+EX29+EX33+EX37+EX59</f>
        <v>#DIV/0!</v>
      </c>
      <c r="EY61" s="1243"/>
      <c r="FC61" s="1242" t="e">
        <f>FC19+FC29+FC33+FC37+FC59</f>
        <v>#DIV/0!</v>
      </c>
      <c r="FD61" s="1242" t="e">
        <f>FD19+FD29+FD33+FD37+FD59</f>
        <v>#DIV/0!</v>
      </c>
      <c r="FE61" s="1242" t="e">
        <f>FE19+FE29+FE33+FE37+FE59</f>
        <v>#DIV/0!</v>
      </c>
      <c r="FF61" s="1242" t="e">
        <f>FF19+FF29+FF33+FF37+FF59</f>
        <v>#DIV/0!</v>
      </c>
      <c r="FG61" s="1243"/>
      <c r="FK61" s="1242" t="e">
        <f>FK19+FK29+FK33+FK37+FK59</f>
        <v>#DIV/0!</v>
      </c>
      <c r="FL61" s="1242" t="e">
        <f>FL19+FL29+FL33+FL37+FL59</f>
        <v>#DIV/0!</v>
      </c>
      <c r="FM61" s="1242" t="e">
        <f>FM19+FM29+FM33+FM37+FM59</f>
        <v>#DIV/0!</v>
      </c>
      <c r="FN61" s="1242" t="e">
        <f>FN19+FN29+FN33+FN37+FN59</f>
        <v>#DIV/0!</v>
      </c>
      <c r="FO61" s="1243"/>
    </row>
    <row r="62" spans="1:171">
      <c r="A62" s="831" t="s">
        <v>373</v>
      </c>
      <c r="B62" s="823"/>
      <c r="C62" s="521"/>
      <c r="D62" s="521"/>
      <c r="E62" s="823"/>
      <c r="F62" s="823"/>
      <c r="G62" s="817"/>
      <c r="H62" s="817"/>
      <c r="I62" s="817"/>
      <c r="J62" s="818"/>
      <c r="K62" s="1167"/>
      <c r="S62" s="1204"/>
      <c r="AA62" s="1204"/>
      <c r="AI62" s="1204"/>
      <c r="AQ62" s="1204"/>
      <c r="AY62" s="1204"/>
      <c r="BG62" s="1204"/>
      <c r="BO62" s="1204"/>
      <c r="BW62" s="1204"/>
      <c r="CE62" s="1204"/>
      <c r="CM62" s="1204"/>
      <c r="CU62" s="1204"/>
      <c r="DC62" s="1204"/>
      <c r="DK62" s="1204"/>
      <c r="DS62" s="1204"/>
      <c r="EA62" s="1204"/>
      <c r="EI62" s="1204"/>
      <c r="EQ62" s="1204"/>
      <c r="EY62" s="1204"/>
      <c r="FG62" s="1204"/>
      <c r="FO62" s="1204"/>
    </row>
    <row r="63" spans="1:171" ht="16.5">
      <c r="A63" s="767"/>
      <c r="B63" s="808"/>
      <c r="C63" s="521"/>
      <c r="D63" s="521"/>
      <c r="E63" s="521"/>
      <c r="F63" s="521"/>
      <c r="G63" s="817"/>
      <c r="H63" s="817"/>
      <c r="I63" s="817"/>
      <c r="J63" s="818"/>
      <c r="K63" s="1167"/>
      <c r="S63" s="1204"/>
      <c r="AA63" s="1204"/>
      <c r="AI63" s="1204"/>
      <c r="AQ63" s="1204"/>
      <c r="AY63" s="1204"/>
      <c r="BG63" s="1204"/>
      <c r="BO63" s="1204"/>
      <c r="BW63" s="1204"/>
      <c r="CE63" s="1204"/>
      <c r="CM63" s="1204"/>
      <c r="CU63" s="1204"/>
      <c r="DC63" s="1204"/>
      <c r="DK63" s="1204"/>
      <c r="DS63" s="1204"/>
      <c r="EA63" s="1204"/>
      <c r="EI63" s="1204"/>
      <c r="EQ63" s="1204"/>
      <c r="EY63" s="1204"/>
      <c r="FG63" s="1204"/>
      <c r="FO63" s="1204"/>
    </row>
    <row r="64" spans="1:171" ht="16.5">
      <c r="A64" s="767" t="s">
        <v>405</v>
      </c>
      <c r="B64" s="808"/>
      <c r="C64" s="521"/>
      <c r="D64" s="521"/>
      <c r="E64" s="521"/>
      <c r="F64" s="521"/>
      <c r="G64" s="1224"/>
      <c r="H64" s="1224"/>
      <c r="I64" s="1224"/>
      <c r="J64" s="1225"/>
      <c r="K64" s="1167"/>
      <c r="S64" s="1204"/>
      <c r="AA64" s="1204"/>
      <c r="AI64" s="1204"/>
      <c r="AQ64" s="1204"/>
      <c r="AY64" s="1204"/>
      <c r="BG64" s="1204"/>
      <c r="BO64" s="1204"/>
      <c r="BW64" s="1204"/>
      <c r="CE64" s="1204"/>
      <c r="CM64" s="1204"/>
      <c r="CU64" s="1204"/>
      <c r="DC64" s="1204"/>
      <c r="DK64" s="1204"/>
      <c r="DS64" s="1204"/>
      <c r="EA64" s="1204"/>
      <c r="EI64" s="1204"/>
      <c r="EQ64" s="1204"/>
      <c r="EY64" s="1204"/>
      <c r="FG64" s="1204"/>
      <c r="FO64" s="1204"/>
    </row>
    <row r="65" spans="1:171" ht="16.5">
      <c r="A65" s="1247" t="s">
        <v>194</v>
      </c>
      <c r="B65" s="808"/>
      <c r="C65" s="521"/>
      <c r="D65" s="521"/>
      <c r="E65" s="521"/>
      <c r="F65" s="521"/>
      <c r="G65" s="1224"/>
      <c r="H65" s="1224"/>
      <c r="I65" s="1224"/>
      <c r="J65" s="1225"/>
      <c r="K65" s="1167"/>
      <c r="S65" s="1204"/>
      <c r="AA65" s="1204"/>
      <c r="AI65" s="1204"/>
      <c r="AQ65" s="1204"/>
      <c r="AY65" s="1204"/>
      <c r="BG65" s="1204"/>
      <c r="BO65" s="1204"/>
      <c r="BW65" s="1204"/>
      <c r="CE65" s="1204"/>
      <c r="CM65" s="1204"/>
      <c r="CU65" s="1204"/>
      <c r="DC65" s="1204"/>
      <c r="DK65" s="1204"/>
      <c r="DS65" s="1204"/>
      <c r="EA65" s="1204"/>
      <c r="EI65" s="1204"/>
      <c r="EQ65" s="1204"/>
      <c r="EY65" s="1204"/>
      <c r="FG65" s="1204"/>
      <c r="FO65" s="1204"/>
    </row>
    <row r="66" spans="1:171">
      <c r="A66" s="1231"/>
      <c r="B66" s="1232" t="s">
        <v>80</v>
      </c>
      <c r="C66" s="1197"/>
      <c r="D66" s="1197">
        <v>108</v>
      </c>
      <c r="E66" s="629" t="str">
        <f>'Sch 1- Rate Base '!E66</f>
        <v>PROD</v>
      </c>
      <c r="F66" s="1199"/>
      <c r="G66" s="629">
        <f>'Sch 1- Rate Base '!G66</f>
        <v>0</v>
      </c>
      <c r="H66" s="629">
        <f>'Sch 1- Rate Base '!H66</f>
        <v>0</v>
      </c>
      <c r="I66" s="629">
        <f>'Sch 1- Rate Base '!I66</f>
        <v>0</v>
      </c>
      <c r="J66" s="630">
        <f>'Sch 1- Rate Base '!J66</f>
        <v>0</v>
      </c>
      <c r="K66" s="1167">
        <f t="shared" ref="K66:K83" si="243">IF($E66="DIRECT",0,1)</f>
        <v>1</v>
      </c>
      <c r="O66" s="1202">
        <f t="shared" ref="O66:O83" si="244">$G66</f>
        <v>0</v>
      </c>
      <c r="P66" s="1203">
        <f t="shared" ref="P66:P83" si="245">VLOOKUP($E66,O$463:R$474,2,FALSE)*O66*($K66)+IF($G66&gt;0,($H66/$G66)*O66,0)*(1-$K66)</f>
        <v>0</v>
      </c>
      <c r="Q66" s="1203">
        <f t="shared" ref="Q66:Q83" si="246">VLOOKUP($E66,O$463:R$474,3,FALSE)*O66*($K66)+IF($G66&gt;0,($I66/$G66)*O66,0)*(1-$K66)</f>
        <v>0</v>
      </c>
      <c r="R66" s="1203">
        <f t="shared" ref="R66:R83" si="247">VLOOKUP($E66,O$463:R$474,4,FALSE)*O66*($K66)+(O66-P66-Q66)*(1-$K66)</f>
        <v>0</v>
      </c>
      <c r="S66" s="1204"/>
      <c r="W66" s="1202">
        <f t="shared" ref="W66:W83" si="248">$G66</f>
        <v>0</v>
      </c>
      <c r="X66" s="1203">
        <f t="shared" ref="X66:X83" si="249">VLOOKUP($E66,W$463:Z$474,2,FALSE)*W66*($K66)+IF($G66&gt;0,($H66/$G66)*W66,0)*(1-$K66)</f>
        <v>0</v>
      </c>
      <c r="Y66" s="1203">
        <f t="shared" ref="Y66:Y83" si="250">VLOOKUP($E66,W$463:Z$474,3,FALSE)*W66*($K66)+IF($G66&gt;0,($I66/$G66)*W66,0)*(1-$K66)</f>
        <v>0</v>
      </c>
      <c r="Z66" s="1203">
        <f t="shared" ref="Z66:Z83" si="251">VLOOKUP($E66,W$463:Z$474,4,FALSE)*W66*($K66)+(W66-X66-Y66)*(1-$K66)</f>
        <v>0</v>
      </c>
      <c r="AA66" s="1204"/>
      <c r="AE66" s="1202">
        <f t="shared" ref="AE66:AE83" si="252">$G66</f>
        <v>0</v>
      </c>
      <c r="AF66" s="1203">
        <f t="shared" ref="AF66:AF83" si="253">VLOOKUP($E66,AE$463:AH$474,2,FALSE)*AE66*($K66)+IF($G66&gt;0,($H66/$G66)*AE66,0)*(1-$K66)</f>
        <v>0</v>
      </c>
      <c r="AG66" s="1203">
        <f t="shared" ref="AG66:AG83" si="254">VLOOKUP($E66,AE$463:AH$474,3,FALSE)*AE66*($K66)+IF($G66&gt;0,($I66/$G66)*AE66,0)*(1-$K66)</f>
        <v>0</v>
      </c>
      <c r="AH66" s="1203">
        <f t="shared" ref="AH66:AH83" si="255">VLOOKUP($E66,AE$463:AH$474,4,FALSE)*AE66*($K66)+(AE66-AF66-AG66)*(1-$K66)</f>
        <v>0</v>
      </c>
      <c r="AI66" s="1204"/>
      <c r="AM66" s="1202">
        <f t="shared" ref="AM66:AM83" si="256">$G66</f>
        <v>0</v>
      </c>
      <c r="AN66" s="1203">
        <f t="shared" ref="AN66:AN83" si="257">VLOOKUP($E66,AM$463:AP$474,2,FALSE)*AM66*($K66)+IF($G66&gt;0,($H66/$G66)*AM66,0)*(1-$K66)</f>
        <v>0</v>
      </c>
      <c r="AO66" s="1203">
        <f t="shared" ref="AO66:AO83" si="258">VLOOKUP($E66,AM$463:AP$474,3,FALSE)*AM66*($K66)+IF($G66&gt;0,($I66/$G66)*AM66,0)*(1-$K66)</f>
        <v>0</v>
      </c>
      <c r="AP66" s="1203">
        <f t="shared" ref="AP66:AP83" si="259">VLOOKUP($E66,AM$463:AP$474,4,FALSE)*AM66*($K66)+(AM66-AN66-AO66)*(1-$K66)</f>
        <v>0</v>
      </c>
      <c r="AQ66" s="1204"/>
      <c r="AU66" s="1202">
        <f t="shared" ref="AU66:AU83" si="260">$G66</f>
        <v>0</v>
      </c>
      <c r="AV66" s="1203">
        <f t="shared" ref="AV66:AV83" si="261">VLOOKUP($E66,AU$463:AX$474,2,FALSE)*AU66*($K66)+IF($G66&gt;0,($H66/$G66)*AU66,0)*(1-$K66)</f>
        <v>0</v>
      </c>
      <c r="AW66" s="1203">
        <f t="shared" ref="AW66:AW83" si="262">VLOOKUP($E66,AU$463:AX$474,3,FALSE)*AU66*($K66)+IF($G66&gt;0,($I66/$G66)*AU66,0)*(1-$K66)</f>
        <v>0</v>
      </c>
      <c r="AX66" s="1203">
        <f t="shared" ref="AX66:AX83" si="263">VLOOKUP($E66,AU$463:AX$474,4,FALSE)*AU66*($K66)+(AU66-AV66-AW66)*(1-$K66)</f>
        <v>0</v>
      </c>
      <c r="AY66" s="1204"/>
      <c r="BC66" s="1202">
        <f t="shared" ref="BC66:BC83" si="264">$G66</f>
        <v>0</v>
      </c>
      <c r="BD66" s="1203">
        <f t="shared" ref="BD66:BD83" si="265">VLOOKUP($E66,BC$463:BF$474,2,FALSE)*BC66*($K66)+IF($G66&gt;0,($H66/$G66)*BC66,0)*(1-$K66)</f>
        <v>0</v>
      </c>
      <c r="BE66" s="1203">
        <f t="shared" ref="BE66:BE83" si="266">VLOOKUP($E66,BC$463:BF$474,3,FALSE)*BC66*($K66)+IF($G66&gt;0,($I66/$G66)*BC66,0)*(1-$K66)</f>
        <v>0</v>
      </c>
      <c r="BF66" s="1203">
        <f t="shared" ref="BF66:BF83" si="267">VLOOKUP($E66,BC$463:BF$474,4,FALSE)*BC66*($K66)+(BC66-BD66-BE66)*(1-$K66)</f>
        <v>0</v>
      </c>
      <c r="BG66" s="1204"/>
      <c r="BK66" s="1202">
        <f t="shared" ref="BK66:BK83" si="268">$G66</f>
        <v>0</v>
      </c>
      <c r="BL66" s="1203">
        <f t="shared" ref="BL66:BL83" si="269">VLOOKUP($E66,BK$463:BN$474,2,FALSE)*BK66*($K66)+IF($G66&gt;0,($H66/$G66)*BK66,0)*(1-$K66)</f>
        <v>0</v>
      </c>
      <c r="BM66" s="1203">
        <f t="shared" ref="BM66:BM83" si="270">VLOOKUP($E66,BK$463:BN$474,3,FALSE)*BK66*($K66)+IF($G66&gt;0,($I66/$G66)*BK66,0)*(1-$K66)</f>
        <v>0</v>
      </c>
      <c r="BN66" s="1203">
        <f t="shared" ref="BN66:BN83" si="271">VLOOKUP($E66,BK$463:BN$474,4,FALSE)*BK66*($K66)+(BK66-BL66-BM66)*(1-$K66)</f>
        <v>0</v>
      </c>
      <c r="BO66" s="1204"/>
      <c r="BS66" s="1202">
        <f t="shared" ref="BS66:BS83" si="272">$G66</f>
        <v>0</v>
      </c>
      <c r="BT66" s="1203">
        <f t="shared" ref="BT66:BT83" si="273">VLOOKUP($E66,BS$463:BV$474,2,FALSE)*BS66*($K66)+IF($G66&gt;0,($H66/$G66)*BS66,0)*(1-$K66)</f>
        <v>0</v>
      </c>
      <c r="BU66" s="1203">
        <f t="shared" ref="BU66:BU83" si="274">VLOOKUP($E66,BS$463:BV$474,3,FALSE)*BS66*($K66)+IF($G66&gt;0,($I66/$G66)*BS66,0)*(1-$K66)</f>
        <v>0</v>
      </c>
      <c r="BV66" s="1203">
        <f t="shared" ref="BV66:BV83" si="275">VLOOKUP($E66,BS$463:BV$474,4,FALSE)*BS66*($K66)+(BS66-BT66-BU66)*(1-$K66)</f>
        <v>0</v>
      </c>
      <c r="BW66" s="1204"/>
      <c r="CA66" s="1202">
        <f t="shared" ref="CA66:CA83" si="276">$G66</f>
        <v>0</v>
      </c>
      <c r="CB66" s="1203">
        <f t="shared" ref="CB66:CB83" si="277">VLOOKUP($E66,CA$463:CD$474,2,FALSE)*CA66*($K66)+IF($G66&gt;0,($H66/$G66)*CA66,0)*(1-$K66)</f>
        <v>0</v>
      </c>
      <c r="CC66" s="1203">
        <f t="shared" ref="CC66:CC83" si="278">VLOOKUP($E66,CA$463:CD$474,3,FALSE)*CA66*($K66)+IF($G66&gt;0,($I66/$G66)*CA66,0)*(1-$K66)</f>
        <v>0</v>
      </c>
      <c r="CD66" s="1203">
        <f t="shared" ref="CD66:CD83" si="279">VLOOKUP($E66,CA$463:CD$474,4,FALSE)*CA66*($K66)+(CA66-CB66-CC66)*(1-$K66)</f>
        <v>0</v>
      </c>
      <c r="CE66" s="1204"/>
      <c r="CI66" s="1202">
        <f t="shared" ref="CI66:CI83" si="280">$G66</f>
        <v>0</v>
      </c>
      <c r="CJ66" s="1203">
        <f t="shared" ref="CJ66:CJ83" si="281">VLOOKUP($E66,CI$463:CL$474,2,FALSE)*CI66*($K66)+IF($G66&gt;0,($H66/$G66)*CI66,0)*(1-$K66)</f>
        <v>0</v>
      </c>
      <c r="CK66" s="1203">
        <f t="shared" ref="CK66:CK83" si="282">VLOOKUP($E66,CI$463:CL$474,3,FALSE)*CI66*($K66)+IF($G66&gt;0,($I66/$G66)*CI66,0)*(1-$K66)</f>
        <v>0</v>
      </c>
      <c r="CL66" s="1203">
        <f t="shared" ref="CL66:CL83" si="283">VLOOKUP($E66,CI$463:CL$474,4,FALSE)*CI66*($K66)+(CI66-CJ66-CK66)*(1-$K66)</f>
        <v>0</v>
      </c>
      <c r="CM66" s="1204"/>
      <c r="CQ66" s="1202">
        <f t="shared" ref="CQ66:CQ83" si="284">$G66</f>
        <v>0</v>
      </c>
      <c r="CR66" s="1203">
        <f t="shared" ref="CR66:CR83" si="285">VLOOKUP($E66,CQ$463:CT$474,2,FALSE)*CQ66*($K66)+IF($G66&gt;0,($H66/$G66)*CQ66,0)*(1-$K66)</f>
        <v>0</v>
      </c>
      <c r="CS66" s="1203">
        <f t="shared" ref="CS66:CS83" si="286">VLOOKUP($E66,CQ$463:CT$474,3,FALSE)*CQ66*($K66)+IF($G66&gt;0,($I66/$G66)*CQ66,0)*(1-$K66)</f>
        <v>0</v>
      </c>
      <c r="CT66" s="1203">
        <f t="shared" ref="CT66:CT83" si="287">VLOOKUP($E66,CQ$463:CT$474,4,FALSE)*CQ66*($K66)+(CQ66-CR66-CS66)*(1-$K66)</f>
        <v>0</v>
      </c>
      <c r="CU66" s="1204"/>
      <c r="CY66" s="1202">
        <f t="shared" ref="CY66:CY83" si="288">$G66</f>
        <v>0</v>
      </c>
      <c r="CZ66" s="1203">
        <f t="shared" ref="CZ66:CZ83" si="289">VLOOKUP($E66,CY$463:DB$474,2,FALSE)*CY66*($K66)+IF($G66&gt;0,($H66/$G66)*CY66,0)*(1-$K66)</f>
        <v>0</v>
      </c>
      <c r="DA66" s="1203">
        <f t="shared" ref="DA66:DA83" si="290">VLOOKUP($E66,CY$463:DB$474,3,FALSE)*CY66*($K66)+IF($G66&gt;0,($I66/$G66)*CY66,0)*(1-$K66)</f>
        <v>0</v>
      </c>
      <c r="DB66" s="1203">
        <f t="shared" ref="DB66:DB83" si="291">VLOOKUP($E66,CY$463:DB$474,4,FALSE)*CY66*($K66)+(CY66-CZ66-DA66)*(1-$K66)</f>
        <v>0</v>
      </c>
      <c r="DC66" s="1204"/>
      <c r="DG66" s="1202">
        <f t="shared" ref="DG66:DG83" si="292">$G66</f>
        <v>0</v>
      </c>
      <c r="DH66" s="1203">
        <f t="shared" ref="DH66:DH83" si="293">VLOOKUP($E66,DG$463:DJ$474,2,FALSE)*DG66*($K66)+IF($G66&gt;0,($H66/$G66)*DG66,0)*(1-$K66)</f>
        <v>0</v>
      </c>
      <c r="DI66" s="1203">
        <f t="shared" ref="DI66:DI83" si="294">VLOOKUP($E66,DG$463:DJ$474,3,FALSE)*DG66*($K66)+IF($G66&gt;0,($I66/$G66)*DG66,0)*(1-$K66)</f>
        <v>0</v>
      </c>
      <c r="DJ66" s="1203">
        <f t="shared" ref="DJ66:DJ83" si="295">VLOOKUP($E66,DG$463:DJ$474,4,FALSE)*DG66*($K66)+(DG66-DH66-DI66)*(1-$K66)</f>
        <v>0</v>
      </c>
      <c r="DK66" s="1204"/>
      <c r="DO66" s="1202">
        <f t="shared" ref="DO66:DO83" si="296">$G66</f>
        <v>0</v>
      </c>
      <c r="DP66" s="1203">
        <f t="shared" ref="DP66:DP83" si="297">VLOOKUP($E66,DO$463:DR$474,2,FALSE)*DO66*($K66)+IF($G66&gt;0,($H66/$G66)*DO66,0)*(1-$K66)</f>
        <v>0</v>
      </c>
      <c r="DQ66" s="1203">
        <f t="shared" ref="DQ66:DQ83" si="298">VLOOKUP($E66,DO$463:DR$474,3,FALSE)*DO66*($K66)+IF($G66&gt;0,($I66/$G66)*DO66,0)*(1-$K66)</f>
        <v>0</v>
      </c>
      <c r="DR66" s="1203">
        <f t="shared" ref="DR66:DR83" si="299">VLOOKUP($E66,DO$463:DR$474,4,FALSE)*DO66*($K66)+(DO66-DP66-DQ66)*(1-$K66)</f>
        <v>0</v>
      </c>
      <c r="DS66" s="1204"/>
      <c r="DW66" s="1202">
        <f t="shared" ref="DW66:DW83" si="300">$G66</f>
        <v>0</v>
      </c>
      <c r="DX66" s="1203">
        <f t="shared" ref="DX66:DX83" si="301">VLOOKUP($E66,DW$463:DZ$474,2,FALSE)*DW66*($K66)+IF($G66&gt;0,($H66/$G66)*DW66,0)*(1-$K66)</f>
        <v>0</v>
      </c>
      <c r="DY66" s="1203">
        <f t="shared" ref="DY66:DY83" si="302">VLOOKUP($E66,DW$463:DZ$474,3,FALSE)*DW66*($K66)+IF($G66&gt;0,($I66/$G66)*DW66,0)*(1-$K66)</f>
        <v>0</v>
      </c>
      <c r="DZ66" s="1203">
        <f t="shared" ref="DZ66:DZ83" si="303">VLOOKUP($E66,DW$463:DZ$474,4,FALSE)*DW66*($K66)+(DW66-DX66-DY66)*(1-$K66)</f>
        <v>0</v>
      </c>
      <c r="EA66" s="1204"/>
      <c r="EE66" s="1202">
        <f t="shared" ref="EE66:EE83" si="304">$G66</f>
        <v>0</v>
      </c>
      <c r="EF66" s="1203">
        <f t="shared" ref="EF66:EF83" si="305">VLOOKUP($E66,EE$463:EH$474,2,FALSE)*EE66*($K66)+IF($G66&gt;0,($H66/$G66)*EE66,0)*(1-$K66)</f>
        <v>0</v>
      </c>
      <c r="EG66" s="1203">
        <f t="shared" ref="EG66:EG83" si="306">VLOOKUP($E66,EE$463:EH$474,3,FALSE)*EE66*($K66)+IF($G66&gt;0,($I66/$G66)*EE66,0)*(1-$K66)</f>
        <v>0</v>
      </c>
      <c r="EH66" s="1203">
        <f t="shared" ref="EH66:EH83" si="307">VLOOKUP($E66,EE$463:EH$474,4,FALSE)*EE66*($K66)+(EE66-EF66-EG66)*(1-$K66)</f>
        <v>0</v>
      </c>
      <c r="EI66" s="1204"/>
      <c r="EM66" s="1202">
        <f t="shared" ref="EM66:EM83" si="308">$G66</f>
        <v>0</v>
      </c>
      <c r="EN66" s="1203">
        <f t="shared" ref="EN66:EN83" si="309">VLOOKUP($E66,EM$463:EP$474,2,FALSE)*EM66*($K66)+IF($G66&gt;0,($H66/$G66)*EM66,0)*(1-$K66)</f>
        <v>0</v>
      </c>
      <c r="EO66" s="1203">
        <f t="shared" ref="EO66:EO83" si="310">VLOOKUP($E66,EM$463:EP$474,3,FALSE)*EM66*($K66)+IF($G66&gt;0,($I66/$G66)*EM66,0)*(1-$K66)</f>
        <v>0</v>
      </c>
      <c r="EP66" s="1203">
        <f t="shared" ref="EP66:EP83" si="311">VLOOKUP($E66,EM$463:EP$474,4,FALSE)*EM66*($K66)+(EM66-EN66-EO66)*(1-$K66)</f>
        <v>0</v>
      </c>
      <c r="EQ66" s="1204"/>
      <c r="EU66" s="1202">
        <f t="shared" ref="EU66:EU83" si="312">$G66</f>
        <v>0</v>
      </c>
      <c r="EV66" s="1203">
        <f t="shared" ref="EV66:EV83" si="313">VLOOKUP($E66,EU$463:EX$474,2,FALSE)*EU66*($K66)+IF($G66&gt;0,($H66/$G66)*EU66,0)*(1-$K66)</f>
        <v>0</v>
      </c>
      <c r="EW66" s="1203">
        <f t="shared" ref="EW66:EW83" si="314">VLOOKUP($E66,EU$463:EX$474,3,FALSE)*EU66*($K66)+IF($G66&gt;0,($I66/$G66)*EU66,0)*(1-$K66)</f>
        <v>0</v>
      </c>
      <c r="EX66" s="1203">
        <f t="shared" ref="EX66:EX83" si="315">VLOOKUP($E66,EU$463:EX$474,4,FALSE)*EU66*($K66)+(EU66-EV66-EW66)*(1-$K66)</f>
        <v>0</v>
      </c>
      <c r="EY66" s="1204"/>
      <c r="FC66" s="1202">
        <f t="shared" ref="FC66:FC83" si="316">$G66</f>
        <v>0</v>
      </c>
      <c r="FD66" s="1203">
        <f t="shared" ref="FD66:FD83" si="317">VLOOKUP($E66,FC$463:FF$474,2,FALSE)*FC66*($K66)+IF($G66&gt;0,($H66/$G66)*FC66,0)*(1-$K66)</f>
        <v>0</v>
      </c>
      <c r="FE66" s="1203">
        <f t="shared" ref="FE66:FE83" si="318">VLOOKUP($E66,FC$463:FF$474,3,FALSE)*FC66*($K66)+IF($G66&gt;0,($I66/$G66)*FC66,0)*(1-$K66)</f>
        <v>0</v>
      </c>
      <c r="FF66" s="1203">
        <f t="shared" ref="FF66:FF83" si="319">VLOOKUP($E66,FC$463:FF$474,4,FALSE)*FC66*($K66)+(FC66-FD66-FE66)*(1-$K66)</f>
        <v>0</v>
      </c>
      <c r="FG66" s="1204"/>
      <c r="FK66" s="1202">
        <f t="shared" ref="FK66:FK83" si="320">$G66</f>
        <v>0</v>
      </c>
      <c r="FL66" s="1203">
        <f t="shared" ref="FL66:FL83" si="321">VLOOKUP($E66,FK$463:FN$474,2,FALSE)*FK66*($K66)+IF($G66&gt;0,($H66/$G66)*FK66,0)*(1-$K66)</f>
        <v>0</v>
      </c>
      <c r="FM66" s="1203">
        <f t="shared" ref="FM66:FM83" si="322">VLOOKUP($E66,FK$463:FN$474,3,FALSE)*FK66*($K66)+IF($G66&gt;0,($I66/$G66)*FK66,0)*(1-$K66)</f>
        <v>0</v>
      </c>
      <c r="FN66" s="1203">
        <f t="shared" ref="FN66:FN83" si="323">VLOOKUP($E66,FK$463:FN$474,4,FALSE)*FK66*($K66)+(FK66-FL66-FM66)*(1-$K66)</f>
        <v>0</v>
      </c>
      <c r="FO66" s="1204"/>
    </row>
    <row r="67" spans="1:171">
      <c r="A67" s="1231"/>
      <c r="B67" s="1232" t="s">
        <v>81</v>
      </c>
      <c r="C67" s="1197"/>
      <c r="D67" s="1197">
        <v>108</v>
      </c>
      <c r="E67" s="629" t="str">
        <f>'Sch 1- Rate Base '!E67</f>
        <v>PROD</v>
      </c>
      <c r="F67" s="1199"/>
      <c r="G67" s="629">
        <f>'Sch 1- Rate Base '!G67</f>
        <v>0</v>
      </c>
      <c r="H67" s="629">
        <f>'Sch 1- Rate Base '!H67</f>
        <v>0</v>
      </c>
      <c r="I67" s="629">
        <f>'Sch 1- Rate Base '!I67</f>
        <v>0</v>
      </c>
      <c r="J67" s="630">
        <f>'Sch 1- Rate Base '!J67</f>
        <v>0</v>
      </c>
      <c r="K67" s="1167">
        <f t="shared" si="243"/>
        <v>1</v>
      </c>
      <c r="O67" s="1202">
        <f t="shared" si="244"/>
        <v>0</v>
      </c>
      <c r="P67" s="1203">
        <f t="shared" si="245"/>
        <v>0</v>
      </c>
      <c r="Q67" s="1203">
        <f t="shared" si="246"/>
        <v>0</v>
      </c>
      <c r="R67" s="1203">
        <f t="shared" si="247"/>
        <v>0</v>
      </c>
      <c r="S67" s="1204"/>
      <c r="W67" s="1202">
        <f t="shared" si="248"/>
        <v>0</v>
      </c>
      <c r="X67" s="1203">
        <f t="shared" si="249"/>
        <v>0</v>
      </c>
      <c r="Y67" s="1203">
        <f t="shared" si="250"/>
        <v>0</v>
      </c>
      <c r="Z67" s="1203">
        <f t="shared" si="251"/>
        <v>0</v>
      </c>
      <c r="AA67" s="1204"/>
      <c r="AE67" s="1202">
        <f t="shared" si="252"/>
        <v>0</v>
      </c>
      <c r="AF67" s="1203">
        <f t="shared" si="253"/>
        <v>0</v>
      </c>
      <c r="AG67" s="1203">
        <f t="shared" si="254"/>
        <v>0</v>
      </c>
      <c r="AH67" s="1203">
        <f t="shared" si="255"/>
        <v>0</v>
      </c>
      <c r="AI67" s="1204"/>
      <c r="AM67" s="1202">
        <f t="shared" si="256"/>
        <v>0</v>
      </c>
      <c r="AN67" s="1203">
        <f t="shared" si="257"/>
        <v>0</v>
      </c>
      <c r="AO67" s="1203">
        <f t="shared" si="258"/>
        <v>0</v>
      </c>
      <c r="AP67" s="1203">
        <f t="shared" si="259"/>
        <v>0</v>
      </c>
      <c r="AQ67" s="1204"/>
      <c r="AU67" s="1202">
        <f t="shared" si="260"/>
        <v>0</v>
      </c>
      <c r="AV67" s="1203">
        <f t="shared" si="261"/>
        <v>0</v>
      </c>
      <c r="AW67" s="1203">
        <f t="shared" si="262"/>
        <v>0</v>
      </c>
      <c r="AX67" s="1203">
        <f t="shared" si="263"/>
        <v>0</v>
      </c>
      <c r="AY67" s="1204"/>
      <c r="BC67" s="1202">
        <f t="shared" si="264"/>
        <v>0</v>
      </c>
      <c r="BD67" s="1203">
        <f t="shared" si="265"/>
        <v>0</v>
      </c>
      <c r="BE67" s="1203">
        <f t="shared" si="266"/>
        <v>0</v>
      </c>
      <c r="BF67" s="1203">
        <f t="shared" si="267"/>
        <v>0</v>
      </c>
      <c r="BG67" s="1204"/>
      <c r="BK67" s="1202">
        <f t="shared" si="268"/>
        <v>0</v>
      </c>
      <c r="BL67" s="1203">
        <f t="shared" si="269"/>
        <v>0</v>
      </c>
      <c r="BM67" s="1203">
        <f t="shared" si="270"/>
        <v>0</v>
      </c>
      <c r="BN67" s="1203">
        <f t="shared" si="271"/>
        <v>0</v>
      </c>
      <c r="BO67" s="1204"/>
      <c r="BS67" s="1202">
        <f t="shared" si="272"/>
        <v>0</v>
      </c>
      <c r="BT67" s="1203">
        <f t="shared" si="273"/>
        <v>0</v>
      </c>
      <c r="BU67" s="1203">
        <f t="shared" si="274"/>
        <v>0</v>
      </c>
      <c r="BV67" s="1203">
        <f t="shared" si="275"/>
        <v>0</v>
      </c>
      <c r="BW67" s="1204"/>
      <c r="CA67" s="1202">
        <f t="shared" si="276"/>
        <v>0</v>
      </c>
      <c r="CB67" s="1203">
        <f t="shared" si="277"/>
        <v>0</v>
      </c>
      <c r="CC67" s="1203">
        <f t="shared" si="278"/>
        <v>0</v>
      </c>
      <c r="CD67" s="1203">
        <f t="shared" si="279"/>
        <v>0</v>
      </c>
      <c r="CE67" s="1204"/>
      <c r="CI67" s="1202">
        <f t="shared" si="280"/>
        <v>0</v>
      </c>
      <c r="CJ67" s="1203">
        <f t="shared" si="281"/>
        <v>0</v>
      </c>
      <c r="CK67" s="1203">
        <f t="shared" si="282"/>
        <v>0</v>
      </c>
      <c r="CL67" s="1203">
        <f t="shared" si="283"/>
        <v>0</v>
      </c>
      <c r="CM67" s="1204"/>
      <c r="CQ67" s="1202">
        <f t="shared" si="284"/>
        <v>0</v>
      </c>
      <c r="CR67" s="1203">
        <f t="shared" si="285"/>
        <v>0</v>
      </c>
      <c r="CS67" s="1203">
        <f t="shared" si="286"/>
        <v>0</v>
      </c>
      <c r="CT67" s="1203">
        <f t="shared" si="287"/>
        <v>0</v>
      </c>
      <c r="CU67" s="1204"/>
      <c r="CY67" s="1202">
        <f t="shared" si="288"/>
        <v>0</v>
      </c>
      <c r="CZ67" s="1203">
        <f t="shared" si="289"/>
        <v>0</v>
      </c>
      <c r="DA67" s="1203">
        <f t="shared" si="290"/>
        <v>0</v>
      </c>
      <c r="DB67" s="1203">
        <f t="shared" si="291"/>
        <v>0</v>
      </c>
      <c r="DC67" s="1204"/>
      <c r="DG67" s="1202">
        <f t="shared" si="292"/>
        <v>0</v>
      </c>
      <c r="DH67" s="1203">
        <f t="shared" si="293"/>
        <v>0</v>
      </c>
      <c r="DI67" s="1203">
        <f t="shared" si="294"/>
        <v>0</v>
      </c>
      <c r="DJ67" s="1203">
        <f t="shared" si="295"/>
        <v>0</v>
      </c>
      <c r="DK67" s="1204"/>
      <c r="DO67" s="1202">
        <f t="shared" si="296"/>
        <v>0</v>
      </c>
      <c r="DP67" s="1203">
        <f t="shared" si="297"/>
        <v>0</v>
      </c>
      <c r="DQ67" s="1203">
        <f t="shared" si="298"/>
        <v>0</v>
      </c>
      <c r="DR67" s="1203">
        <f t="shared" si="299"/>
        <v>0</v>
      </c>
      <c r="DS67" s="1204"/>
      <c r="DW67" s="1202">
        <f t="shared" si="300"/>
        <v>0</v>
      </c>
      <c r="DX67" s="1203">
        <f t="shared" si="301"/>
        <v>0</v>
      </c>
      <c r="DY67" s="1203">
        <f t="shared" si="302"/>
        <v>0</v>
      </c>
      <c r="DZ67" s="1203">
        <f t="shared" si="303"/>
        <v>0</v>
      </c>
      <c r="EA67" s="1204"/>
      <c r="EE67" s="1202">
        <f t="shared" si="304"/>
        <v>0</v>
      </c>
      <c r="EF67" s="1203">
        <f t="shared" si="305"/>
        <v>0</v>
      </c>
      <c r="EG67" s="1203">
        <f t="shared" si="306"/>
        <v>0</v>
      </c>
      <c r="EH67" s="1203">
        <f t="shared" si="307"/>
        <v>0</v>
      </c>
      <c r="EI67" s="1204"/>
      <c r="EM67" s="1202">
        <f t="shared" si="308"/>
        <v>0</v>
      </c>
      <c r="EN67" s="1203">
        <f t="shared" si="309"/>
        <v>0</v>
      </c>
      <c r="EO67" s="1203">
        <f t="shared" si="310"/>
        <v>0</v>
      </c>
      <c r="EP67" s="1203">
        <f t="shared" si="311"/>
        <v>0</v>
      </c>
      <c r="EQ67" s="1204"/>
      <c r="EU67" s="1202">
        <f t="shared" si="312"/>
        <v>0</v>
      </c>
      <c r="EV67" s="1203">
        <f t="shared" si="313"/>
        <v>0</v>
      </c>
      <c r="EW67" s="1203">
        <f t="shared" si="314"/>
        <v>0</v>
      </c>
      <c r="EX67" s="1203">
        <f t="shared" si="315"/>
        <v>0</v>
      </c>
      <c r="EY67" s="1204"/>
      <c r="FC67" s="1202">
        <f t="shared" si="316"/>
        <v>0</v>
      </c>
      <c r="FD67" s="1203">
        <f t="shared" si="317"/>
        <v>0</v>
      </c>
      <c r="FE67" s="1203">
        <f t="shared" si="318"/>
        <v>0</v>
      </c>
      <c r="FF67" s="1203">
        <f t="shared" si="319"/>
        <v>0</v>
      </c>
      <c r="FG67" s="1204"/>
      <c r="FK67" s="1202">
        <f t="shared" si="320"/>
        <v>0</v>
      </c>
      <c r="FL67" s="1203">
        <f t="shared" si="321"/>
        <v>0</v>
      </c>
      <c r="FM67" s="1203">
        <f t="shared" si="322"/>
        <v>0</v>
      </c>
      <c r="FN67" s="1203">
        <f t="shared" si="323"/>
        <v>0</v>
      </c>
      <c r="FO67" s="1204"/>
    </row>
    <row r="68" spans="1:171">
      <c r="A68" s="1231"/>
      <c r="B68" s="1232" t="s">
        <v>287</v>
      </c>
      <c r="C68" s="1197"/>
      <c r="D68" s="1197">
        <v>108</v>
      </c>
      <c r="E68" s="629" t="str">
        <f>'Sch 1- Rate Base '!E68</f>
        <v>PROD</v>
      </c>
      <c r="F68" s="1199"/>
      <c r="G68" s="629">
        <f>'Sch 1- Rate Base '!G68</f>
        <v>0</v>
      </c>
      <c r="H68" s="629">
        <f>'Sch 1- Rate Base '!H68</f>
        <v>0</v>
      </c>
      <c r="I68" s="629">
        <f>'Sch 1- Rate Base '!I68</f>
        <v>0</v>
      </c>
      <c r="J68" s="630">
        <f>'Sch 1- Rate Base '!J68</f>
        <v>0</v>
      </c>
      <c r="K68" s="1167">
        <f t="shared" si="243"/>
        <v>1</v>
      </c>
      <c r="O68" s="1202">
        <f t="shared" si="244"/>
        <v>0</v>
      </c>
      <c r="P68" s="1203">
        <f t="shared" si="245"/>
        <v>0</v>
      </c>
      <c r="Q68" s="1203">
        <f t="shared" si="246"/>
        <v>0</v>
      </c>
      <c r="R68" s="1203">
        <f t="shared" si="247"/>
        <v>0</v>
      </c>
      <c r="S68" s="1204"/>
      <c r="W68" s="1202">
        <f t="shared" si="248"/>
        <v>0</v>
      </c>
      <c r="X68" s="1203">
        <f t="shared" si="249"/>
        <v>0</v>
      </c>
      <c r="Y68" s="1203">
        <f t="shared" si="250"/>
        <v>0</v>
      </c>
      <c r="Z68" s="1203">
        <f t="shared" si="251"/>
        <v>0</v>
      </c>
      <c r="AA68" s="1204"/>
      <c r="AE68" s="1202">
        <f t="shared" si="252"/>
        <v>0</v>
      </c>
      <c r="AF68" s="1203">
        <f t="shared" si="253"/>
        <v>0</v>
      </c>
      <c r="AG68" s="1203">
        <f t="shared" si="254"/>
        <v>0</v>
      </c>
      <c r="AH68" s="1203">
        <f t="shared" si="255"/>
        <v>0</v>
      </c>
      <c r="AI68" s="1204"/>
      <c r="AM68" s="1202">
        <f t="shared" si="256"/>
        <v>0</v>
      </c>
      <c r="AN68" s="1203">
        <f t="shared" si="257"/>
        <v>0</v>
      </c>
      <c r="AO68" s="1203">
        <f t="shared" si="258"/>
        <v>0</v>
      </c>
      <c r="AP68" s="1203">
        <f t="shared" si="259"/>
        <v>0</v>
      </c>
      <c r="AQ68" s="1204"/>
      <c r="AU68" s="1202">
        <f t="shared" si="260"/>
        <v>0</v>
      </c>
      <c r="AV68" s="1203">
        <f t="shared" si="261"/>
        <v>0</v>
      </c>
      <c r="AW68" s="1203">
        <f t="shared" si="262"/>
        <v>0</v>
      </c>
      <c r="AX68" s="1203">
        <f t="shared" si="263"/>
        <v>0</v>
      </c>
      <c r="AY68" s="1204"/>
      <c r="BC68" s="1202">
        <f t="shared" si="264"/>
        <v>0</v>
      </c>
      <c r="BD68" s="1203">
        <f t="shared" si="265"/>
        <v>0</v>
      </c>
      <c r="BE68" s="1203">
        <f t="shared" si="266"/>
        <v>0</v>
      </c>
      <c r="BF68" s="1203">
        <f t="shared" si="267"/>
        <v>0</v>
      </c>
      <c r="BG68" s="1204"/>
      <c r="BK68" s="1202">
        <f t="shared" si="268"/>
        <v>0</v>
      </c>
      <c r="BL68" s="1203">
        <f t="shared" si="269"/>
        <v>0</v>
      </c>
      <c r="BM68" s="1203">
        <f t="shared" si="270"/>
        <v>0</v>
      </c>
      <c r="BN68" s="1203">
        <f t="shared" si="271"/>
        <v>0</v>
      </c>
      <c r="BO68" s="1204"/>
      <c r="BS68" s="1202">
        <f t="shared" si="272"/>
        <v>0</v>
      </c>
      <c r="BT68" s="1203">
        <f t="shared" si="273"/>
        <v>0</v>
      </c>
      <c r="BU68" s="1203">
        <f t="shared" si="274"/>
        <v>0</v>
      </c>
      <c r="BV68" s="1203">
        <f t="shared" si="275"/>
        <v>0</v>
      </c>
      <c r="BW68" s="1204"/>
      <c r="CA68" s="1202">
        <f t="shared" si="276"/>
        <v>0</v>
      </c>
      <c r="CB68" s="1203">
        <f t="shared" si="277"/>
        <v>0</v>
      </c>
      <c r="CC68" s="1203">
        <f t="shared" si="278"/>
        <v>0</v>
      </c>
      <c r="CD68" s="1203">
        <f t="shared" si="279"/>
        <v>0</v>
      </c>
      <c r="CE68" s="1204"/>
      <c r="CI68" s="1202">
        <f t="shared" si="280"/>
        <v>0</v>
      </c>
      <c r="CJ68" s="1203">
        <f t="shared" si="281"/>
        <v>0</v>
      </c>
      <c r="CK68" s="1203">
        <f t="shared" si="282"/>
        <v>0</v>
      </c>
      <c r="CL68" s="1203">
        <f t="shared" si="283"/>
        <v>0</v>
      </c>
      <c r="CM68" s="1204"/>
      <c r="CQ68" s="1202">
        <f t="shared" si="284"/>
        <v>0</v>
      </c>
      <c r="CR68" s="1203">
        <f t="shared" si="285"/>
        <v>0</v>
      </c>
      <c r="CS68" s="1203">
        <f t="shared" si="286"/>
        <v>0</v>
      </c>
      <c r="CT68" s="1203">
        <f t="shared" si="287"/>
        <v>0</v>
      </c>
      <c r="CU68" s="1204"/>
      <c r="CY68" s="1202">
        <f t="shared" si="288"/>
        <v>0</v>
      </c>
      <c r="CZ68" s="1203">
        <f t="shared" si="289"/>
        <v>0</v>
      </c>
      <c r="DA68" s="1203">
        <f t="shared" si="290"/>
        <v>0</v>
      </c>
      <c r="DB68" s="1203">
        <f t="shared" si="291"/>
        <v>0</v>
      </c>
      <c r="DC68" s="1204"/>
      <c r="DG68" s="1202">
        <f t="shared" si="292"/>
        <v>0</v>
      </c>
      <c r="DH68" s="1203">
        <f t="shared" si="293"/>
        <v>0</v>
      </c>
      <c r="DI68" s="1203">
        <f t="shared" si="294"/>
        <v>0</v>
      </c>
      <c r="DJ68" s="1203">
        <f t="shared" si="295"/>
        <v>0</v>
      </c>
      <c r="DK68" s="1204"/>
      <c r="DO68" s="1202">
        <f t="shared" si="296"/>
        <v>0</v>
      </c>
      <c r="DP68" s="1203">
        <f t="shared" si="297"/>
        <v>0</v>
      </c>
      <c r="DQ68" s="1203">
        <f t="shared" si="298"/>
        <v>0</v>
      </c>
      <c r="DR68" s="1203">
        <f t="shared" si="299"/>
        <v>0</v>
      </c>
      <c r="DS68" s="1204"/>
      <c r="DW68" s="1202">
        <f t="shared" si="300"/>
        <v>0</v>
      </c>
      <c r="DX68" s="1203">
        <f t="shared" si="301"/>
        <v>0</v>
      </c>
      <c r="DY68" s="1203">
        <f t="shared" si="302"/>
        <v>0</v>
      </c>
      <c r="DZ68" s="1203">
        <f t="shared" si="303"/>
        <v>0</v>
      </c>
      <c r="EA68" s="1204"/>
      <c r="EE68" s="1202">
        <f t="shared" si="304"/>
        <v>0</v>
      </c>
      <c r="EF68" s="1203">
        <f t="shared" si="305"/>
        <v>0</v>
      </c>
      <c r="EG68" s="1203">
        <f t="shared" si="306"/>
        <v>0</v>
      </c>
      <c r="EH68" s="1203">
        <f t="shared" si="307"/>
        <v>0</v>
      </c>
      <c r="EI68" s="1204"/>
      <c r="EM68" s="1202">
        <f t="shared" si="308"/>
        <v>0</v>
      </c>
      <c r="EN68" s="1203">
        <f t="shared" si="309"/>
        <v>0</v>
      </c>
      <c r="EO68" s="1203">
        <f t="shared" si="310"/>
        <v>0</v>
      </c>
      <c r="EP68" s="1203">
        <f t="shared" si="311"/>
        <v>0</v>
      </c>
      <c r="EQ68" s="1204"/>
      <c r="EU68" s="1202">
        <f t="shared" si="312"/>
        <v>0</v>
      </c>
      <c r="EV68" s="1203">
        <f t="shared" si="313"/>
        <v>0</v>
      </c>
      <c r="EW68" s="1203">
        <f t="shared" si="314"/>
        <v>0</v>
      </c>
      <c r="EX68" s="1203">
        <f t="shared" si="315"/>
        <v>0</v>
      </c>
      <c r="EY68" s="1204"/>
      <c r="FC68" s="1202">
        <f t="shared" si="316"/>
        <v>0</v>
      </c>
      <c r="FD68" s="1203">
        <f t="shared" si="317"/>
        <v>0</v>
      </c>
      <c r="FE68" s="1203">
        <f t="shared" si="318"/>
        <v>0</v>
      </c>
      <c r="FF68" s="1203">
        <f t="shared" si="319"/>
        <v>0</v>
      </c>
      <c r="FG68" s="1204"/>
      <c r="FK68" s="1202">
        <f t="shared" si="320"/>
        <v>0</v>
      </c>
      <c r="FL68" s="1203">
        <f t="shared" si="321"/>
        <v>0</v>
      </c>
      <c r="FM68" s="1203">
        <f t="shared" si="322"/>
        <v>0</v>
      </c>
      <c r="FN68" s="1203">
        <f t="shared" si="323"/>
        <v>0</v>
      </c>
      <c r="FO68" s="1204"/>
    </row>
    <row r="69" spans="1:171">
      <c r="A69" s="1231"/>
      <c r="B69" s="808" t="s">
        <v>683</v>
      </c>
      <c r="C69" s="1196"/>
      <c r="D69" s="1197">
        <v>108</v>
      </c>
      <c r="E69" s="629" t="str">
        <f>'Sch 1- Rate Base '!E69</f>
        <v>PROD</v>
      </c>
      <c r="F69" s="1199"/>
      <c r="G69" s="629">
        <f>'Sch 1- Rate Base '!G69</f>
        <v>0</v>
      </c>
      <c r="H69" s="629">
        <f>'Sch 1- Rate Base '!H69</f>
        <v>0</v>
      </c>
      <c r="I69" s="629">
        <f>'Sch 1- Rate Base '!I69</f>
        <v>0</v>
      </c>
      <c r="J69" s="630">
        <f>'Sch 1- Rate Base '!J69</f>
        <v>0</v>
      </c>
      <c r="K69" s="1167"/>
      <c r="O69" s="1202">
        <f t="shared" si="244"/>
        <v>0</v>
      </c>
      <c r="P69" s="1203">
        <f t="shared" si="245"/>
        <v>0</v>
      </c>
      <c r="Q69" s="1203">
        <f t="shared" si="246"/>
        <v>0</v>
      </c>
      <c r="R69" s="1203">
        <f t="shared" si="247"/>
        <v>0</v>
      </c>
      <c r="S69" s="1204"/>
      <c r="W69" s="1202">
        <f t="shared" si="248"/>
        <v>0</v>
      </c>
      <c r="X69" s="1203">
        <f t="shared" si="249"/>
        <v>0</v>
      </c>
      <c r="Y69" s="1203">
        <f t="shared" si="250"/>
        <v>0</v>
      </c>
      <c r="Z69" s="1203">
        <f t="shared" si="251"/>
        <v>0</v>
      </c>
      <c r="AA69" s="1204"/>
      <c r="AE69" s="1202">
        <f t="shared" si="252"/>
        <v>0</v>
      </c>
      <c r="AF69" s="1203">
        <f t="shared" si="253"/>
        <v>0</v>
      </c>
      <c r="AG69" s="1203">
        <f t="shared" si="254"/>
        <v>0</v>
      </c>
      <c r="AH69" s="1203">
        <f t="shared" si="255"/>
        <v>0</v>
      </c>
      <c r="AI69" s="1204"/>
      <c r="AM69" s="1202">
        <f t="shared" si="256"/>
        <v>0</v>
      </c>
      <c r="AN69" s="1203">
        <f t="shared" si="257"/>
        <v>0</v>
      </c>
      <c r="AO69" s="1203">
        <f t="shared" si="258"/>
        <v>0</v>
      </c>
      <c r="AP69" s="1203">
        <f t="shared" si="259"/>
        <v>0</v>
      </c>
      <c r="AQ69" s="1204"/>
      <c r="AU69" s="1202">
        <f t="shared" si="260"/>
        <v>0</v>
      </c>
      <c r="AV69" s="1203">
        <f t="shared" si="261"/>
        <v>0</v>
      </c>
      <c r="AW69" s="1203">
        <f t="shared" si="262"/>
        <v>0</v>
      </c>
      <c r="AX69" s="1203">
        <f t="shared" si="263"/>
        <v>0</v>
      </c>
      <c r="AY69" s="1204"/>
      <c r="BC69" s="1202">
        <f t="shared" si="264"/>
        <v>0</v>
      </c>
      <c r="BD69" s="1203">
        <f t="shared" si="265"/>
        <v>0</v>
      </c>
      <c r="BE69" s="1203">
        <f t="shared" si="266"/>
        <v>0</v>
      </c>
      <c r="BF69" s="1203">
        <f t="shared" si="267"/>
        <v>0</v>
      </c>
      <c r="BG69" s="1204"/>
      <c r="BK69" s="1202">
        <f t="shared" si="268"/>
        <v>0</v>
      </c>
      <c r="BL69" s="1203">
        <f t="shared" si="269"/>
        <v>0</v>
      </c>
      <c r="BM69" s="1203">
        <f t="shared" si="270"/>
        <v>0</v>
      </c>
      <c r="BN69" s="1203">
        <f t="shared" si="271"/>
        <v>0</v>
      </c>
      <c r="BO69" s="1204"/>
      <c r="BS69" s="1202">
        <f t="shared" si="272"/>
        <v>0</v>
      </c>
      <c r="BT69" s="1203">
        <f t="shared" si="273"/>
        <v>0</v>
      </c>
      <c r="BU69" s="1203">
        <f t="shared" si="274"/>
        <v>0</v>
      </c>
      <c r="BV69" s="1203">
        <f t="shared" si="275"/>
        <v>0</v>
      </c>
      <c r="BW69" s="1204"/>
      <c r="CA69" s="1202">
        <f t="shared" si="276"/>
        <v>0</v>
      </c>
      <c r="CB69" s="1203">
        <f t="shared" si="277"/>
        <v>0</v>
      </c>
      <c r="CC69" s="1203">
        <f t="shared" si="278"/>
        <v>0</v>
      </c>
      <c r="CD69" s="1203">
        <f t="shared" si="279"/>
        <v>0</v>
      </c>
      <c r="CE69" s="1204"/>
      <c r="CI69" s="1202">
        <f t="shared" si="280"/>
        <v>0</v>
      </c>
      <c r="CJ69" s="1203">
        <f t="shared" si="281"/>
        <v>0</v>
      </c>
      <c r="CK69" s="1203">
        <f t="shared" si="282"/>
        <v>0</v>
      </c>
      <c r="CL69" s="1203">
        <f t="shared" si="283"/>
        <v>0</v>
      </c>
      <c r="CM69" s="1204"/>
      <c r="CQ69" s="1202">
        <f t="shared" si="284"/>
        <v>0</v>
      </c>
      <c r="CR69" s="1203">
        <f t="shared" si="285"/>
        <v>0</v>
      </c>
      <c r="CS69" s="1203">
        <f t="shared" si="286"/>
        <v>0</v>
      </c>
      <c r="CT69" s="1203">
        <f t="shared" si="287"/>
        <v>0</v>
      </c>
      <c r="CU69" s="1204"/>
      <c r="CY69" s="1202">
        <f t="shared" si="288"/>
        <v>0</v>
      </c>
      <c r="CZ69" s="1203">
        <f t="shared" si="289"/>
        <v>0</v>
      </c>
      <c r="DA69" s="1203">
        <f t="shared" si="290"/>
        <v>0</v>
      </c>
      <c r="DB69" s="1203">
        <f t="shared" si="291"/>
        <v>0</v>
      </c>
      <c r="DC69" s="1204"/>
      <c r="DG69" s="1202">
        <f t="shared" si="292"/>
        <v>0</v>
      </c>
      <c r="DH69" s="1203">
        <f t="shared" si="293"/>
        <v>0</v>
      </c>
      <c r="DI69" s="1203">
        <f t="shared" si="294"/>
        <v>0</v>
      </c>
      <c r="DJ69" s="1203">
        <f t="shared" si="295"/>
        <v>0</v>
      </c>
      <c r="DK69" s="1204"/>
      <c r="DO69" s="1202">
        <f t="shared" si="296"/>
        <v>0</v>
      </c>
      <c r="DP69" s="1203">
        <f t="shared" si="297"/>
        <v>0</v>
      </c>
      <c r="DQ69" s="1203">
        <f t="shared" si="298"/>
        <v>0</v>
      </c>
      <c r="DR69" s="1203">
        <f t="shared" si="299"/>
        <v>0</v>
      </c>
      <c r="DS69" s="1204"/>
      <c r="DW69" s="1202">
        <f t="shared" si="300"/>
        <v>0</v>
      </c>
      <c r="DX69" s="1203">
        <f t="shared" si="301"/>
        <v>0</v>
      </c>
      <c r="DY69" s="1203">
        <f t="shared" si="302"/>
        <v>0</v>
      </c>
      <c r="DZ69" s="1203">
        <f t="shared" si="303"/>
        <v>0</v>
      </c>
      <c r="EA69" s="1204"/>
      <c r="EE69" s="1202">
        <f t="shared" si="304"/>
        <v>0</v>
      </c>
      <c r="EF69" s="1203">
        <f t="shared" si="305"/>
        <v>0</v>
      </c>
      <c r="EG69" s="1203">
        <f t="shared" si="306"/>
        <v>0</v>
      </c>
      <c r="EH69" s="1203">
        <f t="shared" si="307"/>
        <v>0</v>
      </c>
      <c r="EI69" s="1204"/>
      <c r="EM69" s="1202">
        <f t="shared" si="308"/>
        <v>0</v>
      </c>
      <c r="EN69" s="1203">
        <f t="shared" si="309"/>
        <v>0</v>
      </c>
      <c r="EO69" s="1203">
        <f t="shared" si="310"/>
        <v>0</v>
      </c>
      <c r="EP69" s="1203">
        <f t="shared" si="311"/>
        <v>0</v>
      </c>
      <c r="EQ69" s="1204"/>
      <c r="EU69" s="1202">
        <f t="shared" si="312"/>
        <v>0</v>
      </c>
      <c r="EV69" s="1203">
        <f t="shared" si="313"/>
        <v>0</v>
      </c>
      <c r="EW69" s="1203">
        <f t="shared" si="314"/>
        <v>0</v>
      </c>
      <c r="EX69" s="1203">
        <f t="shared" si="315"/>
        <v>0</v>
      </c>
      <c r="EY69" s="1204"/>
      <c r="FC69" s="1202">
        <f t="shared" si="316"/>
        <v>0</v>
      </c>
      <c r="FD69" s="1203">
        <f t="shared" si="317"/>
        <v>0</v>
      </c>
      <c r="FE69" s="1203">
        <f t="shared" si="318"/>
        <v>0</v>
      </c>
      <c r="FF69" s="1203">
        <f t="shared" si="319"/>
        <v>0</v>
      </c>
      <c r="FG69" s="1204"/>
      <c r="FK69" s="1202">
        <f t="shared" si="320"/>
        <v>0</v>
      </c>
      <c r="FL69" s="1203">
        <f t="shared" si="321"/>
        <v>0</v>
      </c>
      <c r="FM69" s="1203">
        <f t="shared" si="322"/>
        <v>0</v>
      </c>
      <c r="FN69" s="1203">
        <f t="shared" si="323"/>
        <v>0</v>
      </c>
      <c r="FO69" s="1204"/>
    </row>
    <row r="70" spans="1:171">
      <c r="A70" s="1231"/>
      <c r="B70" s="808" t="s">
        <v>684</v>
      </c>
      <c r="C70" s="1196"/>
      <c r="D70" s="1197">
        <v>108</v>
      </c>
      <c r="E70" s="629" t="str">
        <f>'Sch 1- Rate Base '!E70</f>
        <v>PROD</v>
      </c>
      <c r="F70" s="1199"/>
      <c r="G70" s="629">
        <f>'Sch 1- Rate Base '!G70</f>
        <v>0</v>
      </c>
      <c r="H70" s="629">
        <f>'Sch 1- Rate Base '!H70</f>
        <v>0</v>
      </c>
      <c r="I70" s="629">
        <f>'Sch 1- Rate Base '!I70</f>
        <v>0</v>
      </c>
      <c r="J70" s="630">
        <f>'Sch 1- Rate Base '!J70</f>
        <v>0</v>
      </c>
      <c r="K70" s="1167"/>
      <c r="O70" s="1202">
        <f t="shared" si="244"/>
        <v>0</v>
      </c>
      <c r="P70" s="1203">
        <f t="shared" si="245"/>
        <v>0</v>
      </c>
      <c r="Q70" s="1203">
        <f t="shared" si="246"/>
        <v>0</v>
      </c>
      <c r="R70" s="1203">
        <f t="shared" si="247"/>
        <v>0</v>
      </c>
      <c r="S70" s="1204"/>
      <c r="W70" s="1202">
        <f t="shared" si="248"/>
        <v>0</v>
      </c>
      <c r="X70" s="1203">
        <f t="shared" si="249"/>
        <v>0</v>
      </c>
      <c r="Y70" s="1203">
        <f t="shared" si="250"/>
        <v>0</v>
      </c>
      <c r="Z70" s="1203">
        <f t="shared" si="251"/>
        <v>0</v>
      </c>
      <c r="AA70" s="1204"/>
      <c r="AE70" s="1202">
        <f t="shared" si="252"/>
        <v>0</v>
      </c>
      <c r="AF70" s="1203">
        <f t="shared" si="253"/>
        <v>0</v>
      </c>
      <c r="AG70" s="1203">
        <f t="shared" si="254"/>
        <v>0</v>
      </c>
      <c r="AH70" s="1203">
        <f t="shared" si="255"/>
        <v>0</v>
      </c>
      <c r="AI70" s="1204"/>
      <c r="AM70" s="1202">
        <f t="shared" si="256"/>
        <v>0</v>
      </c>
      <c r="AN70" s="1203">
        <f t="shared" si="257"/>
        <v>0</v>
      </c>
      <c r="AO70" s="1203">
        <f t="shared" si="258"/>
        <v>0</v>
      </c>
      <c r="AP70" s="1203">
        <f t="shared" si="259"/>
        <v>0</v>
      </c>
      <c r="AQ70" s="1204"/>
      <c r="AU70" s="1202">
        <f t="shared" si="260"/>
        <v>0</v>
      </c>
      <c r="AV70" s="1203">
        <f t="shared" si="261"/>
        <v>0</v>
      </c>
      <c r="AW70" s="1203">
        <f t="shared" si="262"/>
        <v>0</v>
      </c>
      <c r="AX70" s="1203">
        <f t="shared" si="263"/>
        <v>0</v>
      </c>
      <c r="AY70" s="1204"/>
      <c r="BC70" s="1202">
        <f t="shared" si="264"/>
        <v>0</v>
      </c>
      <c r="BD70" s="1203">
        <f t="shared" si="265"/>
        <v>0</v>
      </c>
      <c r="BE70" s="1203">
        <f t="shared" si="266"/>
        <v>0</v>
      </c>
      <c r="BF70" s="1203">
        <f t="shared" si="267"/>
        <v>0</v>
      </c>
      <c r="BG70" s="1204"/>
      <c r="BK70" s="1202">
        <f t="shared" si="268"/>
        <v>0</v>
      </c>
      <c r="BL70" s="1203">
        <f t="shared" si="269"/>
        <v>0</v>
      </c>
      <c r="BM70" s="1203">
        <f t="shared" si="270"/>
        <v>0</v>
      </c>
      <c r="BN70" s="1203">
        <f t="shared" si="271"/>
        <v>0</v>
      </c>
      <c r="BO70" s="1204"/>
      <c r="BS70" s="1202">
        <f t="shared" si="272"/>
        <v>0</v>
      </c>
      <c r="BT70" s="1203">
        <f t="shared" si="273"/>
        <v>0</v>
      </c>
      <c r="BU70" s="1203">
        <f t="shared" si="274"/>
        <v>0</v>
      </c>
      <c r="BV70" s="1203">
        <f t="shared" si="275"/>
        <v>0</v>
      </c>
      <c r="BW70" s="1204"/>
      <c r="CA70" s="1202">
        <f t="shared" si="276"/>
        <v>0</v>
      </c>
      <c r="CB70" s="1203">
        <f t="shared" si="277"/>
        <v>0</v>
      </c>
      <c r="CC70" s="1203">
        <f t="shared" si="278"/>
        <v>0</v>
      </c>
      <c r="CD70" s="1203">
        <f t="shared" si="279"/>
        <v>0</v>
      </c>
      <c r="CE70" s="1204"/>
      <c r="CI70" s="1202">
        <f t="shared" si="280"/>
        <v>0</v>
      </c>
      <c r="CJ70" s="1203">
        <f t="shared" si="281"/>
        <v>0</v>
      </c>
      <c r="CK70" s="1203">
        <f t="shared" si="282"/>
        <v>0</v>
      </c>
      <c r="CL70" s="1203">
        <f t="shared" si="283"/>
        <v>0</v>
      </c>
      <c r="CM70" s="1204"/>
      <c r="CQ70" s="1202">
        <f t="shared" si="284"/>
        <v>0</v>
      </c>
      <c r="CR70" s="1203">
        <f t="shared" si="285"/>
        <v>0</v>
      </c>
      <c r="CS70" s="1203">
        <f t="shared" si="286"/>
        <v>0</v>
      </c>
      <c r="CT70" s="1203">
        <f t="shared" si="287"/>
        <v>0</v>
      </c>
      <c r="CU70" s="1204"/>
      <c r="CY70" s="1202">
        <f t="shared" si="288"/>
        <v>0</v>
      </c>
      <c r="CZ70" s="1203">
        <f t="shared" si="289"/>
        <v>0</v>
      </c>
      <c r="DA70" s="1203">
        <f t="shared" si="290"/>
        <v>0</v>
      </c>
      <c r="DB70" s="1203">
        <f t="shared" si="291"/>
        <v>0</v>
      </c>
      <c r="DC70" s="1204"/>
      <c r="DG70" s="1202">
        <f t="shared" si="292"/>
        <v>0</v>
      </c>
      <c r="DH70" s="1203">
        <f t="shared" si="293"/>
        <v>0</v>
      </c>
      <c r="DI70" s="1203">
        <f t="shared" si="294"/>
        <v>0</v>
      </c>
      <c r="DJ70" s="1203">
        <f t="shared" si="295"/>
        <v>0</v>
      </c>
      <c r="DK70" s="1204"/>
      <c r="DO70" s="1202">
        <f t="shared" si="296"/>
        <v>0</v>
      </c>
      <c r="DP70" s="1203">
        <f t="shared" si="297"/>
        <v>0</v>
      </c>
      <c r="DQ70" s="1203">
        <f t="shared" si="298"/>
        <v>0</v>
      </c>
      <c r="DR70" s="1203">
        <f t="shared" si="299"/>
        <v>0</v>
      </c>
      <c r="DS70" s="1204"/>
      <c r="DW70" s="1202">
        <f t="shared" si="300"/>
        <v>0</v>
      </c>
      <c r="DX70" s="1203">
        <f t="shared" si="301"/>
        <v>0</v>
      </c>
      <c r="DY70" s="1203">
        <f t="shared" si="302"/>
        <v>0</v>
      </c>
      <c r="DZ70" s="1203">
        <f t="shared" si="303"/>
        <v>0</v>
      </c>
      <c r="EA70" s="1204"/>
      <c r="EE70" s="1202">
        <f t="shared" si="304"/>
        <v>0</v>
      </c>
      <c r="EF70" s="1203">
        <f t="shared" si="305"/>
        <v>0</v>
      </c>
      <c r="EG70" s="1203">
        <f t="shared" si="306"/>
        <v>0</v>
      </c>
      <c r="EH70" s="1203">
        <f t="shared" si="307"/>
        <v>0</v>
      </c>
      <c r="EI70" s="1204"/>
      <c r="EM70" s="1202">
        <f t="shared" si="308"/>
        <v>0</v>
      </c>
      <c r="EN70" s="1203">
        <f t="shared" si="309"/>
        <v>0</v>
      </c>
      <c r="EO70" s="1203">
        <f t="shared" si="310"/>
        <v>0</v>
      </c>
      <c r="EP70" s="1203">
        <f t="shared" si="311"/>
        <v>0</v>
      </c>
      <c r="EQ70" s="1204"/>
      <c r="EU70" s="1202">
        <f t="shared" si="312"/>
        <v>0</v>
      </c>
      <c r="EV70" s="1203">
        <f t="shared" si="313"/>
        <v>0</v>
      </c>
      <c r="EW70" s="1203">
        <f t="shared" si="314"/>
        <v>0</v>
      </c>
      <c r="EX70" s="1203">
        <f t="shared" si="315"/>
        <v>0</v>
      </c>
      <c r="EY70" s="1204"/>
      <c r="FC70" s="1202">
        <f t="shared" si="316"/>
        <v>0</v>
      </c>
      <c r="FD70" s="1203">
        <f t="shared" si="317"/>
        <v>0</v>
      </c>
      <c r="FE70" s="1203">
        <f t="shared" si="318"/>
        <v>0</v>
      </c>
      <c r="FF70" s="1203">
        <f t="shared" si="319"/>
        <v>0</v>
      </c>
      <c r="FG70" s="1204"/>
      <c r="FK70" s="1202">
        <f t="shared" si="320"/>
        <v>0</v>
      </c>
      <c r="FL70" s="1203">
        <f t="shared" si="321"/>
        <v>0</v>
      </c>
      <c r="FM70" s="1203">
        <f t="shared" si="322"/>
        <v>0</v>
      </c>
      <c r="FN70" s="1203">
        <f t="shared" si="323"/>
        <v>0</v>
      </c>
      <c r="FO70" s="1204"/>
    </row>
    <row r="71" spans="1:171">
      <c r="A71" s="1231"/>
      <c r="B71" s="808" t="s">
        <v>685</v>
      </c>
      <c r="C71" s="1196"/>
      <c r="D71" s="1197">
        <v>108</v>
      </c>
      <c r="E71" s="629" t="str">
        <f>'Sch 1- Rate Base '!E71</f>
        <v>PROD</v>
      </c>
      <c r="F71" s="1199"/>
      <c r="G71" s="629">
        <f>'Sch 1- Rate Base '!G71</f>
        <v>0</v>
      </c>
      <c r="H71" s="629">
        <f>'Sch 1- Rate Base '!H71</f>
        <v>0</v>
      </c>
      <c r="I71" s="629">
        <f>'Sch 1- Rate Base '!I71</f>
        <v>0</v>
      </c>
      <c r="J71" s="630">
        <f>'Sch 1- Rate Base '!J71</f>
        <v>0</v>
      </c>
      <c r="K71" s="1167"/>
      <c r="O71" s="1202">
        <f t="shared" si="244"/>
        <v>0</v>
      </c>
      <c r="P71" s="1203">
        <f t="shared" si="245"/>
        <v>0</v>
      </c>
      <c r="Q71" s="1203">
        <f t="shared" si="246"/>
        <v>0</v>
      </c>
      <c r="R71" s="1203">
        <f t="shared" si="247"/>
        <v>0</v>
      </c>
      <c r="S71" s="1204"/>
      <c r="W71" s="1202">
        <f t="shared" si="248"/>
        <v>0</v>
      </c>
      <c r="X71" s="1203">
        <f t="shared" si="249"/>
        <v>0</v>
      </c>
      <c r="Y71" s="1203">
        <f t="shared" si="250"/>
        <v>0</v>
      </c>
      <c r="Z71" s="1203">
        <f t="shared" si="251"/>
        <v>0</v>
      </c>
      <c r="AA71" s="1204"/>
      <c r="AE71" s="1202">
        <f t="shared" si="252"/>
        <v>0</v>
      </c>
      <c r="AF71" s="1203">
        <f t="shared" si="253"/>
        <v>0</v>
      </c>
      <c r="AG71" s="1203">
        <f t="shared" si="254"/>
        <v>0</v>
      </c>
      <c r="AH71" s="1203">
        <f t="shared" si="255"/>
        <v>0</v>
      </c>
      <c r="AI71" s="1204"/>
      <c r="AM71" s="1202">
        <f t="shared" si="256"/>
        <v>0</v>
      </c>
      <c r="AN71" s="1203">
        <f t="shared" si="257"/>
        <v>0</v>
      </c>
      <c r="AO71" s="1203">
        <f t="shared" si="258"/>
        <v>0</v>
      </c>
      <c r="AP71" s="1203">
        <f t="shared" si="259"/>
        <v>0</v>
      </c>
      <c r="AQ71" s="1204"/>
      <c r="AU71" s="1202">
        <f t="shared" si="260"/>
        <v>0</v>
      </c>
      <c r="AV71" s="1203">
        <f t="shared" si="261"/>
        <v>0</v>
      </c>
      <c r="AW71" s="1203">
        <f t="shared" si="262"/>
        <v>0</v>
      </c>
      <c r="AX71" s="1203">
        <f t="shared" si="263"/>
        <v>0</v>
      </c>
      <c r="AY71" s="1204"/>
      <c r="BC71" s="1202">
        <f t="shared" si="264"/>
        <v>0</v>
      </c>
      <c r="BD71" s="1203">
        <f t="shared" si="265"/>
        <v>0</v>
      </c>
      <c r="BE71" s="1203">
        <f t="shared" si="266"/>
        <v>0</v>
      </c>
      <c r="BF71" s="1203">
        <f t="shared" si="267"/>
        <v>0</v>
      </c>
      <c r="BG71" s="1204"/>
      <c r="BK71" s="1202">
        <f t="shared" si="268"/>
        <v>0</v>
      </c>
      <c r="BL71" s="1203">
        <f t="shared" si="269"/>
        <v>0</v>
      </c>
      <c r="BM71" s="1203">
        <f t="shared" si="270"/>
        <v>0</v>
      </c>
      <c r="BN71" s="1203">
        <f t="shared" si="271"/>
        <v>0</v>
      </c>
      <c r="BO71" s="1204"/>
      <c r="BS71" s="1202">
        <f t="shared" si="272"/>
        <v>0</v>
      </c>
      <c r="BT71" s="1203">
        <f t="shared" si="273"/>
        <v>0</v>
      </c>
      <c r="BU71" s="1203">
        <f t="shared" si="274"/>
        <v>0</v>
      </c>
      <c r="BV71" s="1203">
        <f t="shared" si="275"/>
        <v>0</v>
      </c>
      <c r="BW71" s="1204"/>
      <c r="CA71" s="1202">
        <f t="shared" si="276"/>
        <v>0</v>
      </c>
      <c r="CB71" s="1203">
        <f t="shared" si="277"/>
        <v>0</v>
      </c>
      <c r="CC71" s="1203">
        <f t="shared" si="278"/>
        <v>0</v>
      </c>
      <c r="CD71" s="1203">
        <f t="shared" si="279"/>
        <v>0</v>
      </c>
      <c r="CE71" s="1204"/>
      <c r="CI71" s="1202">
        <f t="shared" si="280"/>
        <v>0</v>
      </c>
      <c r="CJ71" s="1203">
        <f t="shared" si="281"/>
        <v>0</v>
      </c>
      <c r="CK71" s="1203">
        <f t="shared" si="282"/>
        <v>0</v>
      </c>
      <c r="CL71" s="1203">
        <f t="shared" si="283"/>
        <v>0</v>
      </c>
      <c r="CM71" s="1204"/>
      <c r="CQ71" s="1202">
        <f t="shared" si="284"/>
        <v>0</v>
      </c>
      <c r="CR71" s="1203">
        <f t="shared" si="285"/>
        <v>0</v>
      </c>
      <c r="CS71" s="1203">
        <f t="shared" si="286"/>
        <v>0</v>
      </c>
      <c r="CT71" s="1203">
        <f t="shared" si="287"/>
        <v>0</v>
      </c>
      <c r="CU71" s="1204"/>
      <c r="CY71" s="1202">
        <f t="shared" si="288"/>
        <v>0</v>
      </c>
      <c r="CZ71" s="1203">
        <f t="shared" si="289"/>
        <v>0</v>
      </c>
      <c r="DA71" s="1203">
        <f t="shared" si="290"/>
        <v>0</v>
      </c>
      <c r="DB71" s="1203">
        <f t="shared" si="291"/>
        <v>0</v>
      </c>
      <c r="DC71" s="1204"/>
      <c r="DG71" s="1202">
        <f t="shared" si="292"/>
        <v>0</v>
      </c>
      <c r="DH71" s="1203">
        <f t="shared" si="293"/>
        <v>0</v>
      </c>
      <c r="DI71" s="1203">
        <f t="shared" si="294"/>
        <v>0</v>
      </c>
      <c r="DJ71" s="1203">
        <f t="shared" si="295"/>
        <v>0</v>
      </c>
      <c r="DK71" s="1204"/>
      <c r="DO71" s="1202">
        <f t="shared" si="296"/>
        <v>0</v>
      </c>
      <c r="DP71" s="1203">
        <f t="shared" si="297"/>
        <v>0</v>
      </c>
      <c r="DQ71" s="1203">
        <f t="shared" si="298"/>
        <v>0</v>
      </c>
      <c r="DR71" s="1203">
        <f t="shared" si="299"/>
        <v>0</v>
      </c>
      <c r="DS71" s="1204"/>
      <c r="DW71" s="1202">
        <f t="shared" si="300"/>
        <v>0</v>
      </c>
      <c r="DX71" s="1203">
        <f t="shared" si="301"/>
        <v>0</v>
      </c>
      <c r="DY71" s="1203">
        <f t="shared" si="302"/>
        <v>0</v>
      </c>
      <c r="DZ71" s="1203">
        <f t="shared" si="303"/>
        <v>0</v>
      </c>
      <c r="EA71" s="1204"/>
      <c r="EE71" s="1202">
        <f t="shared" si="304"/>
        <v>0</v>
      </c>
      <c r="EF71" s="1203">
        <f t="shared" si="305"/>
        <v>0</v>
      </c>
      <c r="EG71" s="1203">
        <f t="shared" si="306"/>
        <v>0</v>
      </c>
      <c r="EH71" s="1203">
        <f t="shared" si="307"/>
        <v>0</v>
      </c>
      <c r="EI71" s="1204"/>
      <c r="EM71" s="1202">
        <f t="shared" si="308"/>
        <v>0</v>
      </c>
      <c r="EN71" s="1203">
        <f t="shared" si="309"/>
        <v>0</v>
      </c>
      <c r="EO71" s="1203">
        <f t="shared" si="310"/>
        <v>0</v>
      </c>
      <c r="EP71" s="1203">
        <f t="shared" si="311"/>
        <v>0</v>
      </c>
      <c r="EQ71" s="1204"/>
      <c r="EU71" s="1202">
        <f t="shared" si="312"/>
        <v>0</v>
      </c>
      <c r="EV71" s="1203">
        <f t="shared" si="313"/>
        <v>0</v>
      </c>
      <c r="EW71" s="1203">
        <f t="shared" si="314"/>
        <v>0</v>
      </c>
      <c r="EX71" s="1203">
        <f t="shared" si="315"/>
        <v>0</v>
      </c>
      <c r="EY71" s="1204"/>
      <c r="FC71" s="1202">
        <f t="shared" si="316"/>
        <v>0</v>
      </c>
      <c r="FD71" s="1203">
        <f t="shared" si="317"/>
        <v>0</v>
      </c>
      <c r="FE71" s="1203">
        <f t="shared" si="318"/>
        <v>0</v>
      </c>
      <c r="FF71" s="1203">
        <f t="shared" si="319"/>
        <v>0</v>
      </c>
      <c r="FG71" s="1204"/>
      <c r="FK71" s="1202">
        <f t="shared" si="320"/>
        <v>0</v>
      </c>
      <c r="FL71" s="1203">
        <f t="shared" si="321"/>
        <v>0</v>
      </c>
      <c r="FM71" s="1203">
        <f t="shared" si="322"/>
        <v>0</v>
      </c>
      <c r="FN71" s="1203">
        <f t="shared" si="323"/>
        <v>0</v>
      </c>
      <c r="FO71" s="1204"/>
    </row>
    <row r="72" spans="1:171">
      <c r="A72" s="1231"/>
      <c r="B72" s="1232" t="s">
        <v>127</v>
      </c>
      <c r="C72" s="1197"/>
      <c r="D72" s="1197">
        <v>108</v>
      </c>
      <c r="E72" s="629" t="str">
        <f>'Sch 1- Rate Base '!E72</f>
        <v>PROD</v>
      </c>
      <c r="F72" s="1199"/>
      <c r="G72" s="629">
        <f>'Sch 1- Rate Base '!G72</f>
        <v>0</v>
      </c>
      <c r="H72" s="629">
        <f>'Sch 1- Rate Base '!H72</f>
        <v>0</v>
      </c>
      <c r="I72" s="629">
        <f>'Sch 1- Rate Base '!I72</f>
        <v>0</v>
      </c>
      <c r="J72" s="630">
        <f>'Sch 1- Rate Base '!J72</f>
        <v>0</v>
      </c>
      <c r="K72" s="1167">
        <f t="shared" si="243"/>
        <v>1</v>
      </c>
      <c r="O72" s="1202">
        <f t="shared" si="244"/>
        <v>0</v>
      </c>
      <c r="P72" s="1203">
        <f t="shared" si="245"/>
        <v>0</v>
      </c>
      <c r="Q72" s="1203">
        <f t="shared" si="246"/>
        <v>0</v>
      </c>
      <c r="R72" s="1203">
        <f t="shared" si="247"/>
        <v>0</v>
      </c>
      <c r="S72" s="1204"/>
      <c r="W72" s="1202">
        <f t="shared" si="248"/>
        <v>0</v>
      </c>
      <c r="X72" s="1203">
        <f t="shared" si="249"/>
        <v>0</v>
      </c>
      <c r="Y72" s="1203">
        <f t="shared" si="250"/>
        <v>0</v>
      </c>
      <c r="Z72" s="1203">
        <f t="shared" si="251"/>
        <v>0</v>
      </c>
      <c r="AA72" s="1204"/>
      <c r="AE72" s="1202">
        <f t="shared" si="252"/>
        <v>0</v>
      </c>
      <c r="AF72" s="1203">
        <f t="shared" si="253"/>
        <v>0</v>
      </c>
      <c r="AG72" s="1203">
        <f t="shared" si="254"/>
        <v>0</v>
      </c>
      <c r="AH72" s="1203">
        <f t="shared" si="255"/>
        <v>0</v>
      </c>
      <c r="AI72" s="1204"/>
      <c r="AM72" s="1202">
        <f t="shared" si="256"/>
        <v>0</v>
      </c>
      <c r="AN72" s="1203">
        <f t="shared" si="257"/>
        <v>0</v>
      </c>
      <c r="AO72" s="1203">
        <f t="shared" si="258"/>
        <v>0</v>
      </c>
      <c r="AP72" s="1203">
        <f t="shared" si="259"/>
        <v>0</v>
      </c>
      <c r="AQ72" s="1204"/>
      <c r="AU72" s="1202">
        <f t="shared" si="260"/>
        <v>0</v>
      </c>
      <c r="AV72" s="1203">
        <f t="shared" si="261"/>
        <v>0</v>
      </c>
      <c r="AW72" s="1203">
        <f t="shared" si="262"/>
        <v>0</v>
      </c>
      <c r="AX72" s="1203">
        <f t="shared" si="263"/>
        <v>0</v>
      </c>
      <c r="AY72" s="1204"/>
      <c r="BC72" s="1202">
        <f t="shared" si="264"/>
        <v>0</v>
      </c>
      <c r="BD72" s="1203">
        <f t="shared" si="265"/>
        <v>0</v>
      </c>
      <c r="BE72" s="1203">
        <f t="shared" si="266"/>
        <v>0</v>
      </c>
      <c r="BF72" s="1203">
        <f t="shared" si="267"/>
        <v>0</v>
      </c>
      <c r="BG72" s="1204"/>
      <c r="BK72" s="1202">
        <f t="shared" si="268"/>
        <v>0</v>
      </c>
      <c r="BL72" s="1203">
        <f t="shared" si="269"/>
        <v>0</v>
      </c>
      <c r="BM72" s="1203">
        <f t="shared" si="270"/>
        <v>0</v>
      </c>
      <c r="BN72" s="1203">
        <f t="shared" si="271"/>
        <v>0</v>
      </c>
      <c r="BO72" s="1204"/>
      <c r="BS72" s="1202">
        <f t="shared" si="272"/>
        <v>0</v>
      </c>
      <c r="BT72" s="1203">
        <f t="shared" si="273"/>
        <v>0</v>
      </c>
      <c r="BU72" s="1203">
        <f t="shared" si="274"/>
        <v>0</v>
      </c>
      <c r="BV72" s="1203">
        <f t="shared" si="275"/>
        <v>0</v>
      </c>
      <c r="BW72" s="1204"/>
      <c r="CA72" s="1202">
        <f t="shared" si="276"/>
        <v>0</v>
      </c>
      <c r="CB72" s="1203">
        <f t="shared" si="277"/>
        <v>0</v>
      </c>
      <c r="CC72" s="1203">
        <f t="shared" si="278"/>
        <v>0</v>
      </c>
      <c r="CD72" s="1203">
        <f t="shared" si="279"/>
        <v>0</v>
      </c>
      <c r="CE72" s="1204"/>
      <c r="CI72" s="1202">
        <f t="shared" si="280"/>
        <v>0</v>
      </c>
      <c r="CJ72" s="1203">
        <f t="shared" si="281"/>
        <v>0</v>
      </c>
      <c r="CK72" s="1203">
        <f t="shared" si="282"/>
        <v>0</v>
      </c>
      <c r="CL72" s="1203">
        <f t="shared" si="283"/>
        <v>0</v>
      </c>
      <c r="CM72" s="1204"/>
      <c r="CQ72" s="1202">
        <f t="shared" si="284"/>
        <v>0</v>
      </c>
      <c r="CR72" s="1203">
        <f t="shared" si="285"/>
        <v>0</v>
      </c>
      <c r="CS72" s="1203">
        <f t="shared" si="286"/>
        <v>0</v>
      </c>
      <c r="CT72" s="1203">
        <f t="shared" si="287"/>
        <v>0</v>
      </c>
      <c r="CU72" s="1204"/>
      <c r="CY72" s="1202">
        <f t="shared" si="288"/>
        <v>0</v>
      </c>
      <c r="CZ72" s="1203">
        <f t="shared" si="289"/>
        <v>0</v>
      </c>
      <c r="DA72" s="1203">
        <f t="shared" si="290"/>
        <v>0</v>
      </c>
      <c r="DB72" s="1203">
        <f t="shared" si="291"/>
        <v>0</v>
      </c>
      <c r="DC72" s="1204"/>
      <c r="DG72" s="1202">
        <f t="shared" si="292"/>
        <v>0</v>
      </c>
      <c r="DH72" s="1203">
        <f t="shared" si="293"/>
        <v>0</v>
      </c>
      <c r="DI72" s="1203">
        <f t="shared" si="294"/>
        <v>0</v>
      </c>
      <c r="DJ72" s="1203">
        <f t="shared" si="295"/>
        <v>0</v>
      </c>
      <c r="DK72" s="1204"/>
      <c r="DO72" s="1202">
        <f t="shared" si="296"/>
        <v>0</v>
      </c>
      <c r="DP72" s="1203">
        <f t="shared" si="297"/>
        <v>0</v>
      </c>
      <c r="DQ72" s="1203">
        <f t="shared" si="298"/>
        <v>0</v>
      </c>
      <c r="DR72" s="1203">
        <f t="shared" si="299"/>
        <v>0</v>
      </c>
      <c r="DS72" s="1204"/>
      <c r="DW72" s="1202">
        <f t="shared" si="300"/>
        <v>0</v>
      </c>
      <c r="DX72" s="1203">
        <f t="shared" si="301"/>
        <v>0</v>
      </c>
      <c r="DY72" s="1203">
        <f t="shared" si="302"/>
        <v>0</v>
      </c>
      <c r="DZ72" s="1203">
        <f t="shared" si="303"/>
        <v>0</v>
      </c>
      <c r="EA72" s="1204"/>
      <c r="EE72" s="1202">
        <f t="shared" si="304"/>
        <v>0</v>
      </c>
      <c r="EF72" s="1203">
        <f t="shared" si="305"/>
        <v>0</v>
      </c>
      <c r="EG72" s="1203">
        <f t="shared" si="306"/>
        <v>0</v>
      </c>
      <c r="EH72" s="1203">
        <f t="shared" si="307"/>
        <v>0</v>
      </c>
      <c r="EI72" s="1204"/>
      <c r="EM72" s="1202">
        <f t="shared" si="308"/>
        <v>0</v>
      </c>
      <c r="EN72" s="1203">
        <f t="shared" si="309"/>
        <v>0</v>
      </c>
      <c r="EO72" s="1203">
        <f t="shared" si="310"/>
        <v>0</v>
      </c>
      <c r="EP72" s="1203">
        <f t="shared" si="311"/>
        <v>0</v>
      </c>
      <c r="EQ72" s="1204"/>
      <c r="EU72" s="1202">
        <f t="shared" si="312"/>
        <v>0</v>
      </c>
      <c r="EV72" s="1203">
        <f t="shared" si="313"/>
        <v>0</v>
      </c>
      <c r="EW72" s="1203">
        <f t="shared" si="314"/>
        <v>0</v>
      </c>
      <c r="EX72" s="1203">
        <f t="shared" si="315"/>
        <v>0</v>
      </c>
      <c r="EY72" s="1204"/>
      <c r="FC72" s="1202">
        <f t="shared" si="316"/>
        <v>0</v>
      </c>
      <c r="FD72" s="1203">
        <f t="shared" si="317"/>
        <v>0</v>
      </c>
      <c r="FE72" s="1203">
        <f t="shared" si="318"/>
        <v>0</v>
      </c>
      <c r="FF72" s="1203">
        <f t="shared" si="319"/>
        <v>0</v>
      </c>
      <c r="FG72" s="1204"/>
      <c r="FK72" s="1202">
        <f t="shared" si="320"/>
        <v>0</v>
      </c>
      <c r="FL72" s="1203">
        <f t="shared" si="321"/>
        <v>0</v>
      </c>
      <c r="FM72" s="1203">
        <f t="shared" si="322"/>
        <v>0</v>
      </c>
      <c r="FN72" s="1203">
        <f t="shared" si="323"/>
        <v>0</v>
      </c>
      <c r="FO72" s="1204"/>
    </row>
    <row r="73" spans="1:171">
      <c r="A73" s="1231"/>
      <c r="B73" s="1232" t="s">
        <v>131</v>
      </c>
      <c r="C73" s="1197"/>
      <c r="D73" s="1197">
        <v>108</v>
      </c>
      <c r="E73" s="629" t="str">
        <f>'Sch 1- Rate Base '!E73</f>
        <v>TRANS</v>
      </c>
      <c r="F73" s="1199"/>
      <c r="G73" s="629">
        <f>'Sch 1- Rate Base '!G73</f>
        <v>0</v>
      </c>
      <c r="H73" s="629">
        <f>'Sch 1- Rate Base '!H73</f>
        <v>0</v>
      </c>
      <c r="I73" s="629">
        <f>'Sch 1- Rate Base '!I73</f>
        <v>0</v>
      </c>
      <c r="J73" s="630">
        <f>'Sch 1- Rate Base '!J73</f>
        <v>0</v>
      </c>
      <c r="K73" s="1167">
        <f t="shared" si="243"/>
        <v>1</v>
      </c>
      <c r="O73" s="1202">
        <f t="shared" si="244"/>
        <v>0</v>
      </c>
      <c r="P73" s="1203">
        <f t="shared" si="245"/>
        <v>0</v>
      </c>
      <c r="Q73" s="1203">
        <f t="shared" si="246"/>
        <v>0</v>
      </c>
      <c r="R73" s="1203">
        <f t="shared" si="247"/>
        <v>0</v>
      </c>
      <c r="S73" s="1204"/>
      <c r="W73" s="1202">
        <f t="shared" si="248"/>
        <v>0</v>
      </c>
      <c r="X73" s="1203">
        <f t="shared" si="249"/>
        <v>0</v>
      </c>
      <c r="Y73" s="1203">
        <f t="shared" si="250"/>
        <v>0</v>
      </c>
      <c r="Z73" s="1203">
        <f t="shared" si="251"/>
        <v>0</v>
      </c>
      <c r="AA73" s="1204"/>
      <c r="AE73" s="1202">
        <f t="shared" si="252"/>
        <v>0</v>
      </c>
      <c r="AF73" s="1203">
        <f t="shared" si="253"/>
        <v>0</v>
      </c>
      <c r="AG73" s="1203">
        <f t="shared" si="254"/>
        <v>0</v>
      </c>
      <c r="AH73" s="1203">
        <f t="shared" si="255"/>
        <v>0</v>
      </c>
      <c r="AI73" s="1204"/>
      <c r="AM73" s="1202">
        <f t="shared" si="256"/>
        <v>0</v>
      </c>
      <c r="AN73" s="1203">
        <f t="shared" si="257"/>
        <v>0</v>
      </c>
      <c r="AO73" s="1203">
        <f t="shared" si="258"/>
        <v>0</v>
      </c>
      <c r="AP73" s="1203">
        <f t="shared" si="259"/>
        <v>0</v>
      </c>
      <c r="AQ73" s="1204"/>
      <c r="AU73" s="1202">
        <f t="shared" si="260"/>
        <v>0</v>
      </c>
      <c r="AV73" s="1203">
        <f t="shared" si="261"/>
        <v>0</v>
      </c>
      <c r="AW73" s="1203">
        <f t="shared" si="262"/>
        <v>0</v>
      </c>
      <c r="AX73" s="1203">
        <f t="shared" si="263"/>
        <v>0</v>
      </c>
      <c r="AY73" s="1204"/>
      <c r="BC73" s="1202">
        <f t="shared" si="264"/>
        <v>0</v>
      </c>
      <c r="BD73" s="1203">
        <f t="shared" si="265"/>
        <v>0</v>
      </c>
      <c r="BE73" s="1203">
        <f t="shared" si="266"/>
        <v>0</v>
      </c>
      <c r="BF73" s="1203">
        <f t="shared" si="267"/>
        <v>0</v>
      </c>
      <c r="BG73" s="1204"/>
      <c r="BK73" s="1202">
        <f t="shared" si="268"/>
        <v>0</v>
      </c>
      <c r="BL73" s="1203">
        <f t="shared" si="269"/>
        <v>0</v>
      </c>
      <c r="BM73" s="1203">
        <f t="shared" si="270"/>
        <v>0</v>
      </c>
      <c r="BN73" s="1203">
        <f t="shared" si="271"/>
        <v>0</v>
      </c>
      <c r="BO73" s="1204"/>
      <c r="BS73" s="1202">
        <f t="shared" si="272"/>
        <v>0</v>
      </c>
      <c r="BT73" s="1203">
        <f t="shared" si="273"/>
        <v>0</v>
      </c>
      <c r="BU73" s="1203">
        <f t="shared" si="274"/>
        <v>0</v>
      </c>
      <c r="BV73" s="1203">
        <f t="shared" si="275"/>
        <v>0</v>
      </c>
      <c r="BW73" s="1204"/>
      <c r="CA73" s="1202">
        <f t="shared" si="276"/>
        <v>0</v>
      </c>
      <c r="CB73" s="1203">
        <f t="shared" si="277"/>
        <v>0</v>
      </c>
      <c r="CC73" s="1203">
        <f t="shared" si="278"/>
        <v>0</v>
      </c>
      <c r="CD73" s="1203">
        <f t="shared" si="279"/>
        <v>0</v>
      </c>
      <c r="CE73" s="1204"/>
      <c r="CI73" s="1202">
        <f t="shared" si="280"/>
        <v>0</v>
      </c>
      <c r="CJ73" s="1203">
        <f t="shared" si="281"/>
        <v>0</v>
      </c>
      <c r="CK73" s="1203">
        <f t="shared" si="282"/>
        <v>0</v>
      </c>
      <c r="CL73" s="1203">
        <f t="shared" si="283"/>
        <v>0</v>
      </c>
      <c r="CM73" s="1204"/>
      <c r="CQ73" s="1202">
        <f t="shared" si="284"/>
        <v>0</v>
      </c>
      <c r="CR73" s="1203">
        <f t="shared" si="285"/>
        <v>0</v>
      </c>
      <c r="CS73" s="1203">
        <f t="shared" si="286"/>
        <v>0</v>
      </c>
      <c r="CT73" s="1203">
        <f t="shared" si="287"/>
        <v>0</v>
      </c>
      <c r="CU73" s="1204"/>
      <c r="CY73" s="1202">
        <f t="shared" si="288"/>
        <v>0</v>
      </c>
      <c r="CZ73" s="1203">
        <f t="shared" si="289"/>
        <v>0</v>
      </c>
      <c r="DA73" s="1203">
        <f t="shared" si="290"/>
        <v>0</v>
      </c>
      <c r="DB73" s="1203">
        <f t="shared" si="291"/>
        <v>0</v>
      </c>
      <c r="DC73" s="1204"/>
      <c r="DG73" s="1202">
        <f t="shared" si="292"/>
        <v>0</v>
      </c>
      <c r="DH73" s="1203">
        <f t="shared" si="293"/>
        <v>0</v>
      </c>
      <c r="DI73" s="1203">
        <f t="shared" si="294"/>
        <v>0</v>
      </c>
      <c r="DJ73" s="1203">
        <f t="shared" si="295"/>
        <v>0</v>
      </c>
      <c r="DK73" s="1204"/>
      <c r="DO73" s="1202">
        <f t="shared" si="296"/>
        <v>0</v>
      </c>
      <c r="DP73" s="1203">
        <f t="shared" si="297"/>
        <v>0</v>
      </c>
      <c r="DQ73" s="1203">
        <f t="shared" si="298"/>
        <v>0</v>
      </c>
      <c r="DR73" s="1203">
        <f t="shared" si="299"/>
        <v>0</v>
      </c>
      <c r="DS73" s="1204"/>
      <c r="DW73" s="1202">
        <f t="shared" si="300"/>
        <v>0</v>
      </c>
      <c r="DX73" s="1203">
        <f t="shared" si="301"/>
        <v>0</v>
      </c>
      <c r="DY73" s="1203">
        <f t="shared" si="302"/>
        <v>0</v>
      </c>
      <c r="DZ73" s="1203">
        <f t="shared" si="303"/>
        <v>0</v>
      </c>
      <c r="EA73" s="1204"/>
      <c r="EE73" s="1202">
        <f t="shared" si="304"/>
        <v>0</v>
      </c>
      <c r="EF73" s="1203">
        <f t="shared" si="305"/>
        <v>0</v>
      </c>
      <c r="EG73" s="1203">
        <f t="shared" si="306"/>
        <v>0</v>
      </c>
      <c r="EH73" s="1203">
        <f t="shared" si="307"/>
        <v>0</v>
      </c>
      <c r="EI73" s="1204"/>
      <c r="EM73" s="1202">
        <f t="shared" si="308"/>
        <v>0</v>
      </c>
      <c r="EN73" s="1203">
        <f t="shared" si="309"/>
        <v>0</v>
      </c>
      <c r="EO73" s="1203">
        <f t="shared" si="310"/>
        <v>0</v>
      </c>
      <c r="EP73" s="1203">
        <f t="shared" si="311"/>
        <v>0</v>
      </c>
      <c r="EQ73" s="1204"/>
      <c r="EU73" s="1202">
        <f t="shared" si="312"/>
        <v>0</v>
      </c>
      <c r="EV73" s="1203">
        <f t="shared" si="313"/>
        <v>0</v>
      </c>
      <c r="EW73" s="1203">
        <f t="shared" si="314"/>
        <v>0</v>
      </c>
      <c r="EX73" s="1203">
        <f t="shared" si="315"/>
        <v>0</v>
      </c>
      <c r="EY73" s="1204"/>
      <c r="FC73" s="1202">
        <f t="shared" si="316"/>
        <v>0</v>
      </c>
      <c r="FD73" s="1203">
        <f t="shared" si="317"/>
        <v>0</v>
      </c>
      <c r="FE73" s="1203">
        <f t="shared" si="318"/>
        <v>0</v>
      </c>
      <c r="FF73" s="1203">
        <f t="shared" si="319"/>
        <v>0</v>
      </c>
      <c r="FG73" s="1204"/>
      <c r="FK73" s="1202">
        <f t="shared" si="320"/>
        <v>0</v>
      </c>
      <c r="FL73" s="1203">
        <f t="shared" si="321"/>
        <v>0</v>
      </c>
      <c r="FM73" s="1203">
        <f t="shared" si="322"/>
        <v>0</v>
      </c>
      <c r="FN73" s="1203">
        <f t="shared" si="323"/>
        <v>0</v>
      </c>
      <c r="FO73" s="1204"/>
    </row>
    <row r="74" spans="1:171">
      <c r="A74" s="1231"/>
      <c r="B74" s="1232" t="s">
        <v>401</v>
      </c>
      <c r="C74" s="1197"/>
      <c r="D74" s="1197">
        <v>108</v>
      </c>
      <c r="E74" s="629" t="str">
        <f>'Sch 1- Rate Base '!E74</f>
        <v>DIST</v>
      </c>
      <c r="F74" s="1199"/>
      <c r="G74" s="629">
        <f>'Sch 1- Rate Base '!G74</f>
        <v>0</v>
      </c>
      <c r="H74" s="629">
        <f>'Sch 1- Rate Base '!H74</f>
        <v>0</v>
      </c>
      <c r="I74" s="629">
        <f>'Sch 1- Rate Base '!I74</f>
        <v>0</v>
      </c>
      <c r="J74" s="630">
        <f>'Sch 1- Rate Base '!J74</f>
        <v>0</v>
      </c>
      <c r="K74" s="1167">
        <f t="shared" si="243"/>
        <v>1</v>
      </c>
      <c r="O74" s="1202">
        <f t="shared" si="244"/>
        <v>0</v>
      </c>
      <c r="P74" s="1203">
        <f t="shared" si="245"/>
        <v>0</v>
      </c>
      <c r="Q74" s="1203">
        <f t="shared" si="246"/>
        <v>0</v>
      </c>
      <c r="R74" s="1203">
        <f t="shared" si="247"/>
        <v>0</v>
      </c>
      <c r="S74" s="1204"/>
      <c r="W74" s="1202">
        <f t="shared" si="248"/>
        <v>0</v>
      </c>
      <c r="X74" s="1203">
        <f t="shared" si="249"/>
        <v>0</v>
      </c>
      <c r="Y74" s="1203">
        <f t="shared" si="250"/>
        <v>0</v>
      </c>
      <c r="Z74" s="1203">
        <f t="shared" si="251"/>
        <v>0</v>
      </c>
      <c r="AA74" s="1204"/>
      <c r="AE74" s="1202">
        <f t="shared" si="252"/>
        <v>0</v>
      </c>
      <c r="AF74" s="1203">
        <f t="shared" si="253"/>
        <v>0</v>
      </c>
      <c r="AG74" s="1203">
        <f t="shared" si="254"/>
        <v>0</v>
      </c>
      <c r="AH74" s="1203">
        <f t="shared" si="255"/>
        <v>0</v>
      </c>
      <c r="AI74" s="1204"/>
      <c r="AM74" s="1202">
        <f t="shared" si="256"/>
        <v>0</v>
      </c>
      <c r="AN74" s="1203">
        <f t="shared" si="257"/>
        <v>0</v>
      </c>
      <c r="AO74" s="1203">
        <f t="shared" si="258"/>
        <v>0</v>
      </c>
      <c r="AP74" s="1203">
        <f t="shared" si="259"/>
        <v>0</v>
      </c>
      <c r="AQ74" s="1204"/>
      <c r="AU74" s="1202">
        <f t="shared" si="260"/>
        <v>0</v>
      </c>
      <c r="AV74" s="1203">
        <f t="shared" si="261"/>
        <v>0</v>
      </c>
      <c r="AW74" s="1203">
        <f t="shared" si="262"/>
        <v>0</v>
      </c>
      <c r="AX74" s="1203">
        <f t="shared" si="263"/>
        <v>0</v>
      </c>
      <c r="AY74" s="1204"/>
      <c r="BC74" s="1202">
        <f t="shared" si="264"/>
        <v>0</v>
      </c>
      <c r="BD74" s="1203">
        <f t="shared" si="265"/>
        <v>0</v>
      </c>
      <c r="BE74" s="1203">
        <f t="shared" si="266"/>
        <v>0</v>
      </c>
      <c r="BF74" s="1203">
        <f t="shared" si="267"/>
        <v>0</v>
      </c>
      <c r="BG74" s="1204"/>
      <c r="BK74" s="1202">
        <f t="shared" si="268"/>
        <v>0</v>
      </c>
      <c r="BL74" s="1203">
        <f t="shared" si="269"/>
        <v>0</v>
      </c>
      <c r="BM74" s="1203">
        <f t="shared" si="270"/>
        <v>0</v>
      </c>
      <c r="BN74" s="1203">
        <f t="shared" si="271"/>
        <v>0</v>
      </c>
      <c r="BO74" s="1204"/>
      <c r="BS74" s="1202">
        <f t="shared" si="272"/>
        <v>0</v>
      </c>
      <c r="BT74" s="1203">
        <f t="shared" si="273"/>
        <v>0</v>
      </c>
      <c r="BU74" s="1203">
        <f t="shared" si="274"/>
        <v>0</v>
      </c>
      <c r="BV74" s="1203">
        <f t="shared" si="275"/>
        <v>0</v>
      </c>
      <c r="BW74" s="1204"/>
      <c r="CA74" s="1202">
        <f t="shared" si="276"/>
        <v>0</v>
      </c>
      <c r="CB74" s="1203">
        <f t="shared" si="277"/>
        <v>0</v>
      </c>
      <c r="CC74" s="1203">
        <f t="shared" si="278"/>
        <v>0</v>
      </c>
      <c r="CD74" s="1203">
        <f t="shared" si="279"/>
        <v>0</v>
      </c>
      <c r="CE74" s="1204"/>
      <c r="CI74" s="1202">
        <f t="shared" si="280"/>
        <v>0</v>
      </c>
      <c r="CJ74" s="1203">
        <f t="shared" si="281"/>
        <v>0</v>
      </c>
      <c r="CK74" s="1203">
        <f t="shared" si="282"/>
        <v>0</v>
      </c>
      <c r="CL74" s="1203">
        <f t="shared" si="283"/>
        <v>0</v>
      </c>
      <c r="CM74" s="1204"/>
      <c r="CQ74" s="1202">
        <f t="shared" si="284"/>
        <v>0</v>
      </c>
      <c r="CR74" s="1203">
        <f t="shared" si="285"/>
        <v>0</v>
      </c>
      <c r="CS74" s="1203">
        <f t="shared" si="286"/>
        <v>0</v>
      </c>
      <c r="CT74" s="1203">
        <f t="shared" si="287"/>
        <v>0</v>
      </c>
      <c r="CU74" s="1204"/>
      <c r="CY74" s="1202">
        <f t="shared" si="288"/>
        <v>0</v>
      </c>
      <c r="CZ74" s="1203">
        <f t="shared" si="289"/>
        <v>0</v>
      </c>
      <c r="DA74" s="1203">
        <f t="shared" si="290"/>
        <v>0</v>
      </c>
      <c r="DB74" s="1203">
        <f t="shared" si="291"/>
        <v>0</v>
      </c>
      <c r="DC74" s="1204"/>
      <c r="DG74" s="1202">
        <f t="shared" si="292"/>
        <v>0</v>
      </c>
      <c r="DH74" s="1203">
        <f t="shared" si="293"/>
        <v>0</v>
      </c>
      <c r="DI74" s="1203">
        <f t="shared" si="294"/>
        <v>0</v>
      </c>
      <c r="DJ74" s="1203">
        <f t="shared" si="295"/>
        <v>0</v>
      </c>
      <c r="DK74" s="1204"/>
      <c r="DO74" s="1202">
        <f t="shared" si="296"/>
        <v>0</v>
      </c>
      <c r="DP74" s="1203">
        <f t="shared" si="297"/>
        <v>0</v>
      </c>
      <c r="DQ74" s="1203">
        <f t="shared" si="298"/>
        <v>0</v>
      </c>
      <c r="DR74" s="1203">
        <f t="shared" si="299"/>
        <v>0</v>
      </c>
      <c r="DS74" s="1204"/>
      <c r="DW74" s="1202">
        <f t="shared" si="300"/>
        <v>0</v>
      </c>
      <c r="DX74" s="1203">
        <f t="shared" si="301"/>
        <v>0</v>
      </c>
      <c r="DY74" s="1203">
        <f t="shared" si="302"/>
        <v>0</v>
      </c>
      <c r="DZ74" s="1203">
        <f t="shared" si="303"/>
        <v>0</v>
      </c>
      <c r="EA74" s="1204"/>
      <c r="EE74" s="1202">
        <f t="shared" si="304"/>
        <v>0</v>
      </c>
      <c r="EF74" s="1203">
        <f t="shared" si="305"/>
        <v>0</v>
      </c>
      <c r="EG74" s="1203">
        <f t="shared" si="306"/>
        <v>0</v>
      </c>
      <c r="EH74" s="1203">
        <f t="shared" si="307"/>
        <v>0</v>
      </c>
      <c r="EI74" s="1204"/>
      <c r="EM74" s="1202">
        <f t="shared" si="308"/>
        <v>0</v>
      </c>
      <c r="EN74" s="1203">
        <f t="shared" si="309"/>
        <v>0</v>
      </c>
      <c r="EO74" s="1203">
        <f t="shared" si="310"/>
        <v>0</v>
      </c>
      <c r="EP74" s="1203">
        <f t="shared" si="311"/>
        <v>0</v>
      </c>
      <c r="EQ74" s="1204"/>
      <c r="EU74" s="1202">
        <f t="shared" si="312"/>
        <v>0</v>
      </c>
      <c r="EV74" s="1203">
        <f t="shared" si="313"/>
        <v>0</v>
      </c>
      <c r="EW74" s="1203">
        <f t="shared" si="314"/>
        <v>0</v>
      </c>
      <c r="EX74" s="1203">
        <f t="shared" si="315"/>
        <v>0</v>
      </c>
      <c r="EY74" s="1204"/>
      <c r="FC74" s="1202">
        <f t="shared" si="316"/>
        <v>0</v>
      </c>
      <c r="FD74" s="1203">
        <f t="shared" si="317"/>
        <v>0</v>
      </c>
      <c r="FE74" s="1203">
        <f t="shared" si="318"/>
        <v>0</v>
      </c>
      <c r="FF74" s="1203">
        <f t="shared" si="319"/>
        <v>0</v>
      </c>
      <c r="FG74" s="1204"/>
      <c r="FK74" s="1202">
        <f t="shared" si="320"/>
        <v>0</v>
      </c>
      <c r="FL74" s="1203">
        <f t="shared" si="321"/>
        <v>0</v>
      </c>
      <c r="FM74" s="1203">
        <f t="shared" si="322"/>
        <v>0</v>
      </c>
      <c r="FN74" s="1203">
        <f t="shared" si="323"/>
        <v>0</v>
      </c>
      <c r="FO74" s="1204"/>
    </row>
    <row r="75" spans="1:171">
      <c r="A75" s="1231"/>
      <c r="B75" s="1232" t="s">
        <v>84</v>
      </c>
      <c r="C75" s="1197"/>
      <c r="D75" s="1197">
        <v>108</v>
      </c>
      <c r="E75" s="629" t="str">
        <f>'Sch 1- Rate Base '!E75</f>
        <v>GP</v>
      </c>
      <c r="F75" s="1199"/>
      <c r="G75" s="629">
        <f>'Sch 1- Rate Base '!G75</f>
        <v>0</v>
      </c>
      <c r="H75" s="629">
        <f>'Sch 1- Rate Base '!H75</f>
        <v>0</v>
      </c>
      <c r="I75" s="629">
        <f>'Sch 1- Rate Base '!I75</f>
        <v>0</v>
      </c>
      <c r="J75" s="630">
        <f>'Sch 1- Rate Base '!J75</f>
        <v>0</v>
      </c>
      <c r="K75" s="1167">
        <f t="shared" si="243"/>
        <v>1</v>
      </c>
      <c r="O75" s="1202">
        <f t="shared" si="244"/>
        <v>0</v>
      </c>
      <c r="P75" s="1203" t="e">
        <f t="shared" si="245"/>
        <v>#DIV/0!</v>
      </c>
      <c r="Q75" s="1203" t="e">
        <f t="shared" si="246"/>
        <v>#DIV/0!</v>
      </c>
      <c r="R75" s="1203" t="e">
        <f t="shared" si="247"/>
        <v>#DIV/0!</v>
      </c>
      <c r="S75" s="1204"/>
      <c r="W75" s="1202">
        <f t="shared" si="248"/>
        <v>0</v>
      </c>
      <c r="X75" s="1203" t="e">
        <f t="shared" si="249"/>
        <v>#DIV/0!</v>
      </c>
      <c r="Y75" s="1203" t="e">
        <f t="shared" si="250"/>
        <v>#DIV/0!</v>
      </c>
      <c r="Z75" s="1203" t="e">
        <f t="shared" si="251"/>
        <v>#DIV/0!</v>
      </c>
      <c r="AA75" s="1204"/>
      <c r="AE75" s="1202">
        <f t="shared" si="252"/>
        <v>0</v>
      </c>
      <c r="AF75" s="1203" t="e">
        <f t="shared" si="253"/>
        <v>#DIV/0!</v>
      </c>
      <c r="AG75" s="1203" t="e">
        <f t="shared" si="254"/>
        <v>#DIV/0!</v>
      </c>
      <c r="AH75" s="1203" t="e">
        <f t="shared" si="255"/>
        <v>#DIV/0!</v>
      </c>
      <c r="AI75" s="1204"/>
      <c r="AM75" s="1202">
        <f t="shared" si="256"/>
        <v>0</v>
      </c>
      <c r="AN75" s="1203" t="e">
        <f t="shared" si="257"/>
        <v>#DIV/0!</v>
      </c>
      <c r="AO75" s="1203" t="e">
        <f t="shared" si="258"/>
        <v>#DIV/0!</v>
      </c>
      <c r="AP75" s="1203" t="e">
        <f t="shared" si="259"/>
        <v>#DIV/0!</v>
      </c>
      <c r="AQ75" s="1204"/>
      <c r="AU75" s="1202">
        <f t="shared" si="260"/>
        <v>0</v>
      </c>
      <c r="AV75" s="1203" t="e">
        <f t="shared" si="261"/>
        <v>#DIV/0!</v>
      </c>
      <c r="AW75" s="1203" t="e">
        <f t="shared" si="262"/>
        <v>#DIV/0!</v>
      </c>
      <c r="AX75" s="1203" t="e">
        <f t="shared" si="263"/>
        <v>#DIV/0!</v>
      </c>
      <c r="AY75" s="1204"/>
      <c r="BC75" s="1202">
        <f t="shared" si="264"/>
        <v>0</v>
      </c>
      <c r="BD75" s="1203" t="e">
        <f t="shared" si="265"/>
        <v>#DIV/0!</v>
      </c>
      <c r="BE75" s="1203" t="e">
        <f t="shared" si="266"/>
        <v>#DIV/0!</v>
      </c>
      <c r="BF75" s="1203" t="e">
        <f t="shared" si="267"/>
        <v>#DIV/0!</v>
      </c>
      <c r="BG75" s="1204"/>
      <c r="BK75" s="1202">
        <f t="shared" si="268"/>
        <v>0</v>
      </c>
      <c r="BL75" s="1203" t="e">
        <f t="shared" si="269"/>
        <v>#DIV/0!</v>
      </c>
      <c r="BM75" s="1203" t="e">
        <f t="shared" si="270"/>
        <v>#DIV/0!</v>
      </c>
      <c r="BN75" s="1203" t="e">
        <f t="shared" si="271"/>
        <v>#DIV/0!</v>
      </c>
      <c r="BO75" s="1204"/>
      <c r="BS75" s="1202">
        <f t="shared" si="272"/>
        <v>0</v>
      </c>
      <c r="BT75" s="1203" t="e">
        <f t="shared" si="273"/>
        <v>#DIV/0!</v>
      </c>
      <c r="BU75" s="1203" t="e">
        <f t="shared" si="274"/>
        <v>#DIV/0!</v>
      </c>
      <c r="BV75" s="1203" t="e">
        <f t="shared" si="275"/>
        <v>#DIV/0!</v>
      </c>
      <c r="BW75" s="1204"/>
      <c r="CA75" s="1202">
        <f t="shared" si="276"/>
        <v>0</v>
      </c>
      <c r="CB75" s="1203" t="e">
        <f t="shared" si="277"/>
        <v>#DIV/0!</v>
      </c>
      <c r="CC75" s="1203" t="e">
        <f t="shared" si="278"/>
        <v>#DIV/0!</v>
      </c>
      <c r="CD75" s="1203" t="e">
        <f t="shared" si="279"/>
        <v>#DIV/0!</v>
      </c>
      <c r="CE75" s="1204"/>
      <c r="CI75" s="1202">
        <f t="shared" si="280"/>
        <v>0</v>
      </c>
      <c r="CJ75" s="1203" t="e">
        <f t="shared" si="281"/>
        <v>#DIV/0!</v>
      </c>
      <c r="CK75" s="1203" t="e">
        <f t="shared" si="282"/>
        <v>#DIV/0!</v>
      </c>
      <c r="CL75" s="1203" t="e">
        <f t="shared" si="283"/>
        <v>#DIV/0!</v>
      </c>
      <c r="CM75" s="1204"/>
      <c r="CQ75" s="1202">
        <f t="shared" si="284"/>
        <v>0</v>
      </c>
      <c r="CR75" s="1203" t="e">
        <f t="shared" si="285"/>
        <v>#DIV/0!</v>
      </c>
      <c r="CS75" s="1203" t="e">
        <f t="shared" si="286"/>
        <v>#DIV/0!</v>
      </c>
      <c r="CT75" s="1203" t="e">
        <f t="shared" si="287"/>
        <v>#DIV/0!</v>
      </c>
      <c r="CU75" s="1204"/>
      <c r="CY75" s="1202">
        <f t="shared" si="288"/>
        <v>0</v>
      </c>
      <c r="CZ75" s="1203" t="e">
        <f t="shared" si="289"/>
        <v>#DIV/0!</v>
      </c>
      <c r="DA75" s="1203" t="e">
        <f t="shared" si="290"/>
        <v>#DIV/0!</v>
      </c>
      <c r="DB75" s="1203" t="e">
        <f t="shared" si="291"/>
        <v>#DIV/0!</v>
      </c>
      <c r="DC75" s="1204"/>
      <c r="DG75" s="1202">
        <f t="shared" si="292"/>
        <v>0</v>
      </c>
      <c r="DH75" s="1203" t="e">
        <f t="shared" si="293"/>
        <v>#DIV/0!</v>
      </c>
      <c r="DI75" s="1203" t="e">
        <f t="shared" si="294"/>
        <v>#DIV/0!</v>
      </c>
      <c r="DJ75" s="1203" t="e">
        <f t="shared" si="295"/>
        <v>#DIV/0!</v>
      </c>
      <c r="DK75" s="1204"/>
      <c r="DO75" s="1202">
        <f t="shared" si="296"/>
        <v>0</v>
      </c>
      <c r="DP75" s="1203" t="e">
        <f t="shared" si="297"/>
        <v>#DIV/0!</v>
      </c>
      <c r="DQ75" s="1203" t="e">
        <f t="shared" si="298"/>
        <v>#DIV/0!</v>
      </c>
      <c r="DR75" s="1203" t="e">
        <f t="shared" si="299"/>
        <v>#DIV/0!</v>
      </c>
      <c r="DS75" s="1204"/>
      <c r="DW75" s="1202">
        <f t="shared" si="300"/>
        <v>0</v>
      </c>
      <c r="DX75" s="1203" t="e">
        <f t="shared" si="301"/>
        <v>#DIV/0!</v>
      </c>
      <c r="DY75" s="1203" t="e">
        <f t="shared" si="302"/>
        <v>#DIV/0!</v>
      </c>
      <c r="DZ75" s="1203" t="e">
        <f t="shared" si="303"/>
        <v>#DIV/0!</v>
      </c>
      <c r="EA75" s="1204"/>
      <c r="EE75" s="1202">
        <f t="shared" si="304"/>
        <v>0</v>
      </c>
      <c r="EF75" s="1203" t="e">
        <f t="shared" si="305"/>
        <v>#DIV/0!</v>
      </c>
      <c r="EG75" s="1203" t="e">
        <f t="shared" si="306"/>
        <v>#DIV/0!</v>
      </c>
      <c r="EH75" s="1203" t="e">
        <f t="shared" si="307"/>
        <v>#DIV/0!</v>
      </c>
      <c r="EI75" s="1204"/>
      <c r="EM75" s="1202">
        <f t="shared" si="308"/>
        <v>0</v>
      </c>
      <c r="EN75" s="1203" t="e">
        <f t="shared" si="309"/>
        <v>#DIV/0!</v>
      </c>
      <c r="EO75" s="1203" t="e">
        <f t="shared" si="310"/>
        <v>#DIV/0!</v>
      </c>
      <c r="EP75" s="1203" t="e">
        <f t="shared" si="311"/>
        <v>#DIV/0!</v>
      </c>
      <c r="EQ75" s="1204"/>
      <c r="EU75" s="1202">
        <f t="shared" si="312"/>
        <v>0</v>
      </c>
      <c r="EV75" s="1203" t="e">
        <f t="shared" si="313"/>
        <v>#DIV/0!</v>
      </c>
      <c r="EW75" s="1203" t="e">
        <f t="shared" si="314"/>
        <v>#DIV/0!</v>
      </c>
      <c r="EX75" s="1203" t="e">
        <f t="shared" si="315"/>
        <v>#DIV/0!</v>
      </c>
      <c r="EY75" s="1204"/>
      <c r="FC75" s="1202">
        <f t="shared" si="316"/>
        <v>0</v>
      </c>
      <c r="FD75" s="1203" t="e">
        <f t="shared" si="317"/>
        <v>#DIV/0!</v>
      </c>
      <c r="FE75" s="1203" t="e">
        <f t="shared" si="318"/>
        <v>#DIV/0!</v>
      </c>
      <c r="FF75" s="1203" t="e">
        <f t="shared" si="319"/>
        <v>#DIV/0!</v>
      </c>
      <c r="FG75" s="1204"/>
      <c r="FK75" s="1202">
        <f t="shared" si="320"/>
        <v>0</v>
      </c>
      <c r="FL75" s="1203" t="e">
        <f t="shared" si="321"/>
        <v>#DIV/0!</v>
      </c>
      <c r="FM75" s="1203" t="e">
        <f t="shared" si="322"/>
        <v>#DIV/0!</v>
      </c>
      <c r="FN75" s="1203" t="e">
        <f t="shared" si="323"/>
        <v>#DIV/0!</v>
      </c>
      <c r="FO75" s="1204"/>
    </row>
    <row r="76" spans="1:171">
      <c r="A76" s="1231"/>
      <c r="B76" s="1232" t="s">
        <v>330</v>
      </c>
      <c r="C76" s="1197"/>
      <c r="D76" s="1197">
        <v>111</v>
      </c>
      <c r="E76" s="629" t="str">
        <f>'Sch 1- Rate Base '!E76</f>
        <v>DIST</v>
      </c>
      <c r="F76" s="1199"/>
      <c r="G76" s="629">
        <f>'Sch 1- Rate Base '!G76</f>
        <v>0</v>
      </c>
      <c r="H76" s="629">
        <f>'Sch 1- Rate Base '!H76</f>
        <v>0</v>
      </c>
      <c r="I76" s="629">
        <f>'Sch 1- Rate Base '!I76</f>
        <v>0</v>
      </c>
      <c r="J76" s="630">
        <f>'Sch 1- Rate Base '!J76</f>
        <v>0</v>
      </c>
      <c r="K76" s="1167">
        <f t="shared" si="243"/>
        <v>1</v>
      </c>
      <c r="O76" s="1202">
        <f t="shared" si="244"/>
        <v>0</v>
      </c>
      <c r="P76" s="1203">
        <f t="shared" si="245"/>
        <v>0</v>
      </c>
      <c r="Q76" s="1203">
        <f t="shared" si="246"/>
        <v>0</v>
      </c>
      <c r="R76" s="1203">
        <f t="shared" si="247"/>
        <v>0</v>
      </c>
      <c r="S76" s="1204"/>
      <c r="W76" s="1202">
        <f t="shared" si="248"/>
        <v>0</v>
      </c>
      <c r="X76" s="1203">
        <f t="shared" si="249"/>
        <v>0</v>
      </c>
      <c r="Y76" s="1203">
        <f t="shared" si="250"/>
        <v>0</v>
      </c>
      <c r="Z76" s="1203">
        <f t="shared" si="251"/>
        <v>0</v>
      </c>
      <c r="AA76" s="1204"/>
      <c r="AE76" s="1202">
        <f t="shared" si="252"/>
        <v>0</v>
      </c>
      <c r="AF76" s="1203">
        <f t="shared" si="253"/>
        <v>0</v>
      </c>
      <c r="AG76" s="1203">
        <f t="shared" si="254"/>
        <v>0</v>
      </c>
      <c r="AH76" s="1203">
        <f t="shared" si="255"/>
        <v>0</v>
      </c>
      <c r="AI76" s="1204"/>
      <c r="AM76" s="1202">
        <f t="shared" si="256"/>
        <v>0</v>
      </c>
      <c r="AN76" s="1203">
        <f t="shared" si="257"/>
        <v>0</v>
      </c>
      <c r="AO76" s="1203">
        <f t="shared" si="258"/>
        <v>0</v>
      </c>
      <c r="AP76" s="1203">
        <f t="shared" si="259"/>
        <v>0</v>
      </c>
      <c r="AQ76" s="1204"/>
      <c r="AU76" s="1202">
        <f t="shared" si="260"/>
        <v>0</v>
      </c>
      <c r="AV76" s="1203">
        <f t="shared" si="261"/>
        <v>0</v>
      </c>
      <c r="AW76" s="1203">
        <f t="shared" si="262"/>
        <v>0</v>
      </c>
      <c r="AX76" s="1203">
        <f t="shared" si="263"/>
        <v>0</v>
      </c>
      <c r="AY76" s="1204"/>
      <c r="BC76" s="1202">
        <f t="shared" si="264"/>
        <v>0</v>
      </c>
      <c r="BD76" s="1203">
        <f t="shared" si="265"/>
        <v>0</v>
      </c>
      <c r="BE76" s="1203">
        <f t="shared" si="266"/>
        <v>0</v>
      </c>
      <c r="BF76" s="1203">
        <f t="shared" si="267"/>
        <v>0</v>
      </c>
      <c r="BG76" s="1204"/>
      <c r="BK76" s="1202">
        <f t="shared" si="268"/>
        <v>0</v>
      </c>
      <c r="BL76" s="1203">
        <f t="shared" si="269"/>
        <v>0</v>
      </c>
      <c r="BM76" s="1203">
        <f t="shared" si="270"/>
        <v>0</v>
      </c>
      <c r="BN76" s="1203">
        <f t="shared" si="271"/>
        <v>0</v>
      </c>
      <c r="BO76" s="1204"/>
      <c r="BS76" s="1202">
        <f t="shared" si="272"/>
        <v>0</v>
      </c>
      <c r="BT76" s="1203">
        <f t="shared" si="273"/>
        <v>0</v>
      </c>
      <c r="BU76" s="1203">
        <f t="shared" si="274"/>
        <v>0</v>
      </c>
      <c r="BV76" s="1203">
        <f t="shared" si="275"/>
        <v>0</v>
      </c>
      <c r="BW76" s="1204"/>
      <c r="CA76" s="1202">
        <f t="shared" si="276"/>
        <v>0</v>
      </c>
      <c r="CB76" s="1203">
        <f t="shared" si="277"/>
        <v>0</v>
      </c>
      <c r="CC76" s="1203">
        <f t="shared" si="278"/>
        <v>0</v>
      </c>
      <c r="CD76" s="1203">
        <f t="shared" si="279"/>
        <v>0</v>
      </c>
      <c r="CE76" s="1204"/>
      <c r="CI76" s="1202">
        <f t="shared" si="280"/>
        <v>0</v>
      </c>
      <c r="CJ76" s="1203">
        <f t="shared" si="281"/>
        <v>0</v>
      </c>
      <c r="CK76" s="1203">
        <f t="shared" si="282"/>
        <v>0</v>
      </c>
      <c r="CL76" s="1203">
        <f t="shared" si="283"/>
        <v>0</v>
      </c>
      <c r="CM76" s="1204"/>
      <c r="CQ76" s="1202">
        <f t="shared" si="284"/>
        <v>0</v>
      </c>
      <c r="CR76" s="1203">
        <f t="shared" si="285"/>
        <v>0</v>
      </c>
      <c r="CS76" s="1203">
        <f t="shared" si="286"/>
        <v>0</v>
      </c>
      <c r="CT76" s="1203">
        <f t="shared" si="287"/>
        <v>0</v>
      </c>
      <c r="CU76" s="1204"/>
      <c r="CY76" s="1202">
        <f t="shared" si="288"/>
        <v>0</v>
      </c>
      <c r="CZ76" s="1203">
        <f t="shared" si="289"/>
        <v>0</v>
      </c>
      <c r="DA76" s="1203">
        <f t="shared" si="290"/>
        <v>0</v>
      </c>
      <c r="DB76" s="1203">
        <f t="shared" si="291"/>
        <v>0</v>
      </c>
      <c r="DC76" s="1204"/>
      <c r="DG76" s="1202">
        <f t="shared" si="292"/>
        <v>0</v>
      </c>
      <c r="DH76" s="1203">
        <f t="shared" si="293"/>
        <v>0</v>
      </c>
      <c r="DI76" s="1203">
        <f t="shared" si="294"/>
        <v>0</v>
      </c>
      <c r="DJ76" s="1203">
        <f t="shared" si="295"/>
        <v>0</v>
      </c>
      <c r="DK76" s="1204"/>
      <c r="DO76" s="1202">
        <f t="shared" si="296"/>
        <v>0</v>
      </c>
      <c r="DP76" s="1203">
        <f t="shared" si="297"/>
        <v>0</v>
      </c>
      <c r="DQ76" s="1203">
        <f t="shared" si="298"/>
        <v>0</v>
      </c>
      <c r="DR76" s="1203">
        <f t="shared" si="299"/>
        <v>0</v>
      </c>
      <c r="DS76" s="1204"/>
      <c r="DW76" s="1202">
        <f t="shared" si="300"/>
        <v>0</v>
      </c>
      <c r="DX76" s="1203">
        <f t="shared" si="301"/>
        <v>0</v>
      </c>
      <c r="DY76" s="1203">
        <f t="shared" si="302"/>
        <v>0</v>
      </c>
      <c r="DZ76" s="1203">
        <f t="shared" si="303"/>
        <v>0</v>
      </c>
      <c r="EA76" s="1204"/>
      <c r="EE76" s="1202">
        <f t="shared" si="304"/>
        <v>0</v>
      </c>
      <c r="EF76" s="1203">
        <f t="shared" si="305"/>
        <v>0</v>
      </c>
      <c r="EG76" s="1203">
        <f t="shared" si="306"/>
        <v>0</v>
      </c>
      <c r="EH76" s="1203">
        <f t="shared" si="307"/>
        <v>0</v>
      </c>
      <c r="EI76" s="1204"/>
      <c r="EM76" s="1202">
        <f t="shared" si="308"/>
        <v>0</v>
      </c>
      <c r="EN76" s="1203">
        <f t="shared" si="309"/>
        <v>0</v>
      </c>
      <c r="EO76" s="1203">
        <f t="shared" si="310"/>
        <v>0</v>
      </c>
      <c r="EP76" s="1203">
        <f t="shared" si="311"/>
        <v>0</v>
      </c>
      <c r="EQ76" s="1204"/>
      <c r="EU76" s="1202">
        <f t="shared" si="312"/>
        <v>0</v>
      </c>
      <c r="EV76" s="1203">
        <f t="shared" si="313"/>
        <v>0</v>
      </c>
      <c r="EW76" s="1203">
        <f t="shared" si="314"/>
        <v>0</v>
      </c>
      <c r="EX76" s="1203">
        <f t="shared" si="315"/>
        <v>0</v>
      </c>
      <c r="EY76" s="1204"/>
      <c r="FC76" s="1202">
        <f t="shared" si="316"/>
        <v>0</v>
      </c>
      <c r="FD76" s="1203">
        <f t="shared" si="317"/>
        <v>0</v>
      </c>
      <c r="FE76" s="1203">
        <f t="shared" si="318"/>
        <v>0</v>
      </c>
      <c r="FF76" s="1203">
        <f t="shared" si="319"/>
        <v>0</v>
      </c>
      <c r="FG76" s="1204"/>
      <c r="FK76" s="1202">
        <f t="shared" si="320"/>
        <v>0</v>
      </c>
      <c r="FL76" s="1203">
        <f t="shared" si="321"/>
        <v>0</v>
      </c>
      <c r="FM76" s="1203">
        <f t="shared" si="322"/>
        <v>0</v>
      </c>
      <c r="FN76" s="1203">
        <f t="shared" si="323"/>
        <v>0</v>
      </c>
      <c r="FO76" s="1204"/>
    </row>
    <row r="77" spans="1:171">
      <c r="A77" s="1231"/>
      <c r="B77" s="1232" t="s">
        <v>331</v>
      </c>
      <c r="C77" s="1197"/>
      <c r="D77" s="1197">
        <v>111</v>
      </c>
      <c r="E77" s="629" t="str">
        <f>'Sch 1- Rate Base '!E77</f>
        <v>DIRECT</v>
      </c>
      <c r="F77" s="1199"/>
      <c r="G77" s="629">
        <f>'Sch 1- Rate Base '!G77</f>
        <v>0</v>
      </c>
      <c r="H77" s="629">
        <f>'Sch 1- Rate Base '!H77</f>
        <v>0</v>
      </c>
      <c r="I77" s="629">
        <f>'Sch 1- Rate Base '!I77</f>
        <v>0</v>
      </c>
      <c r="J77" s="630">
        <f>'Sch 1- Rate Base '!J77</f>
        <v>0</v>
      </c>
      <c r="K77" s="1167">
        <f t="shared" si="243"/>
        <v>0</v>
      </c>
      <c r="O77" s="1202">
        <f t="shared" si="244"/>
        <v>0</v>
      </c>
      <c r="P77" s="1203">
        <f t="shared" si="245"/>
        <v>0</v>
      </c>
      <c r="Q77" s="1203">
        <f t="shared" si="246"/>
        <v>0</v>
      </c>
      <c r="R77" s="1203">
        <f t="shared" si="247"/>
        <v>0</v>
      </c>
      <c r="S77" s="1204"/>
      <c r="W77" s="1202">
        <f t="shared" si="248"/>
        <v>0</v>
      </c>
      <c r="X77" s="1203">
        <f t="shared" si="249"/>
        <v>0</v>
      </c>
      <c r="Y77" s="1203">
        <f t="shared" si="250"/>
        <v>0</v>
      </c>
      <c r="Z77" s="1203">
        <f t="shared" si="251"/>
        <v>0</v>
      </c>
      <c r="AA77" s="1204"/>
      <c r="AE77" s="1202">
        <f t="shared" si="252"/>
        <v>0</v>
      </c>
      <c r="AF77" s="1203">
        <f t="shared" si="253"/>
        <v>0</v>
      </c>
      <c r="AG77" s="1203">
        <f t="shared" si="254"/>
        <v>0</v>
      </c>
      <c r="AH77" s="1203">
        <f t="shared" si="255"/>
        <v>0</v>
      </c>
      <c r="AI77" s="1204"/>
      <c r="AM77" s="1202">
        <f t="shared" si="256"/>
        <v>0</v>
      </c>
      <c r="AN77" s="1203">
        <f t="shared" si="257"/>
        <v>0</v>
      </c>
      <c r="AO77" s="1203">
        <f t="shared" si="258"/>
        <v>0</v>
      </c>
      <c r="AP77" s="1203">
        <f t="shared" si="259"/>
        <v>0</v>
      </c>
      <c r="AQ77" s="1204"/>
      <c r="AU77" s="1202">
        <f t="shared" si="260"/>
        <v>0</v>
      </c>
      <c r="AV77" s="1203">
        <f t="shared" si="261"/>
        <v>0</v>
      </c>
      <c r="AW77" s="1203">
        <f t="shared" si="262"/>
        <v>0</v>
      </c>
      <c r="AX77" s="1203">
        <f t="shared" si="263"/>
        <v>0</v>
      </c>
      <c r="AY77" s="1204"/>
      <c r="BC77" s="1202">
        <f t="shared" si="264"/>
        <v>0</v>
      </c>
      <c r="BD77" s="1203">
        <f t="shared" si="265"/>
        <v>0</v>
      </c>
      <c r="BE77" s="1203">
        <f t="shared" si="266"/>
        <v>0</v>
      </c>
      <c r="BF77" s="1203">
        <f t="shared" si="267"/>
        <v>0</v>
      </c>
      <c r="BG77" s="1204"/>
      <c r="BK77" s="1202">
        <f t="shared" si="268"/>
        <v>0</v>
      </c>
      <c r="BL77" s="1203">
        <f t="shared" si="269"/>
        <v>0</v>
      </c>
      <c r="BM77" s="1203">
        <f t="shared" si="270"/>
        <v>0</v>
      </c>
      <c r="BN77" s="1203">
        <f t="shared" si="271"/>
        <v>0</v>
      </c>
      <c r="BO77" s="1204"/>
      <c r="BS77" s="1202">
        <f t="shared" si="272"/>
        <v>0</v>
      </c>
      <c r="BT77" s="1203">
        <f t="shared" si="273"/>
        <v>0</v>
      </c>
      <c r="BU77" s="1203">
        <f t="shared" si="274"/>
        <v>0</v>
      </c>
      <c r="BV77" s="1203">
        <f t="shared" si="275"/>
        <v>0</v>
      </c>
      <c r="BW77" s="1204"/>
      <c r="CA77" s="1202">
        <f t="shared" si="276"/>
        <v>0</v>
      </c>
      <c r="CB77" s="1203">
        <f t="shared" si="277"/>
        <v>0</v>
      </c>
      <c r="CC77" s="1203">
        <f t="shared" si="278"/>
        <v>0</v>
      </c>
      <c r="CD77" s="1203">
        <f t="shared" si="279"/>
        <v>0</v>
      </c>
      <c r="CE77" s="1204"/>
      <c r="CI77" s="1202">
        <f t="shared" si="280"/>
        <v>0</v>
      </c>
      <c r="CJ77" s="1203">
        <f t="shared" si="281"/>
        <v>0</v>
      </c>
      <c r="CK77" s="1203">
        <f t="shared" si="282"/>
        <v>0</v>
      </c>
      <c r="CL77" s="1203">
        <f t="shared" si="283"/>
        <v>0</v>
      </c>
      <c r="CM77" s="1204"/>
      <c r="CQ77" s="1202">
        <f t="shared" si="284"/>
        <v>0</v>
      </c>
      <c r="CR77" s="1203">
        <f t="shared" si="285"/>
        <v>0</v>
      </c>
      <c r="CS77" s="1203">
        <f t="shared" si="286"/>
        <v>0</v>
      </c>
      <c r="CT77" s="1203">
        <f t="shared" si="287"/>
        <v>0</v>
      </c>
      <c r="CU77" s="1204"/>
      <c r="CY77" s="1202">
        <f t="shared" si="288"/>
        <v>0</v>
      </c>
      <c r="CZ77" s="1203">
        <f t="shared" si="289"/>
        <v>0</v>
      </c>
      <c r="DA77" s="1203">
        <f t="shared" si="290"/>
        <v>0</v>
      </c>
      <c r="DB77" s="1203">
        <f t="shared" si="291"/>
        <v>0</v>
      </c>
      <c r="DC77" s="1204"/>
      <c r="DG77" s="1202">
        <f t="shared" si="292"/>
        <v>0</v>
      </c>
      <c r="DH77" s="1203">
        <f t="shared" si="293"/>
        <v>0</v>
      </c>
      <c r="DI77" s="1203">
        <f t="shared" si="294"/>
        <v>0</v>
      </c>
      <c r="DJ77" s="1203">
        <f t="shared" si="295"/>
        <v>0</v>
      </c>
      <c r="DK77" s="1204"/>
      <c r="DO77" s="1202">
        <f t="shared" si="296"/>
        <v>0</v>
      </c>
      <c r="DP77" s="1203">
        <f t="shared" si="297"/>
        <v>0</v>
      </c>
      <c r="DQ77" s="1203">
        <f t="shared" si="298"/>
        <v>0</v>
      </c>
      <c r="DR77" s="1203">
        <f t="shared" si="299"/>
        <v>0</v>
      </c>
      <c r="DS77" s="1204"/>
      <c r="DW77" s="1202">
        <f t="shared" si="300"/>
        <v>0</v>
      </c>
      <c r="DX77" s="1203">
        <f t="shared" si="301"/>
        <v>0</v>
      </c>
      <c r="DY77" s="1203">
        <f t="shared" si="302"/>
        <v>0</v>
      </c>
      <c r="DZ77" s="1203">
        <f t="shared" si="303"/>
        <v>0</v>
      </c>
      <c r="EA77" s="1204"/>
      <c r="EE77" s="1202">
        <f t="shared" si="304"/>
        <v>0</v>
      </c>
      <c r="EF77" s="1203">
        <f t="shared" si="305"/>
        <v>0</v>
      </c>
      <c r="EG77" s="1203">
        <f t="shared" si="306"/>
        <v>0</v>
      </c>
      <c r="EH77" s="1203">
        <f t="shared" si="307"/>
        <v>0</v>
      </c>
      <c r="EI77" s="1204"/>
      <c r="EM77" s="1202">
        <f t="shared" si="308"/>
        <v>0</v>
      </c>
      <c r="EN77" s="1203">
        <f t="shared" si="309"/>
        <v>0</v>
      </c>
      <c r="EO77" s="1203">
        <f t="shared" si="310"/>
        <v>0</v>
      </c>
      <c r="EP77" s="1203">
        <f t="shared" si="311"/>
        <v>0</v>
      </c>
      <c r="EQ77" s="1204"/>
      <c r="EU77" s="1202">
        <f t="shared" si="312"/>
        <v>0</v>
      </c>
      <c r="EV77" s="1203">
        <f t="shared" si="313"/>
        <v>0</v>
      </c>
      <c r="EW77" s="1203">
        <f t="shared" si="314"/>
        <v>0</v>
      </c>
      <c r="EX77" s="1203">
        <f t="shared" si="315"/>
        <v>0</v>
      </c>
      <c r="EY77" s="1204"/>
      <c r="FC77" s="1202">
        <f t="shared" si="316"/>
        <v>0</v>
      </c>
      <c r="FD77" s="1203">
        <f t="shared" si="317"/>
        <v>0</v>
      </c>
      <c r="FE77" s="1203">
        <f t="shared" si="318"/>
        <v>0</v>
      </c>
      <c r="FF77" s="1203">
        <f t="shared" si="319"/>
        <v>0</v>
      </c>
      <c r="FG77" s="1204"/>
      <c r="FK77" s="1202">
        <f t="shared" si="320"/>
        <v>0</v>
      </c>
      <c r="FL77" s="1203">
        <f t="shared" si="321"/>
        <v>0</v>
      </c>
      <c r="FM77" s="1203">
        <f t="shared" si="322"/>
        <v>0</v>
      </c>
      <c r="FN77" s="1203">
        <f t="shared" si="323"/>
        <v>0</v>
      </c>
      <c r="FO77" s="1204"/>
    </row>
    <row r="78" spans="1:171">
      <c r="A78" s="1231"/>
      <c r="B78" s="1232" t="s">
        <v>356</v>
      </c>
      <c r="C78" s="1197"/>
      <c r="D78" s="1197">
        <v>111</v>
      </c>
      <c r="E78" s="629" t="str">
        <f>'Sch 1- Rate Base '!E78</f>
        <v>DIRECT</v>
      </c>
      <c r="F78" s="1199"/>
      <c r="G78" s="629">
        <f>'Sch 1- Rate Base '!G78</f>
        <v>0</v>
      </c>
      <c r="H78" s="629">
        <f>'Sch 1- Rate Base '!H78</f>
        <v>0</v>
      </c>
      <c r="I78" s="629">
        <f>'Sch 1- Rate Base '!I78</f>
        <v>0</v>
      </c>
      <c r="J78" s="630">
        <f>'Sch 1- Rate Base '!J78</f>
        <v>0</v>
      </c>
      <c r="K78" s="1167">
        <f t="shared" si="243"/>
        <v>0</v>
      </c>
      <c r="O78" s="1202">
        <f t="shared" si="244"/>
        <v>0</v>
      </c>
      <c r="P78" s="1203">
        <f t="shared" si="245"/>
        <v>0</v>
      </c>
      <c r="Q78" s="1203">
        <f t="shared" si="246"/>
        <v>0</v>
      </c>
      <c r="R78" s="1203">
        <f t="shared" si="247"/>
        <v>0</v>
      </c>
      <c r="S78" s="1204"/>
      <c r="W78" s="1202">
        <f t="shared" si="248"/>
        <v>0</v>
      </c>
      <c r="X78" s="1203">
        <f t="shared" si="249"/>
        <v>0</v>
      </c>
      <c r="Y78" s="1203">
        <f t="shared" si="250"/>
        <v>0</v>
      </c>
      <c r="Z78" s="1203">
        <f t="shared" si="251"/>
        <v>0</v>
      </c>
      <c r="AA78" s="1204"/>
      <c r="AE78" s="1202">
        <f t="shared" si="252"/>
        <v>0</v>
      </c>
      <c r="AF78" s="1203">
        <f t="shared" si="253"/>
        <v>0</v>
      </c>
      <c r="AG78" s="1203">
        <f t="shared" si="254"/>
        <v>0</v>
      </c>
      <c r="AH78" s="1203">
        <f t="shared" si="255"/>
        <v>0</v>
      </c>
      <c r="AI78" s="1204"/>
      <c r="AM78" s="1202">
        <f t="shared" si="256"/>
        <v>0</v>
      </c>
      <c r="AN78" s="1203">
        <f t="shared" si="257"/>
        <v>0</v>
      </c>
      <c r="AO78" s="1203">
        <f t="shared" si="258"/>
        <v>0</v>
      </c>
      <c r="AP78" s="1203">
        <f t="shared" si="259"/>
        <v>0</v>
      </c>
      <c r="AQ78" s="1204"/>
      <c r="AU78" s="1202">
        <f t="shared" si="260"/>
        <v>0</v>
      </c>
      <c r="AV78" s="1203">
        <f t="shared" si="261"/>
        <v>0</v>
      </c>
      <c r="AW78" s="1203">
        <f t="shared" si="262"/>
        <v>0</v>
      </c>
      <c r="AX78" s="1203">
        <f t="shared" si="263"/>
        <v>0</v>
      </c>
      <c r="AY78" s="1204"/>
      <c r="BC78" s="1202">
        <f t="shared" si="264"/>
        <v>0</v>
      </c>
      <c r="BD78" s="1203">
        <f t="shared" si="265"/>
        <v>0</v>
      </c>
      <c r="BE78" s="1203">
        <f t="shared" si="266"/>
        <v>0</v>
      </c>
      <c r="BF78" s="1203">
        <f t="shared" si="267"/>
        <v>0</v>
      </c>
      <c r="BG78" s="1204"/>
      <c r="BK78" s="1202">
        <f t="shared" si="268"/>
        <v>0</v>
      </c>
      <c r="BL78" s="1203">
        <f t="shared" si="269"/>
        <v>0</v>
      </c>
      <c r="BM78" s="1203">
        <f t="shared" si="270"/>
        <v>0</v>
      </c>
      <c r="BN78" s="1203">
        <f t="shared" si="271"/>
        <v>0</v>
      </c>
      <c r="BO78" s="1204"/>
      <c r="BS78" s="1202">
        <f t="shared" si="272"/>
        <v>0</v>
      </c>
      <c r="BT78" s="1203">
        <f t="shared" si="273"/>
        <v>0</v>
      </c>
      <c r="BU78" s="1203">
        <f t="shared" si="274"/>
        <v>0</v>
      </c>
      <c r="BV78" s="1203">
        <f t="shared" si="275"/>
        <v>0</v>
      </c>
      <c r="BW78" s="1204"/>
      <c r="CA78" s="1202">
        <f t="shared" si="276"/>
        <v>0</v>
      </c>
      <c r="CB78" s="1203">
        <f t="shared" si="277"/>
        <v>0</v>
      </c>
      <c r="CC78" s="1203">
        <f t="shared" si="278"/>
        <v>0</v>
      </c>
      <c r="CD78" s="1203">
        <f t="shared" si="279"/>
        <v>0</v>
      </c>
      <c r="CE78" s="1204"/>
      <c r="CI78" s="1202">
        <f t="shared" si="280"/>
        <v>0</v>
      </c>
      <c r="CJ78" s="1203">
        <f t="shared" si="281"/>
        <v>0</v>
      </c>
      <c r="CK78" s="1203">
        <f t="shared" si="282"/>
        <v>0</v>
      </c>
      <c r="CL78" s="1203">
        <f t="shared" si="283"/>
        <v>0</v>
      </c>
      <c r="CM78" s="1204"/>
      <c r="CQ78" s="1202">
        <f t="shared" si="284"/>
        <v>0</v>
      </c>
      <c r="CR78" s="1203">
        <f t="shared" si="285"/>
        <v>0</v>
      </c>
      <c r="CS78" s="1203">
        <f t="shared" si="286"/>
        <v>0</v>
      </c>
      <c r="CT78" s="1203">
        <f t="shared" si="287"/>
        <v>0</v>
      </c>
      <c r="CU78" s="1204"/>
      <c r="CY78" s="1202">
        <f t="shared" si="288"/>
        <v>0</v>
      </c>
      <c r="CZ78" s="1203">
        <f t="shared" si="289"/>
        <v>0</v>
      </c>
      <c r="DA78" s="1203">
        <f t="shared" si="290"/>
        <v>0</v>
      </c>
      <c r="DB78" s="1203">
        <f t="shared" si="291"/>
        <v>0</v>
      </c>
      <c r="DC78" s="1204"/>
      <c r="DG78" s="1202">
        <f t="shared" si="292"/>
        <v>0</v>
      </c>
      <c r="DH78" s="1203">
        <f t="shared" si="293"/>
        <v>0</v>
      </c>
      <c r="DI78" s="1203">
        <f t="shared" si="294"/>
        <v>0</v>
      </c>
      <c r="DJ78" s="1203">
        <f t="shared" si="295"/>
        <v>0</v>
      </c>
      <c r="DK78" s="1204"/>
      <c r="DO78" s="1202">
        <f t="shared" si="296"/>
        <v>0</v>
      </c>
      <c r="DP78" s="1203">
        <f t="shared" si="297"/>
        <v>0</v>
      </c>
      <c r="DQ78" s="1203">
        <f t="shared" si="298"/>
        <v>0</v>
      </c>
      <c r="DR78" s="1203">
        <f t="shared" si="299"/>
        <v>0</v>
      </c>
      <c r="DS78" s="1204"/>
      <c r="DW78" s="1202">
        <f t="shared" si="300"/>
        <v>0</v>
      </c>
      <c r="DX78" s="1203">
        <f t="shared" si="301"/>
        <v>0</v>
      </c>
      <c r="DY78" s="1203">
        <f t="shared" si="302"/>
        <v>0</v>
      </c>
      <c r="DZ78" s="1203">
        <f t="shared" si="303"/>
        <v>0</v>
      </c>
      <c r="EA78" s="1204"/>
      <c r="EE78" s="1202">
        <f t="shared" si="304"/>
        <v>0</v>
      </c>
      <c r="EF78" s="1203">
        <f t="shared" si="305"/>
        <v>0</v>
      </c>
      <c r="EG78" s="1203">
        <f t="shared" si="306"/>
        <v>0</v>
      </c>
      <c r="EH78" s="1203">
        <f t="shared" si="307"/>
        <v>0</v>
      </c>
      <c r="EI78" s="1204"/>
      <c r="EM78" s="1202">
        <f t="shared" si="308"/>
        <v>0</v>
      </c>
      <c r="EN78" s="1203">
        <f t="shared" si="309"/>
        <v>0</v>
      </c>
      <c r="EO78" s="1203">
        <f t="shared" si="310"/>
        <v>0</v>
      </c>
      <c r="EP78" s="1203">
        <f t="shared" si="311"/>
        <v>0</v>
      </c>
      <c r="EQ78" s="1204"/>
      <c r="EU78" s="1202">
        <f t="shared" si="312"/>
        <v>0</v>
      </c>
      <c r="EV78" s="1203">
        <f t="shared" si="313"/>
        <v>0</v>
      </c>
      <c r="EW78" s="1203">
        <f t="shared" si="314"/>
        <v>0</v>
      </c>
      <c r="EX78" s="1203">
        <f t="shared" si="315"/>
        <v>0</v>
      </c>
      <c r="EY78" s="1204"/>
      <c r="FC78" s="1202">
        <f t="shared" si="316"/>
        <v>0</v>
      </c>
      <c r="FD78" s="1203">
        <f t="shared" si="317"/>
        <v>0</v>
      </c>
      <c r="FE78" s="1203">
        <f t="shared" si="318"/>
        <v>0</v>
      </c>
      <c r="FF78" s="1203">
        <f t="shared" si="319"/>
        <v>0</v>
      </c>
      <c r="FG78" s="1204"/>
      <c r="FK78" s="1202">
        <f t="shared" si="320"/>
        <v>0</v>
      </c>
      <c r="FL78" s="1203">
        <f t="shared" si="321"/>
        <v>0</v>
      </c>
      <c r="FM78" s="1203">
        <f t="shared" si="322"/>
        <v>0</v>
      </c>
      <c r="FN78" s="1203">
        <f t="shared" si="323"/>
        <v>0</v>
      </c>
      <c r="FO78" s="1204"/>
    </row>
    <row r="79" spans="1:171">
      <c r="A79" s="1231"/>
      <c r="B79" s="1232" t="s">
        <v>26</v>
      </c>
      <c r="C79" s="1197"/>
      <c r="D79" s="1197">
        <v>111</v>
      </c>
      <c r="E79" s="629" t="str">
        <f>'Sch 1- Rate Base '!E79</f>
        <v>DIST</v>
      </c>
      <c r="F79" s="1199"/>
      <c r="G79" s="629">
        <f>'Sch 1- Rate Base '!G79</f>
        <v>0</v>
      </c>
      <c r="H79" s="629">
        <f>'Sch 1- Rate Base '!H79</f>
        <v>0</v>
      </c>
      <c r="I79" s="629">
        <f>'Sch 1- Rate Base '!I79</f>
        <v>0</v>
      </c>
      <c r="J79" s="630">
        <f>'Sch 1- Rate Base '!J79</f>
        <v>0</v>
      </c>
      <c r="K79" s="1167">
        <f t="shared" si="243"/>
        <v>1</v>
      </c>
      <c r="O79" s="1202">
        <f t="shared" si="244"/>
        <v>0</v>
      </c>
      <c r="P79" s="1203">
        <f t="shared" si="245"/>
        <v>0</v>
      </c>
      <c r="Q79" s="1203">
        <f t="shared" si="246"/>
        <v>0</v>
      </c>
      <c r="R79" s="1203">
        <f t="shared" si="247"/>
        <v>0</v>
      </c>
      <c r="S79" s="1204"/>
      <c r="W79" s="1202">
        <f t="shared" si="248"/>
        <v>0</v>
      </c>
      <c r="X79" s="1203">
        <f t="shared" si="249"/>
        <v>0</v>
      </c>
      <c r="Y79" s="1203">
        <f t="shared" si="250"/>
        <v>0</v>
      </c>
      <c r="Z79" s="1203">
        <f t="shared" si="251"/>
        <v>0</v>
      </c>
      <c r="AA79" s="1204"/>
      <c r="AE79" s="1202">
        <f t="shared" si="252"/>
        <v>0</v>
      </c>
      <c r="AF79" s="1203">
        <f t="shared" si="253"/>
        <v>0</v>
      </c>
      <c r="AG79" s="1203">
        <f t="shared" si="254"/>
        <v>0</v>
      </c>
      <c r="AH79" s="1203">
        <f t="shared" si="255"/>
        <v>0</v>
      </c>
      <c r="AI79" s="1204"/>
      <c r="AM79" s="1202">
        <f t="shared" si="256"/>
        <v>0</v>
      </c>
      <c r="AN79" s="1203">
        <f t="shared" si="257"/>
        <v>0</v>
      </c>
      <c r="AO79" s="1203">
        <f t="shared" si="258"/>
        <v>0</v>
      </c>
      <c r="AP79" s="1203">
        <f t="shared" si="259"/>
        <v>0</v>
      </c>
      <c r="AQ79" s="1204"/>
      <c r="AU79" s="1202">
        <f t="shared" si="260"/>
        <v>0</v>
      </c>
      <c r="AV79" s="1203">
        <f t="shared" si="261"/>
        <v>0</v>
      </c>
      <c r="AW79" s="1203">
        <f t="shared" si="262"/>
        <v>0</v>
      </c>
      <c r="AX79" s="1203">
        <f t="shared" si="263"/>
        <v>0</v>
      </c>
      <c r="AY79" s="1204"/>
      <c r="BC79" s="1202">
        <f t="shared" si="264"/>
        <v>0</v>
      </c>
      <c r="BD79" s="1203">
        <f t="shared" si="265"/>
        <v>0</v>
      </c>
      <c r="BE79" s="1203">
        <f t="shared" si="266"/>
        <v>0</v>
      </c>
      <c r="BF79" s="1203">
        <f t="shared" si="267"/>
        <v>0</v>
      </c>
      <c r="BG79" s="1204"/>
      <c r="BK79" s="1202">
        <f t="shared" si="268"/>
        <v>0</v>
      </c>
      <c r="BL79" s="1203">
        <f t="shared" si="269"/>
        <v>0</v>
      </c>
      <c r="BM79" s="1203">
        <f t="shared" si="270"/>
        <v>0</v>
      </c>
      <c r="BN79" s="1203">
        <f t="shared" si="271"/>
        <v>0</v>
      </c>
      <c r="BO79" s="1204"/>
      <c r="BS79" s="1202">
        <f t="shared" si="272"/>
        <v>0</v>
      </c>
      <c r="BT79" s="1203">
        <f t="shared" si="273"/>
        <v>0</v>
      </c>
      <c r="BU79" s="1203">
        <f t="shared" si="274"/>
        <v>0</v>
      </c>
      <c r="BV79" s="1203">
        <f t="shared" si="275"/>
        <v>0</v>
      </c>
      <c r="BW79" s="1204"/>
      <c r="CA79" s="1202">
        <f t="shared" si="276"/>
        <v>0</v>
      </c>
      <c r="CB79" s="1203">
        <f t="shared" si="277"/>
        <v>0</v>
      </c>
      <c r="CC79" s="1203">
        <f t="shared" si="278"/>
        <v>0</v>
      </c>
      <c r="CD79" s="1203">
        <f t="shared" si="279"/>
        <v>0</v>
      </c>
      <c r="CE79" s="1204"/>
      <c r="CI79" s="1202">
        <f t="shared" si="280"/>
        <v>0</v>
      </c>
      <c r="CJ79" s="1203">
        <f t="shared" si="281"/>
        <v>0</v>
      </c>
      <c r="CK79" s="1203">
        <f t="shared" si="282"/>
        <v>0</v>
      </c>
      <c r="CL79" s="1203">
        <f t="shared" si="283"/>
        <v>0</v>
      </c>
      <c r="CM79" s="1204"/>
      <c r="CQ79" s="1202">
        <f t="shared" si="284"/>
        <v>0</v>
      </c>
      <c r="CR79" s="1203">
        <f t="shared" si="285"/>
        <v>0</v>
      </c>
      <c r="CS79" s="1203">
        <f t="shared" si="286"/>
        <v>0</v>
      </c>
      <c r="CT79" s="1203">
        <f t="shared" si="287"/>
        <v>0</v>
      </c>
      <c r="CU79" s="1204"/>
      <c r="CY79" s="1202">
        <f t="shared" si="288"/>
        <v>0</v>
      </c>
      <c r="CZ79" s="1203">
        <f t="shared" si="289"/>
        <v>0</v>
      </c>
      <c r="DA79" s="1203">
        <f t="shared" si="290"/>
        <v>0</v>
      </c>
      <c r="DB79" s="1203">
        <f t="shared" si="291"/>
        <v>0</v>
      </c>
      <c r="DC79" s="1204"/>
      <c r="DG79" s="1202">
        <f t="shared" si="292"/>
        <v>0</v>
      </c>
      <c r="DH79" s="1203">
        <f t="shared" si="293"/>
        <v>0</v>
      </c>
      <c r="DI79" s="1203">
        <f t="shared" si="294"/>
        <v>0</v>
      </c>
      <c r="DJ79" s="1203">
        <f t="shared" si="295"/>
        <v>0</v>
      </c>
      <c r="DK79" s="1204"/>
      <c r="DO79" s="1202">
        <f t="shared" si="296"/>
        <v>0</v>
      </c>
      <c r="DP79" s="1203">
        <f t="shared" si="297"/>
        <v>0</v>
      </c>
      <c r="DQ79" s="1203">
        <f t="shared" si="298"/>
        <v>0</v>
      </c>
      <c r="DR79" s="1203">
        <f t="shared" si="299"/>
        <v>0</v>
      </c>
      <c r="DS79" s="1204"/>
      <c r="DW79" s="1202">
        <f t="shared" si="300"/>
        <v>0</v>
      </c>
      <c r="DX79" s="1203">
        <f t="shared" si="301"/>
        <v>0</v>
      </c>
      <c r="DY79" s="1203">
        <f t="shared" si="302"/>
        <v>0</v>
      </c>
      <c r="DZ79" s="1203">
        <f t="shared" si="303"/>
        <v>0</v>
      </c>
      <c r="EA79" s="1204"/>
      <c r="EE79" s="1202">
        <f t="shared" si="304"/>
        <v>0</v>
      </c>
      <c r="EF79" s="1203">
        <f t="shared" si="305"/>
        <v>0</v>
      </c>
      <c r="EG79" s="1203">
        <f t="shared" si="306"/>
        <v>0</v>
      </c>
      <c r="EH79" s="1203">
        <f t="shared" si="307"/>
        <v>0</v>
      </c>
      <c r="EI79" s="1204"/>
      <c r="EM79" s="1202">
        <f t="shared" si="308"/>
        <v>0</v>
      </c>
      <c r="EN79" s="1203">
        <f t="shared" si="309"/>
        <v>0</v>
      </c>
      <c r="EO79" s="1203">
        <f t="shared" si="310"/>
        <v>0</v>
      </c>
      <c r="EP79" s="1203">
        <f t="shared" si="311"/>
        <v>0</v>
      </c>
      <c r="EQ79" s="1204"/>
      <c r="EU79" s="1202">
        <f t="shared" si="312"/>
        <v>0</v>
      </c>
      <c r="EV79" s="1203">
        <f t="shared" si="313"/>
        <v>0</v>
      </c>
      <c r="EW79" s="1203">
        <f t="shared" si="314"/>
        <v>0</v>
      </c>
      <c r="EX79" s="1203">
        <f t="shared" si="315"/>
        <v>0</v>
      </c>
      <c r="EY79" s="1204"/>
      <c r="FC79" s="1202">
        <f t="shared" si="316"/>
        <v>0</v>
      </c>
      <c r="FD79" s="1203">
        <f t="shared" si="317"/>
        <v>0</v>
      </c>
      <c r="FE79" s="1203">
        <f t="shared" si="318"/>
        <v>0</v>
      </c>
      <c r="FF79" s="1203">
        <f t="shared" si="319"/>
        <v>0</v>
      </c>
      <c r="FG79" s="1204"/>
      <c r="FK79" s="1202">
        <f t="shared" si="320"/>
        <v>0</v>
      </c>
      <c r="FL79" s="1203">
        <f t="shared" si="321"/>
        <v>0</v>
      </c>
      <c r="FM79" s="1203">
        <f t="shared" si="322"/>
        <v>0</v>
      </c>
      <c r="FN79" s="1203">
        <f t="shared" si="323"/>
        <v>0</v>
      </c>
      <c r="FO79" s="1204"/>
    </row>
    <row r="80" spans="1:171">
      <c r="A80" s="1231"/>
      <c r="B80" s="1232" t="s">
        <v>27</v>
      </c>
      <c r="C80" s="1197"/>
      <c r="D80" s="1197">
        <v>108</v>
      </c>
      <c r="E80" s="629" t="str">
        <f>'Sch 1- Rate Base '!E80</f>
        <v>DIRECT</v>
      </c>
      <c r="F80" s="1199"/>
      <c r="G80" s="629">
        <f>'Sch 1- Rate Base '!G80</f>
        <v>0</v>
      </c>
      <c r="H80" s="629">
        <f>'Sch 1- Rate Base '!H80</f>
        <v>0</v>
      </c>
      <c r="I80" s="629">
        <f>'Sch 1- Rate Base '!I80</f>
        <v>0</v>
      </c>
      <c r="J80" s="630">
        <f>'Sch 1- Rate Base '!J80</f>
        <v>0</v>
      </c>
      <c r="K80" s="1167">
        <f t="shared" si="243"/>
        <v>0</v>
      </c>
      <c r="O80" s="1202">
        <f t="shared" si="244"/>
        <v>0</v>
      </c>
      <c r="P80" s="1203">
        <f t="shared" si="245"/>
        <v>0</v>
      </c>
      <c r="Q80" s="1203">
        <f t="shared" si="246"/>
        <v>0</v>
      </c>
      <c r="R80" s="1203">
        <f t="shared" si="247"/>
        <v>0</v>
      </c>
      <c r="S80" s="1204"/>
      <c r="W80" s="1202">
        <f t="shared" si="248"/>
        <v>0</v>
      </c>
      <c r="X80" s="1203">
        <f t="shared" si="249"/>
        <v>0</v>
      </c>
      <c r="Y80" s="1203">
        <f t="shared" si="250"/>
        <v>0</v>
      </c>
      <c r="Z80" s="1203">
        <f t="shared" si="251"/>
        <v>0</v>
      </c>
      <c r="AA80" s="1204"/>
      <c r="AE80" s="1202">
        <f t="shared" si="252"/>
        <v>0</v>
      </c>
      <c r="AF80" s="1203">
        <f t="shared" si="253"/>
        <v>0</v>
      </c>
      <c r="AG80" s="1203">
        <f t="shared" si="254"/>
        <v>0</v>
      </c>
      <c r="AH80" s="1203">
        <f t="shared" si="255"/>
        <v>0</v>
      </c>
      <c r="AI80" s="1204"/>
      <c r="AM80" s="1202">
        <f t="shared" si="256"/>
        <v>0</v>
      </c>
      <c r="AN80" s="1203">
        <f t="shared" si="257"/>
        <v>0</v>
      </c>
      <c r="AO80" s="1203">
        <f t="shared" si="258"/>
        <v>0</v>
      </c>
      <c r="AP80" s="1203">
        <f t="shared" si="259"/>
        <v>0</v>
      </c>
      <c r="AQ80" s="1204"/>
      <c r="AU80" s="1202">
        <f t="shared" si="260"/>
        <v>0</v>
      </c>
      <c r="AV80" s="1203">
        <f t="shared" si="261"/>
        <v>0</v>
      </c>
      <c r="AW80" s="1203">
        <f t="shared" si="262"/>
        <v>0</v>
      </c>
      <c r="AX80" s="1203">
        <f t="shared" si="263"/>
        <v>0</v>
      </c>
      <c r="AY80" s="1204"/>
      <c r="BC80" s="1202">
        <f t="shared" si="264"/>
        <v>0</v>
      </c>
      <c r="BD80" s="1203">
        <f t="shared" si="265"/>
        <v>0</v>
      </c>
      <c r="BE80" s="1203">
        <f t="shared" si="266"/>
        <v>0</v>
      </c>
      <c r="BF80" s="1203">
        <f t="shared" si="267"/>
        <v>0</v>
      </c>
      <c r="BG80" s="1204"/>
      <c r="BK80" s="1202">
        <f t="shared" si="268"/>
        <v>0</v>
      </c>
      <c r="BL80" s="1203">
        <f t="shared" si="269"/>
        <v>0</v>
      </c>
      <c r="BM80" s="1203">
        <f t="shared" si="270"/>
        <v>0</v>
      </c>
      <c r="BN80" s="1203">
        <f t="shared" si="271"/>
        <v>0</v>
      </c>
      <c r="BO80" s="1204"/>
      <c r="BS80" s="1202">
        <f t="shared" si="272"/>
        <v>0</v>
      </c>
      <c r="BT80" s="1203">
        <f t="shared" si="273"/>
        <v>0</v>
      </c>
      <c r="BU80" s="1203">
        <f t="shared" si="274"/>
        <v>0</v>
      </c>
      <c r="BV80" s="1203">
        <f t="shared" si="275"/>
        <v>0</v>
      </c>
      <c r="BW80" s="1204"/>
      <c r="CA80" s="1202">
        <f t="shared" si="276"/>
        <v>0</v>
      </c>
      <c r="CB80" s="1203">
        <f t="shared" si="277"/>
        <v>0</v>
      </c>
      <c r="CC80" s="1203">
        <f t="shared" si="278"/>
        <v>0</v>
      </c>
      <c r="CD80" s="1203">
        <f t="shared" si="279"/>
        <v>0</v>
      </c>
      <c r="CE80" s="1204"/>
      <c r="CI80" s="1202">
        <f t="shared" si="280"/>
        <v>0</v>
      </c>
      <c r="CJ80" s="1203">
        <f t="shared" si="281"/>
        <v>0</v>
      </c>
      <c r="CK80" s="1203">
        <f t="shared" si="282"/>
        <v>0</v>
      </c>
      <c r="CL80" s="1203">
        <f t="shared" si="283"/>
        <v>0</v>
      </c>
      <c r="CM80" s="1204"/>
      <c r="CQ80" s="1202">
        <f t="shared" si="284"/>
        <v>0</v>
      </c>
      <c r="CR80" s="1203">
        <f t="shared" si="285"/>
        <v>0</v>
      </c>
      <c r="CS80" s="1203">
        <f t="shared" si="286"/>
        <v>0</v>
      </c>
      <c r="CT80" s="1203">
        <f t="shared" si="287"/>
        <v>0</v>
      </c>
      <c r="CU80" s="1204"/>
      <c r="CY80" s="1202">
        <f t="shared" si="288"/>
        <v>0</v>
      </c>
      <c r="CZ80" s="1203">
        <f t="shared" si="289"/>
        <v>0</v>
      </c>
      <c r="DA80" s="1203">
        <f t="shared" si="290"/>
        <v>0</v>
      </c>
      <c r="DB80" s="1203">
        <f t="shared" si="291"/>
        <v>0</v>
      </c>
      <c r="DC80" s="1204"/>
      <c r="DG80" s="1202">
        <f t="shared" si="292"/>
        <v>0</v>
      </c>
      <c r="DH80" s="1203">
        <f t="shared" si="293"/>
        <v>0</v>
      </c>
      <c r="DI80" s="1203">
        <f t="shared" si="294"/>
        <v>0</v>
      </c>
      <c r="DJ80" s="1203">
        <f t="shared" si="295"/>
        <v>0</v>
      </c>
      <c r="DK80" s="1204"/>
      <c r="DO80" s="1202">
        <f t="shared" si="296"/>
        <v>0</v>
      </c>
      <c r="DP80" s="1203">
        <f t="shared" si="297"/>
        <v>0</v>
      </c>
      <c r="DQ80" s="1203">
        <f t="shared" si="298"/>
        <v>0</v>
      </c>
      <c r="DR80" s="1203">
        <f t="shared" si="299"/>
        <v>0</v>
      </c>
      <c r="DS80" s="1204"/>
      <c r="DW80" s="1202">
        <f t="shared" si="300"/>
        <v>0</v>
      </c>
      <c r="DX80" s="1203">
        <f t="shared" si="301"/>
        <v>0</v>
      </c>
      <c r="DY80" s="1203">
        <f t="shared" si="302"/>
        <v>0</v>
      </c>
      <c r="DZ80" s="1203">
        <f t="shared" si="303"/>
        <v>0</v>
      </c>
      <c r="EA80" s="1204"/>
      <c r="EE80" s="1202">
        <f t="shared" si="304"/>
        <v>0</v>
      </c>
      <c r="EF80" s="1203">
        <f t="shared" si="305"/>
        <v>0</v>
      </c>
      <c r="EG80" s="1203">
        <f t="shared" si="306"/>
        <v>0</v>
      </c>
      <c r="EH80" s="1203">
        <f t="shared" si="307"/>
        <v>0</v>
      </c>
      <c r="EI80" s="1204"/>
      <c r="EM80" s="1202">
        <f t="shared" si="308"/>
        <v>0</v>
      </c>
      <c r="EN80" s="1203">
        <f t="shared" si="309"/>
        <v>0</v>
      </c>
      <c r="EO80" s="1203">
        <f t="shared" si="310"/>
        <v>0</v>
      </c>
      <c r="EP80" s="1203">
        <f t="shared" si="311"/>
        <v>0</v>
      </c>
      <c r="EQ80" s="1204"/>
      <c r="EU80" s="1202">
        <f t="shared" si="312"/>
        <v>0</v>
      </c>
      <c r="EV80" s="1203">
        <f t="shared" si="313"/>
        <v>0</v>
      </c>
      <c r="EW80" s="1203">
        <f t="shared" si="314"/>
        <v>0</v>
      </c>
      <c r="EX80" s="1203">
        <f t="shared" si="315"/>
        <v>0</v>
      </c>
      <c r="EY80" s="1204"/>
      <c r="FC80" s="1202">
        <f t="shared" si="316"/>
        <v>0</v>
      </c>
      <c r="FD80" s="1203">
        <f t="shared" si="317"/>
        <v>0</v>
      </c>
      <c r="FE80" s="1203">
        <f t="shared" si="318"/>
        <v>0</v>
      </c>
      <c r="FF80" s="1203">
        <f t="shared" si="319"/>
        <v>0</v>
      </c>
      <c r="FG80" s="1204"/>
      <c r="FK80" s="1202">
        <f t="shared" si="320"/>
        <v>0</v>
      </c>
      <c r="FL80" s="1203">
        <f t="shared" si="321"/>
        <v>0</v>
      </c>
      <c r="FM80" s="1203">
        <f t="shared" si="322"/>
        <v>0</v>
      </c>
      <c r="FN80" s="1203">
        <f t="shared" si="323"/>
        <v>0</v>
      </c>
      <c r="FO80" s="1204"/>
    </row>
    <row r="81" spans="1:171">
      <c r="A81" s="1231"/>
      <c r="B81" s="1232" t="s">
        <v>357</v>
      </c>
      <c r="C81" s="1197"/>
      <c r="D81" s="1197">
        <v>108</v>
      </c>
      <c r="E81" s="629" t="str">
        <f>'Sch 1- Rate Base '!E81</f>
        <v>DIRECT</v>
      </c>
      <c r="F81" s="1199"/>
      <c r="G81" s="629">
        <f>'Sch 1- Rate Base '!G81</f>
        <v>0</v>
      </c>
      <c r="H81" s="629">
        <f>'Sch 1- Rate Base '!H81</f>
        <v>0</v>
      </c>
      <c r="I81" s="629">
        <f>'Sch 1- Rate Base '!I81</f>
        <v>0</v>
      </c>
      <c r="J81" s="630">
        <f>'Sch 1- Rate Base '!J81</f>
        <v>0</v>
      </c>
      <c r="K81" s="1167">
        <f t="shared" si="243"/>
        <v>0</v>
      </c>
      <c r="O81" s="1202">
        <f t="shared" si="244"/>
        <v>0</v>
      </c>
      <c r="P81" s="1203">
        <f t="shared" si="245"/>
        <v>0</v>
      </c>
      <c r="Q81" s="1203">
        <f t="shared" si="246"/>
        <v>0</v>
      </c>
      <c r="R81" s="1203">
        <f t="shared" si="247"/>
        <v>0</v>
      </c>
      <c r="S81" s="1204"/>
      <c r="W81" s="1202">
        <f t="shared" si="248"/>
        <v>0</v>
      </c>
      <c r="X81" s="1203">
        <f t="shared" si="249"/>
        <v>0</v>
      </c>
      <c r="Y81" s="1203">
        <f t="shared" si="250"/>
        <v>0</v>
      </c>
      <c r="Z81" s="1203">
        <f t="shared" si="251"/>
        <v>0</v>
      </c>
      <c r="AA81" s="1204"/>
      <c r="AE81" s="1202">
        <f t="shared" si="252"/>
        <v>0</v>
      </c>
      <c r="AF81" s="1203">
        <f t="shared" si="253"/>
        <v>0</v>
      </c>
      <c r="AG81" s="1203">
        <f t="shared" si="254"/>
        <v>0</v>
      </c>
      <c r="AH81" s="1203">
        <f t="shared" si="255"/>
        <v>0</v>
      </c>
      <c r="AI81" s="1204"/>
      <c r="AM81" s="1202">
        <f t="shared" si="256"/>
        <v>0</v>
      </c>
      <c r="AN81" s="1203">
        <f t="shared" si="257"/>
        <v>0</v>
      </c>
      <c r="AO81" s="1203">
        <f t="shared" si="258"/>
        <v>0</v>
      </c>
      <c r="AP81" s="1203">
        <f t="shared" si="259"/>
        <v>0</v>
      </c>
      <c r="AQ81" s="1204"/>
      <c r="AU81" s="1202">
        <f t="shared" si="260"/>
        <v>0</v>
      </c>
      <c r="AV81" s="1203">
        <f t="shared" si="261"/>
        <v>0</v>
      </c>
      <c r="AW81" s="1203">
        <f t="shared" si="262"/>
        <v>0</v>
      </c>
      <c r="AX81" s="1203">
        <f t="shared" si="263"/>
        <v>0</v>
      </c>
      <c r="AY81" s="1204"/>
      <c r="BC81" s="1202">
        <f t="shared" si="264"/>
        <v>0</v>
      </c>
      <c r="BD81" s="1203">
        <f t="shared" si="265"/>
        <v>0</v>
      </c>
      <c r="BE81" s="1203">
        <f t="shared" si="266"/>
        <v>0</v>
      </c>
      <c r="BF81" s="1203">
        <f t="shared" si="267"/>
        <v>0</v>
      </c>
      <c r="BG81" s="1204"/>
      <c r="BK81" s="1202">
        <f t="shared" si="268"/>
        <v>0</v>
      </c>
      <c r="BL81" s="1203">
        <f t="shared" si="269"/>
        <v>0</v>
      </c>
      <c r="BM81" s="1203">
        <f t="shared" si="270"/>
        <v>0</v>
      </c>
      <c r="BN81" s="1203">
        <f t="shared" si="271"/>
        <v>0</v>
      </c>
      <c r="BO81" s="1204"/>
      <c r="BS81" s="1202">
        <f t="shared" si="272"/>
        <v>0</v>
      </c>
      <c r="BT81" s="1203">
        <f t="shared" si="273"/>
        <v>0</v>
      </c>
      <c r="BU81" s="1203">
        <f t="shared" si="274"/>
        <v>0</v>
      </c>
      <c r="BV81" s="1203">
        <f t="shared" si="275"/>
        <v>0</v>
      </c>
      <c r="BW81" s="1204"/>
      <c r="CA81" s="1202">
        <f t="shared" si="276"/>
        <v>0</v>
      </c>
      <c r="CB81" s="1203">
        <f t="shared" si="277"/>
        <v>0</v>
      </c>
      <c r="CC81" s="1203">
        <f t="shared" si="278"/>
        <v>0</v>
      </c>
      <c r="CD81" s="1203">
        <f t="shared" si="279"/>
        <v>0</v>
      </c>
      <c r="CE81" s="1204"/>
      <c r="CI81" s="1202">
        <f t="shared" si="280"/>
        <v>0</v>
      </c>
      <c r="CJ81" s="1203">
        <f t="shared" si="281"/>
        <v>0</v>
      </c>
      <c r="CK81" s="1203">
        <f t="shared" si="282"/>
        <v>0</v>
      </c>
      <c r="CL81" s="1203">
        <f t="shared" si="283"/>
        <v>0</v>
      </c>
      <c r="CM81" s="1204"/>
      <c r="CQ81" s="1202">
        <f t="shared" si="284"/>
        <v>0</v>
      </c>
      <c r="CR81" s="1203">
        <f t="shared" si="285"/>
        <v>0</v>
      </c>
      <c r="CS81" s="1203">
        <f t="shared" si="286"/>
        <v>0</v>
      </c>
      <c r="CT81" s="1203">
        <f t="shared" si="287"/>
        <v>0</v>
      </c>
      <c r="CU81" s="1204"/>
      <c r="CY81" s="1202">
        <f t="shared" si="288"/>
        <v>0</v>
      </c>
      <c r="CZ81" s="1203">
        <f t="shared" si="289"/>
        <v>0</v>
      </c>
      <c r="DA81" s="1203">
        <f t="shared" si="290"/>
        <v>0</v>
      </c>
      <c r="DB81" s="1203">
        <f t="shared" si="291"/>
        <v>0</v>
      </c>
      <c r="DC81" s="1204"/>
      <c r="DG81" s="1202">
        <f t="shared" si="292"/>
        <v>0</v>
      </c>
      <c r="DH81" s="1203">
        <f t="shared" si="293"/>
        <v>0</v>
      </c>
      <c r="DI81" s="1203">
        <f t="shared" si="294"/>
        <v>0</v>
      </c>
      <c r="DJ81" s="1203">
        <f t="shared" si="295"/>
        <v>0</v>
      </c>
      <c r="DK81" s="1204"/>
      <c r="DO81" s="1202">
        <f t="shared" si="296"/>
        <v>0</v>
      </c>
      <c r="DP81" s="1203">
        <f t="shared" si="297"/>
        <v>0</v>
      </c>
      <c r="DQ81" s="1203">
        <f t="shared" si="298"/>
        <v>0</v>
      </c>
      <c r="DR81" s="1203">
        <f t="shared" si="299"/>
        <v>0</v>
      </c>
      <c r="DS81" s="1204"/>
      <c r="DW81" s="1202">
        <f t="shared" si="300"/>
        <v>0</v>
      </c>
      <c r="DX81" s="1203">
        <f t="shared" si="301"/>
        <v>0</v>
      </c>
      <c r="DY81" s="1203">
        <f t="shared" si="302"/>
        <v>0</v>
      </c>
      <c r="DZ81" s="1203">
        <f t="shared" si="303"/>
        <v>0</v>
      </c>
      <c r="EA81" s="1204"/>
      <c r="EE81" s="1202">
        <f t="shared" si="304"/>
        <v>0</v>
      </c>
      <c r="EF81" s="1203">
        <f t="shared" si="305"/>
        <v>0</v>
      </c>
      <c r="EG81" s="1203">
        <f t="shared" si="306"/>
        <v>0</v>
      </c>
      <c r="EH81" s="1203">
        <f t="shared" si="307"/>
        <v>0</v>
      </c>
      <c r="EI81" s="1204"/>
      <c r="EM81" s="1202">
        <f t="shared" si="308"/>
        <v>0</v>
      </c>
      <c r="EN81" s="1203">
        <f t="shared" si="309"/>
        <v>0</v>
      </c>
      <c r="EO81" s="1203">
        <f t="shared" si="310"/>
        <v>0</v>
      </c>
      <c r="EP81" s="1203">
        <f t="shared" si="311"/>
        <v>0</v>
      </c>
      <c r="EQ81" s="1204"/>
      <c r="EU81" s="1202">
        <f t="shared" si="312"/>
        <v>0</v>
      </c>
      <c r="EV81" s="1203">
        <f t="shared" si="313"/>
        <v>0</v>
      </c>
      <c r="EW81" s="1203">
        <f t="shared" si="314"/>
        <v>0</v>
      </c>
      <c r="EX81" s="1203">
        <f t="shared" si="315"/>
        <v>0</v>
      </c>
      <c r="EY81" s="1204"/>
      <c r="FC81" s="1202">
        <f t="shared" si="316"/>
        <v>0</v>
      </c>
      <c r="FD81" s="1203">
        <f t="shared" si="317"/>
        <v>0</v>
      </c>
      <c r="FE81" s="1203">
        <f t="shared" si="318"/>
        <v>0</v>
      </c>
      <c r="FF81" s="1203">
        <f t="shared" si="319"/>
        <v>0</v>
      </c>
      <c r="FG81" s="1204"/>
      <c r="FK81" s="1202">
        <f t="shared" si="320"/>
        <v>0</v>
      </c>
      <c r="FL81" s="1203">
        <f t="shared" si="321"/>
        <v>0</v>
      </c>
      <c r="FM81" s="1203">
        <f t="shared" si="322"/>
        <v>0</v>
      </c>
      <c r="FN81" s="1203">
        <f t="shared" si="323"/>
        <v>0</v>
      </c>
      <c r="FO81" s="1204"/>
    </row>
    <row r="82" spans="1:171">
      <c r="A82" s="1231"/>
      <c r="B82" s="1232" t="s">
        <v>358</v>
      </c>
      <c r="C82" s="1197"/>
      <c r="D82" s="1197">
        <v>108</v>
      </c>
      <c r="E82" s="629" t="str">
        <f>'Sch 1- Rate Base '!E82</f>
        <v>DIRECT</v>
      </c>
      <c r="F82" s="1199"/>
      <c r="G82" s="629">
        <f>'Sch 1- Rate Base '!G82</f>
        <v>0</v>
      </c>
      <c r="H82" s="629">
        <f>'Sch 1- Rate Base '!H82</f>
        <v>0</v>
      </c>
      <c r="I82" s="629">
        <f>'Sch 1- Rate Base '!I82</f>
        <v>0</v>
      </c>
      <c r="J82" s="630">
        <f>'Sch 1- Rate Base '!J82</f>
        <v>0</v>
      </c>
      <c r="K82" s="1167">
        <f t="shared" si="243"/>
        <v>0</v>
      </c>
      <c r="O82" s="1202">
        <f t="shared" si="244"/>
        <v>0</v>
      </c>
      <c r="P82" s="1203">
        <f t="shared" si="245"/>
        <v>0</v>
      </c>
      <c r="Q82" s="1203">
        <f t="shared" si="246"/>
        <v>0</v>
      </c>
      <c r="R82" s="1203">
        <f t="shared" si="247"/>
        <v>0</v>
      </c>
      <c r="S82" s="1204"/>
      <c r="W82" s="1202">
        <f t="shared" si="248"/>
        <v>0</v>
      </c>
      <c r="X82" s="1203">
        <f t="shared" si="249"/>
        <v>0</v>
      </c>
      <c r="Y82" s="1203">
        <f t="shared" si="250"/>
        <v>0</v>
      </c>
      <c r="Z82" s="1203">
        <f t="shared" si="251"/>
        <v>0</v>
      </c>
      <c r="AA82" s="1204"/>
      <c r="AE82" s="1202">
        <f t="shared" si="252"/>
        <v>0</v>
      </c>
      <c r="AF82" s="1203">
        <f t="shared" si="253"/>
        <v>0</v>
      </c>
      <c r="AG82" s="1203">
        <f t="shared" si="254"/>
        <v>0</v>
      </c>
      <c r="AH82" s="1203">
        <f t="shared" si="255"/>
        <v>0</v>
      </c>
      <c r="AI82" s="1204"/>
      <c r="AM82" s="1202">
        <f t="shared" si="256"/>
        <v>0</v>
      </c>
      <c r="AN82" s="1203">
        <f t="shared" si="257"/>
        <v>0</v>
      </c>
      <c r="AO82" s="1203">
        <f t="shared" si="258"/>
        <v>0</v>
      </c>
      <c r="AP82" s="1203">
        <f t="shared" si="259"/>
        <v>0</v>
      </c>
      <c r="AQ82" s="1204"/>
      <c r="AU82" s="1202">
        <f t="shared" si="260"/>
        <v>0</v>
      </c>
      <c r="AV82" s="1203">
        <f t="shared" si="261"/>
        <v>0</v>
      </c>
      <c r="AW82" s="1203">
        <f t="shared" si="262"/>
        <v>0</v>
      </c>
      <c r="AX82" s="1203">
        <f t="shared" si="263"/>
        <v>0</v>
      </c>
      <c r="AY82" s="1204"/>
      <c r="BC82" s="1202">
        <f t="shared" si="264"/>
        <v>0</v>
      </c>
      <c r="BD82" s="1203">
        <f t="shared" si="265"/>
        <v>0</v>
      </c>
      <c r="BE82" s="1203">
        <f t="shared" si="266"/>
        <v>0</v>
      </c>
      <c r="BF82" s="1203">
        <f t="shared" si="267"/>
        <v>0</v>
      </c>
      <c r="BG82" s="1204"/>
      <c r="BK82" s="1202">
        <f t="shared" si="268"/>
        <v>0</v>
      </c>
      <c r="BL82" s="1203">
        <f t="shared" si="269"/>
        <v>0</v>
      </c>
      <c r="BM82" s="1203">
        <f t="shared" si="270"/>
        <v>0</v>
      </c>
      <c r="BN82" s="1203">
        <f t="shared" si="271"/>
        <v>0</v>
      </c>
      <c r="BO82" s="1204"/>
      <c r="BS82" s="1202">
        <f t="shared" si="272"/>
        <v>0</v>
      </c>
      <c r="BT82" s="1203">
        <f t="shared" si="273"/>
        <v>0</v>
      </c>
      <c r="BU82" s="1203">
        <f t="shared" si="274"/>
        <v>0</v>
      </c>
      <c r="BV82" s="1203">
        <f t="shared" si="275"/>
        <v>0</v>
      </c>
      <c r="BW82" s="1204"/>
      <c r="CA82" s="1202">
        <f t="shared" si="276"/>
        <v>0</v>
      </c>
      <c r="CB82" s="1203">
        <f t="shared" si="277"/>
        <v>0</v>
      </c>
      <c r="CC82" s="1203">
        <f t="shared" si="278"/>
        <v>0</v>
      </c>
      <c r="CD82" s="1203">
        <f t="shared" si="279"/>
        <v>0</v>
      </c>
      <c r="CE82" s="1204"/>
      <c r="CI82" s="1202">
        <f t="shared" si="280"/>
        <v>0</v>
      </c>
      <c r="CJ82" s="1203">
        <f t="shared" si="281"/>
        <v>0</v>
      </c>
      <c r="CK82" s="1203">
        <f t="shared" si="282"/>
        <v>0</v>
      </c>
      <c r="CL82" s="1203">
        <f t="shared" si="283"/>
        <v>0</v>
      </c>
      <c r="CM82" s="1204"/>
      <c r="CQ82" s="1202">
        <f t="shared" si="284"/>
        <v>0</v>
      </c>
      <c r="CR82" s="1203">
        <f t="shared" si="285"/>
        <v>0</v>
      </c>
      <c r="CS82" s="1203">
        <f t="shared" si="286"/>
        <v>0</v>
      </c>
      <c r="CT82" s="1203">
        <f t="shared" si="287"/>
        <v>0</v>
      </c>
      <c r="CU82" s="1204"/>
      <c r="CY82" s="1202">
        <f t="shared" si="288"/>
        <v>0</v>
      </c>
      <c r="CZ82" s="1203">
        <f t="shared" si="289"/>
        <v>0</v>
      </c>
      <c r="DA82" s="1203">
        <f t="shared" si="290"/>
        <v>0</v>
      </c>
      <c r="DB82" s="1203">
        <f t="shared" si="291"/>
        <v>0</v>
      </c>
      <c r="DC82" s="1204"/>
      <c r="DG82" s="1202">
        <f t="shared" si="292"/>
        <v>0</v>
      </c>
      <c r="DH82" s="1203">
        <f t="shared" si="293"/>
        <v>0</v>
      </c>
      <c r="DI82" s="1203">
        <f t="shared" si="294"/>
        <v>0</v>
      </c>
      <c r="DJ82" s="1203">
        <f t="shared" si="295"/>
        <v>0</v>
      </c>
      <c r="DK82" s="1204"/>
      <c r="DO82" s="1202">
        <f t="shared" si="296"/>
        <v>0</v>
      </c>
      <c r="DP82" s="1203">
        <f t="shared" si="297"/>
        <v>0</v>
      </c>
      <c r="DQ82" s="1203">
        <f t="shared" si="298"/>
        <v>0</v>
      </c>
      <c r="DR82" s="1203">
        <f t="shared" si="299"/>
        <v>0</v>
      </c>
      <c r="DS82" s="1204"/>
      <c r="DW82" s="1202">
        <f t="shared" si="300"/>
        <v>0</v>
      </c>
      <c r="DX82" s="1203">
        <f t="shared" si="301"/>
        <v>0</v>
      </c>
      <c r="DY82" s="1203">
        <f t="shared" si="302"/>
        <v>0</v>
      </c>
      <c r="DZ82" s="1203">
        <f t="shared" si="303"/>
        <v>0</v>
      </c>
      <c r="EA82" s="1204"/>
      <c r="EE82" s="1202">
        <f t="shared" si="304"/>
        <v>0</v>
      </c>
      <c r="EF82" s="1203">
        <f t="shared" si="305"/>
        <v>0</v>
      </c>
      <c r="EG82" s="1203">
        <f t="shared" si="306"/>
        <v>0</v>
      </c>
      <c r="EH82" s="1203">
        <f t="shared" si="307"/>
        <v>0</v>
      </c>
      <c r="EI82" s="1204"/>
      <c r="EM82" s="1202">
        <f t="shared" si="308"/>
        <v>0</v>
      </c>
      <c r="EN82" s="1203">
        <f t="shared" si="309"/>
        <v>0</v>
      </c>
      <c r="EO82" s="1203">
        <f t="shared" si="310"/>
        <v>0</v>
      </c>
      <c r="EP82" s="1203">
        <f t="shared" si="311"/>
        <v>0</v>
      </c>
      <c r="EQ82" s="1204"/>
      <c r="EU82" s="1202">
        <f t="shared" si="312"/>
        <v>0</v>
      </c>
      <c r="EV82" s="1203">
        <f t="shared" si="313"/>
        <v>0</v>
      </c>
      <c r="EW82" s="1203">
        <f t="shared" si="314"/>
        <v>0</v>
      </c>
      <c r="EX82" s="1203">
        <f t="shared" si="315"/>
        <v>0</v>
      </c>
      <c r="EY82" s="1204"/>
      <c r="FC82" s="1202">
        <f t="shared" si="316"/>
        <v>0</v>
      </c>
      <c r="FD82" s="1203">
        <f t="shared" si="317"/>
        <v>0</v>
      </c>
      <c r="FE82" s="1203">
        <f t="shared" si="318"/>
        <v>0</v>
      </c>
      <c r="FF82" s="1203">
        <f t="shared" si="319"/>
        <v>0</v>
      </c>
      <c r="FG82" s="1204"/>
      <c r="FK82" s="1202">
        <f t="shared" si="320"/>
        <v>0</v>
      </c>
      <c r="FL82" s="1203">
        <f t="shared" si="321"/>
        <v>0</v>
      </c>
      <c r="FM82" s="1203">
        <f t="shared" si="322"/>
        <v>0</v>
      </c>
      <c r="FN82" s="1203">
        <f t="shared" si="323"/>
        <v>0</v>
      </c>
      <c r="FO82" s="1204"/>
    </row>
    <row r="83" spans="1:171">
      <c r="A83" s="1231"/>
      <c r="B83" s="1232" t="s">
        <v>478</v>
      </c>
      <c r="C83" s="1197"/>
      <c r="D83" s="1197">
        <v>115</v>
      </c>
      <c r="E83" s="629" t="str">
        <f>'Sch 1- Rate Base '!E83</f>
        <v>DIRECT</v>
      </c>
      <c r="F83" s="1199"/>
      <c r="G83" s="629">
        <f>'Sch 1- Rate Base '!G83</f>
        <v>0</v>
      </c>
      <c r="H83" s="629">
        <f>'Sch 1- Rate Base '!H83</f>
        <v>0</v>
      </c>
      <c r="I83" s="629">
        <f>'Sch 1- Rate Base '!I83</f>
        <v>0</v>
      </c>
      <c r="J83" s="630">
        <f>'Sch 1- Rate Base '!J83</f>
        <v>0</v>
      </c>
      <c r="K83" s="1167">
        <f t="shared" si="243"/>
        <v>0</v>
      </c>
      <c r="O83" s="1202">
        <f t="shared" si="244"/>
        <v>0</v>
      </c>
      <c r="P83" s="1203">
        <f t="shared" si="245"/>
        <v>0</v>
      </c>
      <c r="Q83" s="1203">
        <f t="shared" si="246"/>
        <v>0</v>
      </c>
      <c r="R83" s="1203">
        <f t="shared" si="247"/>
        <v>0</v>
      </c>
      <c r="S83" s="1204"/>
      <c r="W83" s="1202">
        <f t="shared" si="248"/>
        <v>0</v>
      </c>
      <c r="X83" s="1203">
        <f t="shared" si="249"/>
        <v>0</v>
      </c>
      <c r="Y83" s="1203">
        <f t="shared" si="250"/>
        <v>0</v>
      </c>
      <c r="Z83" s="1203">
        <f t="shared" si="251"/>
        <v>0</v>
      </c>
      <c r="AA83" s="1204"/>
      <c r="AE83" s="1202">
        <f t="shared" si="252"/>
        <v>0</v>
      </c>
      <c r="AF83" s="1203">
        <f t="shared" si="253"/>
        <v>0</v>
      </c>
      <c r="AG83" s="1203">
        <f t="shared" si="254"/>
        <v>0</v>
      </c>
      <c r="AH83" s="1203">
        <f t="shared" si="255"/>
        <v>0</v>
      </c>
      <c r="AI83" s="1204"/>
      <c r="AM83" s="1202">
        <f t="shared" si="256"/>
        <v>0</v>
      </c>
      <c r="AN83" s="1203">
        <f t="shared" si="257"/>
        <v>0</v>
      </c>
      <c r="AO83" s="1203">
        <f t="shared" si="258"/>
        <v>0</v>
      </c>
      <c r="AP83" s="1203">
        <f t="shared" si="259"/>
        <v>0</v>
      </c>
      <c r="AQ83" s="1204"/>
      <c r="AU83" s="1202">
        <f t="shared" si="260"/>
        <v>0</v>
      </c>
      <c r="AV83" s="1203">
        <f t="shared" si="261"/>
        <v>0</v>
      </c>
      <c r="AW83" s="1203">
        <f t="shared" si="262"/>
        <v>0</v>
      </c>
      <c r="AX83" s="1203">
        <f t="shared" si="263"/>
        <v>0</v>
      </c>
      <c r="AY83" s="1204"/>
      <c r="BC83" s="1202">
        <f t="shared" si="264"/>
        <v>0</v>
      </c>
      <c r="BD83" s="1203">
        <f t="shared" si="265"/>
        <v>0</v>
      </c>
      <c r="BE83" s="1203">
        <f t="shared" si="266"/>
        <v>0</v>
      </c>
      <c r="BF83" s="1203">
        <f t="shared" si="267"/>
        <v>0</v>
      </c>
      <c r="BG83" s="1204"/>
      <c r="BK83" s="1202">
        <f t="shared" si="268"/>
        <v>0</v>
      </c>
      <c r="BL83" s="1203">
        <f t="shared" si="269"/>
        <v>0</v>
      </c>
      <c r="BM83" s="1203">
        <f t="shared" si="270"/>
        <v>0</v>
      </c>
      <c r="BN83" s="1203">
        <f t="shared" si="271"/>
        <v>0</v>
      </c>
      <c r="BO83" s="1204"/>
      <c r="BS83" s="1202">
        <f t="shared" si="272"/>
        <v>0</v>
      </c>
      <c r="BT83" s="1203">
        <f t="shared" si="273"/>
        <v>0</v>
      </c>
      <c r="BU83" s="1203">
        <f t="shared" si="274"/>
        <v>0</v>
      </c>
      <c r="BV83" s="1203">
        <f t="shared" si="275"/>
        <v>0</v>
      </c>
      <c r="BW83" s="1204"/>
      <c r="CA83" s="1202">
        <f t="shared" si="276"/>
        <v>0</v>
      </c>
      <c r="CB83" s="1203">
        <f t="shared" si="277"/>
        <v>0</v>
      </c>
      <c r="CC83" s="1203">
        <f t="shared" si="278"/>
        <v>0</v>
      </c>
      <c r="CD83" s="1203">
        <f t="shared" si="279"/>
        <v>0</v>
      </c>
      <c r="CE83" s="1204"/>
      <c r="CI83" s="1202">
        <f t="shared" si="280"/>
        <v>0</v>
      </c>
      <c r="CJ83" s="1203">
        <f t="shared" si="281"/>
        <v>0</v>
      </c>
      <c r="CK83" s="1203">
        <f t="shared" si="282"/>
        <v>0</v>
      </c>
      <c r="CL83" s="1203">
        <f t="shared" si="283"/>
        <v>0</v>
      </c>
      <c r="CM83" s="1204"/>
      <c r="CQ83" s="1202">
        <f t="shared" si="284"/>
        <v>0</v>
      </c>
      <c r="CR83" s="1203">
        <f t="shared" si="285"/>
        <v>0</v>
      </c>
      <c r="CS83" s="1203">
        <f t="shared" si="286"/>
        <v>0</v>
      </c>
      <c r="CT83" s="1203">
        <f t="shared" si="287"/>
        <v>0</v>
      </c>
      <c r="CU83" s="1204"/>
      <c r="CY83" s="1202">
        <f t="shared" si="288"/>
        <v>0</v>
      </c>
      <c r="CZ83" s="1203">
        <f t="shared" si="289"/>
        <v>0</v>
      </c>
      <c r="DA83" s="1203">
        <f t="shared" si="290"/>
        <v>0</v>
      </c>
      <c r="DB83" s="1203">
        <f t="shared" si="291"/>
        <v>0</v>
      </c>
      <c r="DC83" s="1204"/>
      <c r="DG83" s="1202">
        <f t="shared" si="292"/>
        <v>0</v>
      </c>
      <c r="DH83" s="1203">
        <f t="shared" si="293"/>
        <v>0</v>
      </c>
      <c r="DI83" s="1203">
        <f t="shared" si="294"/>
        <v>0</v>
      </c>
      <c r="DJ83" s="1203">
        <f t="shared" si="295"/>
        <v>0</v>
      </c>
      <c r="DK83" s="1204"/>
      <c r="DO83" s="1202">
        <f t="shared" si="296"/>
        <v>0</v>
      </c>
      <c r="DP83" s="1203">
        <f t="shared" si="297"/>
        <v>0</v>
      </c>
      <c r="DQ83" s="1203">
        <f t="shared" si="298"/>
        <v>0</v>
      </c>
      <c r="DR83" s="1203">
        <f t="shared" si="299"/>
        <v>0</v>
      </c>
      <c r="DS83" s="1204"/>
      <c r="DW83" s="1202">
        <f t="shared" si="300"/>
        <v>0</v>
      </c>
      <c r="DX83" s="1203">
        <f t="shared" si="301"/>
        <v>0</v>
      </c>
      <c r="DY83" s="1203">
        <f t="shared" si="302"/>
        <v>0</v>
      </c>
      <c r="DZ83" s="1203">
        <f t="shared" si="303"/>
        <v>0</v>
      </c>
      <c r="EA83" s="1204"/>
      <c r="EE83" s="1202">
        <f t="shared" si="304"/>
        <v>0</v>
      </c>
      <c r="EF83" s="1203">
        <f t="shared" si="305"/>
        <v>0</v>
      </c>
      <c r="EG83" s="1203">
        <f t="shared" si="306"/>
        <v>0</v>
      </c>
      <c r="EH83" s="1203">
        <f t="shared" si="307"/>
        <v>0</v>
      </c>
      <c r="EI83" s="1204"/>
      <c r="EM83" s="1202">
        <f t="shared" si="308"/>
        <v>0</v>
      </c>
      <c r="EN83" s="1203">
        <f t="shared" si="309"/>
        <v>0</v>
      </c>
      <c r="EO83" s="1203">
        <f t="shared" si="310"/>
        <v>0</v>
      </c>
      <c r="EP83" s="1203">
        <f t="shared" si="311"/>
        <v>0</v>
      </c>
      <c r="EQ83" s="1204"/>
      <c r="EU83" s="1202">
        <f t="shared" si="312"/>
        <v>0</v>
      </c>
      <c r="EV83" s="1203">
        <f t="shared" si="313"/>
        <v>0</v>
      </c>
      <c r="EW83" s="1203">
        <f t="shared" si="314"/>
        <v>0</v>
      </c>
      <c r="EX83" s="1203">
        <f t="shared" si="315"/>
        <v>0</v>
      </c>
      <c r="EY83" s="1204"/>
      <c r="FC83" s="1202">
        <f t="shared" si="316"/>
        <v>0</v>
      </c>
      <c r="FD83" s="1203">
        <f t="shared" si="317"/>
        <v>0</v>
      </c>
      <c r="FE83" s="1203">
        <f t="shared" si="318"/>
        <v>0</v>
      </c>
      <c r="FF83" s="1203">
        <f t="shared" si="319"/>
        <v>0</v>
      </c>
      <c r="FG83" s="1204"/>
      <c r="FK83" s="1202">
        <f t="shared" si="320"/>
        <v>0</v>
      </c>
      <c r="FL83" s="1203">
        <f t="shared" si="321"/>
        <v>0</v>
      </c>
      <c r="FM83" s="1203">
        <f t="shared" si="322"/>
        <v>0</v>
      </c>
      <c r="FN83" s="1203">
        <f t="shared" si="323"/>
        <v>0</v>
      </c>
      <c r="FO83" s="1204"/>
    </row>
    <row r="84" spans="1:171">
      <c r="A84" s="1248"/>
      <c r="B84" s="1232"/>
      <c r="C84" s="521"/>
      <c r="D84" s="769"/>
      <c r="E84" s="769"/>
      <c r="F84" s="769"/>
      <c r="G84" s="1229"/>
      <c r="H84" s="771"/>
      <c r="I84" s="771"/>
      <c r="J84" s="772"/>
      <c r="K84" s="1167"/>
      <c r="S84" s="1204"/>
      <c r="AA84" s="1204"/>
      <c r="AI84" s="1204"/>
      <c r="AQ84" s="1204"/>
      <c r="AY84" s="1204"/>
      <c r="BG84" s="1204"/>
      <c r="BO84" s="1204"/>
      <c r="BW84" s="1204"/>
      <c r="CE84" s="1204"/>
      <c r="CM84" s="1204"/>
      <c r="CU84" s="1204"/>
      <c r="DC84" s="1204"/>
      <c r="DK84" s="1204"/>
      <c r="DS84" s="1204"/>
      <c r="EA84" s="1204"/>
      <c r="EI84" s="1204"/>
      <c r="EQ84" s="1204"/>
      <c r="EY84" s="1204"/>
      <c r="FG84" s="1204"/>
      <c r="FO84" s="1204"/>
    </row>
    <row r="85" spans="1:171" ht="16.5">
      <c r="A85" s="807" t="s">
        <v>206</v>
      </c>
      <c r="B85" s="823"/>
      <c r="C85" s="1226"/>
      <c r="D85" s="1227"/>
      <c r="E85" s="1227"/>
      <c r="F85" s="1228"/>
      <c r="G85" s="1245">
        <f>'Sch 1- Rate Base '!G85</f>
        <v>0</v>
      </c>
      <c r="H85" s="1245">
        <f>'Sch 1- Rate Base '!H85</f>
        <v>0</v>
      </c>
      <c r="I85" s="1245">
        <f>'Sch 1- Rate Base '!I85</f>
        <v>0</v>
      </c>
      <c r="J85" s="1245">
        <f>'Sch 1- Rate Base '!J85</f>
        <v>0</v>
      </c>
      <c r="K85" s="1167"/>
      <c r="O85" s="1213">
        <f>SUM(O66:O83)</f>
        <v>0</v>
      </c>
      <c r="P85" s="1213" t="e">
        <f>SUM(P66:P83)</f>
        <v>#DIV/0!</v>
      </c>
      <c r="Q85" s="1213" t="e">
        <f>SUM(Q66:Q83)</f>
        <v>#DIV/0!</v>
      </c>
      <c r="R85" s="1213" t="e">
        <f>SUM(R66:R83)</f>
        <v>#DIV/0!</v>
      </c>
      <c r="S85" s="1204"/>
      <c r="W85" s="1213">
        <f>SUM(W66:W83)</f>
        <v>0</v>
      </c>
      <c r="X85" s="1213" t="e">
        <f>SUM(X66:X83)</f>
        <v>#DIV/0!</v>
      </c>
      <c r="Y85" s="1213" t="e">
        <f>SUM(Y66:Y83)</f>
        <v>#DIV/0!</v>
      </c>
      <c r="Z85" s="1213" t="e">
        <f>SUM(Z66:Z83)</f>
        <v>#DIV/0!</v>
      </c>
      <c r="AA85" s="1204"/>
      <c r="AE85" s="1213">
        <f>SUM(AE66:AE83)</f>
        <v>0</v>
      </c>
      <c r="AF85" s="1213" t="e">
        <f>SUM(AF66:AF83)</f>
        <v>#DIV/0!</v>
      </c>
      <c r="AG85" s="1213" t="e">
        <f>SUM(AG66:AG83)</f>
        <v>#DIV/0!</v>
      </c>
      <c r="AH85" s="1213" t="e">
        <f>SUM(AH66:AH83)</f>
        <v>#DIV/0!</v>
      </c>
      <c r="AI85" s="1204"/>
      <c r="AM85" s="1213">
        <f>SUM(AM66:AM83)</f>
        <v>0</v>
      </c>
      <c r="AN85" s="1213" t="e">
        <f>SUM(AN66:AN83)</f>
        <v>#DIV/0!</v>
      </c>
      <c r="AO85" s="1213" t="e">
        <f>SUM(AO66:AO83)</f>
        <v>#DIV/0!</v>
      </c>
      <c r="AP85" s="1213" t="e">
        <f>SUM(AP66:AP83)</f>
        <v>#DIV/0!</v>
      </c>
      <c r="AQ85" s="1204"/>
      <c r="AU85" s="1213">
        <f>SUM(AU66:AU83)</f>
        <v>0</v>
      </c>
      <c r="AV85" s="1213" t="e">
        <f>SUM(AV66:AV83)</f>
        <v>#DIV/0!</v>
      </c>
      <c r="AW85" s="1213" t="e">
        <f>SUM(AW66:AW83)</f>
        <v>#DIV/0!</v>
      </c>
      <c r="AX85" s="1213" t="e">
        <f>SUM(AX66:AX83)</f>
        <v>#DIV/0!</v>
      </c>
      <c r="AY85" s="1204"/>
      <c r="BC85" s="1213">
        <f>SUM(BC66:BC83)</f>
        <v>0</v>
      </c>
      <c r="BD85" s="1213" t="e">
        <f>SUM(BD66:BD83)</f>
        <v>#DIV/0!</v>
      </c>
      <c r="BE85" s="1213" t="e">
        <f>SUM(BE66:BE83)</f>
        <v>#DIV/0!</v>
      </c>
      <c r="BF85" s="1213" t="e">
        <f>SUM(BF66:BF83)</f>
        <v>#DIV/0!</v>
      </c>
      <c r="BG85" s="1204"/>
      <c r="BK85" s="1213">
        <f>SUM(BK66:BK83)</f>
        <v>0</v>
      </c>
      <c r="BL85" s="1213" t="e">
        <f>SUM(BL66:BL83)</f>
        <v>#DIV/0!</v>
      </c>
      <c r="BM85" s="1213" t="e">
        <f>SUM(BM66:BM83)</f>
        <v>#DIV/0!</v>
      </c>
      <c r="BN85" s="1213" t="e">
        <f>SUM(BN66:BN83)</f>
        <v>#DIV/0!</v>
      </c>
      <c r="BO85" s="1204"/>
      <c r="BS85" s="1213">
        <f>SUM(BS66:BS83)</f>
        <v>0</v>
      </c>
      <c r="BT85" s="1213" t="e">
        <f>SUM(BT66:BT83)</f>
        <v>#DIV/0!</v>
      </c>
      <c r="BU85" s="1213" t="e">
        <f>SUM(BU66:BU83)</f>
        <v>#DIV/0!</v>
      </c>
      <c r="BV85" s="1213" t="e">
        <f>SUM(BV66:BV83)</f>
        <v>#DIV/0!</v>
      </c>
      <c r="BW85" s="1204"/>
      <c r="CA85" s="1213">
        <f>SUM(CA66:CA83)</f>
        <v>0</v>
      </c>
      <c r="CB85" s="1213" t="e">
        <f>SUM(CB66:CB83)</f>
        <v>#DIV/0!</v>
      </c>
      <c r="CC85" s="1213" t="e">
        <f>SUM(CC66:CC83)</f>
        <v>#DIV/0!</v>
      </c>
      <c r="CD85" s="1213" t="e">
        <f>SUM(CD66:CD83)</f>
        <v>#DIV/0!</v>
      </c>
      <c r="CE85" s="1204"/>
      <c r="CI85" s="1213">
        <f>SUM(CI66:CI83)</f>
        <v>0</v>
      </c>
      <c r="CJ85" s="1213" t="e">
        <f>SUM(CJ66:CJ83)</f>
        <v>#DIV/0!</v>
      </c>
      <c r="CK85" s="1213" t="e">
        <f>SUM(CK66:CK83)</f>
        <v>#DIV/0!</v>
      </c>
      <c r="CL85" s="1213" t="e">
        <f>SUM(CL66:CL83)</f>
        <v>#DIV/0!</v>
      </c>
      <c r="CM85" s="1204"/>
      <c r="CQ85" s="1213">
        <f>SUM(CQ66:CQ83)</f>
        <v>0</v>
      </c>
      <c r="CR85" s="1213" t="e">
        <f>SUM(CR66:CR83)</f>
        <v>#DIV/0!</v>
      </c>
      <c r="CS85" s="1213" t="e">
        <f>SUM(CS66:CS83)</f>
        <v>#DIV/0!</v>
      </c>
      <c r="CT85" s="1213" t="e">
        <f>SUM(CT66:CT83)</f>
        <v>#DIV/0!</v>
      </c>
      <c r="CU85" s="1204"/>
      <c r="CY85" s="1213">
        <f>SUM(CY66:CY83)</f>
        <v>0</v>
      </c>
      <c r="CZ85" s="1213" t="e">
        <f>SUM(CZ66:CZ83)</f>
        <v>#DIV/0!</v>
      </c>
      <c r="DA85" s="1213" t="e">
        <f>SUM(DA66:DA83)</f>
        <v>#DIV/0!</v>
      </c>
      <c r="DB85" s="1213" t="e">
        <f>SUM(DB66:DB83)</f>
        <v>#DIV/0!</v>
      </c>
      <c r="DC85" s="1204"/>
      <c r="DG85" s="1213">
        <f>SUM(DG66:DG83)</f>
        <v>0</v>
      </c>
      <c r="DH85" s="1213" t="e">
        <f>SUM(DH66:DH83)</f>
        <v>#DIV/0!</v>
      </c>
      <c r="DI85" s="1213" t="e">
        <f>SUM(DI66:DI83)</f>
        <v>#DIV/0!</v>
      </c>
      <c r="DJ85" s="1213" t="e">
        <f>SUM(DJ66:DJ83)</f>
        <v>#DIV/0!</v>
      </c>
      <c r="DK85" s="1204"/>
      <c r="DO85" s="1213">
        <f>SUM(DO66:DO83)</f>
        <v>0</v>
      </c>
      <c r="DP85" s="1213" t="e">
        <f>SUM(DP66:DP83)</f>
        <v>#DIV/0!</v>
      </c>
      <c r="DQ85" s="1213" t="e">
        <f>SUM(DQ66:DQ83)</f>
        <v>#DIV/0!</v>
      </c>
      <c r="DR85" s="1213" t="e">
        <f>SUM(DR66:DR83)</f>
        <v>#DIV/0!</v>
      </c>
      <c r="DS85" s="1204"/>
      <c r="DW85" s="1213">
        <f>SUM(DW66:DW83)</f>
        <v>0</v>
      </c>
      <c r="DX85" s="1213" t="e">
        <f>SUM(DX66:DX83)</f>
        <v>#DIV/0!</v>
      </c>
      <c r="DY85" s="1213" t="e">
        <f>SUM(DY66:DY83)</f>
        <v>#DIV/0!</v>
      </c>
      <c r="DZ85" s="1213" t="e">
        <f>SUM(DZ66:DZ83)</f>
        <v>#DIV/0!</v>
      </c>
      <c r="EA85" s="1204"/>
      <c r="EE85" s="1213">
        <f>SUM(EE66:EE83)</f>
        <v>0</v>
      </c>
      <c r="EF85" s="1213" t="e">
        <f>SUM(EF66:EF83)</f>
        <v>#DIV/0!</v>
      </c>
      <c r="EG85" s="1213" t="e">
        <f>SUM(EG66:EG83)</f>
        <v>#DIV/0!</v>
      </c>
      <c r="EH85" s="1213" t="e">
        <f>SUM(EH66:EH83)</f>
        <v>#DIV/0!</v>
      </c>
      <c r="EI85" s="1204"/>
      <c r="EM85" s="1213">
        <f>SUM(EM66:EM83)</f>
        <v>0</v>
      </c>
      <c r="EN85" s="1213" t="e">
        <f>SUM(EN66:EN83)</f>
        <v>#DIV/0!</v>
      </c>
      <c r="EO85" s="1213" t="e">
        <f>SUM(EO66:EO83)</f>
        <v>#DIV/0!</v>
      </c>
      <c r="EP85" s="1213" t="e">
        <f>SUM(EP66:EP83)</f>
        <v>#DIV/0!</v>
      </c>
      <c r="EQ85" s="1204"/>
      <c r="EU85" s="1213">
        <f>SUM(EU66:EU83)</f>
        <v>0</v>
      </c>
      <c r="EV85" s="1213" t="e">
        <f>SUM(EV66:EV83)</f>
        <v>#DIV/0!</v>
      </c>
      <c r="EW85" s="1213" t="e">
        <f>SUM(EW66:EW83)</f>
        <v>#DIV/0!</v>
      </c>
      <c r="EX85" s="1213" t="e">
        <f>SUM(EX66:EX83)</f>
        <v>#DIV/0!</v>
      </c>
      <c r="EY85" s="1204"/>
      <c r="FC85" s="1213">
        <f>SUM(FC66:FC83)</f>
        <v>0</v>
      </c>
      <c r="FD85" s="1213" t="e">
        <f>SUM(FD66:FD83)</f>
        <v>#DIV/0!</v>
      </c>
      <c r="FE85" s="1213" t="e">
        <f>SUM(FE66:FE83)</f>
        <v>#DIV/0!</v>
      </c>
      <c r="FF85" s="1213" t="e">
        <f>SUM(FF66:FF83)</f>
        <v>#DIV/0!</v>
      </c>
      <c r="FG85" s="1204"/>
      <c r="FK85" s="1213">
        <f>SUM(FK66:FK83)</f>
        <v>0</v>
      </c>
      <c r="FL85" s="1213" t="e">
        <f>SUM(FL66:FL83)</f>
        <v>#DIV/0!</v>
      </c>
      <c r="FM85" s="1213" t="e">
        <f>SUM(FM66:FM83)</f>
        <v>#DIV/0!</v>
      </c>
      <c r="FN85" s="1213" t="e">
        <f>SUM(FN66:FN83)</f>
        <v>#DIV/0!</v>
      </c>
      <c r="FO85" s="1204"/>
    </row>
    <row r="86" spans="1:171" ht="16.5">
      <c r="A86" s="1248"/>
      <c r="B86" s="1249"/>
      <c r="C86" s="521"/>
      <c r="D86" s="769"/>
      <c r="E86" s="769"/>
      <c r="F86" s="769"/>
      <c r="G86" s="291"/>
      <c r="H86" s="291"/>
      <c r="I86" s="291"/>
      <c r="J86" s="1250"/>
      <c r="K86" s="1167"/>
      <c r="O86" s="132"/>
      <c r="P86" s="132"/>
      <c r="Q86" s="132"/>
      <c r="R86" s="132"/>
      <c r="S86" s="1243"/>
      <c r="W86" s="132"/>
      <c r="X86" s="132"/>
      <c r="Y86" s="132"/>
      <c r="Z86" s="132"/>
      <c r="AA86" s="1243"/>
      <c r="AE86" s="132"/>
      <c r="AF86" s="132"/>
      <c r="AG86" s="132"/>
      <c r="AH86" s="132"/>
      <c r="AI86" s="1243"/>
      <c r="AM86" s="132"/>
      <c r="AN86" s="132"/>
      <c r="AO86" s="132"/>
      <c r="AP86" s="132"/>
      <c r="AQ86" s="1243"/>
      <c r="AU86" s="132"/>
      <c r="AV86" s="132"/>
      <c r="AW86" s="132"/>
      <c r="AX86" s="132"/>
      <c r="AY86" s="1243"/>
      <c r="BC86" s="132"/>
      <c r="BD86" s="132"/>
      <c r="BE86" s="132"/>
      <c r="BF86" s="132"/>
      <c r="BG86" s="1243"/>
      <c r="BK86" s="132"/>
      <c r="BL86" s="132"/>
      <c r="BM86" s="132"/>
      <c r="BN86" s="132"/>
      <c r="BO86" s="1243"/>
      <c r="BS86" s="132"/>
      <c r="BT86" s="132"/>
      <c r="BU86" s="132"/>
      <c r="BV86" s="132"/>
      <c r="BW86" s="1243"/>
      <c r="CA86" s="132"/>
      <c r="CB86" s="132"/>
      <c r="CC86" s="132"/>
      <c r="CD86" s="132"/>
      <c r="CE86" s="1243"/>
      <c r="CI86" s="132"/>
      <c r="CJ86" s="132"/>
      <c r="CK86" s="132"/>
      <c r="CL86" s="132"/>
      <c r="CM86" s="1243"/>
      <c r="CQ86" s="132"/>
      <c r="CR86" s="132"/>
      <c r="CS86" s="132"/>
      <c r="CT86" s="132"/>
      <c r="CU86" s="1243"/>
      <c r="CY86" s="132"/>
      <c r="CZ86" s="132"/>
      <c r="DA86" s="132"/>
      <c r="DB86" s="132"/>
      <c r="DC86" s="1243"/>
      <c r="DG86" s="132"/>
      <c r="DH86" s="132"/>
      <c r="DI86" s="132"/>
      <c r="DJ86" s="132"/>
      <c r="DK86" s="1243"/>
      <c r="DO86" s="132"/>
      <c r="DP86" s="132"/>
      <c r="DQ86" s="132"/>
      <c r="DR86" s="132"/>
      <c r="DS86" s="1243"/>
      <c r="DW86" s="132"/>
      <c r="DX86" s="132"/>
      <c r="DY86" s="132"/>
      <c r="DZ86" s="132"/>
      <c r="EA86" s="1243"/>
      <c r="EE86" s="132"/>
      <c r="EF86" s="132"/>
      <c r="EG86" s="132"/>
      <c r="EH86" s="132"/>
      <c r="EI86" s="1243"/>
      <c r="EM86" s="132"/>
      <c r="EN86" s="132"/>
      <c r="EO86" s="132"/>
      <c r="EP86" s="132"/>
      <c r="EQ86" s="1243"/>
      <c r="EU86" s="132"/>
      <c r="EV86" s="132"/>
      <c r="EW86" s="132"/>
      <c r="EX86" s="132"/>
      <c r="EY86" s="1243"/>
      <c r="FC86" s="132"/>
      <c r="FD86" s="132"/>
      <c r="FE86" s="132"/>
      <c r="FF86" s="132"/>
      <c r="FG86" s="1243"/>
      <c r="FK86" s="132"/>
      <c r="FL86" s="132"/>
      <c r="FM86" s="132"/>
      <c r="FN86" s="132"/>
      <c r="FO86" s="1243"/>
    </row>
    <row r="87" spans="1:171" ht="16.5">
      <c r="A87" s="807" t="s">
        <v>406</v>
      </c>
      <c r="B87" s="823"/>
      <c r="C87" s="1226"/>
      <c r="D87" s="1227"/>
      <c r="E87" s="1227"/>
      <c r="F87" s="1228"/>
      <c r="G87" s="1245">
        <f>'Sch 1- Rate Base '!G87</f>
        <v>0</v>
      </c>
      <c r="H87" s="1245">
        <f>'Sch 1- Rate Base '!H87</f>
        <v>0</v>
      </c>
      <c r="I87" s="1245">
        <f>'Sch 1- Rate Base '!I87</f>
        <v>0</v>
      </c>
      <c r="J87" s="1245">
        <f>'Sch 1- Rate Base '!J87</f>
        <v>0</v>
      </c>
      <c r="K87" s="1167"/>
      <c r="O87" s="1251" t="e">
        <f>O61-O85</f>
        <v>#DIV/0!</v>
      </c>
      <c r="P87" s="1251" t="e">
        <f>P61-P85</f>
        <v>#DIV/0!</v>
      </c>
      <c r="Q87" s="1251" t="e">
        <f>Q61-Q85</f>
        <v>#DIV/0!</v>
      </c>
      <c r="R87" s="1251" t="e">
        <f>R61-R85</f>
        <v>#DIV/0!</v>
      </c>
      <c r="S87" s="1243"/>
      <c r="W87" s="1251" t="e">
        <f>W61-W85</f>
        <v>#DIV/0!</v>
      </c>
      <c r="X87" s="1251" t="e">
        <f>X61-X85</f>
        <v>#DIV/0!</v>
      </c>
      <c r="Y87" s="1251" t="e">
        <f>Y61-Y85</f>
        <v>#DIV/0!</v>
      </c>
      <c r="Z87" s="1251" t="e">
        <f>Z61-Z85</f>
        <v>#DIV/0!</v>
      </c>
      <c r="AA87" s="1243"/>
      <c r="AE87" s="1251" t="e">
        <f>AE61-AE85</f>
        <v>#DIV/0!</v>
      </c>
      <c r="AF87" s="1251" t="e">
        <f>AF61-AF85</f>
        <v>#DIV/0!</v>
      </c>
      <c r="AG87" s="1251" t="e">
        <f>AG61-AG85</f>
        <v>#DIV/0!</v>
      </c>
      <c r="AH87" s="1251" t="e">
        <f>AH61-AH85</f>
        <v>#DIV/0!</v>
      </c>
      <c r="AI87" s="1243"/>
      <c r="AM87" s="1251" t="e">
        <f>AM61-AM85</f>
        <v>#DIV/0!</v>
      </c>
      <c r="AN87" s="1251" t="e">
        <f>AN61-AN85</f>
        <v>#DIV/0!</v>
      </c>
      <c r="AO87" s="1251" t="e">
        <f>AO61-AO85</f>
        <v>#DIV/0!</v>
      </c>
      <c r="AP87" s="1251" t="e">
        <f>AP61-AP85</f>
        <v>#DIV/0!</v>
      </c>
      <c r="AQ87" s="1243"/>
      <c r="AU87" s="1251" t="e">
        <f>AU61-AU85</f>
        <v>#DIV/0!</v>
      </c>
      <c r="AV87" s="1251" t="e">
        <f>AV61-AV85</f>
        <v>#DIV/0!</v>
      </c>
      <c r="AW87" s="1251" t="e">
        <f>AW61-AW85</f>
        <v>#DIV/0!</v>
      </c>
      <c r="AX87" s="1251" t="e">
        <f>AX61-AX85</f>
        <v>#DIV/0!</v>
      </c>
      <c r="AY87" s="1243"/>
      <c r="BC87" s="1251" t="e">
        <f>BC61-BC85</f>
        <v>#DIV/0!</v>
      </c>
      <c r="BD87" s="1251" t="e">
        <f>BD61-BD85</f>
        <v>#DIV/0!</v>
      </c>
      <c r="BE87" s="1251" t="e">
        <f>BE61-BE85</f>
        <v>#DIV/0!</v>
      </c>
      <c r="BF87" s="1251" t="e">
        <f>BF61-BF85</f>
        <v>#DIV/0!</v>
      </c>
      <c r="BG87" s="1243"/>
      <c r="BK87" s="1251" t="e">
        <f>BK61-BK85</f>
        <v>#DIV/0!</v>
      </c>
      <c r="BL87" s="1251" t="e">
        <f>BL61-BL85</f>
        <v>#DIV/0!</v>
      </c>
      <c r="BM87" s="1251" t="e">
        <f>BM61-BM85</f>
        <v>#DIV/0!</v>
      </c>
      <c r="BN87" s="1251" t="e">
        <f>BN61-BN85</f>
        <v>#DIV/0!</v>
      </c>
      <c r="BO87" s="1243"/>
      <c r="BS87" s="1251" t="e">
        <f>BS61-BS85</f>
        <v>#DIV/0!</v>
      </c>
      <c r="BT87" s="1251" t="e">
        <f>BT61-BT85</f>
        <v>#DIV/0!</v>
      </c>
      <c r="BU87" s="1251" t="e">
        <f>BU61-BU85</f>
        <v>#DIV/0!</v>
      </c>
      <c r="BV87" s="1251" t="e">
        <f>BV61-BV85</f>
        <v>#DIV/0!</v>
      </c>
      <c r="BW87" s="1243"/>
      <c r="CA87" s="1251" t="e">
        <f>CA61-CA85</f>
        <v>#DIV/0!</v>
      </c>
      <c r="CB87" s="1251" t="e">
        <f>CB61-CB85</f>
        <v>#DIV/0!</v>
      </c>
      <c r="CC87" s="1251" t="e">
        <f>CC61-CC85</f>
        <v>#DIV/0!</v>
      </c>
      <c r="CD87" s="1251" t="e">
        <f>CD61-CD85</f>
        <v>#DIV/0!</v>
      </c>
      <c r="CE87" s="1243"/>
      <c r="CI87" s="1251" t="e">
        <f>CI61-CI85</f>
        <v>#DIV/0!</v>
      </c>
      <c r="CJ87" s="1251" t="e">
        <f>CJ61-CJ85</f>
        <v>#DIV/0!</v>
      </c>
      <c r="CK87" s="1251" t="e">
        <f>CK61-CK85</f>
        <v>#DIV/0!</v>
      </c>
      <c r="CL87" s="1251" t="e">
        <f>CL61-CL85</f>
        <v>#DIV/0!</v>
      </c>
      <c r="CM87" s="1243"/>
      <c r="CQ87" s="1251" t="e">
        <f>CQ61-CQ85</f>
        <v>#DIV/0!</v>
      </c>
      <c r="CR87" s="1251" t="e">
        <f>CR61-CR85</f>
        <v>#DIV/0!</v>
      </c>
      <c r="CS87" s="1251" t="e">
        <f>CS61-CS85</f>
        <v>#DIV/0!</v>
      </c>
      <c r="CT87" s="1251" t="e">
        <f>CT61-CT85</f>
        <v>#DIV/0!</v>
      </c>
      <c r="CU87" s="1243"/>
      <c r="CY87" s="1251" t="e">
        <f>CY61-CY85</f>
        <v>#DIV/0!</v>
      </c>
      <c r="CZ87" s="1251" t="e">
        <f>CZ61-CZ85</f>
        <v>#DIV/0!</v>
      </c>
      <c r="DA87" s="1251" t="e">
        <f>DA61-DA85</f>
        <v>#DIV/0!</v>
      </c>
      <c r="DB87" s="1251" t="e">
        <f>DB61-DB85</f>
        <v>#DIV/0!</v>
      </c>
      <c r="DC87" s="1243"/>
      <c r="DG87" s="1251" t="e">
        <f>DG61-DG85</f>
        <v>#DIV/0!</v>
      </c>
      <c r="DH87" s="1251" t="e">
        <f>DH61-DH85</f>
        <v>#DIV/0!</v>
      </c>
      <c r="DI87" s="1251" t="e">
        <f>DI61-DI85</f>
        <v>#DIV/0!</v>
      </c>
      <c r="DJ87" s="1251" t="e">
        <f>DJ61-DJ85</f>
        <v>#DIV/0!</v>
      </c>
      <c r="DK87" s="1243"/>
      <c r="DO87" s="1251" t="e">
        <f>DO61-DO85</f>
        <v>#DIV/0!</v>
      </c>
      <c r="DP87" s="1251" t="e">
        <f>DP61-DP85</f>
        <v>#DIV/0!</v>
      </c>
      <c r="DQ87" s="1251" t="e">
        <f>DQ61-DQ85</f>
        <v>#DIV/0!</v>
      </c>
      <c r="DR87" s="1251" t="e">
        <f>DR61-DR85</f>
        <v>#DIV/0!</v>
      </c>
      <c r="DS87" s="1243"/>
      <c r="DW87" s="1251" t="e">
        <f>DW61-DW85</f>
        <v>#DIV/0!</v>
      </c>
      <c r="DX87" s="1251" t="e">
        <f>DX61-DX85</f>
        <v>#DIV/0!</v>
      </c>
      <c r="DY87" s="1251" t="e">
        <f>DY61-DY85</f>
        <v>#DIV/0!</v>
      </c>
      <c r="DZ87" s="1251" t="e">
        <f>DZ61-DZ85</f>
        <v>#DIV/0!</v>
      </c>
      <c r="EA87" s="1243"/>
      <c r="EE87" s="1251" t="e">
        <f>EE61-EE85</f>
        <v>#DIV/0!</v>
      </c>
      <c r="EF87" s="1251" t="e">
        <f>EF61-EF85</f>
        <v>#DIV/0!</v>
      </c>
      <c r="EG87" s="1251" t="e">
        <f>EG61-EG85</f>
        <v>#DIV/0!</v>
      </c>
      <c r="EH87" s="1251" t="e">
        <f>EH61-EH85</f>
        <v>#DIV/0!</v>
      </c>
      <c r="EI87" s="1243"/>
      <c r="EM87" s="1251" t="e">
        <f>EM61-EM85</f>
        <v>#DIV/0!</v>
      </c>
      <c r="EN87" s="1251" t="e">
        <f>EN61-EN85</f>
        <v>#DIV/0!</v>
      </c>
      <c r="EO87" s="1251" t="e">
        <f>EO61-EO85</f>
        <v>#DIV/0!</v>
      </c>
      <c r="EP87" s="1251" t="e">
        <f>EP61-EP85</f>
        <v>#DIV/0!</v>
      </c>
      <c r="EQ87" s="1243"/>
      <c r="EU87" s="1251" t="e">
        <f>EU61-EU85</f>
        <v>#DIV/0!</v>
      </c>
      <c r="EV87" s="1251" t="e">
        <f>EV61-EV85</f>
        <v>#DIV/0!</v>
      </c>
      <c r="EW87" s="1251" t="e">
        <f>EW61-EW85</f>
        <v>#DIV/0!</v>
      </c>
      <c r="EX87" s="1251" t="e">
        <f>EX61-EX85</f>
        <v>#DIV/0!</v>
      </c>
      <c r="EY87" s="1243"/>
      <c r="FC87" s="1251" t="e">
        <f>FC61-FC85</f>
        <v>#DIV/0!</v>
      </c>
      <c r="FD87" s="1251" t="e">
        <f>FD61-FD85</f>
        <v>#DIV/0!</v>
      </c>
      <c r="FE87" s="1251" t="e">
        <f>FE61-FE85</f>
        <v>#DIV/0!</v>
      </c>
      <c r="FF87" s="1251" t="e">
        <f>FF61-FF85</f>
        <v>#DIV/0!</v>
      </c>
      <c r="FG87" s="1243"/>
      <c r="FK87" s="1251" t="e">
        <f>FK61-FK85</f>
        <v>#DIV/0!</v>
      </c>
      <c r="FL87" s="1251" t="e">
        <f>FL61-FL85</f>
        <v>#DIV/0!</v>
      </c>
      <c r="FM87" s="1251" t="e">
        <f>FM61-FM85</f>
        <v>#DIV/0!</v>
      </c>
      <c r="FN87" s="1251" t="e">
        <f>FN61-FN85</f>
        <v>#DIV/0!</v>
      </c>
      <c r="FO87" s="1243"/>
    </row>
    <row r="88" spans="1:171">
      <c r="A88" s="831" t="s">
        <v>76</v>
      </c>
      <c r="B88" s="823"/>
      <c r="C88" s="521"/>
      <c r="D88" s="521"/>
      <c r="E88" s="1252"/>
      <c r="F88" s="1252"/>
      <c r="G88" s="1224"/>
      <c r="H88" s="1224"/>
      <c r="I88" s="1224"/>
      <c r="J88" s="818"/>
      <c r="K88" s="1167"/>
      <c r="O88" s="132"/>
      <c r="P88" s="132"/>
      <c r="Q88" s="132"/>
      <c r="R88" s="132"/>
      <c r="S88" s="1243"/>
      <c r="W88" s="132"/>
      <c r="X88" s="132"/>
      <c r="Y88" s="132"/>
      <c r="Z88" s="132"/>
      <c r="AA88" s="1243"/>
      <c r="AE88" s="132"/>
      <c r="AF88" s="132"/>
      <c r="AG88" s="132"/>
      <c r="AH88" s="132"/>
      <c r="AI88" s="1243"/>
      <c r="AM88" s="132"/>
      <c r="AN88" s="132"/>
      <c r="AO88" s="132"/>
      <c r="AP88" s="132"/>
      <c r="AQ88" s="1243"/>
      <c r="AU88" s="132"/>
      <c r="AV88" s="132"/>
      <c r="AW88" s="132"/>
      <c r="AX88" s="132"/>
      <c r="AY88" s="1243"/>
      <c r="BC88" s="132"/>
      <c r="BD88" s="132"/>
      <c r="BE88" s="132"/>
      <c r="BF88" s="132"/>
      <c r="BG88" s="1243"/>
      <c r="BK88" s="132"/>
      <c r="BL88" s="132"/>
      <c r="BM88" s="132"/>
      <c r="BN88" s="132"/>
      <c r="BO88" s="1243"/>
      <c r="BS88" s="132"/>
      <c r="BT88" s="132"/>
      <c r="BU88" s="132"/>
      <c r="BV88" s="132"/>
      <c r="BW88" s="1243"/>
      <c r="CA88" s="132"/>
      <c r="CB88" s="132"/>
      <c r="CC88" s="132"/>
      <c r="CD88" s="132"/>
      <c r="CE88" s="1243"/>
      <c r="CI88" s="132"/>
      <c r="CJ88" s="132"/>
      <c r="CK88" s="132"/>
      <c r="CL88" s="132"/>
      <c r="CM88" s="1243"/>
      <c r="CQ88" s="132"/>
      <c r="CR88" s="132"/>
      <c r="CS88" s="132"/>
      <c r="CT88" s="132"/>
      <c r="CU88" s="1243"/>
      <c r="CY88" s="132"/>
      <c r="CZ88" s="132"/>
      <c r="DA88" s="132"/>
      <c r="DB88" s="132"/>
      <c r="DC88" s="1243"/>
      <c r="DG88" s="132"/>
      <c r="DH88" s="132"/>
      <c r="DI88" s="132"/>
      <c r="DJ88" s="132"/>
      <c r="DK88" s="1243"/>
      <c r="DO88" s="132"/>
      <c r="DP88" s="132"/>
      <c r="DQ88" s="132"/>
      <c r="DR88" s="132"/>
      <c r="DS88" s="1243"/>
      <c r="DW88" s="132"/>
      <c r="DX88" s="132"/>
      <c r="DY88" s="132"/>
      <c r="DZ88" s="132"/>
      <c r="EA88" s="1243"/>
      <c r="EE88" s="132"/>
      <c r="EF88" s="132"/>
      <c r="EG88" s="132"/>
      <c r="EH88" s="132"/>
      <c r="EI88" s="1243"/>
      <c r="EM88" s="132"/>
      <c r="EN88" s="132"/>
      <c r="EO88" s="132"/>
      <c r="EP88" s="132"/>
      <c r="EQ88" s="1243"/>
      <c r="EU88" s="132"/>
      <c r="EV88" s="132"/>
      <c r="EW88" s="132"/>
      <c r="EX88" s="132"/>
      <c r="EY88" s="1243"/>
      <c r="FC88" s="132"/>
      <c r="FD88" s="132"/>
      <c r="FE88" s="132"/>
      <c r="FF88" s="132"/>
      <c r="FG88" s="1243"/>
      <c r="FK88" s="132"/>
      <c r="FL88" s="132"/>
      <c r="FM88" s="132"/>
      <c r="FN88" s="132"/>
      <c r="FO88" s="1243"/>
    </row>
    <row r="89" spans="1:171" ht="17.25" thickBot="1">
      <c r="A89" s="1253"/>
      <c r="B89" s="1254"/>
      <c r="C89" s="1255"/>
      <c r="D89" s="1255"/>
      <c r="E89" s="1256"/>
      <c r="F89" s="1256"/>
      <c r="G89" s="1257"/>
      <c r="H89" s="1257"/>
      <c r="I89" s="1257"/>
      <c r="J89" s="1258"/>
      <c r="K89" s="1167"/>
      <c r="O89" s="132"/>
      <c r="P89" s="132"/>
      <c r="Q89" s="132"/>
      <c r="R89" s="132"/>
      <c r="S89" s="1243"/>
      <c r="W89" s="132"/>
      <c r="X89" s="132"/>
      <c r="Y89" s="132"/>
      <c r="Z89" s="132"/>
      <c r="AA89" s="1243"/>
      <c r="AE89" s="132"/>
      <c r="AF89" s="132"/>
      <c r="AG89" s="132"/>
      <c r="AH89" s="132"/>
      <c r="AI89" s="1243"/>
      <c r="AM89" s="132"/>
      <c r="AN89" s="132"/>
      <c r="AO89" s="132"/>
      <c r="AP89" s="132"/>
      <c r="AQ89" s="1243"/>
      <c r="AU89" s="132"/>
      <c r="AV89" s="132"/>
      <c r="AW89" s="132"/>
      <c r="AX89" s="132"/>
      <c r="AY89" s="1243"/>
      <c r="BC89" s="132"/>
      <c r="BD89" s="132"/>
      <c r="BE89" s="132"/>
      <c r="BF89" s="132"/>
      <c r="BG89" s="1243"/>
      <c r="BK89" s="132"/>
      <c r="BL89" s="132"/>
      <c r="BM89" s="132"/>
      <c r="BN89" s="132"/>
      <c r="BO89" s="1243"/>
      <c r="BS89" s="132"/>
      <c r="BT89" s="132"/>
      <c r="BU89" s="132"/>
      <c r="BV89" s="132"/>
      <c r="BW89" s="1243"/>
      <c r="CA89" s="132"/>
      <c r="CB89" s="132"/>
      <c r="CC89" s="132"/>
      <c r="CD89" s="132"/>
      <c r="CE89" s="1243"/>
      <c r="CI89" s="132"/>
      <c r="CJ89" s="132"/>
      <c r="CK89" s="132"/>
      <c r="CL89" s="132"/>
      <c r="CM89" s="1243"/>
      <c r="CQ89" s="132"/>
      <c r="CR89" s="132"/>
      <c r="CS89" s="132"/>
      <c r="CT89" s="132"/>
      <c r="CU89" s="1243"/>
      <c r="CY89" s="132"/>
      <c r="CZ89" s="132"/>
      <c r="DA89" s="132"/>
      <c r="DB89" s="132"/>
      <c r="DC89" s="1243"/>
      <c r="DG89" s="132"/>
      <c r="DH89" s="132"/>
      <c r="DI89" s="132"/>
      <c r="DJ89" s="132"/>
      <c r="DK89" s="1243"/>
      <c r="DO89" s="132"/>
      <c r="DP89" s="132"/>
      <c r="DQ89" s="132"/>
      <c r="DR89" s="132"/>
      <c r="DS89" s="1243"/>
      <c r="DW89" s="132"/>
      <c r="DX89" s="132"/>
      <c r="DY89" s="132"/>
      <c r="DZ89" s="132"/>
      <c r="EA89" s="1243"/>
      <c r="EE89" s="132"/>
      <c r="EF89" s="132"/>
      <c r="EG89" s="132"/>
      <c r="EH89" s="132"/>
      <c r="EI89" s="1243"/>
      <c r="EM89" s="132"/>
      <c r="EN89" s="132"/>
      <c r="EO89" s="132"/>
      <c r="EP89" s="132"/>
      <c r="EQ89" s="1243"/>
      <c r="EU89" s="132"/>
      <c r="EV89" s="132"/>
      <c r="EW89" s="132"/>
      <c r="EX89" s="132"/>
      <c r="EY89" s="1243"/>
      <c r="FC89" s="132"/>
      <c r="FD89" s="132"/>
      <c r="FE89" s="132"/>
      <c r="FF89" s="132"/>
      <c r="FG89" s="1243"/>
      <c r="FK89" s="132"/>
      <c r="FL89" s="132"/>
      <c r="FM89" s="132"/>
      <c r="FN89" s="132"/>
      <c r="FO89" s="1243"/>
    </row>
    <row r="90" spans="1:171" ht="17.25" thickTop="1">
      <c r="A90" s="405" t="s">
        <v>70</v>
      </c>
      <c r="B90" s="823"/>
      <c r="C90" s="521"/>
      <c r="D90" s="521"/>
      <c r="E90" s="1252"/>
      <c r="F90" s="1252"/>
      <c r="G90" s="1224"/>
      <c r="H90" s="1224"/>
      <c r="I90" s="1224"/>
      <c r="J90" s="818"/>
      <c r="K90" s="1167"/>
      <c r="O90" s="132"/>
      <c r="P90" s="132"/>
      <c r="Q90" s="132"/>
      <c r="R90" s="132"/>
      <c r="S90" s="1243"/>
      <c r="W90" s="132"/>
      <c r="X90" s="132"/>
      <c r="Y90" s="132"/>
      <c r="Z90" s="132"/>
      <c r="AA90" s="1243"/>
      <c r="AE90" s="132"/>
      <c r="AF90" s="132"/>
      <c r="AG90" s="132"/>
      <c r="AH90" s="132"/>
      <c r="AI90" s="1243"/>
      <c r="AM90" s="132"/>
      <c r="AN90" s="132"/>
      <c r="AO90" s="132"/>
      <c r="AP90" s="132"/>
      <c r="AQ90" s="1243"/>
      <c r="AU90" s="132"/>
      <c r="AV90" s="132"/>
      <c r="AW90" s="132"/>
      <c r="AX90" s="132"/>
      <c r="AY90" s="1243"/>
      <c r="BC90" s="132"/>
      <c r="BD90" s="132"/>
      <c r="BE90" s="132"/>
      <c r="BF90" s="132"/>
      <c r="BG90" s="1243"/>
      <c r="BK90" s="132"/>
      <c r="BL90" s="132"/>
      <c r="BM90" s="132"/>
      <c r="BN90" s="132"/>
      <c r="BO90" s="1243"/>
      <c r="BS90" s="132"/>
      <c r="BT90" s="132"/>
      <c r="BU90" s="132"/>
      <c r="BV90" s="132"/>
      <c r="BW90" s="1243"/>
      <c r="CA90" s="132"/>
      <c r="CB90" s="132"/>
      <c r="CC90" s="132"/>
      <c r="CD90" s="132"/>
      <c r="CE90" s="1243"/>
      <c r="CI90" s="132"/>
      <c r="CJ90" s="132"/>
      <c r="CK90" s="132"/>
      <c r="CL90" s="132"/>
      <c r="CM90" s="1243"/>
      <c r="CQ90" s="132"/>
      <c r="CR90" s="132"/>
      <c r="CS90" s="132"/>
      <c r="CT90" s="132"/>
      <c r="CU90" s="1243"/>
      <c r="CY90" s="132"/>
      <c r="CZ90" s="132"/>
      <c r="DA90" s="132"/>
      <c r="DB90" s="132"/>
      <c r="DC90" s="1243"/>
      <c r="DG90" s="132"/>
      <c r="DH90" s="132"/>
      <c r="DI90" s="132"/>
      <c r="DJ90" s="132"/>
      <c r="DK90" s="1243"/>
      <c r="DO90" s="132"/>
      <c r="DP90" s="132"/>
      <c r="DQ90" s="132"/>
      <c r="DR90" s="132"/>
      <c r="DS90" s="1243"/>
      <c r="DW90" s="132"/>
      <c r="DX90" s="132"/>
      <c r="DY90" s="132"/>
      <c r="DZ90" s="132"/>
      <c r="EA90" s="1243"/>
      <c r="EE90" s="132"/>
      <c r="EF90" s="132"/>
      <c r="EG90" s="132"/>
      <c r="EH90" s="132"/>
      <c r="EI90" s="1243"/>
      <c r="EM90" s="132"/>
      <c r="EN90" s="132"/>
      <c r="EO90" s="132"/>
      <c r="EP90" s="132"/>
      <c r="EQ90" s="1243"/>
      <c r="EU90" s="132"/>
      <c r="EV90" s="132"/>
      <c r="EW90" s="132"/>
      <c r="EX90" s="132"/>
      <c r="EY90" s="1243"/>
      <c r="FC90" s="132"/>
      <c r="FD90" s="132"/>
      <c r="FE90" s="132"/>
      <c r="FF90" s="132"/>
      <c r="FG90" s="1243"/>
      <c r="FK90" s="132"/>
      <c r="FL90" s="132"/>
      <c r="FM90" s="132"/>
      <c r="FN90" s="132"/>
      <c r="FO90" s="1243"/>
    </row>
    <row r="91" spans="1:171" ht="16.5">
      <c r="A91" s="405"/>
      <c r="B91" s="823"/>
      <c r="C91" s="521"/>
      <c r="D91" s="521"/>
      <c r="E91" s="1252"/>
      <c r="F91" s="1252"/>
      <c r="G91" s="1193"/>
      <c r="H91" s="1193"/>
      <c r="I91" s="1193"/>
      <c r="J91" s="1194"/>
      <c r="K91" s="1167"/>
      <c r="O91" s="132"/>
      <c r="P91" s="132"/>
      <c r="Q91" s="132"/>
      <c r="R91" s="132"/>
      <c r="S91" s="1243"/>
      <c r="W91" s="132"/>
      <c r="X91" s="132"/>
      <c r="Y91" s="132"/>
      <c r="Z91" s="132"/>
      <c r="AA91" s="1243"/>
      <c r="AE91" s="132"/>
      <c r="AF91" s="132"/>
      <c r="AG91" s="132"/>
      <c r="AH91" s="132"/>
      <c r="AI91" s="1243"/>
      <c r="AM91" s="132"/>
      <c r="AN91" s="132"/>
      <c r="AO91" s="132"/>
      <c r="AP91" s="132"/>
      <c r="AQ91" s="1243"/>
      <c r="AU91" s="132"/>
      <c r="AV91" s="132"/>
      <c r="AW91" s="132"/>
      <c r="AX91" s="132"/>
      <c r="AY91" s="1243"/>
      <c r="BC91" s="132"/>
      <c r="BD91" s="132"/>
      <c r="BE91" s="132"/>
      <c r="BF91" s="132"/>
      <c r="BG91" s="1243"/>
      <c r="BK91" s="132"/>
      <c r="BL91" s="132"/>
      <c r="BM91" s="132"/>
      <c r="BN91" s="132"/>
      <c r="BO91" s="1243"/>
      <c r="BS91" s="132"/>
      <c r="BT91" s="132"/>
      <c r="BU91" s="132"/>
      <c r="BV91" s="132"/>
      <c r="BW91" s="1243"/>
      <c r="CA91" s="132"/>
      <c r="CB91" s="132"/>
      <c r="CC91" s="132"/>
      <c r="CD91" s="132"/>
      <c r="CE91" s="1243"/>
      <c r="CI91" s="132"/>
      <c r="CJ91" s="132"/>
      <c r="CK91" s="132"/>
      <c r="CL91" s="132"/>
      <c r="CM91" s="1243"/>
      <c r="CQ91" s="132"/>
      <c r="CR91" s="132"/>
      <c r="CS91" s="132"/>
      <c r="CT91" s="132"/>
      <c r="CU91" s="1243"/>
      <c r="CY91" s="132"/>
      <c r="CZ91" s="132"/>
      <c r="DA91" s="132"/>
      <c r="DB91" s="132"/>
      <c r="DC91" s="1243"/>
      <c r="DG91" s="132"/>
      <c r="DH91" s="132"/>
      <c r="DI91" s="132"/>
      <c r="DJ91" s="132"/>
      <c r="DK91" s="1243"/>
      <c r="DO91" s="132"/>
      <c r="DP91" s="132"/>
      <c r="DQ91" s="132"/>
      <c r="DR91" s="132"/>
      <c r="DS91" s="1243"/>
      <c r="DW91" s="132"/>
      <c r="DX91" s="132"/>
      <c r="DY91" s="132"/>
      <c r="DZ91" s="132"/>
      <c r="EA91" s="1243"/>
      <c r="EE91" s="132"/>
      <c r="EF91" s="132"/>
      <c r="EG91" s="132"/>
      <c r="EH91" s="132"/>
      <c r="EI91" s="1243"/>
      <c r="EM91" s="132"/>
      <c r="EN91" s="132"/>
      <c r="EO91" s="132"/>
      <c r="EP91" s="132"/>
      <c r="EQ91" s="1243"/>
      <c r="EU91" s="132"/>
      <c r="EV91" s="132"/>
      <c r="EW91" s="132"/>
      <c r="EX91" s="132"/>
      <c r="EY91" s="1243"/>
      <c r="FC91" s="132"/>
      <c r="FD91" s="132"/>
      <c r="FE91" s="132"/>
      <c r="FF91" s="132"/>
      <c r="FG91" s="1243"/>
      <c r="FK91" s="132"/>
      <c r="FL91" s="132"/>
      <c r="FM91" s="132"/>
      <c r="FN91" s="132"/>
      <c r="FO91" s="1243"/>
    </row>
    <row r="92" spans="1:171" ht="16.5">
      <c r="A92" s="1259" t="s">
        <v>132</v>
      </c>
      <c r="B92" s="1260"/>
      <c r="C92" s="1739" t="s">
        <v>211</v>
      </c>
      <c r="D92" s="1740"/>
      <c r="E92" s="1740"/>
      <c r="F92" s="1741"/>
      <c r="G92" s="629">
        <f>'Sch 1- Rate Base '!G92</f>
        <v>0</v>
      </c>
      <c r="H92" s="629">
        <f>'Sch 1- Rate Base '!H92</f>
        <v>0</v>
      </c>
      <c r="I92" s="629">
        <f>'Sch 1- Rate Base '!I92</f>
        <v>0</v>
      </c>
      <c r="J92" s="630">
        <f>'Sch 1- Rate Base '!J92</f>
        <v>0</v>
      </c>
      <c r="K92" s="1167"/>
      <c r="O92" s="1261" t="e">
        <f>(O212+O218+O223+O231+O251-(O181+O185+O201+O205+O211+$G$93))/8</f>
        <v>#DIV/0!</v>
      </c>
      <c r="P92" s="1261" t="e">
        <f>(P212+P218+P223+P231+P251-(P181+P185+P201+P205+P211+$G$93))/8</f>
        <v>#DIV/0!</v>
      </c>
      <c r="Q92" s="1261" t="e">
        <f>(Q212+Q218+Q223+Q231+Q251-(Q181+Q185+Q201+Q205+Q211+$G$93))/8</f>
        <v>#DIV/0!</v>
      </c>
      <c r="R92" s="1261" t="e">
        <f>(R212+R218+R223+R231+R251-(R181+R185+R201+R205+R211+$G$93))/8</f>
        <v>#DIV/0!</v>
      </c>
      <c r="S92" s="1243"/>
      <c r="W92" s="1261" t="e">
        <f>(W212+W218+W223+W231+W251-(W181+W185+W201+W205+W211+$G$93))/8</f>
        <v>#DIV/0!</v>
      </c>
      <c r="X92" s="1261" t="e">
        <f>(X212+X218+X223+X231+X251-(X181+X185+X201+X205+X211+$G$93))/8</f>
        <v>#DIV/0!</v>
      </c>
      <c r="Y92" s="1261" t="e">
        <f>(Y212+Y218+Y223+Y231+Y251-(Y181+Y185+Y201+Y205+Y211+$G$93))/8</f>
        <v>#DIV/0!</v>
      </c>
      <c r="Z92" s="1261" t="e">
        <f>(Z212+Z218+Z223+Z231+Z251-(Z181+Z185+Z201+Z205+Z211+$G$93))/8</f>
        <v>#DIV/0!</v>
      </c>
      <c r="AA92" s="1243"/>
      <c r="AE92" s="1261" t="e">
        <f>(AE212+AE218+AE223+AE231+AE251-(AE181+AE185+AE201+AE205+AE211+$G$93))/8</f>
        <v>#DIV/0!</v>
      </c>
      <c r="AF92" s="1261" t="e">
        <f>(AF212+AF218+AF223+AF231+AF251-(AF181+AF185+AF201+AF205+AF211+$G$93))/8</f>
        <v>#DIV/0!</v>
      </c>
      <c r="AG92" s="1261" t="e">
        <f>(AG212+AG218+AG223+AG231+AG251-(AG181+AG185+AG201+AG205+AG211+$G$93))/8</f>
        <v>#DIV/0!</v>
      </c>
      <c r="AH92" s="1261" t="e">
        <f>(AH212+AH218+AH223+AH231+AH251-(AH181+AH185+AH201+AH205+AH211+$G$93))/8</f>
        <v>#DIV/0!</v>
      </c>
      <c r="AI92" s="1243"/>
      <c r="AM92" s="1261" t="e">
        <f>(AM212+AM218+AM223+AM231+AM251-(AM181+AM185+AM201+AM205+AM211+$G$93))/8</f>
        <v>#DIV/0!</v>
      </c>
      <c r="AN92" s="1261" t="e">
        <f>(AN212+AN218+AN223+AN231+AN251-(AN181+AN185+AN201+AN205+AN211+$G$93))/8</f>
        <v>#DIV/0!</v>
      </c>
      <c r="AO92" s="1261" t="e">
        <f>(AO212+AO218+AO223+AO231+AO251-(AO181+AO185+AO201+AO205+AO211+$G$93))/8</f>
        <v>#DIV/0!</v>
      </c>
      <c r="AP92" s="1261" t="e">
        <f>(AP212+AP218+AP223+AP231+AP251-(AP181+AP185+AP201+AP205+AP211+$G$93))/8</f>
        <v>#DIV/0!</v>
      </c>
      <c r="AQ92" s="1243"/>
      <c r="AU92" s="1261" t="e">
        <f>(AU212+AU218+AU223+AU231+AU251-(AU181+AU185+AU201+AU205+AU211+$G$93))/8</f>
        <v>#DIV/0!</v>
      </c>
      <c r="AV92" s="1261" t="e">
        <f>(AV212+AV218+AV223+AV231+AV251-(AV181+AV185+AV201+AV205+AV211+$G$93))/8</f>
        <v>#DIV/0!</v>
      </c>
      <c r="AW92" s="1261" t="e">
        <f>(AW212+AW218+AW223+AW231+AW251-(AW181+AW185+AW201+AW205+AW211+$G$93))/8</f>
        <v>#DIV/0!</v>
      </c>
      <c r="AX92" s="1261" t="e">
        <f>(AX212+AX218+AX223+AX231+AX251-(AX181+AX185+AX201+AX205+AX211+$G$93))/8</f>
        <v>#DIV/0!</v>
      </c>
      <c r="AY92" s="1243"/>
      <c r="BC92" s="1261" t="e">
        <f>(BC212+BC218+BC223+BC231+BC251-(BC181+BC185+BC201+BC205+BC211+$G$93))/8</f>
        <v>#DIV/0!</v>
      </c>
      <c r="BD92" s="1261" t="e">
        <f>(BD212+BD218+BD223+BD231+BD251-(BD181+BD185+BD201+BD205+BD211+$G$93))/8</f>
        <v>#DIV/0!</v>
      </c>
      <c r="BE92" s="1261" t="e">
        <f>(BE212+BE218+BE223+BE231+BE251-(BE181+BE185+BE201+BE205+BE211+$G$93))/8</f>
        <v>#DIV/0!</v>
      </c>
      <c r="BF92" s="1261" t="e">
        <f>(BF212+BF218+BF223+BF231+BF251-(BF181+BF185+BF201+BF205+BF211+$G$93))/8</f>
        <v>#DIV/0!</v>
      </c>
      <c r="BG92" s="1243"/>
      <c r="BK92" s="1261" t="e">
        <f>(BK212+BK218+BK223+BK231+BK251-(BK181+BK185+BK201+BK205+BK211+$G$93))/8</f>
        <v>#DIV/0!</v>
      </c>
      <c r="BL92" s="1261" t="e">
        <f>(BL212+BL218+BL223+BL231+BL251-(BL181+BL185+BL201+BL205+BL211+$G$93))/8</f>
        <v>#DIV/0!</v>
      </c>
      <c r="BM92" s="1261" t="e">
        <f>(BM212+BM218+BM223+BM231+BM251-(BM181+BM185+BM201+BM205+BM211+$G$93))/8</f>
        <v>#DIV/0!</v>
      </c>
      <c r="BN92" s="1261" t="e">
        <f>(BN212+BN218+BN223+BN231+BN251-(BN181+BN185+BN201+BN205+BN211+$G$93))/8</f>
        <v>#DIV/0!</v>
      </c>
      <c r="BO92" s="1243"/>
      <c r="BS92" s="1261" t="e">
        <f>(BS212+BS218+BS223+BS231+BS251-(BS181+BS185+BS201+BS205+BS211+$G$93))/8</f>
        <v>#DIV/0!</v>
      </c>
      <c r="BT92" s="1261" t="e">
        <f>(BT212+BT218+BT223+BT231+BT251-(BT181+BT185+BT201+BT205+BT211+$G$93))/8</f>
        <v>#DIV/0!</v>
      </c>
      <c r="BU92" s="1261" t="e">
        <f>(BU212+BU218+BU223+BU231+BU251-(BU181+BU185+BU201+BU205+BU211+$G$93))/8</f>
        <v>#DIV/0!</v>
      </c>
      <c r="BV92" s="1261" t="e">
        <f>(BV212+BV218+BV223+BV231+BV251-(BV181+BV185+BV201+BV205+BV211+$G$93))/8</f>
        <v>#DIV/0!</v>
      </c>
      <c r="BW92" s="1243"/>
      <c r="CA92" s="1261" t="e">
        <f>(CA212+CA218+CA223+CA231+CA251-(CA181+CA185+CA201+CA205+CA211+$G$93))/8</f>
        <v>#DIV/0!</v>
      </c>
      <c r="CB92" s="1261" t="e">
        <f>(CB212+CB218+CB223+CB231+CB251-(CB181+CB185+CB201+CB205+CB211+$G$93))/8</f>
        <v>#DIV/0!</v>
      </c>
      <c r="CC92" s="1261" t="e">
        <f>(CC212+CC218+CC223+CC231+CC251-(CC181+CC185+CC201+CC205+CC211+$G$93))/8</f>
        <v>#DIV/0!</v>
      </c>
      <c r="CD92" s="1261" t="e">
        <f>(CD212+CD218+CD223+CD231+CD251-(CD181+CD185+CD201+CD205+CD211+$G$93))/8</f>
        <v>#DIV/0!</v>
      </c>
      <c r="CE92" s="1243"/>
      <c r="CI92" s="1261" t="e">
        <f>(CI212+CI218+CI223+CI231+CI251-(CI181+CI185+CI201+CI205+CI211+$G$93))/8</f>
        <v>#DIV/0!</v>
      </c>
      <c r="CJ92" s="1261" t="e">
        <f>(CJ212+CJ218+CJ223+CJ231+CJ251-(CJ181+CJ185+CJ201+CJ205+CJ211+$G$93))/8</f>
        <v>#DIV/0!</v>
      </c>
      <c r="CK92" s="1261" t="e">
        <f>(CK212+CK218+CK223+CK231+CK251-(CK181+CK185+CK201+CK205+CK211+$G$93))/8</f>
        <v>#DIV/0!</v>
      </c>
      <c r="CL92" s="1261" t="e">
        <f>(CL212+CL218+CL223+CL231+CL251-(CL181+CL185+CL201+CL205+CL211+$G$93))/8</f>
        <v>#DIV/0!</v>
      </c>
      <c r="CM92" s="1243"/>
      <c r="CQ92" s="1261" t="e">
        <f>(CQ212+CQ218+CQ223+CQ231+CQ251-(CQ181+CQ185+CQ201+CQ205+CQ211+$G$93))/8</f>
        <v>#DIV/0!</v>
      </c>
      <c r="CR92" s="1261" t="e">
        <f>(CR212+CR218+CR223+CR231+CR251-(CR181+CR185+CR201+CR205+CR211+$G$93))/8</f>
        <v>#DIV/0!</v>
      </c>
      <c r="CS92" s="1261" t="e">
        <f>(CS212+CS218+CS223+CS231+CS251-(CS181+CS185+CS201+CS205+CS211+$G$93))/8</f>
        <v>#DIV/0!</v>
      </c>
      <c r="CT92" s="1261" t="e">
        <f>(CT212+CT218+CT223+CT231+CT251-(CT181+CT185+CT201+CT205+CT211+$G$93))/8</f>
        <v>#DIV/0!</v>
      </c>
      <c r="CU92" s="1243"/>
      <c r="CY92" s="1261" t="e">
        <f>(CY212+CY218+CY223+CY231+CY251-(CY181+CY185+CY201+CY205+CY211+$G$93))/8</f>
        <v>#DIV/0!</v>
      </c>
      <c r="CZ92" s="1261" t="e">
        <f>(CZ212+CZ218+CZ223+CZ231+CZ251-(CZ181+CZ185+CZ201+CZ205+CZ211+$G$93))/8</f>
        <v>#DIV/0!</v>
      </c>
      <c r="DA92" s="1261" t="e">
        <f>(DA212+DA218+DA223+DA231+DA251-(DA181+DA185+DA201+DA205+DA211+$G$93))/8</f>
        <v>#DIV/0!</v>
      </c>
      <c r="DB92" s="1261" t="e">
        <f>(DB212+DB218+DB223+DB231+DB251-(DB181+DB185+DB201+DB205+DB211+$G$93))/8</f>
        <v>#DIV/0!</v>
      </c>
      <c r="DC92" s="1243"/>
      <c r="DG92" s="1261" t="e">
        <f>(DG212+DG218+DG223+DG231+DG251-(DG181+DG185+DG201+DG205+DG211+$G$93))/8</f>
        <v>#DIV/0!</v>
      </c>
      <c r="DH92" s="1261" t="e">
        <f>(DH212+DH218+DH223+DH231+DH251-(DH181+DH185+DH201+DH205+DH211+$G$93))/8</f>
        <v>#DIV/0!</v>
      </c>
      <c r="DI92" s="1261" t="e">
        <f>(DI212+DI218+DI223+DI231+DI251-(DI181+DI185+DI201+DI205+DI211+$G$93))/8</f>
        <v>#DIV/0!</v>
      </c>
      <c r="DJ92" s="1261" t="e">
        <f>(DJ212+DJ218+DJ223+DJ231+DJ251-(DJ181+DJ185+DJ201+DJ205+DJ211+$G$93))/8</f>
        <v>#DIV/0!</v>
      </c>
      <c r="DK92" s="1243"/>
      <c r="DO92" s="1261" t="e">
        <f>(DO212+DO218+DO223+DO231+DO251-(DO181+DO185+DO201+DO205+DO211+$G$93))/8</f>
        <v>#DIV/0!</v>
      </c>
      <c r="DP92" s="1261" t="e">
        <f>(DP212+DP218+DP223+DP231+DP251-(DP181+DP185+DP201+DP205+DP211+$G$93))/8</f>
        <v>#DIV/0!</v>
      </c>
      <c r="DQ92" s="1261" t="e">
        <f>(DQ212+DQ218+DQ223+DQ231+DQ251-(DQ181+DQ185+DQ201+DQ205+DQ211+$G$93))/8</f>
        <v>#DIV/0!</v>
      </c>
      <c r="DR92" s="1261" t="e">
        <f>(DR212+DR218+DR223+DR231+DR251-(DR181+DR185+DR201+DR205+DR211+$G$93))/8</f>
        <v>#DIV/0!</v>
      </c>
      <c r="DS92" s="1243"/>
      <c r="DW92" s="1261" t="e">
        <f>(DW212+DW218+DW223+DW231+DW251-(DW181+DW185+DW201+DW205+DW211+$G$93))/8</f>
        <v>#DIV/0!</v>
      </c>
      <c r="DX92" s="1261" t="e">
        <f>(DX212+DX218+DX223+DX231+DX251-(DX181+DX185+DX201+DX205+DX211+$G$93))/8</f>
        <v>#DIV/0!</v>
      </c>
      <c r="DY92" s="1261" t="e">
        <f>(DY212+DY218+DY223+DY231+DY251-(DY181+DY185+DY201+DY205+DY211+$G$93))/8</f>
        <v>#DIV/0!</v>
      </c>
      <c r="DZ92" s="1261" t="e">
        <f>(DZ212+DZ218+DZ223+DZ231+DZ251-(DZ181+DZ185+DZ201+DZ205+DZ211+$G$93))/8</f>
        <v>#DIV/0!</v>
      </c>
      <c r="EA92" s="1243"/>
      <c r="EE92" s="1261" t="e">
        <f>(EE212+EE218+EE223+EE231+EE251-(EE181+EE185+EE201+EE205+EE211+$G$93))/8</f>
        <v>#DIV/0!</v>
      </c>
      <c r="EF92" s="1261" t="e">
        <f>(EF212+EF218+EF223+EF231+EF251-(EF181+EF185+EF201+EF205+EF211+$G$93))/8</f>
        <v>#DIV/0!</v>
      </c>
      <c r="EG92" s="1261" t="e">
        <f>(EG212+EG218+EG223+EG231+EG251-(EG181+EG185+EG201+EG205+EG211+$G$93))/8</f>
        <v>#DIV/0!</v>
      </c>
      <c r="EH92" s="1261" t="e">
        <f>(EH212+EH218+EH223+EH231+EH251-(EH181+EH185+EH201+EH205+EH211+$G$93))/8</f>
        <v>#DIV/0!</v>
      </c>
      <c r="EI92" s="1243"/>
      <c r="EM92" s="1261" t="e">
        <f>(EM212+EM218+EM223+EM231+EM251-(EM181+EM185+EM201+EM205+EM211+$G$93))/8</f>
        <v>#DIV/0!</v>
      </c>
      <c r="EN92" s="1261" t="e">
        <f>(EN212+EN218+EN223+EN231+EN251-(EN181+EN185+EN201+EN205+EN211+$G$93))/8</f>
        <v>#DIV/0!</v>
      </c>
      <c r="EO92" s="1261" t="e">
        <f>(EO212+EO218+EO223+EO231+EO251-(EO181+EO185+EO201+EO205+EO211+$G$93))/8</f>
        <v>#DIV/0!</v>
      </c>
      <c r="EP92" s="1261" t="e">
        <f>(EP212+EP218+EP223+EP231+EP251-(EP181+EP185+EP201+EP205+EP211+$G$93))/8</f>
        <v>#DIV/0!</v>
      </c>
      <c r="EQ92" s="1243"/>
      <c r="EU92" s="1261" t="e">
        <f>(EU212+EU218+EU223+EU231+EU251-(EU181+EU185+EU201+EU205+EU211+$G$93))/8</f>
        <v>#DIV/0!</v>
      </c>
      <c r="EV92" s="1261" t="e">
        <f>(EV212+EV218+EV223+EV231+EV251-(EV181+EV185+EV201+EV205+EV211+$G$93))/8</f>
        <v>#DIV/0!</v>
      </c>
      <c r="EW92" s="1261" t="e">
        <f>(EW212+EW218+EW223+EW231+EW251-(EW181+EW185+EW201+EW205+EW211+$G$93))/8</f>
        <v>#DIV/0!</v>
      </c>
      <c r="EX92" s="1261" t="e">
        <f>(EX212+EX218+EX223+EX231+EX251-(EX181+EX185+EX201+EX205+EX211+$G$93))/8</f>
        <v>#DIV/0!</v>
      </c>
      <c r="EY92" s="1243"/>
      <c r="FC92" s="1261" t="e">
        <f>(FC212+FC218+FC223+FC231+FC251-(FC181+FC185+FC201+FC205+FC211+$G$93))/8</f>
        <v>#DIV/0!</v>
      </c>
      <c r="FD92" s="1261" t="e">
        <f>(FD212+FD218+FD223+FD231+FD251-(FD181+FD185+FD201+FD205+FD211+$G$93))/8</f>
        <v>#DIV/0!</v>
      </c>
      <c r="FE92" s="1261" t="e">
        <f>(FE212+FE218+FE223+FE231+FE251-(FE181+FE185+FE201+FE205+FE211+$G$93))/8</f>
        <v>#DIV/0!</v>
      </c>
      <c r="FF92" s="1261" t="e">
        <f>(FF212+FF218+FF223+FF231+FF251-(FF181+FF185+FF201+FF205+FF211+$G$93))/8</f>
        <v>#DIV/0!</v>
      </c>
      <c r="FG92" s="1243"/>
      <c r="FK92" s="1261" t="e">
        <f>(FK212+FK218+FK223+FK231+FK251-(FK181+FK185+FK201+FK205+FK211+$G$93))/8</f>
        <v>#DIV/0!</v>
      </c>
      <c r="FL92" s="1261" t="e">
        <f>(FL212+FL218+FL223+FL231+FL251-(FL181+FL185+FL201+FL205+FL211+$G$93))/8</f>
        <v>#DIV/0!</v>
      </c>
      <c r="FM92" s="1261" t="e">
        <f>(FM212+FM218+FM223+FM231+FM251-(FM181+FM185+FM201+FM205+FM211+$G$93))/8</f>
        <v>#DIV/0!</v>
      </c>
      <c r="FN92" s="1261" t="e">
        <f>(FN212+FN218+FN223+FN231+FN251-(FN181+FN185+FN201+FN205+FN211+$G$93))/8</f>
        <v>#DIV/0!</v>
      </c>
      <c r="FO92" s="1243"/>
    </row>
    <row r="93" spans="1:171">
      <c r="A93" s="1231"/>
      <c r="B93" s="520"/>
      <c r="C93" s="521"/>
      <c r="D93" s="425" t="s">
        <v>615</v>
      </c>
      <c r="E93" s="1262"/>
      <c r="F93" s="769"/>
      <c r="G93" s="1263">
        <f>'Sch 1A - Cash Working Capital'!$G$30</f>
        <v>0</v>
      </c>
      <c r="H93" s="1263">
        <f>'Sch 1A - Cash Working Capital'!$H$30</f>
        <v>0</v>
      </c>
      <c r="I93" s="676"/>
      <c r="J93" s="677"/>
      <c r="K93" s="1167"/>
      <c r="S93" s="1243"/>
      <c r="AA93" s="1243"/>
      <c r="AI93" s="1243"/>
      <c r="AQ93" s="1243"/>
      <c r="AY93" s="1243"/>
      <c r="BG93" s="1243"/>
      <c r="BO93" s="1243"/>
      <c r="BW93" s="1243"/>
      <c r="CE93" s="1243"/>
      <c r="CM93" s="1243"/>
      <c r="CU93" s="1243"/>
      <c r="DC93" s="1243"/>
      <c r="DK93" s="1243"/>
      <c r="DS93" s="1243"/>
      <c r="EA93" s="1243"/>
      <c r="EI93" s="1243"/>
      <c r="EQ93" s="1243"/>
      <c r="EY93" s="1243"/>
      <c r="FG93" s="1243"/>
      <c r="FO93" s="1243"/>
    </row>
    <row r="94" spans="1:171" ht="16.5">
      <c r="A94" s="1264" t="s">
        <v>246</v>
      </c>
      <c r="B94" s="286"/>
      <c r="C94" s="1265"/>
      <c r="D94" s="769"/>
      <c r="E94" s="769"/>
      <c r="F94" s="769"/>
      <c r="G94" s="1266"/>
      <c r="H94" s="1267"/>
      <c r="I94" s="1267"/>
      <c r="J94" s="1268"/>
      <c r="K94" s="1167"/>
      <c r="S94" s="1243"/>
      <c r="AA94" s="1243"/>
      <c r="AI94" s="1243"/>
      <c r="AQ94" s="1243"/>
      <c r="AY94" s="1243"/>
      <c r="BG94" s="1243"/>
      <c r="BO94" s="1243"/>
      <c r="BW94" s="1243"/>
      <c r="CE94" s="1243"/>
      <c r="CM94" s="1243"/>
      <c r="CU94" s="1243"/>
      <c r="DC94" s="1243"/>
      <c r="DK94" s="1243"/>
      <c r="DS94" s="1243"/>
      <c r="EA94" s="1243"/>
      <c r="EI94" s="1243"/>
      <c r="EQ94" s="1243"/>
      <c r="EY94" s="1243"/>
      <c r="FG94" s="1243"/>
      <c r="FO94" s="1243"/>
    </row>
    <row r="95" spans="1:171">
      <c r="A95" s="1269"/>
      <c r="B95" s="520" t="s">
        <v>366</v>
      </c>
      <c r="C95" s="1197"/>
      <c r="D95" s="1197">
        <v>105</v>
      </c>
      <c r="E95" s="629" t="str">
        <f>'Sch 1- Rate Base '!E95</f>
        <v>DIST</v>
      </c>
      <c r="F95" s="1199"/>
      <c r="G95" s="629">
        <f>'Sch 1- Rate Base '!G95</f>
        <v>0</v>
      </c>
      <c r="H95" s="629">
        <f>'Sch 1- Rate Base '!H95</f>
        <v>0</v>
      </c>
      <c r="I95" s="629">
        <f>'Sch 1- Rate Base '!I95</f>
        <v>0</v>
      </c>
      <c r="J95" s="630">
        <f>'Sch 1- Rate Base '!J95</f>
        <v>0</v>
      </c>
      <c r="K95" s="1167">
        <f t="shared" ref="K95:K100" si="324">IF($E95="DIRECT",0,1)</f>
        <v>1</v>
      </c>
      <c r="O95" s="1202">
        <f t="shared" ref="O95:O100" si="325">$G95</f>
        <v>0</v>
      </c>
      <c r="P95" s="1203">
        <f t="shared" ref="P95:P100" si="326">VLOOKUP($E95,O$463:R$474,2,FALSE)*O95*($K95)+IF($G95&gt;0,($H95/$G95)*O95,0)*(1-$K95)</f>
        <v>0</v>
      </c>
      <c r="Q95" s="1203">
        <f t="shared" ref="Q95:Q100" si="327">VLOOKUP($E95,O$463:R$474,3,FALSE)*O95*($K95)+IF($G95&gt;0,($I95/$G95)*O95,0)*(1-$K95)</f>
        <v>0</v>
      </c>
      <c r="R95" s="1203">
        <f t="shared" ref="R95:R100" si="328">VLOOKUP($E95,O$463:R$474,4,FALSE)*O95*($K95)+(O95-P95-Q95)*(1-$K95)</f>
        <v>0</v>
      </c>
      <c r="S95" s="1204"/>
      <c r="W95" s="1202">
        <f t="shared" ref="W95:W100" si="329">$G95</f>
        <v>0</v>
      </c>
      <c r="X95" s="1203">
        <f t="shared" ref="X95:X100" si="330">VLOOKUP($E95,W$463:Z$474,2,FALSE)*W95*($K95)+IF($G95&gt;0,($H95/$G95)*W95,0)*(1-$K95)</f>
        <v>0</v>
      </c>
      <c r="Y95" s="1203">
        <f t="shared" ref="Y95:Y100" si="331">VLOOKUP($E95,W$463:Z$474,3,FALSE)*W95*($K95)+IF($G95&gt;0,($I95/$G95)*W95,0)*(1-$K95)</f>
        <v>0</v>
      </c>
      <c r="Z95" s="1203">
        <f t="shared" ref="Z95:Z100" si="332">VLOOKUP($E95,W$463:Z$474,4,FALSE)*W95*($K95)+(W95-X95-Y95)*(1-$K95)</f>
        <v>0</v>
      </c>
      <c r="AA95" s="1204"/>
      <c r="AE95" s="1202">
        <f t="shared" ref="AE95:AE100" si="333">$G95</f>
        <v>0</v>
      </c>
      <c r="AF95" s="1203">
        <f t="shared" ref="AF95:AF100" si="334">VLOOKUP($E95,AE$463:AH$474,2,FALSE)*AE95*($K95)+IF($G95&gt;0,($H95/$G95)*AE95,0)*(1-$K95)</f>
        <v>0</v>
      </c>
      <c r="AG95" s="1203">
        <f t="shared" ref="AG95:AG100" si="335">VLOOKUP($E95,AE$463:AH$474,3,FALSE)*AE95*($K95)+IF($G95&gt;0,($I95/$G95)*AE95,0)*(1-$K95)</f>
        <v>0</v>
      </c>
      <c r="AH95" s="1203">
        <f t="shared" ref="AH95:AH100" si="336">VLOOKUP($E95,AE$463:AH$474,4,FALSE)*AE95*($K95)+(AE95-AF95-AG95)*(1-$K95)</f>
        <v>0</v>
      </c>
      <c r="AI95" s="1204"/>
      <c r="AM95" s="1202">
        <f t="shared" ref="AM95:AM100" si="337">$G95</f>
        <v>0</v>
      </c>
      <c r="AN95" s="1203">
        <f t="shared" ref="AN95:AN100" si="338">VLOOKUP($E95,AM$463:AP$474,2,FALSE)*AM95*($K95)+IF($G95&gt;0,($H95/$G95)*AM95,0)*(1-$K95)</f>
        <v>0</v>
      </c>
      <c r="AO95" s="1203">
        <f t="shared" ref="AO95:AO100" si="339">VLOOKUP($E95,AM$463:AP$474,3,FALSE)*AM95*($K95)+IF($G95&gt;0,($I95/$G95)*AM95,0)*(1-$K95)</f>
        <v>0</v>
      </c>
      <c r="AP95" s="1203">
        <f t="shared" ref="AP95:AP100" si="340">VLOOKUP($E95,AM$463:AP$474,4,FALSE)*AM95*($K95)+(AM95-AN95-AO95)*(1-$K95)</f>
        <v>0</v>
      </c>
      <c r="AQ95" s="1204"/>
      <c r="AU95" s="1202">
        <f t="shared" ref="AU95:AU100" si="341">$G95</f>
        <v>0</v>
      </c>
      <c r="AV95" s="1203">
        <f t="shared" ref="AV95:AV100" si="342">VLOOKUP($E95,AU$463:AX$474,2,FALSE)*AU95*($K95)+IF($G95&gt;0,($H95/$G95)*AU95,0)*(1-$K95)</f>
        <v>0</v>
      </c>
      <c r="AW95" s="1203">
        <f t="shared" ref="AW95:AW100" si="343">VLOOKUP($E95,AU$463:AX$474,3,FALSE)*AU95*($K95)+IF($G95&gt;0,($I95/$G95)*AU95,0)*(1-$K95)</f>
        <v>0</v>
      </c>
      <c r="AX95" s="1203">
        <f t="shared" ref="AX95:AX100" si="344">VLOOKUP($E95,AU$463:AX$474,4,FALSE)*AU95*($K95)+(AU95-AV95-AW95)*(1-$K95)</f>
        <v>0</v>
      </c>
      <c r="AY95" s="1204"/>
      <c r="BC95" s="1202">
        <f t="shared" ref="BC95:BC100" si="345">$G95</f>
        <v>0</v>
      </c>
      <c r="BD95" s="1203">
        <f t="shared" ref="BD95:BD100" si="346">VLOOKUP($E95,BC$463:BF$474,2,FALSE)*BC95*($K95)+IF($G95&gt;0,($H95/$G95)*BC95,0)*(1-$K95)</f>
        <v>0</v>
      </c>
      <c r="BE95" s="1203">
        <f t="shared" ref="BE95:BE100" si="347">VLOOKUP($E95,BC$463:BF$474,3,FALSE)*BC95*($K95)+IF($G95&gt;0,($I95/$G95)*BC95,0)*(1-$K95)</f>
        <v>0</v>
      </c>
      <c r="BF95" s="1203">
        <f t="shared" ref="BF95:BF100" si="348">VLOOKUP($E95,BC$463:BF$474,4,FALSE)*BC95*($K95)+(BC95-BD95-BE95)*(1-$K95)</f>
        <v>0</v>
      </c>
      <c r="BG95" s="1204"/>
      <c r="BK95" s="1202">
        <f t="shared" ref="BK95:BK100" si="349">$G95</f>
        <v>0</v>
      </c>
      <c r="BL95" s="1203">
        <f t="shared" ref="BL95:BL100" si="350">VLOOKUP($E95,BK$463:BN$474,2,FALSE)*BK95*($K95)+IF($G95&gt;0,($H95/$G95)*BK95,0)*(1-$K95)</f>
        <v>0</v>
      </c>
      <c r="BM95" s="1203">
        <f t="shared" ref="BM95:BM100" si="351">VLOOKUP($E95,BK$463:BN$474,3,FALSE)*BK95*($K95)+IF($G95&gt;0,($I95/$G95)*BK95,0)*(1-$K95)</f>
        <v>0</v>
      </c>
      <c r="BN95" s="1203">
        <f t="shared" ref="BN95:BN100" si="352">VLOOKUP($E95,BK$463:BN$474,4,FALSE)*BK95*($K95)+(BK95-BL95-BM95)*(1-$K95)</f>
        <v>0</v>
      </c>
      <c r="BO95" s="1204"/>
      <c r="BS95" s="1202">
        <f t="shared" ref="BS95:BS100" si="353">$G95</f>
        <v>0</v>
      </c>
      <c r="BT95" s="1203">
        <f t="shared" ref="BT95:BT100" si="354">VLOOKUP($E95,BS$463:BV$474,2,FALSE)*BS95*($K95)+IF($G95&gt;0,($H95/$G95)*BS95,0)*(1-$K95)</f>
        <v>0</v>
      </c>
      <c r="BU95" s="1203">
        <f t="shared" ref="BU95:BU100" si="355">VLOOKUP($E95,BS$463:BV$474,3,FALSE)*BS95*($K95)+IF($G95&gt;0,($I95/$G95)*BS95,0)*(1-$K95)</f>
        <v>0</v>
      </c>
      <c r="BV95" s="1203">
        <f t="shared" ref="BV95:BV100" si="356">VLOOKUP($E95,BS$463:BV$474,4,FALSE)*BS95*($K95)+(BS95-BT95-BU95)*(1-$K95)</f>
        <v>0</v>
      </c>
      <c r="BW95" s="1204"/>
      <c r="CA95" s="1202">
        <f t="shared" ref="CA95:CA100" si="357">$G95</f>
        <v>0</v>
      </c>
      <c r="CB95" s="1203">
        <f t="shared" ref="CB95:CB100" si="358">VLOOKUP($E95,CA$463:CD$474,2,FALSE)*CA95*($K95)+IF($G95&gt;0,($H95/$G95)*CA95,0)*(1-$K95)</f>
        <v>0</v>
      </c>
      <c r="CC95" s="1203">
        <f t="shared" ref="CC95:CC100" si="359">VLOOKUP($E95,CA$463:CD$474,3,FALSE)*CA95*($K95)+IF($G95&gt;0,($I95/$G95)*CA95,0)*(1-$K95)</f>
        <v>0</v>
      </c>
      <c r="CD95" s="1203">
        <f t="shared" ref="CD95:CD100" si="360">VLOOKUP($E95,CA$463:CD$474,4,FALSE)*CA95*($K95)+(CA95-CB95-CC95)*(1-$K95)</f>
        <v>0</v>
      </c>
      <c r="CE95" s="1204"/>
      <c r="CI95" s="1202">
        <f t="shared" ref="CI95:CI100" si="361">$G95</f>
        <v>0</v>
      </c>
      <c r="CJ95" s="1203">
        <f t="shared" ref="CJ95:CJ100" si="362">VLOOKUP($E95,CI$463:CL$474,2,FALSE)*CI95*($K95)+IF($G95&gt;0,($H95/$G95)*CI95,0)*(1-$K95)</f>
        <v>0</v>
      </c>
      <c r="CK95" s="1203">
        <f t="shared" ref="CK95:CK100" si="363">VLOOKUP($E95,CI$463:CL$474,3,FALSE)*CI95*($K95)+IF($G95&gt;0,($I95/$G95)*CI95,0)*(1-$K95)</f>
        <v>0</v>
      </c>
      <c r="CL95" s="1203">
        <f t="shared" ref="CL95:CL100" si="364">VLOOKUP($E95,CI$463:CL$474,4,FALSE)*CI95*($K95)+(CI95-CJ95-CK95)*(1-$K95)</f>
        <v>0</v>
      </c>
      <c r="CM95" s="1204"/>
      <c r="CQ95" s="1202">
        <f t="shared" ref="CQ95:CQ100" si="365">$G95</f>
        <v>0</v>
      </c>
      <c r="CR95" s="1203">
        <f t="shared" ref="CR95:CR100" si="366">VLOOKUP($E95,CQ$463:CT$474,2,FALSE)*CQ95*($K95)+IF($G95&gt;0,($H95/$G95)*CQ95,0)*(1-$K95)</f>
        <v>0</v>
      </c>
      <c r="CS95" s="1203">
        <f t="shared" ref="CS95:CS100" si="367">VLOOKUP($E95,CQ$463:CT$474,3,FALSE)*CQ95*($K95)+IF($G95&gt;0,($I95/$G95)*CQ95,0)*(1-$K95)</f>
        <v>0</v>
      </c>
      <c r="CT95" s="1203">
        <f t="shared" ref="CT95:CT100" si="368">VLOOKUP($E95,CQ$463:CT$474,4,FALSE)*CQ95*($K95)+(CQ95-CR95-CS95)*(1-$K95)</f>
        <v>0</v>
      </c>
      <c r="CU95" s="1204"/>
      <c r="CY95" s="1202">
        <f t="shared" ref="CY95:CY100" si="369">$G95</f>
        <v>0</v>
      </c>
      <c r="CZ95" s="1203">
        <f t="shared" ref="CZ95:CZ100" si="370">VLOOKUP($E95,CY$463:DB$474,2,FALSE)*CY95*($K95)+IF($G95&gt;0,($H95/$G95)*CY95,0)*(1-$K95)</f>
        <v>0</v>
      </c>
      <c r="DA95" s="1203">
        <f t="shared" ref="DA95:DA100" si="371">VLOOKUP($E95,CY$463:DB$474,3,FALSE)*CY95*($K95)+IF($G95&gt;0,($I95/$G95)*CY95,0)*(1-$K95)</f>
        <v>0</v>
      </c>
      <c r="DB95" s="1203">
        <f t="shared" ref="DB95:DB100" si="372">VLOOKUP($E95,CY$463:DB$474,4,FALSE)*CY95*($K95)+(CY95-CZ95-DA95)*(1-$K95)</f>
        <v>0</v>
      </c>
      <c r="DC95" s="1204"/>
      <c r="DG95" s="1202">
        <f t="shared" ref="DG95:DG100" si="373">$G95</f>
        <v>0</v>
      </c>
      <c r="DH95" s="1203">
        <f t="shared" ref="DH95:DH100" si="374">VLOOKUP($E95,DG$463:DJ$474,2,FALSE)*DG95*($K95)+IF($G95&gt;0,($H95/$G95)*DG95,0)*(1-$K95)</f>
        <v>0</v>
      </c>
      <c r="DI95" s="1203">
        <f t="shared" ref="DI95:DI100" si="375">VLOOKUP($E95,DG$463:DJ$474,3,FALSE)*DG95*($K95)+IF($G95&gt;0,($I95/$G95)*DG95,0)*(1-$K95)</f>
        <v>0</v>
      </c>
      <c r="DJ95" s="1203">
        <f t="shared" ref="DJ95:DJ100" si="376">VLOOKUP($E95,DG$463:DJ$474,4,FALSE)*DG95*($K95)+(DG95-DH95-DI95)*(1-$K95)</f>
        <v>0</v>
      </c>
      <c r="DK95" s="1204"/>
      <c r="DO95" s="1202">
        <f t="shared" ref="DO95:DO100" si="377">$G95</f>
        <v>0</v>
      </c>
      <c r="DP95" s="1203">
        <f t="shared" ref="DP95:DP100" si="378">VLOOKUP($E95,DO$463:DR$474,2,FALSE)*DO95*($K95)+IF($G95&gt;0,($H95/$G95)*DO95,0)*(1-$K95)</f>
        <v>0</v>
      </c>
      <c r="DQ95" s="1203">
        <f t="shared" ref="DQ95:DQ100" si="379">VLOOKUP($E95,DO$463:DR$474,3,FALSE)*DO95*($K95)+IF($G95&gt;0,($I95/$G95)*DO95,0)*(1-$K95)</f>
        <v>0</v>
      </c>
      <c r="DR95" s="1203">
        <f t="shared" ref="DR95:DR100" si="380">VLOOKUP($E95,DO$463:DR$474,4,FALSE)*DO95*($K95)+(DO95-DP95-DQ95)*(1-$K95)</f>
        <v>0</v>
      </c>
      <c r="DS95" s="1204"/>
      <c r="DW95" s="1202">
        <f t="shared" ref="DW95:DW100" si="381">$G95</f>
        <v>0</v>
      </c>
      <c r="DX95" s="1203">
        <f t="shared" ref="DX95:DX100" si="382">VLOOKUP($E95,DW$463:DZ$474,2,FALSE)*DW95*($K95)+IF($G95&gt;0,($H95/$G95)*DW95,0)*(1-$K95)</f>
        <v>0</v>
      </c>
      <c r="DY95" s="1203">
        <f t="shared" ref="DY95:DY100" si="383">VLOOKUP($E95,DW$463:DZ$474,3,FALSE)*DW95*($K95)+IF($G95&gt;0,($I95/$G95)*DW95,0)*(1-$K95)</f>
        <v>0</v>
      </c>
      <c r="DZ95" s="1203">
        <f t="shared" ref="DZ95:DZ100" si="384">VLOOKUP($E95,DW$463:DZ$474,4,FALSE)*DW95*($K95)+(DW95-DX95-DY95)*(1-$K95)</f>
        <v>0</v>
      </c>
      <c r="EA95" s="1204"/>
      <c r="EE95" s="1202">
        <f t="shared" ref="EE95:EE100" si="385">$G95</f>
        <v>0</v>
      </c>
      <c r="EF95" s="1203">
        <f t="shared" ref="EF95:EF100" si="386">VLOOKUP($E95,EE$463:EH$474,2,FALSE)*EE95*($K95)+IF($G95&gt;0,($H95/$G95)*EE95,0)*(1-$K95)</f>
        <v>0</v>
      </c>
      <c r="EG95" s="1203">
        <f t="shared" ref="EG95:EG100" si="387">VLOOKUP($E95,EE$463:EH$474,3,FALSE)*EE95*($K95)+IF($G95&gt;0,($I95/$G95)*EE95,0)*(1-$K95)</f>
        <v>0</v>
      </c>
      <c r="EH95" s="1203">
        <f t="shared" ref="EH95:EH100" si="388">VLOOKUP($E95,EE$463:EH$474,4,FALSE)*EE95*($K95)+(EE95-EF95-EG95)*(1-$K95)</f>
        <v>0</v>
      </c>
      <c r="EI95" s="1204"/>
      <c r="EM95" s="1202">
        <f t="shared" ref="EM95:EM100" si="389">$G95</f>
        <v>0</v>
      </c>
      <c r="EN95" s="1203">
        <f t="shared" ref="EN95:EN100" si="390">VLOOKUP($E95,EM$463:EP$474,2,FALSE)*EM95*($K95)+IF($G95&gt;0,($H95/$G95)*EM95,0)*(1-$K95)</f>
        <v>0</v>
      </c>
      <c r="EO95" s="1203">
        <f t="shared" ref="EO95:EO100" si="391">VLOOKUP($E95,EM$463:EP$474,3,FALSE)*EM95*($K95)+IF($G95&gt;0,($I95/$G95)*EM95,0)*(1-$K95)</f>
        <v>0</v>
      </c>
      <c r="EP95" s="1203">
        <f t="shared" ref="EP95:EP100" si="392">VLOOKUP($E95,EM$463:EP$474,4,FALSE)*EM95*($K95)+(EM95-EN95-EO95)*(1-$K95)</f>
        <v>0</v>
      </c>
      <c r="EQ95" s="1204"/>
      <c r="EU95" s="1202">
        <f t="shared" ref="EU95:EU100" si="393">$G95</f>
        <v>0</v>
      </c>
      <c r="EV95" s="1203">
        <f t="shared" ref="EV95:EV100" si="394">VLOOKUP($E95,EU$463:EX$474,2,FALSE)*EU95*($K95)+IF($G95&gt;0,($H95/$G95)*EU95,0)*(1-$K95)</f>
        <v>0</v>
      </c>
      <c r="EW95" s="1203">
        <f t="shared" ref="EW95:EW100" si="395">VLOOKUP($E95,EU$463:EX$474,3,FALSE)*EU95*($K95)+IF($G95&gt;0,($I95/$G95)*EU95,0)*(1-$K95)</f>
        <v>0</v>
      </c>
      <c r="EX95" s="1203">
        <f t="shared" ref="EX95:EX100" si="396">VLOOKUP($E95,EU$463:EX$474,4,FALSE)*EU95*($K95)+(EU95-EV95-EW95)*(1-$K95)</f>
        <v>0</v>
      </c>
      <c r="EY95" s="1204"/>
      <c r="FC95" s="1202">
        <f t="shared" ref="FC95:FC100" si="397">$G95</f>
        <v>0</v>
      </c>
      <c r="FD95" s="1203">
        <f t="shared" ref="FD95:FD100" si="398">VLOOKUP($E95,FC$463:FF$474,2,FALSE)*FC95*($K95)+IF($G95&gt;0,($H95/$G95)*FC95,0)*(1-$K95)</f>
        <v>0</v>
      </c>
      <c r="FE95" s="1203">
        <f t="shared" ref="FE95:FE100" si="399">VLOOKUP($E95,FC$463:FF$474,3,FALSE)*FC95*($K95)+IF($G95&gt;0,($I95/$G95)*FC95,0)*(1-$K95)</f>
        <v>0</v>
      </c>
      <c r="FF95" s="1203">
        <f t="shared" ref="FF95:FF100" si="400">VLOOKUP($E95,FC$463:FF$474,4,FALSE)*FC95*($K95)+(FC95-FD95-FE95)*(1-$K95)</f>
        <v>0</v>
      </c>
      <c r="FG95" s="1204"/>
      <c r="FK95" s="1202">
        <f t="shared" ref="FK95:FK100" si="401">$G95</f>
        <v>0</v>
      </c>
      <c r="FL95" s="1203">
        <f t="shared" ref="FL95:FL100" si="402">VLOOKUP($E95,FK$463:FN$474,2,FALSE)*FK95*($K95)+IF($G95&gt;0,($H95/$G95)*FK95,0)*(1-$K95)</f>
        <v>0</v>
      </c>
      <c r="FM95" s="1203">
        <f t="shared" ref="FM95:FM100" si="403">VLOOKUP($E95,FK$463:FN$474,3,FALSE)*FK95*($K95)+IF($G95&gt;0,($I95/$G95)*FK95,0)*(1-$K95)</f>
        <v>0</v>
      </c>
      <c r="FN95" s="1203">
        <f t="shared" ref="FN95:FN100" si="404">VLOOKUP($E95,FK$463:FN$474,4,FALSE)*FK95*($K95)+(FK95-FL95-FM95)*(1-$K95)</f>
        <v>0</v>
      </c>
      <c r="FO95" s="1204"/>
    </row>
    <row r="96" spans="1:171">
      <c r="A96" s="1269"/>
      <c r="B96" s="520" t="s">
        <v>71</v>
      </c>
      <c r="C96" s="1197"/>
      <c r="D96" s="1197">
        <v>106</v>
      </c>
      <c r="E96" s="629" t="str">
        <f>'Sch 1- Rate Base '!E96</f>
        <v>PTD</v>
      </c>
      <c r="F96" s="1199"/>
      <c r="G96" s="629">
        <f>'Sch 1- Rate Base '!G96</f>
        <v>0</v>
      </c>
      <c r="H96" s="629">
        <f>'Sch 1- Rate Base '!H96</f>
        <v>0</v>
      </c>
      <c r="I96" s="629">
        <f>'Sch 1- Rate Base '!I96</f>
        <v>0</v>
      </c>
      <c r="J96" s="630">
        <f>'Sch 1- Rate Base '!J96</f>
        <v>0</v>
      </c>
      <c r="K96" s="1167">
        <f t="shared" si="324"/>
        <v>1</v>
      </c>
      <c r="O96" s="1202">
        <f t="shared" si="325"/>
        <v>0</v>
      </c>
      <c r="P96" s="1203">
        <f t="shared" si="326"/>
        <v>0</v>
      </c>
      <c r="Q96" s="1203">
        <f t="shared" si="327"/>
        <v>0</v>
      </c>
      <c r="R96" s="1203">
        <f t="shared" si="328"/>
        <v>0</v>
      </c>
      <c r="S96" s="1204"/>
      <c r="W96" s="1202">
        <f t="shared" si="329"/>
        <v>0</v>
      </c>
      <c r="X96" s="1203">
        <f t="shared" si="330"/>
        <v>0</v>
      </c>
      <c r="Y96" s="1203">
        <f t="shared" si="331"/>
        <v>0</v>
      </c>
      <c r="Z96" s="1203">
        <f t="shared" si="332"/>
        <v>0</v>
      </c>
      <c r="AA96" s="1204"/>
      <c r="AE96" s="1202">
        <f t="shared" si="333"/>
        <v>0</v>
      </c>
      <c r="AF96" s="1203">
        <f t="shared" si="334"/>
        <v>0</v>
      </c>
      <c r="AG96" s="1203">
        <f t="shared" si="335"/>
        <v>0</v>
      </c>
      <c r="AH96" s="1203">
        <f t="shared" si="336"/>
        <v>0</v>
      </c>
      <c r="AI96" s="1204"/>
      <c r="AM96" s="1202">
        <f t="shared" si="337"/>
        <v>0</v>
      </c>
      <c r="AN96" s="1203">
        <f t="shared" si="338"/>
        <v>0</v>
      </c>
      <c r="AO96" s="1203">
        <f t="shared" si="339"/>
        <v>0</v>
      </c>
      <c r="AP96" s="1203">
        <f t="shared" si="340"/>
        <v>0</v>
      </c>
      <c r="AQ96" s="1204"/>
      <c r="AU96" s="1202">
        <f t="shared" si="341"/>
        <v>0</v>
      </c>
      <c r="AV96" s="1203">
        <f t="shared" si="342"/>
        <v>0</v>
      </c>
      <c r="AW96" s="1203">
        <f t="shared" si="343"/>
        <v>0</v>
      </c>
      <c r="AX96" s="1203">
        <f t="shared" si="344"/>
        <v>0</v>
      </c>
      <c r="AY96" s="1204"/>
      <c r="BC96" s="1202">
        <f t="shared" si="345"/>
        <v>0</v>
      </c>
      <c r="BD96" s="1203">
        <f t="shared" si="346"/>
        <v>0</v>
      </c>
      <c r="BE96" s="1203">
        <f t="shared" si="347"/>
        <v>0</v>
      </c>
      <c r="BF96" s="1203">
        <f t="shared" si="348"/>
        <v>0</v>
      </c>
      <c r="BG96" s="1204"/>
      <c r="BK96" s="1202">
        <f t="shared" si="349"/>
        <v>0</v>
      </c>
      <c r="BL96" s="1203">
        <f t="shared" si="350"/>
        <v>0</v>
      </c>
      <c r="BM96" s="1203">
        <f t="shared" si="351"/>
        <v>0</v>
      </c>
      <c r="BN96" s="1203">
        <f t="shared" si="352"/>
        <v>0</v>
      </c>
      <c r="BO96" s="1204"/>
      <c r="BS96" s="1202">
        <f t="shared" si="353"/>
        <v>0</v>
      </c>
      <c r="BT96" s="1203">
        <f t="shared" si="354"/>
        <v>0</v>
      </c>
      <c r="BU96" s="1203">
        <f t="shared" si="355"/>
        <v>0</v>
      </c>
      <c r="BV96" s="1203">
        <f t="shared" si="356"/>
        <v>0</v>
      </c>
      <c r="BW96" s="1204"/>
      <c r="CA96" s="1202">
        <f t="shared" si="357"/>
        <v>0</v>
      </c>
      <c r="CB96" s="1203">
        <f t="shared" si="358"/>
        <v>0</v>
      </c>
      <c r="CC96" s="1203">
        <f t="shared" si="359"/>
        <v>0</v>
      </c>
      <c r="CD96" s="1203">
        <f t="shared" si="360"/>
        <v>0</v>
      </c>
      <c r="CE96" s="1204"/>
      <c r="CI96" s="1202">
        <f t="shared" si="361"/>
        <v>0</v>
      </c>
      <c r="CJ96" s="1203">
        <f t="shared" si="362"/>
        <v>0</v>
      </c>
      <c r="CK96" s="1203">
        <f t="shared" si="363"/>
        <v>0</v>
      </c>
      <c r="CL96" s="1203">
        <f t="shared" si="364"/>
        <v>0</v>
      </c>
      <c r="CM96" s="1204"/>
      <c r="CQ96" s="1202">
        <f t="shared" si="365"/>
        <v>0</v>
      </c>
      <c r="CR96" s="1203">
        <f t="shared" si="366"/>
        <v>0</v>
      </c>
      <c r="CS96" s="1203">
        <f t="shared" si="367"/>
        <v>0</v>
      </c>
      <c r="CT96" s="1203">
        <f t="shared" si="368"/>
        <v>0</v>
      </c>
      <c r="CU96" s="1204"/>
      <c r="CY96" s="1202">
        <f t="shared" si="369"/>
        <v>0</v>
      </c>
      <c r="CZ96" s="1203">
        <f t="shared" si="370"/>
        <v>0</v>
      </c>
      <c r="DA96" s="1203">
        <f t="shared" si="371"/>
        <v>0</v>
      </c>
      <c r="DB96" s="1203">
        <f t="shared" si="372"/>
        <v>0</v>
      </c>
      <c r="DC96" s="1204"/>
      <c r="DG96" s="1202">
        <f t="shared" si="373"/>
        <v>0</v>
      </c>
      <c r="DH96" s="1203">
        <f t="shared" si="374"/>
        <v>0</v>
      </c>
      <c r="DI96" s="1203">
        <f t="shared" si="375"/>
        <v>0</v>
      </c>
      <c r="DJ96" s="1203">
        <f t="shared" si="376"/>
        <v>0</v>
      </c>
      <c r="DK96" s="1204"/>
      <c r="DO96" s="1202">
        <f t="shared" si="377"/>
        <v>0</v>
      </c>
      <c r="DP96" s="1203">
        <f t="shared" si="378"/>
        <v>0</v>
      </c>
      <c r="DQ96" s="1203">
        <f t="shared" si="379"/>
        <v>0</v>
      </c>
      <c r="DR96" s="1203">
        <f t="shared" si="380"/>
        <v>0</v>
      </c>
      <c r="DS96" s="1204"/>
      <c r="DW96" s="1202">
        <f t="shared" si="381"/>
        <v>0</v>
      </c>
      <c r="DX96" s="1203">
        <f t="shared" si="382"/>
        <v>0</v>
      </c>
      <c r="DY96" s="1203">
        <f t="shared" si="383"/>
        <v>0</v>
      </c>
      <c r="DZ96" s="1203">
        <f t="shared" si="384"/>
        <v>0</v>
      </c>
      <c r="EA96" s="1204"/>
      <c r="EE96" s="1202">
        <f t="shared" si="385"/>
        <v>0</v>
      </c>
      <c r="EF96" s="1203">
        <f t="shared" si="386"/>
        <v>0</v>
      </c>
      <c r="EG96" s="1203">
        <f t="shared" si="387"/>
        <v>0</v>
      </c>
      <c r="EH96" s="1203">
        <f t="shared" si="388"/>
        <v>0</v>
      </c>
      <c r="EI96" s="1204"/>
      <c r="EM96" s="1202">
        <f t="shared" si="389"/>
        <v>0</v>
      </c>
      <c r="EN96" s="1203">
        <f t="shared" si="390"/>
        <v>0</v>
      </c>
      <c r="EO96" s="1203">
        <f t="shared" si="391"/>
        <v>0</v>
      </c>
      <c r="EP96" s="1203">
        <f t="shared" si="392"/>
        <v>0</v>
      </c>
      <c r="EQ96" s="1204"/>
      <c r="EU96" s="1202">
        <f t="shared" si="393"/>
        <v>0</v>
      </c>
      <c r="EV96" s="1203">
        <f t="shared" si="394"/>
        <v>0</v>
      </c>
      <c r="EW96" s="1203">
        <f t="shared" si="395"/>
        <v>0</v>
      </c>
      <c r="EX96" s="1203">
        <f t="shared" si="396"/>
        <v>0</v>
      </c>
      <c r="EY96" s="1204"/>
      <c r="FC96" s="1202">
        <f t="shared" si="397"/>
        <v>0</v>
      </c>
      <c r="FD96" s="1203">
        <f t="shared" si="398"/>
        <v>0</v>
      </c>
      <c r="FE96" s="1203">
        <f t="shared" si="399"/>
        <v>0</v>
      </c>
      <c r="FF96" s="1203">
        <f t="shared" si="400"/>
        <v>0</v>
      </c>
      <c r="FG96" s="1204"/>
      <c r="FK96" s="1202">
        <f t="shared" si="401"/>
        <v>0</v>
      </c>
      <c r="FL96" s="1203">
        <f t="shared" si="402"/>
        <v>0</v>
      </c>
      <c r="FM96" s="1203">
        <f t="shared" si="403"/>
        <v>0</v>
      </c>
      <c r="FN96" s="1203">
        <f t="shared" si="404"/>
        <v>0</v>
      </c>
      <c r="FO96" s="1204"/>
    </row>
    <row r="97" spans="1:171">
      <c r="A97" s="1269"/>
      <c r="B97" s="823" t="s">
        <v>407</v>
      </c>
      <c r="C97" s="1197"/>
      <c r="D97" s="1197" t="s">
        <v>232</v>
      </c>
      <c r="E97" s="629" t="str">
        <f>'Sch 1- Rate Base '!E97</f>
        <v>PROD</v>
      </c>
      <c r="F97" s="1199"/>
      <c r="G97" s="629">
        <f>'Sch 1- Rate Base '!G97</f>
        <v>0</v>
      </c>
      <c r="H97" s="629">
        <f>'Sch 1- Rate Base '!H97</f>
        <v>0</v>
      </c>
      <c r="I97" s="629">
        <f>'Sch 1- Rate Base '!I97</f>
        <v>0</v>
      </c>
      <c r="J97" s="630">
        <f>'Sch 1- Rate Base '!J97</f>
        <v>0</v>
      </c>
      <c r="K97" s="1167">
        <f t="shared" si="324"/>
        <v>1</v>
      </c>
      <c r="O97" s="1202">
        <f t="shared" si="325"/>
        <v>0</v>
      </c>
      <c r="P97" s="1203">
        <f t="shared" si="326"/>
        <v>0</v>
      </c>
      <c r="Q97" s="1203">
        <f t="shared" si="327"/>
        <v>0</v>
      </c>
      <c r="R97" s="1203">
        <f t="shared" si="328"/>
        <v>0</v>
      </c>
      <c r="S97" s="1204"/>
      <c r="W97" s="1202">
        <f t="shared" si="329"/>
        <v>0</v>
      </c>
      <c r="X97" s="1203">
        <f t="shared" si="330"/>
        <v>0</v>
      </c>
      <c r="Y97" s="1203">
        <f t="shared" si="331"/>
        <v>0</v>
      </c>
      <c r="Z97" s="1203">
        <f t="shared" si="332"/>
        <v>0</v>
      </c>
      <c r="AA97" s="1204"/>
      <c r="AE97" s="1202">
        <f t="shared" si="333"/>
        <v>0</v>
      </c>
      <c r="AF97" s="1203">
        <f t="shared" si="334"/>
        <v>0</v>
      </c>
      <c r="AG97" s="1203">
        <f t="shared" si="335"/>
        <v>0</v>
      </c>
      <c r="AH97" s="1203">
        <f t="shared" si="336"/>
        <v>0</v>
      </c>
      <c r="AI97" s="1204"/>
      <c r="AM97" s="1202">
        <f t="shared" si="337"/>
        <v>0</v>
      </c>
      <c r="AN97" s="1203">
        <f t="shared" si="338"/>
        <v>0</v>
      </c>
      <c r="AO97" s="1203">
        <f t="shared" si="339"/>
        <v>0</v>
      </c>
      <c r="AP97" s="1203">
        <f t="shared" si="340"/>
        <v>0</v>
      </c>
      <c r="AQ97" s="1204"/>
      <c r="AU97" s="1202">
        <f t="shared" si="341"/>
        <v>0</v>
      </c>
      <c r="AV97" s="1203">
        <f t="shared" si="342"/>
        <v>0</v>
      </c>
      <c r="AW97" s="1203">
        <f t="shared" si="343"/>
        <v>0</v>
      </c>
      <c r="AX97" s="1203">
        <f t="shared" si="344"/>
        <v>0</v>
      </c>
      <c r="AY97" s="1204"/>
      <c r="BC97" s="1202">
        <f t="shared" si="345"/>
        <v>0</v>
      </c>
      <c r="BD97" s="1203">
        <f t="shared" si="346"/>
        <v>0</v>
      </c>
      <c r="BE97" s="1203">
        <f t="shared" si="347"/>
        <v>0</v>
      </c>
      <c r="BF97" s="1203">
        <f t="shared" si="348"/>
        <v>0</v>
      </c>
      <c r="BG97" s="1204"/>
      <c r="BK97" s="1202">
        <f t="shared" si="349"/>
        <v>0</v>
      </c>
      <c r="BL97" s="1203">
        <f t="shared" si="350"/>
        <v>0</v>
      </c>
      <c r="BM97" s="1203">
        <f t="shared" si="351"/>
        <v>0</v>
      </c>
      <c r="BN97" s="1203">
        <f t="shared" si="352"/>
        <v>0</v>
      </c>
      <c r="BO97" s="1204"/>
      <c r="BS97" s="1202">
        <f t="shared" si="353"/>
        <v>0</v>
      </c>
      <c r="BT97" s="1203">
        <f t="shared" si="354"/>
        <v>0</v>
      </c>
      <c r="BU97" s="1203">
        <f t="shared" si="355"/>
        <v>0</v>
      </c>
      <c r="BV97" s="1203">
        <f t="shared" si="356"/>
        <v>0</v>
      </c>
      <c r="BW97" s="1204"/>
      <c r="CA97" s="1202">
        <f t="shared" si="357"/>
        <v>0</v>
      </c>
      <c r="CB97" s="1203">
        <f t="shared" si="358"/>
        <v>0</v>
      </c>
      <c r="CC97" s="1203">
        <f t="shared" si="359"/>
        <v>0</v>
      </c>
      <c r="CD97" s="1203">
        <f t="shared" si="360"/>
        <v>0</v>
      </c>
      <c r="CE97" s="1204"/>
      <c r="CI97" s="1202">
        <f t="shared" si="361"/>
        <v>0</v>
      </c>
      <c r="CJ97" s="1203">
        <f t="shared" si="362"/>
        <v>0</v>
      </c>
      <c r="CK97" s="1203">
        <f t="shared" si="363"/>
        <v>0</v>
      </c>
      <c r="CL97" s="1203">
        <f t="shared" si="364"/>
        <v>0</v>
      </c>
      <c r="CM97" s="1204"/>
      <c r="CQ97" s="1202">
        <f t="shared" si="365"/>
        <v>0</v>
      </c>
      <c r="CR97" s="1203">
        <f t="shared" si="366"/>
        <v>0</v>
      </c>
      <c r="CS97" s="1203">
        <f t="shared" si="367"/>
        <v>0</v>
      </c>
      <c r="CT97" s="1203">
        <f t="shared" si="368"/>
        <v>0</v>
      </c>
      <c r="CU97" s="1204"/>
      <c r="CY97" s="1202">
        <f t="shared" si="369"/>
        <v>0</v>
      </c>
      <c r="CZ97" s="1203">
        <f t="shared" si="370"/>
        <v>0</v>
      </c>
      <c r="DA97" s="1203">
        <f t="shared" si="371"/>
        <v>0</v>
      </c>
      <c r="DB97" s="1203">
        <f t="shared" si="372"/>
        <v>0</v>
      </c>
      <c r="DC97" s="1204"/>
      <c r="DG97" s="1202">
        <f t="shared" si="373"/>
        <v>0</v>
      </c>
      <c r="DH97" s="1203">
        <f t="shared" si="374"/>
        <v>0</v>
      </c>
      <c r="DI97" s="1203">
        <f t="shared" si="375"/>
        <v>0</v>
      </c>
      <c r="DJ97" s="1203">
        <f t="shared" si="376"/>
        <v>0</v>
      </c>
      <c r="DK97" s="1204"/>
      <c r="DO97" s="1202">
        <f t="shared" si="377"/>
        <v>0</v>
      </c>
      <c r="DP97" s="1203">
        <f t="shared" si="378"/>
        <v>0</v>
      </c>
      <c r="DQ97" s="1203">
        <f t="shared" si="379"/>
        <v>0</v>
      </c>
      <c r="DR97" s="1203">
        <f t="shared" si="380"/>
        <v>0</v>
      </c>
      <c r="DS97" s="1204"/>
      <c r="DW97" s="1202">
        <f t="shared" si="381"/>
        <v>0</v>
      </c>
      <c r="DX97" s="1203">
        <f t="shared" si="382"/>
        <v>0</v>
      </c>
      <c r="DY97" s="1203">
        <f t="shared" si="383"/>
        <v>0</v>
      </c>
      <c r="DZ97" s="1203">
        <f t="shared" si="384"/>
        <v>0</v>
      </c>
      <c r="EA97" s="1204"/>
      <c r="EE97" s="1202">
        <f t="shared" si="385"/>
        <v>0</v>
      </c>
      <c r="EF97" s="1203">
        <f t="shared" si="386"/>
        <v>0</v>
      </c>
      <c r="EG97" s="1203">
        <f t="shared" si="387"/>
        <v>0</v>
      </c>
      <c r="EH97" s="1203">
        <f t="shared" si="388"/>
        <v>0</v>
      </c>
      <c r="EI97" s="1204"/>
      <c r="EM97" s="1202">
        <f t="shared" si="389"/>
        <v>0</v>
      </c>
      <c r="EN97" s="1203">
        <f t="shared" si="390"/>
        <v>0</v>
      </c>
      <c r="EO97" s="1203">
        <f t="shared" si="391"/>
        <v>0</v>
      </c>
      <c r="EP97" s="1203">
        <f t="shared" si="392"/>
        <v>0</v>
      </c>
      <c r="EQ97" s="1204"/>
      <c r="EU97" s="1202">
        <f t="shared" si="393"/>
        <v>0</v>
      </c>
      <c r="EV97" s="1203">
        <f t="shared" si="394"/>
        <v>0</v>
      </c>
      <c r="EW97" s="1203">
        <f t="shared" si="395"/>
        <v>0</v>
      </c>
      <c r="EX97" s="1203">
        <f t="shared" si="396"/>
        <v>0</v>
      </c>
      <c r="EY97" s="1204"/>
      <c r="FC97" s="1202">
        <f t="shared" si="397"/>
        <v>0</v>
      </c>
      <c r="FD97" s="1203">
        <f t="shared" si="398"/>
        <v>0</v>
      </c>
      <c r="FE97" s="1203">
        <f t="shared" si="399"/>
        <v>0</v>
      </c>
      <c r="FF97" s="1203">
        <f t="shared" si="400"/>
        <v>0</v>
      </c>
      <c r="FG97" s="1204"/>
      <c r="FK97" s="1202">
        <f t="shared" si="401"/>
        <v>0</v>
      </c>
      <c r="FL97" s="1203">
        <f t="shared" si="402"/>
        <v>0</v>
      </c>
      <c r="FM97" s="1203">
        <f t="shared" si="403"/>
        <v>0</v>
      </c>
      <c r="FN97" s="1203">
        <f t="shared" si="404"/>
        <v>0</v>
      </c>
      <c r="FO97" s="1204"/>
    </row>
    <row r="98" spans="1:171">
      <c r="A98" s="1269"/>
      <c r="B98" s="520" t="s">
        <v>73</v>
      </c>
      <c r="C98" s="1197"/>
      <c r="D98" s="1197" t="s">
        <v>233</v>
      </c>
      <c r="E98" s="629" t="str">
        <f>'Sch 1- Rate Base '!E98</f>
        <v>DIST</v>
      </c>
      <c r="F98" s="1199"/>
      <c r="G98" s="629">
        <f>'Sch 1- Rate Base '!G98</f>
        <v>0</v>
      </c>
      <c r="H98" s="629">
        <f>'Sch 1- Rate Base '!H98</f>
        <v>0</v>
      </c>
      <c r="I98" s="629">
        <f>'Sch 1- Rate Base '!I98</f>
        <v>0</v>
      </c>
      <c r="J98" s="630">
        <f>'Sch 1- Rate Base '!J98</f>
        <v>0</v>
      </c>
      <c r="K98" s="1167">
        <f t="shared" si="324"/>
        <v>1</v>
      </c>
      <c r="O98" s="1202">
        <f t="shared" si="325"/>
        <v>0</v>
      </c>
      <c r="P98" s="1203">
        <f t="shared" si="326"/>
        <v>0</v>
      </c>
      <c r="Q98" s="1203">
        <f t="shared" si="327"/>
        <v>0</v>
      </c>
      <c r="R98" s="1203">
        <f t="shared" si="328"/>
        <v>0</v>
      </c>
      <c r="S98" s="1204"/>
      <c r="W98" s="1202">
        <f t="shared" si="329"/>
        <v>0</v>
      </c>
      <c r="X98" s="1203">
        <f t="shared" si="330"/>
        <v>0</v>
      </c>
      <c r="Y98" s="1203">
        <f t="shared" si="331"/>
        <v>0</v>
      </c>
      <c r="Z98" s="1203">
        <f t="shared" si="332"/>
        <v>0</v>
      </c>
      <c r="AA98" s="1204"/>
      <c r="AE98" s="1202">
        <f t="shared" si="333"/>
        <v>0</v>
      </c>
      <c r="AF98" s="1203">
        <f t="shared" si="334"/>
        <v>0</v>
      </c>
      <c r="AG98" s="1203">
        <f t="shared" si="335"/>
        <v>0</v>
      </c>
      <c r="AH98" s="1203">
        <f t="shared" si="336"/>
        <v>0</v>
      </c>
      <c r="AI98" s="1204"/>
      <c r="AM98" s="1202">
        <f t="shared" si="337"/>
        <v>0</v>
      </c>
      <c r="AN98" s="1203">
        <f t="shared" si="338"/>
        <v>0</v>
      </c>
      <c r="AO98" s="1203">
        <f t="shared" si="339"/>
        <v>0</v>
      </c>
      <c r="AP98" s="1203">
        <f t="shared" si="340"/>
        <v>0</v>
      </c>
      <c r="AQ98" s="1204"/>
      <c r="AU98" s="1202">
        <f t="shared" si="341"/>
        <v>0</v>
      </c>
      <c r="AV98" s="1203">
        <f t="shared" si="342"/>
        <v>0</v>
      </c>
      <c r="AW98" s="1203">
        <f t="shared" si="343"/>
        <v>0</v>
      </c>
      <c r="AX98" s="1203">
        <f t="shared" si="344"/>
        <v>0</v>
      </c>
      <c r="AY98" s="1204"/>
      <c r="BC98" s="1202">
        <f t="shared" si="345"/>
        <v>0</v>
      </c>
      <c r="BD98" s="1203">
        <f t="shared" si="346"/>
        <v>0</v>
      </c>
      <c r="BE98" s="1203">
        <f t="shared" si="347"/>
        <v>0</v>
      </c>
      <c r="BF98" s="1203">
        <f t="shared" si="348"/>
        <v>0</v>
      </c>
      <c r="BG98" s="1204"/>
      <c r="BK98" s="1202">
        <f t="shared" si="349"/>
        <v>0</v>
      </c>
      <c r="BL98" s="1203">
        <f t="shared" si="350"/>
        <v>0</v>
      </c>
      <c r="BM98" s="1203">
        <f t="shared" si="351"/>
        <v>0</v>
      </c>
      <c r="BN98" s="1203">
        <f t="shared" si="352"/>
        <v>0</v>
      </c>
      <c r="BO98" s="1204"/>
      <c r="BS98" s="1202">
        <f t="shared" si="353"/>
        <v>0</v>
      </c>
      <c r="BT98" s="1203">
        <f t="shared" si="354"/>
        <v>0</v>
      </c>
      <c r="BU98" s="1203">
        <f t="shared" si="355"/>
        <v>0</v>
      </c>
      <c r="BV98" s="1203">
        <f t="shared" si="356"/>
        <v>0</v>
      </c>
      <c r="BW98" s="1204"/>
      <c r="CA98" s="1202">
        <f t="shared" si="357"/>
        <v>0</v>
      </c>
      <c r="CB98" s="1203">
        <f t="shared" si="358"/>
        <v>0</v>
      </c>
      <c r="CC98" s="1203">
        <f t="shared" si="359"/>
        <v>0</v>
      </c>
      <c r="CD98" s="1203">
        <f t="shared" si="360"/>
        <v>0</v>
      </c>
      <c r="CE98" s="1204"/>
      <c r="CI98" s="1202">
        <f t="shared" si="361"/>
        <v>0</v>
      </c>
      <c r="CJ98" s="1203">
        <f t="shared" si="362"/>
        <v>0</v>
      </c>
      <c r="CK98" s="1203">
        <f t="shared" si="363"/>
        <v>0</v>
      </c>
      <c r="CL98" s="1203">
        <f t="shared" si="364"/>
        <v>0</v>
      </c>
      <c r="CM98" s="1204"/>
      <c r="CQ98" s="1202">
        <f t="shared" si="365"/>
        <v>0</v>
      </c>
      <c r="CR98" s="1203">
        <f t="shared" si="366"/>
        <v>0</v>
      </c>
      <c r="CS98" s="1203">
        <f t="shared" si="367"/>
        <v>0</v>
      </c>
      <c r="CT98" s="1203">
        <f t="shared" si="368"/>
        <v>0</v>
      </c>
      <c r="CU98" s="1204"/>
      <c r="CY98" s="1202">
        <f t="shared" si="369"/>
        <v>0</v>
      </c>
      <c r="CZ98" s="1203">
        <f t="shared" si="370"/>
        <v>0</v>
      </c>
      <c r="DA98" s="1203">
        <f t="shared" si="371"/>
        <v>0</v>
      </c>
      <c r="DB98" s="1203">
        <f t="shared" si="372"/>
        <v>0</v>
      </c>
      <c r="DC98" s="1204"/>
      <c r="DG98" s="1202">
        <f t="shared" si="373"/>
        <v>0</v>
      </c>
      <c r="DH98" s="1203">
        <f t="shared" si="374"/>
        <v>0</v>
      </c>
      <c r="DI98" s="1203">
        <f t="shared" si="375"/>
        <v>0</v>
      </c>
      <c r="DJ98" s="1203">
        <f t="shared" si="376"/>
        <v>0</v>
      </c>
      <c r="DK98" s="1204"/>
      <c r="DO98" s="1202">
        <f t="shared" si="377"/>
        <v>0</v>
      </c>
      <c r="DP98" s="1203">
        <f t="shared" si="378"/>
        <v>0</v>
      </c>
      <c r="DQ98" s="1203">
        <f t="shared" si="379"/>
        <v>0</v>
      </c>
      <c r="DR98" s="1203">
        <f t="shared" si="380"/>
        <v>0</v>
      </c>
      <c r="DS98" s="1204"/>
      <c r="DW98" s="1202">
        <f t="shared" si="381"/>
        <v>0</v>
      </c>
      <c r="DX98" s="1203">
        <f t="shared" si="382"/>
        <v>0</v>
      </c>
      <c r="DY98" s="1203">
        <f t="shared" si="383"/>
        <v>0</v>
      </c>
      <c r="DZ98" s="1203">
        <f t="shared" si="384"/>
        <v>0</v>
      </c>
      <c r="EA98" s="1204"/>
      <c r="EE98" s="1202">
        <f t="shared" si="385"/>
        <v>0</v>
      </c>
      <c r="EF98" s="1203">
        <f t="shared" si="386"/>
        <v>0</v>
      </c>
      <c r="EG98" s="1203">
        <f t="shared" si="387"/>
        <v>0</v>
      </c>
      <c r="EH98" s="1203">
        <f t="shared" si="388"/>
        <v>0</v>
      </c>
      <c r="EI98" s="1204"/>
      <c r="EM98" s="1202">
        <f t="shared" si="389"/>
        <v>0</v>
      </c>
      <c r="EN98" s="1203">
        <f t="shared" si="390"/>
        <v>0</v>
      </c>
      <c r="EO98" s="1203">
        <f t="shared" si="391"/>
        <v>0</v>
      </c>
      <c r="EP98" s="1203">
        <f t="shared" si="392"/>
        <v>0</v>
      </c>
      <c r="EQ98" s="1204"/>
      <c r="EU98" s="1202">
        <f t="shared" si="393"/>
        <v>0</v>
      </c>
      <c r="EV98" s="1203">
        <f t="shared" si="394"/>
        <v>0</v>
      </c>
      <c r="EW98" s="1203">
        <f t="shared" si="395"/>
        <v>0</v>
      </c>
      <c r="EX98" s="1203">
        <f t="shared" si="396"/>
        <v>0</v>
      </c>
      <c r="EY98" s="1204"/>
      <c r="FC98" s="1202">
        <f t="shared" si="397"/>
        <v>0</v>
      </c>
      <c r="FD98" s="1203">
        <f t="shared" si="398"/>
        <v>0</v>
      </c>
      <c r="FE98" s="1203">
        <f t="shared" si="399"/>
        <v>0</v>
      </c>
      <c r="FF98" s="1203">
        <f t="shared" si="400"/>
        <v>0</v>
      </c>
      <c r="FG98" s="1204"/>
      <c r="FK98" s="1202">
        <f t="shared" si="401"/>
        <v>0</v>
      </c>
      <c r="FL98" s="1203">
        <f t="shared" si="402"/>
        <v>0</v>
      </c>
      <c r="FM98" s="1203">
        <f t="shared" si="403"/>
        <v>0</v>
      </c>
      <c r="FN98" s="1203">
        <f t="shared" si="404"/>
        <v>0</v>
      </c>
      <c r="FO98" s="1204"/>
    </row>
    <row r="99" spans="1:171">
      <c r="A99" s="1269"/>
      <c r="B99" s="520" t="s">
        <v>207</v>
      </c>
      <c r="C99" s="1197"/>
      <c r="D99" s="1197">
        <v>356</v>
      </c>
      <c r="E99" s="629" t="str">
        <f>'Sch 1- Rate Base '!E99</f>
        <v>DIRECT</v>
      </c>
      <c r="F99" s="1199"/>
      <c r="G99" s="629">
        <f>'Sch 1- Rate Base '!G99</f>
        <v>0</v>
      </c>
      <c r="H99" s="629">
        <f>'Sch 1- Rate Base '!H99</f>
        <v>0</v>
      </c>
      <c r="I99" s="629">
        <f>'Sch 1- Rate Base '!I99</f>
        <v>0</v>
      </c>
      <c r="J99" s="630">
        <f>'Sch 1- Rate Base '!J99</f>
        <v>0</v>
      </c>
      <c r="K99" s="1167">
        <f t="shared" si="324"/>
        <v>0</v>
      </c>
      <c r="O99" s="1202">
        <f t="shared" si="325"/>
        <v>0</v>
      </c>
      <c r="P99" s="1203">
        <f t="shared" si="326"/>
        <v>0</v>
      </c>
      <c r="Q99" s="1203">
        <f t="shared" si="327"/>
        <v>0</v>
      </c>
      <c r="R99" s="1203">
        <f t="shared" si="328"/>
        <v>0</v>
      </c>
      <c r="S99" s="1204"/>
      <c r="W99" s="1202">
        <f t="shared" si="329"/>
        <v>0</v>
      </c>
      <c r="X99" s="1203">
        <f t="shared" si="330"/>
        <v>0</v>
      </c>
      <c r="Y99" s="1203">
        <f t="shared" si="331"/>
        <v>0</v>
      </c>
      <c r="Z99" s="1203">
        <f t="shared" si="332"/>
        <v>0</v>
      </c>
      <c r="AA99" s="1204"/>
      <c r="AE99" s="1202">
        <f t="shared" si="333"/>
        <v>0</v>
      </c>
      <c r="AF99" s="1203">
        <f t="shared" si="334"/>
        <v>0</v>
      </c>
      <c r="AG99" s="1203">
        <f t="shared" si="335"/>
        <v>0</v>
      </c>
      <c r="AH99" s="1203">
        <f t="shared" si="336"/>
        <v>0</v>
      </c>
      <c r="AI99" s="1204"/>
      <c r="AM99" s="1202">
        <f t="shared" si="337"/>
        <v>0</v>
      </c>
      <c r="AN99" s="1203">
        <f t="shared" si="338"/>
        <v>0</v>
      </c>
      <c r="AO99" s="1203">
        <f t="shared" si="339"/>
        <v>0</v>
      </c>
      <c r="AP99" s="1203">
        <f t="shared" si="340"/>
        <v>0</v>
      </c>
      <c r="AQ99" s="1204"/>
      <c r="AU99" s="1202">
        <f t="shared" si="341"/>
        <v>0</v>
      </c>
      <c r="AV99" s="1203">
        <f t="shared" si="342"/>
        <v>0</v>
      </c>
      <c r="AW99" s="1203">
        <f t="shared" si="343"/>
        <v>0</v>
      </c>
      <c r="AX99" s="1203">
        <f t="shared" si="344"/>
        <v>0</v>
      </c>
      <c r="AY99" s="1204"/>
      <c r="BC99" s="1202">
        <f t="shared" si="345"/>
        <v>0</v>
      </c>
      <c r="BD99" s="1203">
        <f t="shared" si="346"/>
        <v>0</v>
      </c>
      <c r="BE99" s="1203">
        <f t="shared" si="347"/>
        <v>0</v>
      </c>
      <c r="BF99" s="1203">
        <f t="shared" si="348"/>
        <v>0</v>
      </c>
      <c r="BG99" s="1204"/>
      <c r="BK99" s="1202">
        <f t="shared" si="349"/>
        <v>0</v>
      </c>
      <c r="BL99" s="1203">
        <f t="shared" si="350"/>
        <v>0</v>
      </c>
      <c r="BM99" s="1203">
        <f t="shared" si="351"/>
        <v>0</v>
      </c>
      <c r="BN99" s="1203">
        <f t="shared" si="352"/>
        <v>0</v>
      </c>
      <c r="BO99" s="1204"/>
      <c r="BS99" s="1202">
        <f t="shared" si="353"/>
        <v>0</v>
      </c>
      <c r="BT99" s="1203">
        <f t="shared" si="354"/>
        <v>0</v>
      </c>
      <c r="BU99" s="1203">
        <f t="shared" si="355"/>
        <v>0</v>
      </c>
      <c r="BV99" s="1203">
        <f t="shared" si="356"/>
        <v>0</v>
      </c>
      <c r="BW99" s="1204"/>
      <c r="CA99" s="1202">
        <f t="shared" si="357"/>
        <v>0</v>
      </c>
      <c r="CB99" s="1203">
        <f t="shared" si="358"/>
        <v>0</v>
      </c>
      <c r="CC99" s="1203">
        <f t="shared" si="359"/>
        <v>0</v>
      </c>
      <c r="CD99" s="1203">
        <f t="shared" si="360"/>
        <v>0</v>
      </c>
      <c r="CE99" s="1204"/>
      <c r="CI99" s="1202">
        <f t="shared" si="361"/>
        <v>0</v>
      </c>
      <c r="CJ99" s="1203">
        <f t="shared" si="362"/>
        <v>0</v>
      </c>
      <c r="CK99" s="1203">
        <f t="shared" si="363"/>
        <v>0</v>
      </c>
      <c r="CL99" s="1203">
        <f t="shared" si="364"/>
        <v>0</v>
      </c>
      <c r="CM99" s="1204"/>
      <c r="CQ99" s="1202">
        <f t="shared" si="365"/>
        <v>0</v>
      </c>
      <c r="CR99" s="1203">
        <f t="shared" si="366"/>
        <v>0</v>
      </c>
      <c r="CS99" s="1203">
        <f t="shared" si="367"/>
        <v>0</v>
      </c>
      <c r="CT99" s="1203">
        <f t="shared" si="368"/>
        <v>0</v>
      </c>
      <c r="CU99" s="1204"/>
      <c r="CY99" s="1202">
        <f t="shared" si="369"/>
        <v>0</v>
      </c>
      <c r="CZ99" s="1203">
        <f t="shared" si="370"/>
        <v>0</v>
      </c>
      <c r="DA99" s="1203">
        <f t="shared" si="371"/>
        <v>0</v>
      </c>
      <c r="DB99" s="1203">
        <f t="shared" si="372"/>
        <v>0</v>
      </c>
      <c r="DC99" s="1204"/>
      <c r="DG99" s="1202">
        <f t="shared" si="373"/>
        <v>0</v>
      </c>
      <c r="DH99" s="1203">
        <f t="shared" si="374"/>
        <v>0</v>
      </c>
      <c r="DI99" s="1203">
        <f t="shared" si="375"/>
        <v>0</v>
      </c>
      <c r="DJ99" s="1203">
        <f t="shared" si="376"/>
        <v>0</v>
      </c>
      <c r="DK99" s="1204"/>
      <c r="DO99" s="1202">
        <f t="shared" si="377"/>
        <v>0</v>
      </c>
      <c r="DP99" s="1203">
        <f t="shared" si="378"/>
        <v>0</v>
      </c>
      <c r="DQ99" s="1203">
        <f t="shared" si="379"/>
        <v>0</v>
      </c>
      <c r="DR99" s="1203">
        <f t="shared" si="380"/>
        <v>0</v>
      </c>
      <c r="DS99" s="1204"/>
      <c r="DW99" s="1202">
        <f t="shared" si="381"/>
        <v>0</v>
      </c>
      <c r="DX99" s="1203">
        <f t="shared" si="382"/>
        <v>0</v>
      </c>
      <c r="DY99" s="1203">
        <f t="shared" si="383"/>
        <v>0</v>
      </c>
      <c r="DZ99" s="1203">
        <f t="shared" si="384"/>
        <v>0</v>
      </c>
      <c r="EA99" s="1204"/>
      <c r="EE99" s="1202">
        <f t="shared" si="385"/>
        <v>0</v>
      </c>
      <c r="EF99" s="1203">
        <f t="shared" si="386"/>
        <v>0</v>
      </c>
      <c r="EG99" s="1203">
        <f t="shared" si="387"/>
        <v>0</v>
      </c>
      <c r="EH99" s="1203">
        <f t="shared" si="388"/>
        <v>0</v>
      </c>
      <c r="EI99" s="1204"/>
      <c r="EM99" s="1202">
        <f t="shared" si="389"/>
        <v>0</v>
      </c>
      <c r="EN99" s="1203">
        <f t="shared" si="390"/>
        <v>0</v>
      </c>
      <c r="EO99" s="1203">
        <f t="shared" si="391"/>
        <v>0</v>
      </c>
      <c r="EP99" s="1203">
        <f t="shared" si="392"/>
        <v>0</v>
      </c>
      <c r="EQ99" s="1204"/>
      <c r="EU99" s="1202">
        <f t="shared" si="393"/>
        <v>0</v>
      </c>
      <c r="EV99" s="1203">
        <f t="shared" si="394"/>
        <v>0</v>
      </c>
      <c r="EW99" s="1203">
        <f t="shared" si="395"/>
        <v>0</v>
      </c>
      <c r="EX99" s="1203">
        <f t="shared" si="396"/>
        <v>0</v>
      </c>
      <c r="EY99" s="1204"/>
      <c r="FC99" s="1202">
        <f t="shared" si="397"/>
        <v>0</v>
      </c>
      <c r="FD99" s="1203">
        <f t="shared" si="398"/>
        <v>0</v>
      </c>
      <c r="FE99" s="1203">
        <f t="shared" si="399"/>
        <v>0</v>
      </c>
      <c r="FF99" s="1203">
        <f t="shared" si="400"/>
        <v>0</v>
      </c>
      <c r="FG99" s="1204"/>
      <c r="FK99" s="1202">
        <f t="shared" si="401"/>
        <v>0</v>
      </c>
      <c r="FL99" s="1203">
        <f t="shared" si="402"/>
        <v>0</v>
      </c>
      <c r="FM99" s="1203">
        <f t="shared" si="403"/>
        <v>0</v>
      </c>
      <c r="FN99" s="1203">
        <f t="shared" si="404"/>
        <v>0</v>
      </c>
      <c r="FO99" s="1204"/>
    </row>
    <row r="100" spans="1:171">
      <c r="A100" s="1269"/>
      <c r="B100" s="520" t="s">
        <v>66</v>
      </c>
      <c r="C100" s="1197"/>
      <c r="D100" s="1197">
        <v>114</v>
      </c>
      <c r="E100" s="629" t="str">
        <f>'Sch 1- Rate Base '!E100</f>
        <v>DIRECT</v>
      </c>
      <c r="F100" s="1199"/>
      <c r="G100" s="629">
        <f>'Sch 1- Rate Base '!G100</f>
        <v>0</v>
      </c>
      <c r="H100" s="629">
        <f>'Sch 1- Rate Base '!H100</f>
        <v>0</v>
      </c>
      <c r="I100" s="629">
        <f>'Sch 1- Rate Base '!I100</f>
        <v>0</v>
      </c>
      <c r="J100" s="630">
        <f>'Sch 1- Rate Base '!J100</f>
        <v>0</v>
      </c>
      <c r="K100" s="1167">
        <f t="shared" si="324"/>
        <v>0</v>
      </c>
      <c r="O100" s="1202">
        <f t="shared" si="325"/>
        <v>0</v>
      </c>
      <c r="P100" s="1203">
        <f t="shared" si="326"/>
        <v>0</v>
      </c>
      <c r="Q100" s="1203">
        <f t="shared" si="327"/>
        <v>0</v>
      </c>
      <c r="R100" s="1203">
        <f t="shared" si="328"/>
        <v>0</v>
      </c>
      <c r="S100" s="1204"/>
      <c r="W100" s="1202">
        <f t="shared" si="329"/>
        <v>0</v>
      </c>
      <c r="X100" s="1203">
        <f t="shared" si="330"/>
        <v>0</v>
      </c>
      <c r="Y100" s="1203">
        <f t="shared" si="331"/>
        <v>0</v>
      </c>
      <c r="Z100" s="1203">
        <f t="shared" si="332"/>
        <v>0</v>
      </c>
      <c r="AA100" s="1204"/>
      <c r="AE100" s="1202">
        <f t="shared" si="333"/>
        <v>0</v>
      </c>
      <c r="AF100" s="1203">
        <f t="shared" si="334"/>
        <v>0</v>
      </c>
      <c r="AG100" s="1203">
        <f t="shared" si="335"/>
        <v>0</v>
      </c>
      <c r="AH100" s="1203">
        <f t="shared" si="336"/>
        <v>0</v>
      </c>
      <c r="AI100" s="1204"/>
      <c r="AM100" s="1202">
        <f t="shared" si="337"/>
        <v>0</v>
      </c>
      <c r="AN100" s="1203">
        <f t="shared" si="338"/>
        <v>0</v>
      </c>
      <c r="AO100" s="1203">
        <f t="shared" si="339"/>
        <v>0</v>
      </c>
      <c r="AP100" s="1203">
        <f t="shared" si="340"/>
        <v>0</v>
      </c>
      <c r="AQ100" s="1204"/>
      <c r="AU100" s="1202">
        <f t="shared" si="341"/>
        <v>0</v>
      </c>
      <c r="AV100" s="1203">
        <f t="shared" si="342"/>
        <v>0</v>
      </c>
      <c r="AW100" s="1203">
        <f t="shared" si="343"/>
        <v>0</v>
      </c>
      <c r="AX100" s="1203">
        <f t="shared" si="344"/>
        <v>0</v>
      </c>
      <c r="AY100" s="1204"/>
      <c r="BC100" s="1202">
        <f t="shared" si="345"/>
        <v>0</v>
      </c>
      <c r="BD100" s="1203">
        <f t="shared" si="346"/>
        <v>0</v>
      </c>
      <c r="BE100" s="1203">
        <f t="shared" si="347"/>
        <v>0</v>
      </c>
      <c r="BF100" s="1203">
        <f t="shared" si="348"/>
        <v>0</v>
      </c>
      <c r="BG100" s="1204"/>
      <c r="BK100" s="1202">
        <f t="shared" si="349"/>
        <v>0</v>
      </c>
      <c r="BL100" s="1203">
        <f t="shared" si="350"/>
        <v>0</v>
      </c>
      <c r="BM100" s="1203">
        <f t="shared" si="351"/>
        <v>0</v>
      </c>
      <c r="BN100" s="1203">
        <f t="shared" si="352"/>
        <v>0</v>
      </c>
      <c r="BO100" s="1204"/>
      <c r="BS100" s="1202">
        <f t="shared" si="353"/>
        <v>0</v>
      </c>
      <c r="BT100" s="1203">
        <f t="shared" si="354"/>
        <v>0</v>
      </c>
      <c r="BU100" s="1203">
        <f t="shared" si="355"/>
        <v>0</v>
      </c>
      <c r="BV100" s="1203">
        <f t="shared" si="356"/>
        <v>0</v>
      </c>
      <c r="BW100" s="1204"/>
      <c r="CA100" s="1202">
        <f t="shared" si="357"/>
        <v>0</v>
      </c>
      <c r="CB100" s="1203">
        <f t="shared" si="358"/>
        <v>0</v>
      </c>
      <c r="CC100" s="1203">
        <f t="shared" si="359"/>
        <v>0</v>
      </c>
      <c r="CD100" s="1203">
        <f t="shared" si="360"/>
        <v>0</v>
      </c>
      <c r="CE100" s="1204"/>
      <c r="CI100" s="1202">
        <f t="shared" si="361"/>
        <v>0</v>
      </c>
      <c r="CJ100" s="1203">
        <f t="shared" si="362"/>
        <v>0</v>
      </c>
      <c r="CK100" s="1203">
        <f t="shared" si="363"/>
        <v>0</v>
      </c>
      <c r="CL100" s="1203">
        <f t="shared" si="364"/>
        <v>0</v>
      </c>
      <c r="CM100" s="1204"/>
      <c r="CQ100" s="1202">
        <f t="shared" si="365"/>
        <v>0</v>
      </c>
      <c r="CR100" s="1203">
        <f t="shared" si="366"/>
        <v>0</v>
      </c>
      <c r="CS100" s="1203">
        <f t="shared" si="367"/>
        <v>0</v>
      </c>
      <c r="CT100" s="1203">
        <f t="shared" si="368"/>
        <v>0</v>
      </c>
      <c r="CU100" s="1204"/>
      <c r="CY100" s="1202">
        <f t="shared" si="369"/>
        <v>0</v>
      </c>
      <c r="CZ100" s="1203">
        <f t="shared" si="370"/>
        <v>0</v>
      </c>
      <c r="DA100" s="1203">
        <f t="shared" si="371"/>
        <v>0</v>
      </c>
      <c r="DB100" s="1203">
        <f t="shared" si="372"/>
        <v>0</v>
      </c>
      <c r="DC100" s="1204"/>
      <c r="DG100" s="1202">
        <f t="shared" si="373"/>
        <v>0</v>
      </c>
      <c r="DH100" s="1203">
        <f t="shared" si="374"/>
        <v>0</v>
      </c>
      <c r="DI100" s="1203">
        <f t="shared" si="375"/>
        <v>0</v>
      </c>
      <c r="DJ100" s="1203">
        <f t="shared" si="376"/>
        <v>0</v>
      </c>
      <c r="DK100" s="1204"/>
      <c r="DO100" s="1202">
        <f t="shared" si="377"/>
        <v>0</v>
      </c>
      <c r="DP100" s="1203">
        <f t="shared" si="378"/>
        <v>0</v>
      </c>
      <c r="DQ100" s="1203">
        <f t="shared" si="379"/>
        <v>0</v>
      </c>
      <c r="DR100" s="1203">
        <f t="shared" si="380"/>
        <v>0</v>
      </c>
      <c r="DS100" s="1204"/>
      <c r="DW100" s="1202">
        <f t="shared" si="381"/>
        <v>0</v>
      </c>
      <c r="DX100" s="1203">
        <f t="shared" si="382"/>
        <v>0</v>
      </c>
      <c r="DY100" s="1203">
        <f t="shared" si="383"/>
        <v>0</v>
      </c>
      <c r="DZ100" s="1203">
        <f t="shared" si="384"/>
        <v>0</v>
      </c>
      <c r="EA100" s="1204"/>
      <c r="EE100" s="1202">
        <f t="shared" si="385"/>
        <v>0</v>
      </c>
      <c r="EF100" s="1203">
        <f t="shared" si="386"/>
        <v>0</v>
      </c>
      <c r="EG100" s="1203">
        <f t="shared" si="387"/>
        <v>0</v>
      </c>
      <c r="EH100" s="1203">
        <f t="shared" si="388"/>
        <v>0</v>
      </c>
      <c r="EI100" s="1204"/>
      <c r="EM100" s="1202">
        <f t="shared" si="389"/>
        <v>0</v>
      </c>
      <c r="EN100" s="1203">
        <f t="shared" si="390"/>
        <v>0</v>
      </c>
      <c r="EO100" s="1203">
        <f t="shared" si="391"/>
        <v>0</v>
      </c>
      <c r="EP100" s="1203">
        <f t="shared" si="392"/>
        <v>0</v>
      </c>
      <c r="EQ100" s="1204"/>
      <c r="EU100" s="1202">
        <f t="shared" si="393"/>
        <v>0</v>
      </c>
      <c r="EV100" s="1203">
        <f t="shared" si="394"/>
        <v>0</v>
      </c>
      <c r="EW100" s="1203">
        <f t="shared" si="395"/>
        <v>0</v>
      </c>
      <c r="EX100" s="1203">
        <f t="shared" si="396"/>
        <v>0</v>
      </c>
      <c r="EY100" s="1204"/>
      <c r="FC100" s="1202">
        <f t="shared" si="397"/>
        <v>0</v>
      </c>
      <c r="FD100" s="1203">
        <f t="shared" si="398"/>
        <v>0</v>
      </c>
      <c r="FE100" s="1203">
        <f t="shared" si="399"/>
        <v>0</v>
      </c>
      <c r="FF100" s="1203">
        <f t="shared" si="400"/>
        <v>0</v>
      </c>
      <c r="FG100" s="1204"/>
      <c r="FK100" s="1202">
        <f t="shared" si="401"/>
        <v>0</v>
      </c>
      <c r="FL100" s="1203">
        <f t="shared" si="402"/>
        <v>0</v>
      </c>
      <c r="FM100" s="1203">
        <f t="shared" si="403"/>
        <v>0</v>
      </c>
      <c r="FN100" s="1203">
        <f t="shared" si="404"/>
        <v>0</v>
      </c>
      <c r="FO100" s="1204"/>
    </row>
    <row r="101" spans="1:171" ht="16.5">
      <c r="A101" s="1269"/>
      <c r="B101" s="127" t="s">
        <v>96</v>
      </c>
      <c r="C101" s="1226"/>
      <c r="D101" s="1227"/>
      <c r="E101" s="1227"/>
      <c r="F101" s="1228"/>
      <c r="G101" s="1245">
        <f>SUM(G95:G100)</f>
        <v>0</v>
      </c>
      <c r="H101" s="1245">
        <f>SUM(H95:H100)</f>
        <v>0</v>
      </c>
      <c r="I101" s="1245">
        <f>SUM(I95:I100)</f>
        <v>0</v>
      </c>
      <c r="J101" s="1246">
        <f>SUM(J95:J100)</f>
        <v>0</v>
      </c>
      <c r="K101" s="1167"/>
      <c r="O101" s="1261">
        <f>SUM(O95:O100)</f>
        <v>0</v>
      </c>
      <c r="P101" s="1261">
        <f>SUM(P95:P100)</f>
        <v>0</v>
      </c>
      <c r="Q101" s="1261">
        <f>SUM(Q95:Q100)</f>
        <v>0</v>
      </c>
      <c r="R101" s="1261">
        <f>SUM(R95:R100)</f>
        <v>0</v>
      </c>
      <c r="S101" s="1204"/>
      <c r="W101" s="1261">
        <f>SUM(W95:W100)</f>
        <v>0</v>
      </c>
      <c r="X101" s="1261">
        <f>SUM(X95:X100)</f>
        <v>0</v>
      </c>
      <c r="Y101" s="1261">
        <f>SUM(Y95:Y100)</f>
        <v>0</v>
      </c>
      <c r="Z101" s="1261">
        <f>SUM(Z95:Z100)</f>
        <v>0</v>
      </c>
      <c r="AA101" s="1204"/>
      <c r="AE101" s="1261">
        <f>SUM(AE95:AE100)</f>
        <v>0</v>
      </c>
      <c r="AF101" s="1261">
        <f>SUM(AF95:AF100)</f>
        <v>0</v>
      </c>
      <c r="AG101" s="1261">
        <f>SUM(AG95:AG100)</f>
        <v>0</v>
      </c>
      <c r="AH101" s="1261">
        <f>SUM(AH95:AH100)</f>
        <v>0</v>
      </c>
      <c r="AI101" s="1204"/>
      <c r="AM101" s="1261">
        <f>SUM(AM95:AM100)</f>
        <v>0</v>
      </c>
      <c r="AN101" s="1261">
        <f>SUM(AN95:AN100)</f>
        <v>0</v>
      </c>
      <c r="AO101" s="1261">
        <f>SUM(AO95:AO100)</f>
        <v>0</v>
      </c>
      <c r="AP101" s="1261">
        <f>SUM(AP95:AP100)</f>
        <v>0</v>
      </c>
      <c r="AQ101" s="1204"/>
      <c r="AU101" s="1261">
        <f>SUM(AU95:AU100)</f>
        <v>0</v>
      </c>
      <c r="AV101" s="1261">
        <f>SUM(AV95:AV100)</f>
        <v>0</v>
      </c>
      <c r="AW101" s="1261">
        <f>SUM(AW95:AW100)</f>
        <v>0</v>
      </c>
      <c r="AX101" s="1261">
        <f>SUM(AX95:AX100)</f>
        <v>0</v>
      </c>
      <c r="AY101" s="1204"/>
      <c r="BC101" s="1261">
        <f>SUM(BC95:BC100)</f>
        <v>0</v>
      </c>
      <c r="BD101" s="1261">
        <f>SUM(BD95:BD100)</f>
        <v>0</v>
      </c>
      <c r="BE101" s="1261">
        <f>SUM(BE95:BE100)</f>
        <v>0</v>
      </c>
      <c r="BF101" s="1261">
        <f>SUM(BF95:BF100)</f>
        <v>0</v>
      </c>
      <c r="BG101" s="1204"/>
      <c r="BK101" s="1261">
        <f>SUM(BK95:BK100)</f>
        <v>0</v>
      </c>
      <c r="BL101" s="1261">
        <f>SUM(BL95:BL100)</f>
        <v>0</v>
      </c>
      <c r="BM101" s="1261">
        <f>SUM(BM95:BM100)</f>
        <v>0</v>
      </c>
      <c r="BN101" s="1261">
        <f>SUM(BN95:BN100)</f>
        <v>0</v>
      </c>
      <c r="BO101" s="1204"/>
      <c r="BS101" s="1261">
        <f>SUM(BS95:BS100)</f>
        <v>0</v>
      </c>
      <c r="BT101" s="1261">
        <f>SUM(BT95:BT100)</f>
        <v>0</v>
      </c>
      <c r="BU101" s="1261">
        <f>SUM(BU95:BU100)</f>
        <v>0</v>
      </c>
      <c r="BV101" s="1261">
        <f>SUM(BV95:BV100)</f>
        <v>0</v>
      </c>
      <c r="BW101" s="1204"/>
      <c r="CA101" s="1261">
        <f>SUM(CA95:CA100)</f>
        <v>0</v>
      </c>
      <c r="CB101" s="1261">
        <f>SUM(CB95:CB100)</f>
        <v>0</v>
      </c>
      <c r="CC101" s="1261">
        <f>SUM(CC95:CC100)</f>
        <v>0</v>
      </c>
      <c r="CD101" s="1261">
        <f>SUM(CD95:CD100)</f>
        <v>0</v>
      </c>
      <c r="CE101" s="1204"/>
      <c r="CI101" s="1261">
        <f>SUM(CI95:CI100)</f>
        <v>0</v>
      </c>
      <c r="CJ101" s="1261">
        <f>SUM(CJ95:CJ100)</f>
        <v>0</v>
      </c>
      <c r="CK101" s="1261">
        <f>SUM(CK95:CK100)</f>
        <v>0</v>
      </c>
      <c r="CL101" s="1261">
        <f>SUM(CL95:CL100)</f>
        <v>0</v>
      </c>
      <c r="CM101" s="1204"/>
      <c r="CQ101" s="1261">
        <f>SUM(CQ95:CQ100)</f>
        <v>0</v>
      </c>
      <c r="CR101" s="1261">
        <f>SUM(CR95:CR100)</f>
        <v>0</v>
      </c>
      <c r="CS101" s="1261">
        <f>SUM(CS95:CS100)</f>
        <v>0</v>
      </c>
      <c r="CT101" s="1261">
        <f>SUM(CT95:CT100)</f>
        <v>0</v>
      </c>
      <c r="CU101" s="1204"/>
      <c r="CY101" s="1261">
        <f>SUM(CY95:CY100)</f>
        <v>0</v>
      </c>
      <c r="CZ101" s="1261">
        <f>SUM(CZ95:CZ100)</f>
        <v>0</v>
      </c>
      <c r="DA101" s="1261">
        <f>SUM(DA95:DA100)</f>
        <v>0</v>
      </c>
      <c r="DB101" s="1261">
        <f>SUM(DB95:DB100)</f>
        <v>0</v>
      </c>
      <c r="DC101" s="1204"/>
      <c r="DG101" s="1261">
        <f>SUM(DG95:DG100)</f>
        <v>0</v>
      </c>
      <c r="DH101" s="1261">
        <f>SUM(DH95:DH100)</f>
        <v>0</v>
      </c>
      <c r="DI101" s="1261">
        <f>SUM(DI95:DI100)</f>
        <v>0</v>
      </c>
      <c r="DJ101" s="1261">
        <f>SUM(DJ95:DJ100)</f>
        <v>0</v>
      </c>
      <c r="DK101" s="1204"/>
      <c r="DO101" s="1261">
        <f>SUM(DO95:DO100)</f>
        <v>0</v>
      </c>
      <c r="DP101" s="1261">
        <f>SUM(DP95:DP100)</f>
        <v>0</v>
      </c>
      <c r="DQ101" s="1261">
        <f>SUM(DQ95:DQ100)</f>
        <v>0</v>
      </c>
      <c r="DR101" s="1261">
        <f>SUM(DR95:DR100)</f>
        <v>0</v>
      </c>
      <c r="DS101" s="1204"/>
      <c r="DW101" s="1261">
        <f>SUM(DW95:DW100)</f>
        <v>0</v>
      </c>
      <c r="DX101" s="1261">
        <f>SUM(DX95:DX100)</f>
        <v>0</v>
      </c>
      <c r="DY101" s="1261">
        <f>SUM(DY95:DY100)</f>
        <v>0</v>
      </c>
      <c r="DZ101" s="1261">
        <f>SUM(DZ95:DZ100)</f>
        <v>0</v>
      </c>
      <c r="EA101" s="1204"/>
      <c r="EE101" s="1261">
        <f>SUM(EE95:EE100)</f>
        <v>0</v>
      </c>
      <c r="EF101" s="1261">
        <f>SUM(EF95:EF100)</f>
        <v>0</v>
      </c>
      <c r="EG101" s="1261">
        <f>SUM(EG95:EG100)</f>
        <v>0</v>
      </c>
      <c r="EH101" s="1261">
        <f>SUM(EH95:EH100)</f>
        <v>0</v>
      </c>
      <c r="EI101" s="1204"/>
      <c r="EM101" s="1261">
        <f>SUM(EM95:EM100)</f>
        <v>0</v>
      </c>
      <c r="EN101" s="1261">
        <f>SUM(EN95:EN100)</f>
        <v>0</v>
      </c>
      <c r="EO101" s="1261">
        <f>SUM(EO95:EO100)</f>
        <v>0</v>
      </c>
      <c r="EP101" s="1261">
        <f>SUM(EP95:EP100)</f>
        <v>0</v>
      </c>
      <c r="EQ101" s="1204"/>
      <c r="EU101" s="1261">
        <f>SUM(EU95:EU100)</f>
        <v>0</v>
      </c>
      <c r="EV101" s="1261">
        <f>SUM(EV95:EV100)</f>
        <v>0</v>
      </c>
      <c r="EW101" s="1261">
        <f>SUM(EW95:EW100)</f>
        <v>0</v>
      </c>
      <c r="EX101" s="1261">
        <f>SUM(EX95:EX100)</f>
        <v>0</v>
      </c>
      <c r="EY101" s="1204"/>
      <c r="FC101" s="1261">
        <f>SUM(FC95:FC100)</f>
        <v>0</v>
      </c>
      <c r="FD101" s="1261">
        <f>SUM(FD95:FD100)</f>
        <v>0</v>
      </c>
      <c r="FE101" s="1261">
        <f>SUM(FE95:FE100)</f>
        <v>0</v>
      </c>
      <c r="FF101" s="1261">
        <f>SUM(FF95:FF100)</f>
        <v>0</v>
      </c>
      <c r="FG101" s="1204"/>
      <c r="FK101" s="1261">
        <f>SUM(FK95:FK100)</f>
        <v>0</v>
      </c>
      <c r="FL101" s="1261">
        <f>SUM(FL95:FL100)</f>
        <v>0</v>
      </c>
      <c r="FM101" s="1261">
        <f>SUM(FM95:FM100)</f>
        <v>0</v>
      </c>
      <c r="FN101" s="1261">
        <f>SUM(FN95:FN100)</f>
        <v>0</v>
      </c>
      <c r="FO101" s="1204"/>
    </row>
    <row r="102" spans="1:171" ht="16.5">
      <c r="A102" s="1269"/>
      <c r="B102" s="127"/>
      <c r="C102" s="1270"/>
      <c r="D102" s="1271"/>
      <c r="E102" s="769"/>
      <c r="F102" s="769"/>
      <c r="J102" s="455"/>
      <c r="K102" s="1167"/>
      <c r="S102" s="1204"/>
      <c r="AA102" s="1204"/>
      <c r="AI102" s="1204"/>
      <c r="AQ102" s="1204"/>
      <c r="AY102" s="1204"/>
      <c r="BG102" s="1204"/>
      <c r="BO102" s="1204"/>
      <c r="BW102" s="1204"/>
      <c r="CE102" s="1204"/>
      <c r="CM102" s="1204"/>
      <c r="CU102" s="1204"/>
      <c r="DC102" s="1204"/>
      <c r="DK102" s="1204"/>
      <c r="DS102" s="1204"/>
      <c r="EA102" s="1204"/>
      <c r="EI102" s="1204"/>
      <c r="EQ102" s="1204"/>
      <c r="EY102" s="1204"/>
      <c r="FG102" s="1204"/>
      <c r="FO102" s="1204"/>
    </row>
    <row r="103" spans="1:171" ht="16.5">
      <c r="A103" s="1272" t="s">
        <v>247</v>
      </c>
      <c r="B103" s="286"/>
      <c r="C103" s="1265"/>
      <c r="D103" s="769"/>
      <c r="E103" s="769"/>
      <c r="F103" s="769"/>
      <c r="G103" s="1273"/>
      <c r="H103" s="1273"/>
      <c r="I103" s="1273"/>
      <c r="J103" s="1274"/>
      <c r="K103" s="1167"/>
      <c r="O103" s="132"/>
      <c r="S103" s="1204"/>
      <c r="W103" s="132"/>
      <c r="AA103" s="1204"/>
      <c r="AE103" s="132"/>
      <c r="AI103" s="1204"/>
      <c r="AM103" s="132"/>
      <c r="AQ103" s="1204"/>
      <c r="AU103" s="132"/>
      <c r="AY103" s="1204"/>
      <c r="BC103" s="132"/>
      <c r="BG103" s="1204"/>
      <c r="BK103" s="132"/>
      <c r="BO103" s="1204"/>
      <c r="BS103" s="132"/>
      <c r="BW103" s="1204"/>
      <c r="CA103" s="132"/>
      <c r="CE103" s="1204"/>
      <c r="CI103" s="132"/>
      <c r="CM103" s="1204"/>
      <c r="CQ103" s="132"/>
      <c r="CU103" s="1204"/>
      <c r="CY103" s="132"/>
      <c r="DC103" s="1204"/>
      <c r="DG103" s="132"/>
      <c r="DK103" s="1204"/>
      <c r="DO103" s="132"/>
      <c r="DS103" s="1204"/>
      <c r="DW103" s="132"/>
      <c r="EA103" s="1204"/>
      <c r="EE103" s="132"/>
      <c r="EI103" s="1204"/>
      <c r="EM103" s="132"/>
      <c r="EQ103" s="1204"/>
      <c r="EU103" s="132"/>
      <c r="EY103" s="1204"/>
      <c r="FC103" s="132"/>
      <c r="FG103" s="1204"/>
      <c r="FK103" s="132"/>
      <c r="FO103" s="1204"/>
    </row>
    <row r="104" spans="1:171">
      <c r="A104" s="1231"/>
      <c r="B104" s="1232" t="s">
        <v>376</v>
      </c>
      <c r="C104" s="1197"/>
      <c r="D104" s="1197">
        <v>123</v>
      </c>
      <c r="E104" s="629" t="str">
        <f>'Sch 1- Rate Base '!E104</f>
        <v>DIRECT</v>
      </c>
      <c r="F104" s="1199"/>
      <c r="G104" s="629">
        <f>'Sch 1- Rate Base '!G104</f>
        <v>0</v>
      </c>
      <c r="H104" s="629">
        <f>'Sch 1- Rate Base '!H104</f>
        <v>0</v>
      </c>
      <c r="I104" s="629">
        <f>'Sch 1- Rate Base '!I104</f>
        <v>0</v>
      </c>
      <c r="J104" s="630">
        <f>'Sch 1- Rate Base '!J104</f>
        <v>0</v>
      </c>
      <c r="K104" s="1167">
        <f>IF($E104="DIRECT",0,1)</f>
        <v>0</v>
      </c>
      <c r="O104" s="1202">
        <f>$G104</f>
        <v>0</v>
      </c>
      <c r="P104" s="1203">
        <f>VLOOKUP($E104,O$463:R$474,2,FALSE)*O104*($K104)+IF($G104&gt;0,($H104/$G104)*O104,0)*(1-$K104)</f>
        <v>0</v>
      </c>
      <c r="Q104" s="1203">
        <f>VLOOKUP($E104,O$463:R$474,3,FALSE)*O104*($K104)+IF($G104&gt;0,($I104/$G104)*O104,0)*(1-$K104)</f>
        <v>0</v>
      </c>
      <c r="R104" s="1203">
        <f>VLOOKUP($E104,O$463:R$474,4,FALSE)*O104*($K104)+(O104-P104-Q104)*(1-$K104)</f>
        <v>0</v>
      </c>
      <c r="S104" s="1204"/>
      <c r="W104" s="1202">
        <f>$G104</f>
        <v>0</v>
      </c>
      <c r="X104" s="1203">
        <f>VLOOKUP($E104,W$463:Z$474,2,FALSE)*W104*($K104)+IF($G104&gt;0,($H104/$G104)*W104,0)*(1-$K104)</f>
        <v>0</v>
      </c>
      <c r="Y104" s="1203">
        <f>VLOOKUP($E104,W$463:Z$474,3,FALSE)*W104*($K104)+IF($G104&gt;0,($I104/$G104)*W104,0)*(1-$K104)</f>
        <v>0</v>
      </c>
      <c r="Z104" s="1203">
        <f>VLOOKUP($E104,W$463:Z$474,4,FALSE)*W104*($K104)+(W104-X104-Y104)*(1-$K104)</f>
        <v>0</v>
      </c>
      <c r="AA104" s="1204"/>
      <c r="AE104" s="1202">
        <f>$G104</f>
        <v>0</v>
      </c>
      <c r="AF104" s="1203">
        <f>VLOOKUP($E104,AE$463:AH$474,2,FALSE)*AE104*($K104)+IF($G104&gt;0,($H104/$G104)*AE104,0)*(1-$K104)</f>
        <v>0</v>
      </c>
      <c r="AG104" s="1203">
        <f>VLOOKUP($E104,AE$463:AH$474,3,FALSE)*AE104*($K104)+IF($G104&gt;0,($I104/$G104)*AE104,0)*(1-$K104)</f>
        <v>0</v>
      </c>
      <c r="AH104" s="1203">
        <f>VLOOKUP($E104,AE$463:AH$474,4,FALSE)*AE104*($K104)+(AE104-AF104-AG104)*(1-$K104)</f>
        <v>0</v>
      </c>
      <c r="AI104" s="1204"/>
      <c r="AM104" s="1202">
        <f>$G104</f>
        <v>0</v>
      </c>
      <c r="AN104" s="1203">
        <f>VLOOKUP($E104,AM$463:AP$474,2,FALSE)*AM104*($K104)+IF($G104&gt;0,($H104/$G104)*AM104,0)*(1-$K104)</f>
        <v>0</v>
      </c>
      <c r="AO104" s="1203">
        <f>VLOOKUP($E104,AM$463:AP$474,3,FALSE)*AM104*($K104)+IF($G104&gt;0,($I104/$G104)*AM104,0)*(1-$K104)</f>
        <v>0</v>
      </c>
      <c r="AP104" s="1203">
        <f>VLOOKUP($E104,AM$463:AP$474,4,FALSE)*AM104*($K104)+(AM104-AN104-AO104)*(1-$K104)</f>
        <v>0</v>
      </c>
      <c r="AQ104" s="1204"/>
      <c r="AU104" s="1202">
        <f>$G104</f>
        <v>0</v>
      </c>
      <c r="AV104" s="1203">
        <f>VLOOKUP($E104,AU$463:AX$474,2,FALSE)*AU104*($K104)+IF($G104&gt;0,($H104/$G104)*AU104,0)*(1-$K104)</f>
        <v>0</v>
      </c>
      <c r="AW104" s="1203">
        <f>VLOOKUP($E104,AU$463:AX$474,3,FALSE)*AU104*($K104)+IF($G104&gt;0,($I104/$G104)*AU104,0)*(1-$K104)</f>
        <v>0</v>
      </c>
      <c r="AX104" s="1203">
        <f>VLOOKUP($E104,AU$463:AX$474,4,FALSE)*AU104*($K104)+(AU104-AV104-AW104)*(1-$K104)</f>
        <v>0</v>
      </c>
      <c r="AY104" s="1204"/>
      <c r="BC104" s="1202">
        <f>$G104</f>
        <v>0</v>
      </c>
      <c r="BD104" s="1203">
        <f>VLOOKUP($E104,BC$463:BF$474,2,FALSE)*BC104*($K104)+IF($G104&gt;0,($H104/$G104)*BC104,0)*(1-$K104)</f>
        <v>0</v>
      </c>
      <c r="BE104" s="1203">
        <f>VLOOKUP($E104,BC$463:BF$474,3,FALSE)*BC104*($K104)+IF($G104&gt;0,($I104/$G104)*BC104,0)*(1-$K104)</f>
        <v>0</v>
      </c>
      <c r="BF104" s="1203">
        <f>VLOOKUP($E104,BC$463:BF$474,4,FALSE)*BC104*($K104)+(BC104-BD104-BE104)*(1-$K104)</f>
        <v>0</v>
      </c>
      <c r="BG104" s="1204"/>
      <c r="BK104" s="1202">
        <f>$G104</f>
        <v>0</v>
      </c>
      <c r="BL104" s="1203">
        <f>VLOOKUP($E104,BK$463:BN$474,2,FALSE)*BK104*($K104)+IF($G104&gt;0,($H104/$G104)*BK104,0)*(1-$K104)</f>
        <v>0</v>
      </c>
      <c r="BM104" s="1203">
        <f>VLOOKUP($E104,BK$463:BN$474,3,FALSE)*BK104*($K104)+IF($G104&gt;0,($I104/$G104)*BK104,0)*(1-$K104)</f>
        <v>0</v>
      </c>
      <c r="BN104" s="1203">
        <f>VLOOKUP($E104,BK$463:BN$474,4,FALSE)*BK104*($K104)+(BK104-BL104-BM104)*(1-$K104)</f>
        <v>0</v>
      </c>
      <c r="BO104" s="1204"/>
      <c r="BS104" s="1202">
        <f>$G104</f>
        <v>0</v>
      </c>
      <c r="BT104" s="1203">
        <f>VLOOKUP($E104,BS$463:BV$474,2,FALSE)*BS104*($K104)+IF($G104&gt;0,($H104/$G104)*BS104,0)*(1-$K104)</f>
        <v>0</v>
      </c>
      <c r="BU104" s="1203">
        <f>VLOOKUP($E104,BS$463:BV$474,3,FALSE)*BS104*($K104)+IF($G104&gt;0,($I104/$G104)*BS104,0)*(1-$K104)</f>
        <v>0</v>
      </c>
      <c r="BV104" s="1203">
        <f>VLOOKUP($E104,BS$463:BV$474,4,FALSE)*BS104*($K104)+(BS104-BT104-BU104)*(1-$K104)</f>
        <v>0</v>
      </c>
      <c r="BW104" s="1204"/>
      <c r="CA104" s="1202">
        <f>$G104</f>
        <v>0</v>
      </c>
      <c r="CB104" s="1203">
        <f>VLOOKUP($E104,CA$463:CD$474,2,FALSE)*CA104*($K104)+IF($G104&gt;0,($H104/$G104)*CA104,0)*(1-$K104)</f>
        <v>0</v>
      </c>
      <c r="CC104" s="1203">
        <f>VLOOKUP($E104,CA$463:CD$474,3,FALSE)*CA104*($K104)+IF($G104&gt;0,($I104/$G104)*CA104,0)*(1-$K104)</f>
        <v>0</v>
      </c>
      <c r="CD104" s="1203">
        <f>VLOOKUP($E104,CA$463:CD$474,4,FALSE)*CA104*($K104)+(CA104-CB104-CC104)*(1-$K104)</f>
        <v>0</v>
      </c>
      <c r="CE104" s="1204"/>
      <c r="CI104" s="1202">
        <f>$G104</f>
        <v>0</v>
      </c>
      <c r="CJ104" s="1203">
        <f>VLOOKUP($E104,CI$463:CL$474,2,FALSE)*CI104*($K104)+IF($G104&gt;0,($H104/$G104)*CI104,0)*(1-$K104)</f>
        <v>0</v>
      </c>
      <c r="CK104" s="1203">
        <f>VLOOKUP($E104,CI$463:CL$474,3,FALSE)*CI104*($K104)+IF($G104&gt;0,($I104/$G104)*CI104,0)*(1-$K104)</f>
        <v>0</v>
      </c>
      <c r="CL104" s="1203">
        <f>VLOOKUP($E104,CI$463:CL$474,4,FALSE)*CI104*($K104)+(CI104-CJ104-CK104)*(1-$K104)</f>
        <v>0</v>
      </c>
      <c r="CM104" s="1204"/>
      <c r="CQ104" s="1202">
        <f>$G104</f>
        <v>0</v>
      </c>
      <c r="CR104" s="1203">
        <f>VLOOKUP($E104,CQ$463:CT$474,2,FALSE)*CQ104*($K104)+IF($G104&gt;0,($H104/$G104)*CQ104,0)*(1-$K104)</f>
        <v>0</v>
      </c>
      <c r="CS104" s="1203">
        <f>VLOOKUP($E104,CQ$463:CT$474,3,FALSE)*CQ104*($K104)+IF($G104&gt;0,($I104/$G104)*CQ104,0)*(1-$K104)</f>
        <v>0</v>
      </c>
      <c r="CT104" s="1203">
        <f>VLOOKUP($E104,CQ$463:CT$474,4,FALSE)*CQ104*($K104)+(CQ104-CR104-CS104)*(1-$K104)</f>
        <v>0</v>
      </c>
      <c r="CU104" s="1204"/>
      <c r="CY104" s="1202">
        <f>$G104</f>
        <v>0</v>
      </c>
      <c r="CZ104" s="1203">
        <f>VLOOKUP($E104,CY$463:DB$474,2,FALSE)*CY104*($K104)+IF($G104&gt;0,($H104/$G104)*CY104,0)*(1-$K104)</f>
        <v>0</v>
      </c>
      <c r="DA104" s="1203">
        <f>VLOOKUP($E104,CY$463:DB$474,3,FALSE)*CY104*($K104)+IF($G104&gt;0,($I104/$G104)*CY104,0)*(1-$K104)</f>
        <v>0</v>
      </c>
      <c r="DB104" s="1203">
        <f>VLOOKUP($E104,CY$463:DB$474,4,FALSE)*CY104*($K104)+(CY104-CZ104-DA104)*(1-$K104)</f>
        <v>0</v>
      </c>
      <c r="DC104" s="1204"/>
      <c r="DG104" s="1202">
        <f>$G104</f>
        <v>0</v>
      </c>
      <c r="DH104" s="1203">
        <f>VLOOKUP($E104,DG$463:DJ$474,2,FALSE)*DG104*($K104)+IF($G104&gt;0,($H104/$G104)*DG104,0)*(1-$K104)</f>
        <v>0</v>
      </c>
      <c r="DI104" s="1203">
        <f>VLOOKUP($E104,DG$463:DJ$474,3,FALSE)*DG104*($K104)+IF($G104&gt;0,($I104/$G104)*DG104,0)*(1-$K104)</f>
        <v>0</v>
      </c>
      <c r="DJ104" s="1203">
        <f>VLOOKUP($E104,DG$463:DJ$474,4,FALSE)*DG104*($K104)+(DG104-DH104-DI104)*(1-$K104)</f>
        <v>0</v>
      </c>
      <c r="DK104" s="1204"/>
      <c r="DO104" s="1202">
        <f>$G104</f>
        <v>0</v>
      </c>
      <c r="DP104" s="1203">
        <f>VLOOKUP($E104,DO$463:DR$474,2,FALSE)*DO104*($K104)+IF($G104&gt;0,($H104/$G104)*DO104,0)*(1-$K104)</f>
        <v>0</v>
      </c>
      <c r="DQ104" s="1203">
        <f>VLOOKUP($E104,DO$463:DR$474,3,FALSE)*DO104*($K104)+IF($G104&gt;0,($I104/$G104)*DO104,0)*(1-$K104)</f>
        <v>0</v>
      </c>
      <c r="DR104" s="1203">
        <f>VLOOKUP($E104,DO$463:DR$474,4,FALSE)*DO104*($K104)+(DO104-DP104-DQ104)*(1-$K104)</f>
        <v>0</v>
      </c>
      <c r="DS104" s="1204"/>
      <c r="DW104" s="1202">
        <f>$G104</f>
        <v>0</v>
      </c>
      <c r="DX104" s="1203">
        <f>VLOOKUP($E104,DW$463:DZ$474,2,FALSE)*DW104*($K104)+IF($G104&gt;0,($H104/$G104)*DW104,0)*(1-$K104)</f>
        <v>0</v>
      </c>
      <c r="DY104" s="1203">
        <f>VLOOKUP($E104,DW$463:DZ$474,3,FALSE)*DW104*($K104)+IF($G104&gt;0,($I104/$G104)*DW104,0)*(1-$K104)</f>
        <v>0</v>
      </c>
      <c r="DZ104" s="1203">
        <f>VLOOKUP($E104,DW$463:DZ$474,4,FALSE)*DW104*($K104)+(DW104-DX104-DY104)*(1-$K104)</f>
        <v>0</v>
      </c>
      <c r="EA104" s="1204"/>
      <c r="EE104" s="1202">
        <f>$G104</f>
        <v>0</v>
      </c>
      <c r="EF104" s="1203">
        <f>VLOOKUP($E104,EE$463:EH$474,2,FALSE)*EE104*($K104)+IF($G104&gt;0,($H104/$G104)*EE104,0)*(1-$K104)</f>
        <v>0</v>
      </c>
      <c r="EG104" s="1203">
        <f>VLOOKUP($E104,EE$463:EH$474,3,FALSE)*EE104*($K104)+IF($G104&gt;0,($I104/$G104)*EE104,0)*(1-$K104)</f>
        <v>0</v>
      </c>
      <c r="EH104" s="1203">
        <f>VLOOKUP($E104,EE$463:EH$474,4,FALSE)*EE104*($K104)+(EE104-EF104-EG104)*(1-$K104)</f>
        <v>0</v>
      </c>
      <c r="EI104" s="1204"/>
      <c r="EM104" s="1202">
        <f>$G104</f>
        <v>0</v>
      </c>
      <c r="EN104" s="1203">
        <f>VLOOKUP($E104,EM$463:EP$474,2,FALSE)*EM104*($K104)+IF($G104&gt;0,($H104/$G104)*EM104,0)*(1-$K104)</f>
        <v>0</v>
      </c>
      <c r="EO104" s="1203">
        <f>VLOOKUP($E104,EM$463:EP$474,3,FALSE)*EM104*($K104)+IF($G104&gt;0,($I104/$G104)*EM104,0)*(1-$K104)</f>
        <v>0</v>
      </c>
      <c r="EP104" s="1203">
        <f>VLOOKUP($E104,EM$463:EP$474,4,FALSE)*EM104*($K104)+(EM104-EN104-EO104)*(1-$K104)</f>
        <v>0</v>
      </c>
      <c r="EQ104" s="1204"/>
      <c r="EU104" s="1202">
        <f>$G104</f>
        <v>0</v>
      </c>
      <c r="EV104" s="1203">
        <f>VLOOKUP($E104,EU$463:EX$474,2,FALSE)*EU104*($K104)+IF($G104&gt;0,($H104/$G104)*EU104,0)*(1-$K104)</f>
        <v>0</v>
      </c>
      <c r="EW104" s="1203">
        <f>VLOOKUP($E104,EU$463:EX$474,3,FALSE)*EU104*($K104)+IF($G104&gt;0,($I104/$G104)*EU104,0)*(1-$K104)</f>
        <v>0</v>
      </c>
      <c r="EX104" s="1203">
        <f>VLOOKUP($E104,EU$463:EX$474,4,FALSE)*EU104*($K104)+(EU104-EV104-EW104)*(1-$K104)</f>
        <v>0</v>
      </c>
      <c r="EY104" s="1204"/>
      <c r="FC104" s="1202">
        <f>$G104</f>
        <v>0</v>
      </c>
      <c r="FD104" s="1203">
        <f>VLOOKUP($E104,FC$463:FF$474,2,FALSE)*FC104*($K104)+IF($G104&gt;0,($H104/$G104)*FC104,0)*(1-$K104)</f>
        <v>0</v>
      </c>
      <c r="FE104" s="1203">
        <f>VLOOKUP($E104,FC$463:FF$474,3,FALSE)*FC104*($K104)+IF($G104&gt;0,($I104/$G104)*FC104,0)*(1-$K104)</f>
        <v>0</v>
      </c>
      <c r="FF104" s="1203">
        <f>VLOOKUP($E104,FC$463:FF$474,4,FALSE)*FC104*($K104)+(FC104-FD104-FE104)*(1-$K104)</f>
        <v>0</v>
      </c>
      <c r="FG104" s="1204"/>
      <c r="FK104" s="1202">
        <f>$G104</f>
        <v>0</v>
      </c>
      <c r="FL104" s="1203">
        <f>VLOOKUP($E104,FK$463:FN$474,2,FALSE)*FK104*($K104)+IF($G104&gt;0,($H104/$G104)*FK104,0)*(1-$K104)</f>
        <v>0</v>
      </c>
      <c r="FM104" s="1203">
        <f>VLOOKUP($E104,FK$463:FN$474,3,FALSE)*FK104*($K104)+IF($G104&gt;0,($I104/$G104)*FK104,0)*(1-$K104)</f>
        <v>0</v>
      </c>
      <c r="FN104" s="1203">
        <f>VLOOKUP($E104,FK$463:FN$474,4,FALSE)*FK104*($K104)+(FK104-FL104-FM104)*(1-$K104)</f>
        <v>0</v>
      </c>
      <c r="FO104" s="1204"/>
    </row>
    <row r="105" spans="1:171">
      <c r="A105" s="1231"/>
      <c r="B105" s="1232" t="s">
        <v>730</v>
      </c>
      <c r="C105" s="1197"/>
      <c r="D105" s="1197">
        <v>123.1</v>
      </c>
      <c r="E105" s="629" t="s">
        <v>82</v>
      </c>
      <c r="F105" s="1199"/>
      <c r="G105" s="629">
        <f>'Sch 1- Rate Base '!G105</f>
        <v>0</v>
      </c>
      <c r="H105" s="629">
        <f>'Sch 1- Rate Base '!H105</f>
        <v>0</v>
      </c>
      <c r="I105" s="629">
        <f>'Sch 1- Rate Base '!I105</f>
        <v>0</v>
      </c>
      <c r="J105" s="630">
        <f>'Sch 1- Rate Base '!J105</f>
        <v>0</v>
      </c>
      <c r="K105" s="1167">
        <f>IF($E105="DIRECT",0,1)</f>
        <v>0</v>
      </c>
      <c r="O105" s="1202">
        <f>$G105</f>
        <v>0</v>
      </c>
      <c r="P105" s="1203">
        <f>VLOOKUP($E105,O$463:R$474,2,FALSE)*O105*($K105)+IF($G105&gt;0,($H105/$G105)*O105,0)*(1-$K105)</f>
        <v>0</v>
      </c>
      <c r="Q105" s="1203">
        <f>VLOOKUP($E105,O$463:R$474,3,FALSE)*O105*($K105)+IF($G105&gt;0,($I105/$G105)*O105,0)*(1-$K105)</f>
        <v>0</v>
      </c>
      <c r="R105" s="1203">
        <f>VLOOKUP($E105,O$463:R$474,4,FALSE)*O105*($K105)+(O105-P105-Q105)*(1-$K105)</f>
        <v>0</v>
      </c>
      <c r="S105" s="1204"/>
      <c r="W105" s="1202">
        <f>$G105</f>
        <v>0</v>
      </c>
      <c r="X105" s="1203">
        <f>VLOOKUP($E105,W$463:Z$474,2,FALSE)*W105*($K105)+IF($G105&gt;0,($H105/$G105)*W105,0)*(1-$K105)</f>
        <v>0</v>
      </c>
      <c r="Y105" s="1203">
        <f>VLOOKUP($E105,W$463:Z$474,3,FALSE)*W105*($K105)+IF($G105&gt;0,($I105/$G105)*W105,0)*(1-$K105)</f>
        <v>0</v>
      </c>
      <c r="Z105" s="1203">
        <f>VLOOKUP($E105,W$463:Z$474,4,FALSE)*W105*($K105)+(W105-X105-Y105)*(1-$K105)</f>
        <v>0</v>
      </c>
      <c r="AA105" s="1204"/>
      <c r="AE105" s="1202">
        <f>$G105</f>
        <v>0</v>
      </c>
      <c r="AF105" s="1203">
        <f>VLOOKUP($E105,AE$463:AH$474,2,FALSE)*AE105*($K105)+IF($G105&gt;0,($H105/$G105)*AE105,0)*(1-$K105)</f>
        <v>0</v>
      </c>
      <c r="AG105" s="1203">
        <f>VLOOKUP($E105,AE$463:AH$474,3,FALSE)*AE105*($K105)+IF($G105&gt;0,($I105/$G105)*AE105,0)*(1-$K105)</f>
        <v>0</v>
      </c>
      <c r="AH105" s="1203">
        <f>VLOOKUP($E105,AE$463:AH$474,4,FALSE)*AE105*($K105)+(AE105-AF105-AG105)*(1-$K105)</f>
        <v>0</v>
      </c>
      <c r="AI105" s="1204"/>
      <c r="AM105" s="1202">
        <f>$G105</f>
        <v>0</v>
      </c>
      <c r="AN105" s="1203">
        <f>VLOOKUP($E105,AM$463:AP$474,2,FALSE)*AM105*($K105)+IF($G105&gt;0,($H105/$G105)*AM105,0)*(1-$K105)</f>
        <v>0</v>
      </c>
      <c r="AO105" s="1203">
        <f>VLOOKUP($E105,AM$463:AP$474,3,FALSE)*AM105*($K105)+IF($G105&gt;0,($I105/$G105)*AM105,0)*(1-$K105)</f>
        <v>0</v>
      </c>
      <c r="AP105" s="1203">
        <f>VLOOKUP($E105,AM$463:AP$474,4,FALSE)*AM105*($K105)+(AM105-AN105-AO105)*(1-$K105)</f>
        <v>0</v>
      </c>
      <c r="AQ105" s="1204"/>
      <c r="AU105" s="1202">
        <f>$G105</f>
        <v>0</v>
      </c>
      <c r="AV105" s="1203">
        <f>VLOOKUP($E105,AU$463:AX$474,2,FALSE)*AU105*($K105)+IF($G105&gt;0,($H105/$G105)*AU105,0)*(1-$K105)</f>
        <v>0</v>
      </c>
      <c r="AW105" s="1203">
        <f>VLOOKUP($E105,AU$463:AX$474,3,FALSE)*AU105*($K105)+IF($G105&gt;0,($I105/$G105)*AU105,0)*(1-$K105)</f>
        <v>0</v>
      </c>
      <c r="AX105" s="1203">
        <f>VLOOKUP($E105,AU$463:AX$474,4,FALSE)*AU105*($K105)+(AU105-AV105-AW105)*(1-$K105)</f>
        <v>0</v>
      </c>
      <c r="AY105" s="1204"/>
      <c r="BC105" s="1202">
        <f>$G105</f>
        <v>0</v>
      </c>
      <c r="BD105" s="1203">
        <f>VLOOKUP($E105,BC$463:BF$474,2,FALSE)*BC105*($K105)+IF($G105&gt;0,($H105/$G105)*BC105,0)*(1-$K105)</f>
        <v>0</v>
      </c>
      <c r="BE105" s="1203">
        <f>VLOOKUP($E105,BC$463:BF$474,3,FALSE)*BC105*($K105)+IF($G105&gt;0,($I105/$G105)*BC105,0)*(1-$K105)</f>
        <v>0</v>
      </c>
      <c r="BF105" s="1203">
        <f>VLOOKUP($E105,BC$463:BF$474,4,FALSE)*BC105*($K105)+(BC105-BD105-BE105)*(1-$K105)</f>
        <v>0</v>
      </c>
      <c r="BG105" s="1204"/>
      <c r="BK105" s="1202">
        <f>$G105</f>
        <v>0</v>
      </c>
      <c r="BL105" s="1203">
        <f>VLOOKUP($E105,BK$463:BN$474,2,FALSE)*BK105*($K105)+IF($G105&gt;0,($H105/$G105)*BK105,0)*(1-$K105)</f>
        <v>0</v>
      </c>
      <c r="BM105" s="1203">
        <f>VLOOKUP($E105,BK$463:BN$474,3,FALSE)*BK105*($K105)+IF($G105&gt;0,($I105/$G105)*BK105,0)*(1-$K105)</f>
        <v>0</v>
      </c>
      <c r="BN105" s="1203">
        <f>VLOOKUP($E105,BK$463:BN$474,4,FALSE)*BK105*($K105)+(BK105-BL105-BM105)*(1-$K105)</f>
        <v>0</v>
      </c>
      <c r="BO105" s="1204"/>
      <c r="BS105" s="1202">
        <f>$G105</f>
        <v>0</v>
      </c>
      <c r="BT105" s="1203">
        <f>VLOOKUP($E105,BS$463:BV$474,2,FALSE)*BS105*($K105)+IF($G105&gt;0,($H105/$G105)*BS105,0)*(1-$K105)</f>
        <v>0</v>
      </c>
      <c r="BU105" s="1203">
        <f>VLOOKUP($E105,BS$463:BV$474,3,FALSE)*BS105*($K105)+IF($G105&gt;0,($I105/$G105)*BS105,0)*(1-$K105)</f>
        <v>0</v>
      </c>
      <c r="BV105" s="1203">
        <f>VLOOKUP($E105,BS$463:BV$474,4,FALSE)*BS105*($K105)+(BS105-BT105-BU105)*(1-$K105)</f>
        <v>0</v>
      </c>
      <c r="BW105" s="1204"/>
      <c r="CA105" s="1202">
        <f>$G105</f>
        <v>0</v>
      </c>
      <c r="CB105" s="1203">
        <f>VLOOKUP($E105,CA$463:CD$474,2,FALSE)*CA105*($K105)+IF($G105&gt;0,($H105/$G105)*CA105,0)*(1-$K105)</f>
        <v>0</v>
      </c>
      <c r="CC105" s="1203">
        <f>VLOOKUP($E105,CA$463:CD$474,3,FALSE)*CA105*($K105)+IF($G105&gt;0,($I105/$G105)*CA105,0)*(1-$K105)</f>
        <v>0</v>
      </c>
      <c r="CD105" s="1203">
        <f>VLOOKUP($E105,CA$463:CD$474,4,FALSE)*CA105*($K105)+(CA105-CB105-CC105)*(1-$K105)</f>
        <v>0</v>
      </c>
      <c r="CE105" s="1204"/>
      <c r="CI105" s="1202">
        <f>$G105</f>
        <v>0</v>
      </c>
      <c r="CJ105" s="1203">
        <f>VLOOKUP($E105,CI$463:CL$474,2,FALSE)*CI105*($K105)+IF($G105&gt;0,($H105/$G105)*CI105,0)*(1-$K105)</f>
        <v>0</v>
      </c>
      <c r="CK105" s="1203">
        <f>VLOOKUP($E105,CI$463:CL$474,3,FALSE)*CI105*($K105)+IF($G105&gt;0,($I105/$G105)*CI105,0)*(1-$K105)</f>
        <v>0</v>
      </c>
      <c r="CL105" s="1203">
        <f>VLOOKUP($E105,CI$463:CL$474,4,FALSE)*CI105*($K105)+(CI105-CJ105-CK105)*(1-$K105)</f>
        <v>0</v>
      </c>
      <c r="CM105" s="1204"/>
      <c r="CQ105" s="1202">
        <f>$G105</f>
        <v>0</v>
      </c>
      <c r="CR105" s="1203">
        <f>VLOOKUP($E105,CQ$463:CT$474,2,FALSE)*CQ105*($K105)+IF($G105&gt;0,($H105/$G105)*CQ105,0)*(1-$K105)</f>
        <v>0</v>
      </c>
      <c r="CS105" s="1203">
        <f>VLOOKUP($E105,CQ$463:CT$474,3,FALSE)*CQ105*($K105)+IF($G105&gt;0,($I105/$G105)*CQ105,0)*(1-$K105)</f>
        <v>0</v>
      </c>
      <c r="CT105" s="1203">
        <f>VLOOKUP($E105,CQ$463:CT$474,4,FALSE)*CQ105*($K105)+(CQ105-CR105-CS105)*(1-$K105)</f>
        <v>0</v>
      </c>
      <c r="CU105" s="1204"/>
      <c r="CY105" s="1202">
        <f>$G105</f>
        <v>0</v>
      </c>
      <c r="CZ105" s="1203">
        <f>VLOOKUP($E105,CY$463:DB$474,2,FALSE)*CY105*($K105)+IF($G105&gt;0,($H105/$G105)*CY105,0)*(1-$K105)</f>
        <v>0</v>
      </c>
      <c r="DA105" s="1203">
        <f>VLOOKUP($E105,CY$463:DB$474,3,FALSE)*CY105*($K105)+IF($G105&gt;0,($I105/$G105)*CY105,0)*(1-$K105)</f>
        <v>0</v>
      </c>
      <c r="DB105" s="1203">
        <f>VLOOKUP($E105,CY$463:DB$474,4,FALSE)*CY105*($K105)+(CY105-CZ105-DA105)*(1-$K105)</f>
        <v>0</v>
      </c>
      <c r="DC105" s="1204"/>
      <c r="DG105" s="1202">
        <f>$G105</f>
        <v>0</v>
      </c>
      <c r="DH105" s="1203">
        <f>VLOOKUP($E105,DG$463:DJ$474,2,FALSE)*DG105*($K105)+IF($G105&gt;0,($H105/$G105)*DG105,0)*(1-$K105)</f>
        <v>0</v>
      </c>
      <c r="DI105" s="1203">
        <f>VLOOKUP($E105,DG$463:DJ$474,3,FALSE)*DG105*($K105)+IF($G105&gt;0,($I105/$G105)*DG105,0)*(1-$K105)</f>
        <v>0</v>
      </c>
      <c r="DJ105" s="1203">
        <f>VLOOKUP($E105,DG$463:DJ$474,4,FALSE)*DG105*($K105)+(DG105-DH105-DI105)*(1-$K105)</f>
        <v>0</v>
      </c>
      <c r="DK105" s="1204"/>
      <c r="DO105" s="1202">
        <f>$G105</f>
        <v>0</v>
      </c>
      <c r="DP105" s="1203">
        <f>VLOOKUP($E105,DO$463:DR$474,2,FALSE)*DO105*($K105)+IF($G105&gt;0,($H105/$G105)*DO105,0)*(1-$K105)</f>
        <v>0</v>
      </c>
      <c r="DQ105" s="1203">
        <f>VLOOKUP($E105,DO$463:DR$474,3,FALSE)*DO105*($K105)+IF($G105&gt;0,($I105/$G105)*DO105,0)*(1-$K105)</f>
        <v>0</v>
      </c>
      <c r="DR105" s="1203">
        <f>VLOOKUP($E105,DO$463:DR$474,4,FALSE)*DO105*($K105)+(DO105-DP105-DQ105)*(1-$K105)</f>
        <v>0</v>
      </c>
      <c r="DS105" s="1204"/>
      <c r="DW105" s="1202">
        <f>$G105</f>
        <v>0</v>
      </c>
      <c r="DX105" s="1203">
        <f>VLOOKUP($E105,DW$463:DZ$474,2,FALSE)*DW105*($K105)+IF($G105&gt;0,($H105/$G105)*DW105,0)*(1-$K105)</f>
        <v>0</v>
      </c>
      <c r="DY105" s="1203">
        <f>VLOOKUP($E105,DW$463:DZ$474,3,FALSE)*DW105*($K105)+IF($G105&gt;0,($I105/$G105)*DW105,0)*(1-$K105)</f>
        <v>0</v>
      </c>
      <c r="DZ105" s="1203">
        <f>VLOOKUP($E105,DW$463:DZ$474,4,FALSE)*DW105*($K105)+(DW105-DX105-DY105)*(1-$K105)</f>
        <v>0</v>
      </c>
      <c r="EA105" s="1204"/>
      <c r="EE105" s="1202">
        <f>$G105</f>
        <v>0</v>
      </c>
      <c r="EF105" s="1203">
        <f>VLOOKUP($E105,EE$463:EH$474,2,FALSE)*EE105*($K105)+IF($G105&gt;0,($H105/$G105)*EE105,0)*(1-$K105)</f>
        <v>0</v>
      </c>
      <c r="EG105" s="1203">
        <f>VLOOKUP($E105,EE$463:EH$474,3,FALSE)*EE105*($K105)+IF($G105&gt;0,($I105/$G105)*EE105,0)*(1-$K105)</f>
        <v>0</v>
      </c>
      <c r="EH105" s="1203">
        <f>VLOOKUP($E105,EE$463:EH$474,4,FALSE)*EE105*($K105)+(EE105-EF105-EG105)*(1-$K105)</f>
        <v>0</v>
      </c>
      <c r="EI105" s="1204"/>
      <c r="EM105" s="1202">
        <f>$G105</f>
        <v>0</v>
      </c>
      <c r="EN105" s="1203">
        <f>VLOOKUP($E105,EM$463:EP$474,2,FALSE)*EM105*($K105)+IF($G105&gt;0,($H105/$G105)*EM105,0)*(1-$K105)</f>
        <v>0</v>
      </c>
      <c r="EO105" s="1203">
        <f>VLOOKUP($E105,EM$463:EP$474,3,FALSE)*EM105*($K105)+IF($G105&gt;0,($I105/$G105)*EM105,0)*(1-$K105)</f>
        <v>0</v>
      </c>
      <c r="EP105" s="1203">
        <f>VLOOKUP($E105,EM$463:EP$474,4,FALSE)*EM105*($K105)+(EM105-EN105-EO105)*(1-$K105)</f>
        <v>0</v>
      </c>
      <c r="EQ105" s="1204"/>
      <c r="EU105" s="1202">
        <f>$G105</f>
        <v>0</v>
      </c>
      <c r="EV105" s="1203">
        <f>VLOOKUP($E105,EU$463:EX$474,2,FALSE)*EU105*($K105)+IF($G105&gt;0,($H105/$G105)*EU105,0)*(1-$K105)</f>
        <v>0</v>
      </c>
      <c r="EW105" s="1203">
        <f>VLOOKUP($E105,EU$463:EX$474,3,FALSE)*EU105*($K105)+IF($G105&gt;0,($I105/$G105)*EU105,0)*(1-$K105)</f>
        <v>0</v>
      </c>
      <c r="EX105" s="1203">
        <f>VLOOKUP($E105,EU$463:EX$474,4,FALSE)*EU105*($K105)+(EU105-EV105-EW105)*(1-$K105)</f>
        <v>0</v>
      </c>
      <c r="EY105" s="1204"/>
      <c r="FC105" s="1202">
        <f>$G105</f>
        <v>0</v>
      </c>
      <c r="FD105" s="1203">
        <f>VLOOKUP($E105,FC$463:FF$474,2,FALSE)*FC105*($K105)+IF($G105&gt;0,($H105/$G105)*FC105,0)*(1-$K105)</f>
        <v>0</v>
      </c>
      <c r="FE105" s="1203">
        <f>VLOOKUP($E105,FC$463:FF$474,3,FALSE)*FC105*($K105)+IF($G105&gt;0,($I105/$G105)*FC105,0)*(1-$K105)</f>
        <v>0</v>
      </c>
      <c r="FF105" s="1203">
        <f>VLOOKUP($E105,FC$463:FF$474,4,FALSE)*FC105*($K105)+(FC105-FD105-FE105)*(1-$K105)</f>
        <v>0</v>
      </c>
      <c r="FG105" s="1204"/>
      <c r="FK105" s="1202">
        <f>$G105</f>
        <v>0</v>
      </c>
      <c r="FL105" s="1203">
        <f>VLOOKUP($E105,FK$463:FN$474,2,FALSE)*FK105*($K105)+IF($G105&gt;0,($H105/$G105)*FK105,0)*(1-$K105)</f>
        <v>0</v>
      </c>
      <c r="FM105" s="1203">
        <f>VLOOKUP($E105,FK$463:FN$474,3,FALSE)*FK105*($K105)+IF($G105&gt;0,($I105/$G105)*FK105,0)*(1-$K105)</f>
        <v>0</v>
      </c>
      <c r="FN105" s="1203">
        <f>VLOOKUP($E105,FK$463:FN$474,4,FALSE)*FK105*($K105)+(FK105-FL105-FM105)*(1-$K105)</f>
        <v>0</v>
      </c>
      <c r="FO105" s="1204"/>
    </row>
    <row r="106" spans="1:171">
      <c r="A106" s="1231"/>
      <c r="B106" s="520" t="s">
        <v>408</v>
      </c>
      <c r="C106" s="1197"/>
      <c r="D106" s="1197">
        <v>124</v>
      </c>
      <c r="E106" s="629" t="str">
        <f>'Sch 1- Rate Base '!E106</f>
        <v>DIST</v>
      </c>
      <c r="F106" s="1199"/>
      <c r="G106" s="629">
        <f>'Sch 1- Rate Base '!G106</f>
        <v>0</v>
      </c>
      <c r="H106" s="629">
        <f>'Sch 1- Rate Base '!H106</f>
        <v>0</v>
      </c>
      <c r="I106" s="629">
        <f>'Sch 1- Rate Base '!I106</f>
        <v>0</v>
      </c>
      <c r="J106" s="630">
        <f>'Sch 1- Rate Base '!J106</f>
        <v>0</v>
      </c>
      <c r="K106" s="1167">
        <f>IF($E106="DIRECT",0,1)</f>
        <v>1</v>
      </c>
      <c r="O106" s="1202">
        <f>$G106</f>
        <v>0</v>
      </c>
      <c r="P106" s="1203">
        <f>VLOOKUP($E106,O$463:R$474,2,FALSE)*O106*($K106)+IF($G106&gt;0,($H106/$G106)*O106,0)*(1-$K106)</f>
        <v>0</v>
      </c>
      <c r="Q106" s="1203">
        <f>VLOOKUP($E106,O$463:R$474,3,FALSE)*O106*($K106)+IF($G106&gt;0,($I106/$G106)*O106,0)*(1-$K106)</f>
        <v>0</v>
      </c>
      <c r="R106" s="1203">
        <f>VLOOKUP($E106,O$463:R$474,4,FALSE)*O106*($K106)+(O106-P106-Q106)*(1-$K106)</f>
        <v>0</v>
      </c>
      <c r="S106" s="1204"/>
      <c r="W106" s="1202">
        <f>$G106</f>
        <v>0</v>
      </c>
      <c r="X106" s="1203">
        <f>VLOOKUP($E106,W$463:Z$474,2,FALSE)*W106*($K106)+IF($G106&gt;0,($H106/$G106)*W106,0)*(1-$K106)</f>
        <v>0</v>
      </c>
      <c r="Y106" s="1203">
        <f>VLOOKUP($E106,W$463:Z$474,3,FALSE)*W106*($K106)+IF($G106&gt;0,($I106/$G106)*W106,0)*(1-$K106)</f>
        <v>0</v>
      </c>
      <c r="Z106" s="1203">
        <f>VLOOKUP($E106,W$463:Z$474,4,FALSE)*W106*($K106)+(W106-X106-Y106)*(1-$K106)</f>
        <v>0</v>
      </c>
      <c r="AA106" s="1204"/>
      <c r="AE106" s="1202">
        <f>$G106</f>
        <v>0</v>
      </c>
      <c r="AF106" s="1203">
        <f>VLOOKUP($E106,AE$463:AH$474,2,FALSE)*AE106*($K106)+IF($G106&gt;0,($H106/$G106)*AE106,0)*(1-$K106)</f>
        <v>0</v>
      </c>
      <c r="AG106" s="1203">
        <f>VLOOKUP($E106,AE$463:AH$474,3,FALSE)*AE106*($K106)+IF($G106&gt;0,($I106/$G106)*AE106,0)*(1-$K106)</f>
        <v>0</v>
      </c>
      <c r="AH106" s="1203">
        <f>VLOOKUP($E106,AE$463:AH$474,4,FALSE)*AE106*($K106)+(AE106-AF106-AG106)*(1-$K106)</f>
        <v>0</v>
      </c>
      <c r="AI106" s="1204"/>
      <c r="AM106" s="1202">
        <f>$G106</f>
        <v>0</v>
      </c>
      <c r="AN106" s="1203">
        <f>VLOOKUP($E106,AM$463:AP$474,2,FALSE)*AM106*($K106)+IF($G106&gt;0,($H106/$G106)*AM106,0)*(1-$K106)</f>
        <v>0</v>
      </c>
      <c r="AO106" s="1203">
        <f>VLOOKUP($E106,AM$463:AP$474,3,FALSE)*AM106*($K106)+IF($G106&gt;0,($I106/$G106)*AM106,0)*(1-$K106)</f>
        <v>0</v>
      </c>
      <c r="AP106" s="1203">
        <f>VLOOKUP($E106,AM$463:AP$474,4,FALSE)*AM106*($K106)+(AM106-AN106-AO106)*(1-$K106)</f>
        <v>0</v>
      </c>
      <c r="AQ106" s="1204"/>
      <c r="AU106" s="1202">
        <f>$G106</f>
        <v>0</v>
      </c>
      <c r="AV106" s="1203">
        <f>VLOOKUP($E106,AU$463:AX$474,2,FALSE)*AU106*($K106)+IF($G106&gt;0,($H106/$G106)*AU106,0)*(1-$K106)</f>
        <v>0</v>
      </c>
      <c r="AW106" s="1203">
        <f>VLOOKUP($E106,AU$463:AX$474,3,FALSE)*AU106*($K106)+IF($G106&gt;0,($I106/$G106)*AU106,0)*(1-$K106)</f>
        <v>0</v>
      </c>
      <c r="AX106" s="1203">
        <f>VLOOKUP($E106,AU$463:AX$474,4,FALSE)*AU106*($K106)+(AU106-AV106-AW106)*(1-$K106)</f>
        <v>0</v>
      </c>
      <c r="AY106" s="1204"/>
      <c r="BC106" s="1202">
        <f>$G106</f>
        <v>0</v>
      </c>
      <c r="BD106" s="1203">
        <f>VLOOKUP($E106,BC$463:BF$474,2,FALSE)*BC106*($K106)+IF($G106&gt;0,($H106/$G106)*BC106,0)*(1-$K106)</f>
        <v>0</v>
      </c>
      <c r="BE106" s="1203">
        <f>VLOOKUP($E106,BC$463:BF$474,3,FALSE)*BC106*($K106)+IF($G106&gt;0,($I106/$G106)*BC106,0)*(1-$K106)</f>
        <v>0</v>
      </c>
      <c r="BF106" s="1203">
        <f>VLOOKUP($E106,BC$463:BF$474,4,FALSE)*BC106*($K106)+(BC106-BD106-BE106)*(1-$K106)</f>
        <v>0</v>
      </c>
      <c r="BG106" s="1204"/>
      <c r="BK106" s="1202">
        <f>$G106</f>
        <v>0</v>
      </c>
      <c r="BL106" s="1203">
        <f>VLOOKUP($E106,BK$463:BN$474,2,FALSE)*BK106*($K106)+IF($G106&gt;0,($H106/$G106)*BK106,0)*(1-$K106)</f>
        <v>0</v>
      </c>
      <c r="BM106" s="1203">
        <f>VLOOKUP($E106,BK$463:BN$474,3,FALSE)*BK106*($K106)+IF($G106&gt;0,($I106/$G106)*BK106,0)*(1-$K106)</f>
        <v>0</v>
      </c>
      <c r="BN106" s="1203">
        <f>VLOOKUP($E106,BK$463:BN$474,4,FALSE)*BK106*($K106)+(BK106-BL106-BM106)*(1-$K106)</f>
        <v>0</v>
      </c>
      <c r="BO106" s="1204"/>
      <c r="BS106" s="1202">
        <f>$G106</f>
        <v>0</v>
      </c>
      <c r="BT106" s="1203">
        <f>VLOOKUP($E106,BS$463:BV$474,2,FALSE)*BS106*($K106)+IF($G106&gt;0,($H106/$G106)*BS106,0)*(1-$K106)</f>
        <v>0</v>
      </c>
      <c r="BU106" s="1203">
        <f>VLOOKUP($E106,BS$463:BV$474,3,FALSE)*BS106*($K106)+IF($G106&gt;0,($I106/$G106)*BS106,0)*(1-$K106)</f>
        <v>0</v>
      </c>
      <c r="BV106" s="1203">
        <f>VLOOKUP($E106,BS$463:BV$474,4,FALSE)*BS106*($K106)+(BS106-BT106-BU106)*(1-$K106)</f>
        <v>0</v>
      </c>
      <c r="BW106" s="1204"/>
      <c r="CA106" s="1202">
        <f>$G106</f>
        <v>0</v>
      </c>
      <c r="CB106" s="1203">
        <f>VLOOKUP($E106,CA$463:CD$474,2,FALSE)*CA106*($K106)+IF($G106&gt;0,($H106/$G106)*CA106,0)*(1-$K106)</f>
        <v>0</v>
      </c>
      <c r="CC106" s="1203">
        <f>VLOOKUP($E106,CA$463:CD$474,3,FALSE)*CA106*($K106)+IF($G106&gt;0,($I106/$G106)*CA106,0)*(1-$K106)</f>
        <v>0</v>
      </c>
      <c r="CD106" s="1203">
        <f>VLOOKUP($E106,CA$463:CD$474,4,FALSE)*CA106*($K106)+(CA106-CB106-CC106)*(1-$K106)</f>
        <v>0</v>
      </c>
      <c r="CE106" s="1204"/>
      <c r="CI106" s="1202">
        <f>$G106</f>
        <v>0</v>
      </c>
      <c r="CJ106" s="1203">
        <f>VLOOKUP($E106,CI$463:CL$474,2,FALSE)*CI106*($K106)+IF($G106&gt;0,($H106/$G106)*CI106,0)*(1-$K106)</f>
        <v>0</v>
      </c>
      <c r="CK106" s="1203">
        <f>VLOOKUP($E106,CI$463:CL$474,3,FALSE)*CI106*($K106)+IF($G106&gt;0,($I106/$G106)*CI106,0)*(1-$K106)</f>
        <v>0</v>
      </c>
      <c r="CL106" s="1203">
        <f>VLOOKUP($E106,CI$463:CL$474,4,FALSE)*CI106*($K106)+(CI106-CJ106-CK106)*(1-$K106)</f>
        <v>0</v>
      </c>
      <c r="CM106" s="1204"/>
      <c r="CQ106" s="1202">
        <f>$G106</f>
        <v>0</v>
      </c>
      <c r="CR106" s="1203">
        <f>VLOOKUP($E106,CQ$463:CT$474,2,FALSE)*CQ106*($K106)+IF($G106&gt;0,($H106/$G106)*CQ106,0)*(1-$K106)</f>
        <v>0</v>
      </c>
      <c r="CS106" s="1203">
        <f>VLOOKUP($E106,CQ$463:CT$474,3,FALSE)*CQ106*($K106)+IF($G106&gt;0,($I106/$G106)*CQ106,0)*(1-$K106)</f>
        <v>0</v>
      </c>
      <c r="CT106" s="1203">
        <f>VLOOKUP($E106,CQ$463:CT$474,4,FALSE)*CQ106*($K106)+(CQ106-CR106-CS106)*(1-$K106)</f>
        <v>0</v>
      </c>
      <c r="CU106" s="1204"/>
      <c r="CY106" s="1202">
        <f>$G106</f>
        <v>0</v>
      </c>
      <c r="CZ106" s="1203">
        <f>VLOOKUP($E106,CY$463:DB$474,2,FALSE)*CY106*($K106)+IF($G106&gt;0,($H106/$G106)*CY106,0)*(1-$K106)</f>
        <v>0</v>
      </c>
      <c r="DA106" s="1203">
        <f>VLOOKUP($E106,CY$463:DB$474,3,FALSE)*CY106*($K106)+IF($G106&gt;0,($I106/$G106)*CY106,0)*(1-$K106)</f>
        <v>0</v>
      </c>
      <c r="DB106" s="1203">
        <f>VLOOKUP($E106,CY$463:DB$474,4,FALSE)*CY106*($K106)+(CY106-CZ106-DA106)*(1-$K106)</f>
        <v>0</v>
      </c>
      <c r="DC106" s="1204"/>
      <c r="DG106" s="1202">
        <f>$G106</f>
        <v>0</v>
      </c>
      <c r="DH106" s="1203">
        <f>VLOOKUP($E106,DG$463:DJ$474,2,FALSE)*DG106*($K106)+IF($G106&gt;0,($H106/$G106)*DG106,0)*(1-$K106)</f>
        <v>0</v>
      </c>
      <c r="DI106" s="1203">
        <f>VLOOKUP($E106,DG$463:DJ$474,3,FALSE)*DG106*($K106)+IF($G106&gt;0,($I106/$G106)*DG106,0)*(1-$K106)</f>
        <v>0</v>
      </c>
      <c r="DJ106" s="1203">
        <f>VLOOKUP($E106,DG$463:DJ$474,4,FALSE)*DG106*($K106)+(DG106-DH106-DI106)*(1-$K106)</f>
        <v>0</v>
      </c>
      <c r="DK106" s="1204"/>
      <c r="DO106" s="1202">
        <f>$G106</f>
        <v>0</v>
      </c>
      <c r="DP106" s="1203">
        <f>VLOOKUP($E106,DO$463:DR$474,2,FALSE)*DO106*($K106)+IF($G106&gt;0,($H106/$G106)*DO106,0)*(1-$K106)</f>
        <v>0</v>
      </c>
      <c r="DQ106" s="1203">
        <f>VLOOKUP($E106,DO$463:DR$474,3,FALSE)*DO106*($K106)+IF($G106&gt;0,($I106/$G106)*DO106,0)*(1-$K106)</f>
        <v>0</v>
      </c>
      <c r="DR106" s="1203">
        <f>VLOOKUP($E106,DO$463:DR$474,4,FALSE)*DO106*($K106)+(DO106-DP106-DQ106)*(1-$K106)</f>
        <v>0</v>
      </c>
      <c r="DS106" s="1204"/>
      <c r="DW106" s="1202">
        <f>$G106</f>
        <v>0</v>
      </c>
      <c r="DX106" s="1203">
        <f>VLOOKUP($E106,DW$463:DZ$474,2,FALSE)*DW106*($K106)+IF($G106&gt;0,($H106/$G106)*DW106,0)*(1-$K106)</f>
        <v>0</v>
      </c>
      <c r="DY106" s="1203">
        <f>VLOOKUP($E106,DW$463:DZ$474,3,FALSE)*DW106*($K106)+IF($G106&gt;0,($I106/$G106)*DW106,0)*(1-$K106)</f>
        <v>0</v>
      </c>
      <c r="DZ106" s="1203">
        <f>VLOOKUP($E106,DW$463:DZ$474,4,FALSE)*DW106*($K106)+(DW106-DX106-DY106)*(1-$K106)</f>
        <v>0</v>
      </c>
      <c r="EA106" s="1204"/>
      <c r="EE106" s="1202">
        <f>$G106</f>
        <v>0</v>
      </c>
      <c r="EF106" s="1203">
        <f>VLOOKUP($E106,EE$463:EH$474,2,FALSE)*EE106*($K106)+IF($G106&gt;0,($H106/$G106)*EE106,0)*(1-$K106)</f>
        <v>0</v>
      </c>
      <c r="EG106" s="1203">
        <f>VLOOKUP($E106,EE$463:EH$474,3,FALSE)*EE106*($K106)+IF($G106&gt;0,($I106/$G106)*EE106,0)*(1-$K106)</f>
        <v>0</v>
      </c>
      <c r="EH106" s="1203">
        <f>VLOOKUP($E106,EE$463:EH$474,4,FALSE)*EE106*($K106)+(EE106-EF106-EG106)*(1-$K106)</f>
        <v>0</v>
      </c>
      <c r="EI106" s="1204"/>
      <c r="EM106" s="1202">
        <f>$G106</f>
        <v>0</v>
      </c>
      <c r="EN106" s="1203">
        <f>VLOOKUP($E106,EM$463:EP$474,2,FALSE)*EM106*($K106)+IF($G106&gt;0,($H106/$G106)*EM106,0)*(1-$K106)</f>
        <v>0</v>
      </c>
      <c r="EO106" s="1203">
        <f>VLOOKUP($E106,EM$463:EP$474,3,FALSE)*EM106*($K106)+IF($G106&gt;0,($I106/$G106)*EM106,0)*(1-$K106)</f>
        <v>0</v>
      </c>
      <c r="EP106" s="1203">
        <f>VLOOKUP($E106,EM$463:EP$474,4,FALSE)*EM106*($K106)+(EM106-EN106-EO106)*(1-$K106)</f>
        <v>0</v>
      </c>
      <c r="EQ106" s="1204"/>
      <c r="EU106" s="1202">
        <f>$G106</f>
        <v>0</v>
      </c>
      <c r="EV106" s="1203">
        <f>VLOOKUP($E106,EU$463:EX$474,2,FALSE)*EU106*($K106)+IF($G106&gt;0,($H106/$G106)*EU106,0)*(1-$K106)</f>
        <v>0</v>
      </c>
      <c r="EW106" s="1203">
        <f>VLOOKUP($E106,EU$463:EX$474,3,FALSE)*EU106*($K106)+IF($G106&gt;0,($I106/$G106)*EU106,0)*(1-$K106)</f>
        <v>0</v>
      </c>
      <c r="EX106" s="1203">
        <f>VLOOKUP($E106,EU$463:EX$474,4,FALSE)*EU106*($K106)+(EU106-EV106-EW106)*(1-$K106)</f>
        <v>0</v>
      </c>
      <c r="EY106" s="1204"/>
      <c r="FC106" s="1202">
        <f>$G106</f>
        <v>0</v>
      </c>
      <c r="FD106" s="1203">
        <f>VLOOKUP($E106,FC$463:FF$474,2,FALSE)*FC106*($K106)+IF($G106&gt;0,($H106/$G106)*FC106,0)*(1-$K106)</f>
        <v>0</v>
      </c>
      <c r="FE106" s="1203">
        <f>VLOOKUP($E106,FC$463:FF$474,3,FALSE)*FC106*($K106)+IF($G106&gt;0,($I106/$G106)*FC106,0)*(1-$K106)</f>
        <v>0</v>
      </c>
      <c r="FF106" s="1203">
        <f>VLOOKUP($E106,FC$463:FF$474,4,FALSE)*FC106*($K106)+(FC106-FD106-FE106)*(1-$K106)</f>
        <v>0</v>
      </c>
      <c r="FG106" s="1204"/>
      <c r="FK106" s="1202">
        <f>$G106</f>
        <v>0</v>
      </c>
      <c r="FL106" s="1203">
        <f>VLOOKUP($E106,FK$463:FN$474,2,FALSE)*FK106*($K106)+IF($G106&gt;0,($H106/$G106)*FK106,0)*(1-$K106)</f>
        <v>0</v>
      </c>
      <c r="FM106" s="1203">
        <f>VLOOKUP($E106,FK$463:FN$474,3,FALSE)*FK106*($K106)+IF($G106&gt;0,($I106/$G106)*FK106,0)*(1-$K106)</f>
        <v>0</v>
      </c>
      <c r="FN106" s="1203">
        <f>VLOOKUP($E106,FK$463:FN$474,4,FALSE)*FK106*($K106)+(FK106-FL106-FM106)*(1-$K106)</f>
        <v>0</v>
      </c>
      <c r="FO106" s="1204"/>
    </row>
    <row r="107" spans="1:171">
      <c r="A107" s="1231"/>
      <c r="B107" s="286" t="s">
        <v>5</v>
      </c>
      <c r="C107" s="1197"/>
      <c r="D107" s="1197">
        <v>175</v>
      </c>
      <c r="E107" s="629" t="str">
        <f>'Sch 1- Rate Base '!E107</f>
        <v>DIST</v>
      </c>
      <c r="F107" s="1199"/>
      <c r="G107" s="629">
        <f>'Sch 1- Rate Base '!G107</f>
        <v>0</v>
      </c>
      <c r="H107" s="629">
        <f>'Sch 1- Rate Base '!H107</f>
        <v>0</v>
      </c>
      <c r="I107" s="629">
        <f>'Sch 1- Rate Base '!I107</f>
        <v>0</v>
      </c>
      <c r="J107" s="630">
        <f>'Sch 1- Rate Base '!J107</f>
        <v>0</v>
      </c>
      <c r="K107" s="1167">
        <f>IF($E107="DIRECT",0,1)</f>
        <v>1</v>
      </c>
      <c r="O107" s="1202">
        <f>$G107</f>
        <v>0</v>
      </c>
      <c r="P107" s="1203">
        <f>VLOOKUP($E107,O$463:R$474,2,FALSE)*O107*($K107)+IF($G107&gt;0,($H107/$G107)*O107,0)*(1-$K107)</f>
        <v>0</v>
      </c>
      <c r="Q107" s="1203">
        <f>VLOOKUP($E107,O$463:R$474,3,FALSE)*O107*($K107)+IF($G107&gt;0,($I107/$G107)*O107,0)*(1-$K107)</f>
        <v>0</v>
      </c>
      <c r="R107" s="1203">
        <f>VLOOKUP($E107,O$463:R$474,4,FALSE)*O107*($K107)+(O107-P107-Q107)*(1-$K107)</f>
        <v>0</v>
      </c>
      <c r="S107" s="1204"/>
      <c r="W107" s="1202">
        <f>$G107</f>
        <v>0</v>
      </c>
      <c r="X107" s="1203">
        <f>VLOOKUP($E107,W$463:Z$474,2,FALSE)*W107*($K107)+IF($G107&gt;0,($H107/$G107)*W107,0)*(1-$K107)</f>
        <v>0</v>
      </c>
      <c r="Y107" s="1203">
        <f>VLOOKUP($E107,W$463:Z$474,3,FALSE)*W107*($K107)+IF($G107&gt;0,($I107/$G107)*W107,0)*(1-$K107)</f>
        <v>0</v>
      </c>
      <c r="Z107" s="1203">
        <f>VLOOKUP($E107,W$463:Z$474,4,FALSE)*W107*($K107)+(W107-X107-Y107)*(1-$K107)</f>
        <v>0</v>
      </c>
      <c r="AA107" s="1204"/>
      <c r="AE107" s="1202">
        <f>$G107</f>
        <v>0</v>
      </c>
      <c r="AF107" s="1203">
        <f>VLOOKUP($E107,AE$463:AH$474,2,FALSE)*AE107*($K107)+IF($G107&gt;0,($H107/$G107)*AE107,0)*(1-$K107)</f>
        <v>0</v>
      </c>
      <c r="AG107" s="1203">
        <f>VLOOKUP($E107,AE$463:AH$474,3,FALSE)*AE107*($K107)+IF($G107&gt;0,($I107/$G107)*AE107,0)*(1-$K107)</f>
        <v>0</v>
      </c>
      <c r="AH107" s="1203">
        <f>VLOOKUP($E107,AE$463:AH$474,4,FALSE)*AE107*($K107)+(AE107-AF107-AG107)*(1-$K107)</f>
        <v>0</v>
      </c>
      <c r="AI107" s="1204"/>
      <c r="AM107" s="1202">
        <f>$G107</f>
        <v>0</v>
      </c>
      <c r="AN107" s="1203">
        <f>VLOOKUP($E107,AM$463:AP$474,2,FALSE)*AM107*($K107)+IF($G107&gt;0,($H107/$G107)*AM107,0)*(1-$K107)</f>
        <v>0</v>
      </c>
      <c r="AO107" s="1203">
        <f>VLOOKUP($E107,AM$463:AP$474,3,FALSE)*AM107*($K107)+IF($G107&gt;0,($I107/$G107)*AM107,0)*(1-$K107)</f>
        <v>0</v>
      </c>
      <c r="AP107" s="1203">
        <f>VLOOKUP($E107,AM$463:AP$474,4,FALSE)*AM107*($K107)+(AM107-AN107-AO107)*(1-$K107)</f>
        <v>0</v>
      </c>
      <c r="AQ107" s="1204"/>
      <c r="AU107" s="1202">
        <f>$G107</f>
        <v>0</v>
      </c>
      <c r="AV107" s="1203">
        <f>VLOOKUP($E107,AU$463:AX$474,2,FALSE)*AU107*($K107)+IF($G107&gt;0,($H107/$G107)*AU107,0)*(1-$K107)</f>
        <v>0</v>
      </c>
      <c r="AW107" s="1203">
        <f>VLOOKUP($E107,AU$463:AX$474,3,FALSE)*AU107*($K107)+IF($G107&gt;0,($I107/$G107)*AU107,0)*(1-$K107)</f>
        <v>0</v>
      </c>
      <c r="AX107" s="1203">
        <f>VLOOKUP($E107,AU$463:AX$474,4,FALSE)*AU107*($K107)+(AU107-AV107-AW107)*(1-$K107)</f>
        <v>0</v>
      </c>
      <c r="AY107" s="1204"/>
      <c r="BC107" s="1202">
        <f>$G107</f>
        <v>0</v>
      </c>
      <c r="BD107" s="1203">
        <f>VLOOKUP($E107,BC$463:BF$474,2,FALSE)*BC107*($K107)+IF($G107&gt;0,($H107/$G107)*BC107,0)*(1-$K107)</f>
        <v>0</v>
      </c>
      <c r="BE107" s="1203">
        <f>VLOOKUP($E107,BC$463:BF$474,3,FALSE)*BC107*($K107)+IF($G107&gt;0,($I107/$G107)*BC107,0)*(1-$K107)</f>
        <v>0</v>
      </c>
      <c r="BF107" s="1203">
        <f>VLOOKUP($E107,BC$463:BF$474,4,FALSE)*BC107*($K107)+(BC107-BD107-BE107)*(1-$K107)</f>
        <v>0</v>
      </c>
      <c r="BG107" s="1204"/>
      <c r="BK107" s="1202">
        <f>$G107</f>
        <v>0</v>
      </c>
      <c r="BL107" s="1203">
        <f>VLOOKUP($E107,BK$463:BN$474,2,FALSE)*BK107*($K107)+IF($G107&gt;0,($H107/$G107)*BK107,0)*(1-$K107)</f>
        <v>0</v>
      </c>
      <c r="BM107" s="1203">
        <f>VLOOKUP($E107,BK$463:BN$474,3,FALSE)*BK107*($K107)+IF($G107&gt;0,($I107/$G107)*BK107,0)*(1-$K107)</f>
        <v>0</v>
      </c>
      <c r="BN107" s="1203">
        <f>VLOOKUP($E107,BK$463:BN$474,4,FALSE)*BK107*($K107)+(BK107-BL107-BM107)*(1-$K107)</f>
        <v>0</v>
      </c>
      <c r="BO107" s="1204"/>
      <c r="BS107" s="1202">
        <f>$G107</f>
        <v>0</v>
      </c>
      <c r="BT107" s="1203">
        <f>VLOOKUP($E107,BS$463:BV$474,2,FALSE)*BS107*($K107)+IF($G107&gt;0,($H107/$G107)*BS107,0)*(1-$K107)</f>
        <v>0</v>
      </c>
      <c r="BU107" s="1203">
        <f>VLOOKUP($E107,BS$463:BV$474,3,FALSE)*BS107*($K107)+IF($G107&gt;0,($I107/$G107)*BS107,0)*(1-$K107)</f>
        <v>0</v>
      </c>
      <c r="BV107" s="1203">
        <f>VLOOKUP($E107,BS$463:BV$474,4,FALSE)*BS107*($K107)+(BS107-BT107-BU107)*(1-$K107)</f>
        <v>0</v>
      </c>
      <c r="BW107" s="1204"/>
      <c r="CA107" s="1202">
        <f>$G107</f>
        <v>0</v>
      </c>
      <c r="CB107" s="1203">
        <f>VLOOKUP($E107,CA$463:CD$474,2,FALSE)*CA107*($K107)+IF($G107&gt;0,($H107/$G107)*CA107,0)*(1-$K107)</f>
        <v>0</v>
      </c>
      <c r="CC107" s="1203">
        <f>VLOOKUP($E107,CA$463:CD$474,3,FALSE)*CA107*($K107)+IF($G107&gt;0,($I107/$G107)*CA107,0)*(1-$K107)</f>
        <v>0</v>
      </c>
      <c r="CD107" s="1203">
        <f>VLOOKUP($E107,CA$463:CD$474,4,FALSE)*CA107*($K107)+(CA107-CB107-CC107)*(1-$K107)</f>
        <v>0</v>
      </c>
      <c r="CE107" s="1204"/>
      <c r="CI107" s="1202">
        <f>$G107</f>
        <v>0</v>
      </c>
      <c r="CJ107" s="1203">
        <f>VLOOKUP($E107,CI$463:CL$474,2,FALSE)*CI107*($K107)+IF($G107&gt;0,($H107/$G107)*CI107,0)*(1-$K107)</f>
        <v>0</v>
      </c>
      <c r="CK107" s="1203">
        <f>VLOOKUP($E107,CI$463:CL$474,3,FALSE)*CI107*($K107)+IF($G107&gt;0,($I107/$G107)*CI107,0)*(1-$K107)</f>
        <v>0</v>
      </c>
      <c r="CL107" s="1203">
        <f>VLOOKUP($E107,CI$463:CL$474,4,FALSE)*CI107*($K107)+(CI107-CJ107-CK107)*(1-$K107)</f>
        <v>0</v>
      </c>
      <c r="CM107" s="1204"/>
      <c r="CQ107" s="1202">
        <f>$G107</f>
        <v>0</v>
      </c>
      <c r="CR107" s="1203">
        <f>VLOOKUP($E107,CQ$463:CT$474,2,FALSE)*CQ107*($K107)+IF($G107&gt;0,($H107/$G107)*CQ107,0)*(1-$K107)</f>
        <v>0</v>
      </c>
      <c r="CS107" s="1203">
        <f>VLOOKUP($E107,CQ$463:CT$474,3,FALSE)*CQ107*($K107)+IF($G107&gt;0,($I107/$G107)*CQ107,0)*(1-$K107)</f>
        <v>0</v>
      </c>
      <c r="CT107" s="1203">
        <f>VLOOKUP($E107,CQ$463:CT$474,4,FALSE)*CQ107*($K107)+(CQ107-CR107-CS107)*(1-$K107)</f>
        <v>0</v>
      </c>
      <c r="CU107" s="1204"/>
      <c r="CY107" s="1202">
        <f>$G107</f>
        <v>0</v>
      </c>
      <c r="CZ107" s="1203">
        <f>VLOOKUP($E107,CY$463:DB$474,2,FALSE)*CY107*($K107)+IF($G107&gt;0,($H107/$G107)*CY107,0)*(1-$K107)</f>
        <v>0</v>
      </c>
      <c r="DA107" s="1203">
        <f>VLOOKUP($E107,CY$463:DB$474,3,FALSE)*CY107*($K107)+IF($G107&gt;0,($I107/$G107)*CY107,0)*(1-$K107)</f>
        <v>0</v>
      </c>
      <c r="DB107" s="1203">
        <f>VLOOKUP($E107,CY$463:DB$474,4,FALSE)*CY107*($K107)+(CY107-CZ107-DA107)*(1-$K107)</f>
        <v>0</v>
      </c>
      <c r="DC107" s="1204"/>
      <c r="DG107" s="1202">
        <f>$G107</f>
        <v>0</v>
      </c>
      <c r="DH107" s="1203">
        <f>VLOOKUP($E107,DG$463:DJ$474,2,FALSE)*DG107*($K107)+IF($G107&gt;0,($H107/$G107)*DG107,0)*(1-$K107)</f>
        <v>0</v>
      </c>
      <c r="DI107" s="1203">
        <f>VLOOKUP($E107,DG$463:DJ$474,3,FALSE)*DG107*($K107)+IF($G107&gt;0,($I107/$G107)*DG107,0)*(1-$K107)</f>
        <v>0</v>
      </c>
      <c r="DJ107" s="1203">
        <f>VLOOKUP($E107,DG$463:DJ$474,4,FALSE)*DG107*($K107)+(DG107-DH107-DI107)*(1-$K107)</f>
        <v>0</v>
      </c>
      <c r="DK107" s="1204"/>
      <c r="DO107" s="1202">
        <f>$G107</f>
        <v>0</v>
      </c>
      <c r="DP107" s="1203">
        <f>VLOOKUP($E107,DO$463:DR$474,2,FALSE)*DO107*($K107)+IF($G107&gt;0,($H107/$G107)*DO107,0)*(1-$K107)</f>
        <v>0</v>
      </c>
      <c r="DQ107" s="1203">
        <f>VLOOKUP($E107,DO$463:DR$474,3,FALSE)*DO107*($K107)+IF($G107&gt;0,($I107/$G107)*DO107,0)*(1-$K107)</f>
        <v>0</v>
      </c>
      <c r="DR107" s="1203">
        <f>VLOOKUP($E107,DO$463:DR$474,4,FALSE)*DO107*($K107)+(DO107-DP107-DQ107)*(1-$K107)</f>
        <v>0</v>
      </c>
      <c r="DS107" s="1204"/>
      <c r="DW107" s="1202">
        <f>$G107</f>
        <v>0</v>
      </c>
      <c r="DX107" s="1203">
        <f>VLOOKUP($E107,DW$463:DZ$474,2,FALSE)*DW107*($K107)+IF($G107&gt;0,($H107/$G107)*DW107,0)*(1-$K107)</f>
        <v>0</v>
      </c>
      <c r="DY107" s="1203">
        <f>VLOOKUP($E107,DW$463:DZ$474,3,FALSE)*DW107*($K107)+IF($G107&gt;0,($I107/$G107)*DW107,0)*(1-$K107)</f>
        <v>0</v>
      </c>
      <c r="DZ107" s="1203">
        <f>VLOOKUP($E107,DW$463:DZ$474,4,FALSE)*DW107*($K107)+(DW107-DX107-DY107)*(1-$K107)</f>
        <v>0</v>
      </c>
      <c r="EA107" s="1204"/>
      <c r="EE107" s="1202">
        <f>$G107</f>
        <v>0</v>
      </c>
      <c r="EF107" s="1203">
        <f>VLOOKUP($E107,EE$463:EH$474,2,FALSE)*EE107*($K107)+IF($G107&gt;0,($H107/$G107)*EE107,0)*(1-$K107)</f>
        <v>0</v>
      </c>
      <c r="EG107" s="1203">
        <f>VLOOKUP($E107,EE$463:EH$474,3,FALSE)*EE107*($K107)+IF($G107&gt;0,($I107/$G107)*EE107,0)*(1-$K107)</f>
        <v>0</v>
      </c>
      <c r="EH107" s="1203">
        <f>VLOOKUP($E107,EE$463:EH$474,4,FALSE)*EE107*($K107)+(EE107-EF107-EG107)*(1-$K107)</f>
        <v>0</v>
      </c>
      <c r="EI107" s="1204"/>
      <c r="EM107" s="1202">
        <f>$G107</f>
        <v>0</v>
      </c>
      <c r="EN107" s="1203">
        <f>VLOOKUP($E107,EM$463:EP$474,2,FALSE)*EM107*($K107)+IF($G107&gt;0,($H107/$G107)*EM107,0)*(1-$K107)</f>
        <v>0</v>
      </c>
      <c r="EO107" s="1203">
        <f>VLOOKUP($E107,EM$463:EP$474,3,FALSE)*EM107*($K107)+IF($G107&gt;0,($I107/$G107)*EM107,0)*(1-$K107)</f>
        <v>0</v>
      </c>
      <c r="EP107" s="1203">
        <f>VLOOKUP($E107,EM$463:EP$474,4,FALSE)*EM107*($K107)+(EM107-EN107-EO107)*(1-$K107)</f>
        <v>0</v>
      </c>
      <c r="EQ107" s="1204"/>
      <c r="EU107" s="1202">
        <f>$G107</f>
        <v>0</v>
      </c>
      <c r="EV107" s="1203">
        <f>VLOOKUP($E107,EU$463:EX$474,2,FALSE)*EU107*($K107)+IF($G107&gt;0,($H107/$G107)*EU107,0)*(1-$K107)</f>
        <v>0</v>
      </c>
      <c r="EW107" s="1203">
        <f>VLOOKUP($E107,EU$463:EX$474,3,FALSE)*EU107*($K107)+IF($G107&gt;0,($I107/$G107)*EU107,0)*(1-$K107)</f>
        <v>0</v>
      </c>
      <c r="EX107" s="1203">
        <f>VLOOKUP($E107,EU$463:EX$474,4,FALSE)*EU107*($K107)+(EU107-EV107-EW107)*(1-$K107)</f>
        <v>0</v>
      </c>
      <c r="EY107" s="1204"/>
      <c r="FC107" s="1202">
        <f>$G107</f>
        <v>0</v>
      </c>
      <c r="FD107" s="1203">
        <f>VLOOKUP($E107,FC$463:FF$474,2,FALSE)*FC107*($K107)+IF($G107&gt;0,($H107/$G107)*FC107,0)*(1-$K107)</f>
        <v>0</v>
      </c>
      <c r="FE107" s="1203">
        <f>VLOOKUP($E107,FC$463:FF$474,3,FALSE)*FC107*($K107)+IF($G107&gt;0,($I107/$G107)*FC107,0)*(1-$K107)</f>
        <v>0</v>
      </c>
      <c r="FF107" s="1203">
        <f>VLOOKUP($E107,FC$463:FF$474,4,FALSE)*FC107*($K107)+(FC107-FD107-FE107)*(1-$K107)</f>
        <v>0</v>
      </c>
      <c r="FG107" s="1204"/>
      <c r="FK107" s="1202">
        <f>$G107</f>
        <v>0</v>
      </c>
      <c r="FL107" s="1203">
        <f>VLOOKUP($E107,FK$463:FN$474,2,FALSE)*FK107*($K107)+IF($G107&gt;0,($H107/$G107)*FK107,0)*(1-$K107)</f>
        <v>0</v>
      </c>
      <c r="FM107" s="1203">
        <f>VLOOKUP($E107,FK$463:FN$474,3,FALSE)*FK107*($K107)+IF($G107&gt;0,($I107/$G107)*FK107,0)*(1-$K107)</f>
        <v>0</v>
      </c>
      <c r="FN107" s="1203">
        <f>VLOOKUP($E107,FK$463:FN$474,4,FALSE)*FK107*($K107)+(FK107-FL107-FM107)*(1-$K107)</f>
        <v>0</v>
      </c>
      <c r="FO107" s="1204"/>
    </row>
    <row r="108" spans="1:171">
      <c r="A108" s="1231"/>
      <c r="B108" s="286" t="s">
        <v>332</v>
      </c>
      <c r="C108" s="1197"/>
      <c r="D108" s="1197">
        <v>176</v>
      </c>
      <c r="E108" s="629" t="str">
        <f>'Sch 1- Rate Base '!E108</f>
        <v>DIST</v>
      </c>
      <c r="F108" s="1199"/>
      <c r="G108" s="629">
        <f>'Sch 1- Rate Base '!G108</f>
        <v>0</v>
      </c>
      <c r="H108" s="629">
        <f>'Sch 1- Rate Base '!H108</f>
        <v>0</v>
      </c>
      <c r="I108" s="629">
        <f>'Sch 1- Rate Base '!I108</f>
        <v>0</v>
      </c>
      <c r="J108" s="630">
        <f>'Sch 1- Rate Base '!J108</f>
        <v>0</v>
      </c>
      <c r="K108" s="1167">
        <f>IF($E108="DIRECT",0,1)</f>
        <v>1</v>
      </c>
      <c r="O108" s="1202">
        <f>$G108</f>
        <v>0</v>
      </c>
      <c r="P108" s="1203">
        <f>VLOOKUP($E108,O$463:R$474,2,FALSE)*O108*($K108)+IF($G108&gt;0,($H108/$G108)*O108,0)*(1-$K108)</f>
        <v>0</v>
      </c>
      <c r="Q108" s="1203">
        <f>VLOOKUP($E108,O$463:R$474,3,FALSE)*O108*($K108)+IF($G108&gt;0,($I108/$G108)*O108,0)*(1-$K108)</f>
        <v>0</v>
      </c>
      <c r="R108" s="1203">
        <f>VLOOKUP($E108,O$463:R$474,4,FALSE)*O108*($K108)+(O108-P108-Q108)*(1-$K108)</f>
        <v>0</v>
      </c>
      <c r="S108" s="1204"/>
      <c r="W108" s="1202">
        <f>$G108</f>
        <v>0</v>
      </c>
      <c r="X108" s="1203">
        <f>VLOOKUP($E108,W$463:Z$474,2,FALSE)*W108*($K108)+IF($G108&gt;0,($H108/$G108)*W108,0)*(1-$K108)</f>
        <v>0</v>
      </c>
      <c r="Y108" s="1203">
        <f>VLOOKUP($E108,W$463:Z$474,3,FALSE)*W108*($K108)+IF($G108&gt;0,($I108/$G108)*W108,0)*(1-$K108)</f>
        <v>0</v>
      </c>
      <c r="Z108" s="1203">
        <f>VLOOKUP($E108,W$463:Z$474,4,FALSE)*W108*($K108)+(W108-X108-Y108)*(1-$K108)</f>
        <v>0</v>
      </c>
      <c r="AA108" s="1204"/>
      <c r="AE108" s="1202">
        <f>$G108</f>
        <v>0</v>
      </c>
      <c r="AF108" s="1203">
        <f>VLOOKUP($E108,AE$463:AH$474,2,FALSE)*AE108*($K108)+IF($G108&gt;0,($H108/$G108)*AE108,0)*(1-$K108)</f>
        <v>0</v>
      </c>
      <c r="AG108" s="1203">
        <f>VLOOKUP($E108,AE$463:AH$474,3,FALSE)*AE108*($K108)+IF($G108&gt;0,($I108/$G108)*AE108,0)*(1-$K108)</f>
        <v>0</v>
      </c>
      <c r="AH108" s="1203">
        <f>VLOOKUP($E108,AE$463:AH$474,4,FALSE)*AE108*($K108)+(AE108-AF108-AG108)*(1-$K108)</f>
        <v>0</v>
      </c>
      <c r="AI108" s="1204"/>
      <c r="AM108" s="1202">
        <f>$G108</f>
        <v>0</v>
      </c>
      <c r="AN108" s="1203">
        <f>VLOOKUP($E108,AM$463:AP$474,2,FALSE)*AM108*($K108)+IF($G108&gt;0,($H108/$G108)*AM108,0)*(1-$K108)</f>
        <v>0</v>
      </c>
      <c r="AO108" s="1203">
        <f>VLOOKUP($E108,AM$463:AP$474,3,FALSE)*AM108*($K108)+IF($G108&gt;0,($I108/$G108)*AM108,0)*(1-$K108)</f>
        <v>0</v>
      </c>
      <c r="AP108" s="1203">
        <f>VLOOKUP($E108,AM$463:AP$474,4,FALSE)*AM108*($K108)+(AM108-AN108-AO108)*(1-$K108)</f>
        <v>0</v>
      </c>
      <c r="AQ108" s="1204"/>
      <c r="AU108" s="1202">
        <f>$G108</f>
        <v>0</v>
      </c>
      <c r="AV108" s="1203">
        <f>VLOOKUP($E108,AU$463:AX$474,2,FALSE)*AU108*($K108)+IF($G108&gt;0,($H108/$G108)*AU108,0)*(1-$K108)</f>
        <v>0</v>
      </c>
      <c r="AW108" s="1203">
        <f>VLOOKUP($E108,AU$463:AX$474,3,FALSE)*AU108*($K108)+IF($G108&gt;0,($I108/$G108)*AU108,0)*(1-$K108)</f>
        <v>0</v>
      </c>
      <c r="AX108" s="1203">
        <f>VLOOKUP($E108,AU$463:AX$474,4,FALSE)*AU108*($K108)+(AU108-AV108-AW108)*(1-$K108)</f>
        <v>0</v>
      </c>
      <c r="AY108" s="1204"/>
      <c r="BC108" s="1202">
        <f>$G108</f>
        <v>0</v>
      </c>
      <c r="BD108" s="1203">
        <f>VLOOKUP($E108,BC$463:BF$474,2,FALSE)*BC108*($K108)+IF($G108&gt;0,($H108/$G108)*BC108,0)*(1-$K108)</f>
        <v>0</v>
      </c>
      <c r="BE108" s="1203">
        <f>VLOOKUP($E108,BC$463:BF$474,3,FALSE)*BC108*($K108)+IF($G108&gt;0,($I108/$G108)*BC108,0)*(1-$K108)</f>
        <v>0</v>
      </c>
      <c r="BF108" s="1203">
        <f>VLOOKUP($E108,BC$463:BF$474,4,FALSE)*BC108*($K108)+(BC108-BD108-BE108)*(1-$K108)</f>
        <v>0</v>
      </c>
      <c r="BG108" s="1204"/>
      <c r="BK108" s="1202">
        <f>$G108</f>
        <v>0</v>
      </c>
      <c r="BL108" s="1203">
        <f>VLOOKUP($E108,BK$463:BN$474,2,FALSE)*BK108*($K108)+IF($G108&gt;0,($H108/$G108)*BK108,0)*(1-$K108)</f>
        <v>0</v>
      </c>
      <c r="BM108" s="1203">
        <f>VLOOKUP($E108,BK$463:BN$474,3,FALSE)*BK108*($K108)+IF($G108&gt;0,($I108/$G108)*BK108,0)*(1-$K108)</f>
        <v>0</v>
      </c>
      <c r="BN108" s="1203">
        <f>VLOOKUP($E108,BK$463:BN$474,4,FALSE)*BK108*($K108)+(BK108-BL108-BM108)*(1-$K108)</f>
        <v>0</v>
      </c>
      <c r="BO108" s="1204"/>
      <c r="BS108" s="1202">
        <f>$G108</f>
        <v>0</v>
      </c>
      <c r="BT108" s="1203">
        <f>VLOOKUP($E108,BS$463:BV$474,2,FALSE)*BS108*($K108)+IF($G108&gt;0,($H108/$G108)*BS108,0)*(1-$K108)</f>
        <v>0</v>
      </c>
      <c r="BU108" s="1203">
        <f>VLOOKUP($E108,BS$463:BV$474,3,FALSE)*BS108*($K108)+IF($G108&gt;0,($I108/$G108)*BS108,0)*(1-$K108)</f>
        <v>0</v>
      </c>
      <c r="BV108" s="1203">
        <f>VLOOKUP($E108,BS$463:BV$474,4,FALSE)*BS108*($K108)+(BS108-BT108-BU108)*(1-$K108)</f>
        <v>0</v>
      </c>
      <c r="BW108" s="1204"/>
      <c r="CA108" s="1202">
        <f>$G108</f>
        <v>0</v>
      </c>
      <c r="CB108" s="1203">
        <f>VLOOKUP($E108,CA$463:CD$474,2,FALSE)*CA108*($K108)+IF($G108&gt;0,($H108/$G108)*CA108,0)*(1-$K108)</f>
        <v>0</v>
      </c>
      <c r="CC108" s="1203">
        <f>VLOOKUP($E108,CA$463:CD$474,3,FALSE)*CA108*($K108)+IF($G108&gt;0,($I108/$G108)*CA108,0)*(1-$K108)</f>
        <v>0</v>
      </c>
      <c r="CD108" s="1203">
        <f>VLOOKUP($E108,CA$463:CD$474,4,FALSE)*CA108*($K108)+(CA108-CB108-CC108)*(1-$K108)</f>
        <v>0</v>
      </c>
      <c r="CE108" s="1204"/>
      <c r="CI108" s="1202">
        <f>$G108</f>
        <v>0</v>
      </c>
      <c r="CJ108" s="1203">
        <f>VLOOKUP($E108,CI$463:CL$474,2,FALSE)*CI108*($K108)+IF($G108&gt;0,($H108/$G108)*CI108,0)*(1-$K108)</f>
        <v>0</v>
      </c>
      <c r="CK108" s="1203">
        <f>VLOOKUP($E108,CI$463:CL$474,3,FALSE)*CI108*($K108)+IF($G108&gt;0,($I108/$G108)*CI108,0)*(1-$K108)</f>
        <v>0</v>
      </c>
      <c r="CL108" s="1203">
        <f>VLOOKUP($E108,CI$463:CL$474,4,FALSE)*CI108*($K108)+(CI108-CJ108-CK108)*(1-$K108)</f>
        <v>0</v>
      </c>
      <c r="CM108" s="1204"/>
      <c r="CQ108" s="1202">
        <f>$G108</f>
        <v>0</v>
      </c>
      <c r="CR108" s="1203">
        <f>VLOOKUP($E108,CQ$463:CT$474,2,FALSE)*CQ108*($K108)+IF($G108&gt;0,($H108/$G108)*CQ108,0)*(1-$K108)</f>
        <v>0</v>
      </c>
      <c r="CS108" s="1203">
        <f>VLOOKUP($E108,CQ$463:CT$474,3,FALSE)*CQ108*($K108)+IF($G108&gt;0,($I108/$G108)*CQ108,0)*(1-$K108)</f>
        <v>0</v>
      </c>
      <c r="CT108" s="1203">
        <f>VLOOKUP($E108,CQ$463:CT$474,4,FALSE)*CQ108*($K108)+(CQ108-CR108-CS108)*(1-$K108)</f>
        <v>0</v>
      </c>
      <c r="CU108" s="1204"/>
      <c r="CY108" s="1202">
        <f>$G108</f>
        <v>0</v>
      </c>
      <c r="CZ108" s="1203">
        <f>VLOOKUP($E108,CY$463:DB$474,2,FALSE)*CY108*($K108)+IF($G108&gt;0,($H108/$G108)*CY108,0)*(1-$K108)</f>
        <v>0</v>
      </c>
      <c r="DA108" s="1203">
        <f>VLOOKUP($E108,CY$463:DB$474,3,FALSE)*CY108*($K108)+IF($G108&gt;0,($I108/$G108)*CY108,0)*(1-$K108)</f>
        <v>0</v>
      </c>
      <c r="DB108" s="1203">
        <f>VLOOKUP($E108,CY$463:DB$474,4,FALSE)*CY108*($K108)+(CY108-CZ108-DA108)*(1-$K108)</f>
        <v>0</v>
      </c>
      <c r="DC108" s="1204"/>
      <c r="DG108" s="1202">
        <f>$G108</f>
        <v>0</v>
      </c>
      <c r="DH108" s="1203">
        <f>VLOOKUP($E108,DG$463:DJ$474,2,FALSE)*DG108*($K108)+IF($G108&gt;0,($H108/$G108)*DG108,0)*(1-$K108)</f>
        <v>0</v>
      </c>
      <c r="DI108" s="1203">
        <f>VLOOKUP($E108,DG$463:DJ$474,3,FALSE)*DG108*($K108)+IF($G108&gt;0,($I108/$G108)*DG108,0)*(1-$K108)</f>
        <v>0</v>
      </c>
      <c r="DJ108" s="1203">
        <f>VLOOKUP($E108,DG$463:DJ$474,4,FALSE)*DG108*($K108)+(DG108-DH108-DI108)*(1-$K108)</f>
        <v>0</v>
      </c>
      <c r="DK108" s="1204"/>
      <c r="DO108" s="1202">
        <f>$G108</f>
        <v>0</v>
      </c>
      <c r="DP108" s="1203">
        <f>VLOOKUP($E108,DO$463:DR$474,2,FALSE)*DO108*($K108)+IF($G108&gt;0,($H108/$G108)*DO108,0)*(1-$K108)</f>
        <v>0</v>
      </c>
      <c r="DQ108" s="1203">
        <f>VLOOKUP($E108,DO$463:DR$474,3,FALSE)*DO108*($K108)+IF($G108&gt;0,($I108/$G108)*DO108,0)*(1-$K108)</f>
        <v>0</v>
      </c>
      <c r="DR108" s="1203">
        <f>VLOOKUP($E108,DO$463:DR$474,4,FALSE)*DO108*($K108)+(DO108-DP108-DQ108)*(1-$K108)</f>
        <v>0</v>
      </c>
      <c r="DS108" s="1204"/>
      <c r="DW108" s="1202">
        <f>$G108</f>
        <v>0</v>
      </c>
      <c r="DX108" s="1203">
        <f>VLOOKUP($E108,DW$463:DZ$474,2,FALSE)*DW108*($K108)+IF($G108&gt;0,($H108/$G108)*DW108,0)*(1-$K108)</f>
        <v>0</v>
      </c>
      <c r="DY108" s="1203">
        <f>VLOOKUP($E108,DW$463:DZ$474,3,FALSE)*DW108*($K108)+IF($G108&gt;0,($I108/$G108)*DW108,0)*(1-$K108)</f>
        <v>0</v>
      </c>
      <c r="DZ108" s="1203">
        <f>VLOOKUP($E108,DW$463:DZ$474,4,FALSE)*DW108*($K108)+(DW108-DX108-DY108)*(1-$K108)</f>
        <v>0</v>
      </c>
      <c r="EA108" s="1204"/>
      <c r="EE108" s="1202">
        <f>$G108</f>
        <v>0</v>
      </c>
      <c r="EF108" s="1203">
        <f>VLOOKUP($E108,EE$463:EH$474,2,FALSE)*EE108*($K108)+IF($G108&gt;0,($H108/$G108)*EE108,0)*(1-$K108)</f>
        <v>0</v>
      </c>
      <c r="EG108" s="1203">
        <f>VLOOKUP($E108,EE$463:EH$474,3,FALSE)*EE108*($K108)+IF($G108&gt;0,($I108/$G108)*EE108,0)*(1-$K108)</f>
        <v>0</v>
      </c>
      <c r="EH108" s="1203">
        <f>VLOOKUP($E108,EE$463:EH$474,4,FALSE)*EE108*($K108)+(EE108-EF108-EG108)*(1-$K108)</f>
        <v>0</v>
      </c>
      <c r="EI108" s="1204"/>
      <c r="EM108" s="1202">
        <f>$G108</f>
        <v>0</v>
      </c>
      <c r="EN108" s="1203">
        <f>VLOOKUP($E108,EM$463:EP$474,2,FALSE)*EM108*($K108)+IF($G108&gt;0,($H108/$G108)*EM108,0)*(1-$K108)</f>
        <v>0</v>
      </c>
      <c r="EO108" s="1203">
        <f>VLOOKUP($E108,EM$463:EP$474,3,FALSE)*EM108*($K108)+IF($G108&gt;0,($I108/$G108)*EM108,0)*(1-$K108)</f>
        <v>0</v>
      </c>
      <c r="EP108" s="1203">
        <f>VLOOKUP($E108,EM$463:EP$474,4,FALSE)*EM108*($K108)+(EM108-EN108-EO108)*(1-$K108)</f>
        <v>0</v>
      </c>
      <c r="EQ108" s="1204"/>
      <c r="EU108" s="1202">
        <f>$G108</f>
        <v>0</v>
      </c>
      <c r="EV108" s="1203">
        <f>VLOOKUP($E108,EU$463:EX$474,2,FALSE)*EU108*($K108)+IF($G108&gt;0,($H108/$G108)*EU108,0)*(1-$K108)</f>
        <v>0</v>
      </c>
      <c r="EW108" s="1203">
        <f>VLOOKUP($E108,EU$463:EX$474,3,FALSE)*EU108*($K108)+IF($G108&gt;0,($I108/$G108)*EU108,0)*(1-$K108)</f>
        <v>0</v>
      </c>
      <c r="EX108" s="1203">
        <f>VLOOKUP($E108,EU$463:EX$474,4,FALSE)*EU108*($K108)+(EU108-EV108-EW108)*(1-$K108)</f>
        <v>0</v>
      </c>
      <c r="EY108" s="1204"/>
      <c r="FC108" s="1202">
        <f>$G108</f>
        <v>0</v>
      </c>
      <c r="FD108" s="1203">
        <f>VLOOKUP($E108,FC$463:FF$474,2,FALSE)*FC108*($K108)+IF($G108&gt;0,($H108/$G108)*FC108,0)*(1-$K108)</f>
        <v>0</v>
      </c>
      <c r="FE108" s="1203">
        <f>VLOOKUP($E108,FC$463:FF$474,3,FALSE)*FC108*($K108)+IF($G108&gt;0,($I108/$G108)*FC108,0)*(1-$K108)</f>
        <v>0</v>
      </c>
      <c r="FF108" s="1203">
        <f>VLOOKUP($E108,FC$463:FF$474,4,FALSE)*FC108*($K108)+(FC108-FD108-FE108)*(1-$K108)</f>
        <v>0</v>
      </c>
      <c r="FG108" s="1204"/>
      <c r="FK108" s="1202">
        <f>$G108</f>
        <v>0</v>
      </c>
      <c r="FL108" s="1203">
        <f>VLOOKUP($E108,FK$463:FN$474,2,FALSE)*FK108*($K108)+IF($G108&gt;0,($H108/$G108)*FK108,0)*(1-$K108)</f>
        <v>0</v>
      </c>
      <c r="FM108" s="1203">
        <f>VLOOKUP($E108,FK$463:FN$474,3,FALSE)*FK108*($K108)+IF($G108&gt;0,($I108/$G108)*FK108,0)*(1-$K108)</f>
        <v>0</v>
      </c>
      <c r="FN108" s="1203">
        <f>VLOOKUP($E108,FK$463:FN$474,4,FALSE)*FK108*($K108)+(FK108-FL108-FM108)*(1-$K108)</f>
        <v>0</v>
      </c>
      <c r="FO108" s="1204"/>
    </row>
    <row r="109" spans="1:171" ht="16.5">
      <c r="A109" s="1231"/>
      <c r="B109" s="127" t="s">
        <v>96</v>
      </c>
      <c r="C109" s="1226"/>
      <c r="D109" s="1227"/>
      <c r="E109" s="1227"/>
      <c r="F109" s="1228"/>
      <c r="G109" s="1245">
        <f>SUM(G104:G108)</f>
        <v>0</v>
      </c>
      <c r="H109" s="1245">
        <f>SUM(H104:H108)</f>
        <v>0</v>
      </c>
      <c r="I109" s="1245">
        <f>SUM(I104:I108)</f>
        <v>0</v>
      </c>
      <c r="J109" s="1246">
        <f>SUM(J104:J108)</f>
        <v>0</v>
      </c>
      <c r="K109" s="1167"/>
      <c r="O109" s="1275">
        <f>SUM(O104:O108)</f>
        <v>0</v>
      </c>
      <c r="P109" s="1275">
        <f>SUM(P104:P108)</f>
        <v>0</v>
      </c>
      <c r="Q109" s="1275">
        <f>SUM(Q104:Q108)</f>
        <v>0</v>
      </c>
      <c r="R109" s="1275">
        <f>SUM(R104:R108)</f>
        <v>0</v>
      </c>
      <c r="S109" s="1204"/>
      <c r="W109" s="1275">
        <f>SUM(W104:W108)</f>
        <v>0</v>
      </c>
      <c r="X109" s="1275">
        <f>SUM(X104:X108)</f>
        <v>0</v>
      </c>
      <c r="Y109" s="1275">
        <f>SUM(Y104:Y108)</f>
        <v>0</v>
      </c>
      <c r="Z109" s="1275">
        <f>SUM(Z104:Z108)</f>
        <v>0</v>
      </c>
      <c r="AA109" s="1204"/>
      <c r="AE109" s="1275">
        <f>SUM(AE104:AE108)</f>
        <v>0</v>
      </c>
      <c r="AF109" s="1275">
        <f>SUM(AF104:AF108)</f>
        <v>0</v>
      </c>
      <c r="AG109" s="1275">
        <f>SUM(AG104:AG108)</f>
        <v>0</v>
      </c>
      <c r="AH109" s="1275">
        <f>SUM(AH104:AH108)</f>
        <v>0</v>
      </c>
      <c r="AI109" s="1204"/>
      <c r="AM109" s="1275">
        <f>SUM(AM104:AM108)</f>
        <v>0</v>
      </c>
      <c r="AN109" s="1275">
        <f>SUM(AN104:AN108)</f>
        <v>0</v>
      </c>
      <c r="AO109" s="1275">
        <f>SUM(AO104:AO108)</f>
        <v>0</v>
      </c>
      <c r="AP109" s="1275">
        <f>SUM(AP104:AP108)</f>
        <v>0</v>
      </c>
      <c r="AQ109" s="1204"/>
      <c r="AU109" s="1275">
        <f>SUM(AU104:AU108)</f>
        <v>0</v>
      </c>
      <c r="AV109" s="1275">
        <f>SUM(AV104:AV108)</f>
        <v>0</v>
      </c>
      <c r="AW109" s="1275">
        <f>SUM(AW104:AW108)</f>
        <v>0</v>
      </c>
      <c r="AX109" s="1275">
        <f>SUM(AX104:AX108)</f>
        <v>0</v>
      </c>
      <c r="AY109" s="1204"/>
      <c r="BC109" s="1275">
        <f>SUM(BC104:BC108)</f>
        <v>0</v>
      </c>
      <c r="BD109" s="1275">
        <f>SUM(BD104:BD108)</f>
        <v>0</v>
      </c>
      <c r="BE109" s="1275">
        <f>SUM(BE104:BE108)</f>
        <v>0</v>
      </c>
      <c r="BF109" s="1275">
        <f>SUM(BF104:BF108)</f>
        <v>0</v>
      </c>
      <c r="BG109" s="1204"/>
      <c r="BK109" s="1275">
        <f>SUM(BK104:BK108)</f>
        <v>0</v>
      </c>
      <c r="BL109" s="1275">
        <f>SUM(BL104:BL108)</f>
        <v>0</v>
      </c>
      <c r="BM109" s="1275">
        <f>SUM(BM104:BM108)</f>
        <v>0</v>
      </c>
      <c r="BN109" s="1275">
        <f>SUM(BN104:BN108)</f>
        <v>0</v>
      </c>
      <c r="BO109" s="1204"/>
      <c r="BS109" s="1275">
        <f>SUM(BS104:BS108)</f>
        <v>0</v>
      </c>
      <c r="BT109" s="1275">
        <f>SUM(BT104:BT108)</f>
        <v>0</v>
      </c>
      <c r="BU109" s="1275">
        <f>SUM(BU104:BU108)</f>
        <v>0</v>
      </c>
      <c r="BV109" s="1275">
        <f>SUM(BV104:BV108)</f>
        <v>0</v>
      </c>
      <c r="BW109" s="1204"/>
      <c r="CA109" s="1275">
        <f>SUM(CA104:CA108)</f>
        <v>0</v>
      </c>
      <c r="CB109" s="1275">
        <f>SUM(CB104:CB108)</f>
        <v>0</v>
      </c>
      <c r="CC109" s="1275">
        <f>SUM(CC104:CC108)</f>
        <v>0</v>
      </c>
      <c r="CD109" s="1275">
        <f>SUM(CD104:CD108)</f>
        <v>0</v>
      </c>
      <c r="CE109" s="1204"/>
      <c r="CI109" s="1275">
        <f>SUM(CI104:CI108)</f>
        <v>0</v>
      </c>
      <c r="CJ109" s="1275">
        <f>SUM(CJ104:CJ108)</f>
        <v>0</v>
      </c>
      <c r="CK109" s="1275">
        <f>SUM(CK104:CK108)</f>
        <v>0</v>
      </c>
      <c r="CL109" s="1275">
        <f>SUM(CL104:CL108)</f>
        <v>0</v>
      </c>
      <c r="CM109" s="1204"/>
      <c r="CQ109" s="1275">
        <f>SUM(CQ104:CQ108)</f>
        <v>0</v>
      </c>
      <c r="CR109" s="1275">
        <f>SUM(CR104:CR108)</f>
        <v>0</v>
      </c>
      <c r="CS109" s="1275">
        <f>SUM(CS104:CS108)</f>
        <v>0</v>
      </c>
      <c r="CT109" s="1275">
        <f>SUM(CT104:CT108)</f>
        <v>0</v>
      </c>
      <c r="CU109" s="1204"/>
      <c r="CY109" s="1275">
        <f>SUM(CY104:CY108)</f>
        <v>0</v>
      </c>
      <c r="CZ109" s="1275">
        <f>SUM(CZ104:CZ108)</f>
        <v>0</v>
      </c>
      <c r="DA109" s="1275">
        <f>SUM(DA104:DA108)</f>
        <v>0</v>
      </c>
      <c r="DB109" s="1275">
        <f>SUM(DB104:DB108)</f>
        <v>0</v>
      </c>
      <c r="DC109" s="1204"/>
      <c r="DG109" s="1275">
        <f>SUM(DG104:DG108)</f>
        <v>0</v>
      </c>
      <c r="DH109" s="1275">
        <f>SUM(DH104:DH108)</f>
        <v>0</v>
      </c>
      <c r="DI109" s="1275">
        <f>SUM(DI104:DI108)</f>
        <v>0</v>
      </c>
      <c r="DJ109" s="1275">
        <f>SUM(DJ104:DJ108)</f>
        <v>0</v>
      </c>
      <c r="DK109" s="1204"/>
      <c r="DO109" s="1275">
        <f>SUM(DO104:DO108)</f>
        <v>0</v>
      </c>
      <c r="DP109" s="1275">
        <f>SUM(DP104:DP108)</f>
        <v>0</v>
      </c>
      <c r="DQ109" s="1275">
        <f>SUM(DQ104:DQ108)</f>
        <v>0</v>
      </c>
      <c r="DR109" s="1275">
        <f>SUM(DR104:DR108)</f>
        <v>0</v>
      </c>
      <c r="DS109" s="1204"/>
      <c r="DW109" s="1275">
        <f>SUM(DW104:DW108)</f>
        <v>0</v>
      </c>
      <c r="DX109" s="1275">
        <f>SUM(DX104:DX108)</f>
        <v>0</v>
      </c>
      <c r="DY109" s="1275">
        <f>SUM(DY104:DY108)</f>
        <v>0</v>
      </c>
      <c r="DZ109" s="1275">
        <f>SUM(DZ104:DZ108)</f>
        <v>0</v>
      </c>
      <c r="EA109" s="1204"/>
      <c r="EE109" s="1275">
        <f>SUM(EE104:EE108)</f>
        <v>0</v>
      </c>
      <c r="EF109" s="1275">
        <f>SUM(EF104:EF108)</f>
        <v>0</v>
      </c>
      <c r="EG109" s="1275">
        <f>SUM(EG104:EG108)</f>
        <v>0</v>
      </c>
      <c r="EH109" s="1275">
        <f>SUM(EH104:EH108)</f>
        <v>0</v>
      </c>
      <c r="EI109" s="1204"/>
      <c r="EM109" s="1275">
        <f>SUM(EM104:EM108)</f>
        <v>0</v>
      </c>
      <c r="EN109" s="1275">
        <f>SUM(EN104:EN108)</f>
        <v>0</v>
      </c>
      <c r="EO109" s="1275">
        <f>SUM(EO104:EO108)</f>
        <v>0</v>
      </c>
      <c r="EP109" s="1275">
        <f>SUM(EP104:EP108)</f>
        <v>0</v>
      </c>
      <c r="EQ109" s="1204"/>
      <c r="EU109" s="1275">
        <f>SUM(EU104:EU108)</f>
        <v>0</v>
      </c>
      <c r="EV109" s="1275">
        <f>SUM(EV104:EV108)</f>
        <v>0</v>
      </c>
      <c r="EW109" s="1275">
        <f>SUM(EW104:EW108)</f>
        <v>0</v>
      </c>
      <c r="EX109" s="1275">
        <f>SUM(EX104:EX108)</f>
        <v>0</v>
      </c>
      <c r="EY109" s="1204"/>
      <c r="FC109" s="1275">
        <f>SUM(FC104:FC108)</f>
        <v>0</v>
      </c>
      <c r="FD109" s="1275">
        <f>SUM(FD104:FD108)</f>
        <v>0</v>
      </c>
      <c r="FE109" s="1275">
        <f>SUM(FE104:FE108)</f>
        <v>0</v>
      </c>
      <c r="FF109" s="1275">
        <f>SUM(FF104:FF108)</f>
        <v>0</v>
      </c>
      <c r="FG109" s="1204"/>
      <c r="FK109" s="1275">
        <f>SUM(FK104:FK108)</f>
        <v>0</v>
      </c>
      <c r="FL109" s="1275">
        <f>SUM(FL104:FL108)</f>
        <v>0</v>
      </c>
      <c r="FM109" s="1275">
        <f>SUM(FM104:FM108)</f>
        <v>0</v>
      </c>
      <c r="FN109" s="1275">
        <f>SUM(FN104:FN108)</f>
        <v>0</v>
      </c>
      <c r="FO109" s="1204"/>
    </row>
    <row r="110" spans="1:171">
      <c r="A110" s="832"/>
      <c r="J110" s="455"/>
      <c r="K110" s="1167"/>
      <c r="S110" s="1204"/>
      <c r="AA110" s="1204"/>
      <c r="AI110" s="1204"/>
      <c r="AQ110" s="1204"/>
      <c r="AY110" s="1204"/>
      <c r="BG110" s="1204"/>
      <c r="BO110" s="1204"/>
      <c r="BW110" s="1204"/>
      <c r="CE110" s="1204"/>
      <c r="CM110" s="1204"/>
      <c r="CU110" s="1204"/>
      <c r="DC110" s="1204"/>
      <c r="DK110" s="1204"/>
      <c r="DS110" s="1204"/>
      <c r="EA110" s="1204"/>
      <c r="EI110" s="1204"/>
      <c r="EQ110" s="1204"/>
      <c r="EY110" s="1204"/>
      <c r="FG110" s="1204"/>
      <c r="FO110" s="1204"/>
    </row>
    <row r="111" spans="1:171" ht="16.5">
      <c r="A111" s="1264" t="s">
        <v>164</v>
      </c>
      <c r="B111" s="286"/>
      <c r="C111" s="1265"/>
      <c r="D111" s="769"/>
      <c r="E111" s="769"/>
      <c r="F111" s="769"/>
      <c r="G111" s="1276"/>
      <c r="H111" s="1276"/>
      <c r="I111" s="1276"/>
      <c r="J111" s="1277"/>
      <c r="K111" s="1167"/>
      <c r="S111" s="1204"/>
      <c r="AA111" s="1204"/>
      <c r="AI111" s="1204"/>
      <c r="AQ111" s="1204"/>
      <c r="AY111" s="1204"/>
      <c r="BG111" s="1204"/>
      <c r="BO111" s="1204"/>
      <c r="BW111" s="1204"/>
      <c r="CE111" s="1204"/>
      <c r="CM111" s="1204"/>
      <c r="CU111" s="1204"/>
      <c r="DC111" s="1204"/>
      <c r="DK111" s="1204"/>
      <c r="DS111" s="1204"/>
      <c r="EA111" s="1204"/>
      <c r="EI111" s="1204"/>
      <c r="EQ111" s="1204"/>
      <c r="EY111" s="1204"/>
      <c r="FG111" s="1204"/>
      <c r="FO111" s="1204"/>
    </row>
    <row r="112" spans="1:171">
      <c r="A112" s="1221">
        <v>117</v>
      </c>
      <c r="B112" s="520" t="s">
        <v>369</v>
      </c>
      <c r="C112" s="1197"/>
      <c r="D112" s="1197">
        <v>151</v>
      </c>
      <c r="E112" s="629" t="s">
        <v>351</v>
      </c>
      <c r="F112" s="1199"/>
      <c r="G112" s="629">
        <f>'Sch 1- Rate Base '!G112</f>
        <v>0</v>
      </c>
      <c r="H112" s="629">
        <f>'Sch 1- Rate Base '!H112</f>
        <v>0</v>
      </c>
      <c r="I112" s="629">
        <f>'Sch 1- Rate Base '!I112</f>
        <v>0</v>
      </c>
      <c r="J112" s="630">
        <f>'Sch 1- Rate Base '!J112</f>
        <v>0</v>
      </c>
      <c r="K112" s="1167">
        <f t="shared" ref="K112:K124" si="405">IF($E112="DIRECT",0,1)</f>
        <v>1</v>
      </c>
      <c r="N112" s="1278">
        <f>VLOOKUP($A112,'New Resources - Individual'!$A$4:$Y$151,N$2,FALSE)*N$1</f>
        <v>0</v>
      </c>
      <c r="O112" s="1202">
        <f t="shared" ref="O112:O117" si="406">$G112+N112</f>
        <v>0</v>
      </c>
      <c r="P112" s="1203">
        <f t="shared" ref="P112:P118" si="407">VLOOKUP($E112,O$463:R$474,2,FALSE)*O112*($K112)+IF($G112&gt;0,($H112/$G112)*O112,0)*(1-$K112)</f>
        <v>0</v>
      </c>
      <c r="Q112" s="1203">
        <f t="shared" ref="Q112:Q118" si="408">VLOOKUP($E112,O$463:R$474,3,FALSE)*O112*($K112)+IF($G112&gt;0,($I112/$G112)*O112,0)*(1-$K112)</f>
        <v>0</v>
      </c>
      <c r="R112" s="1203">
        <f t="shared" ref="R112:R124" si="409">VLOOKUP($E112,O$463:R$474,4,FALSE)*O112*($K112)+(O112-P112-Q112)*(1-$K112)</f>
        <v>0</v>
      </c>
      <c r="S112" s="1204"/>
      <c r="V112" s="1278">
        <f>VLOOKUP($A112,'New Resources - Individual'!$A$4:$Y$151,V$2,FALSE)*V$1</f>
        <v>0</v>
      </c>
      <c r="W112" s="1202">
        <f t="shared" ref="W112:W117" si="410">$G112+V112</f>
        <v>0</v>
      </c>
      <c r="X112" s="1203">
        <f t="shared" ref="X112:X118" si="411">VLOOKUP($E112,W$463:Z$474,2,FALSE)*W112*($K112)+IF($G112&gt;0,($H112/$G112)*W112,0)*(1-$K112)</f>
        <v>0</v>
      </c>
      <c r="Y112" s="1203">
        <f t="shared" ref="Y112:Y118" si="412">VLOOKUP($E112,W$463:Z$474,3,FALSE)*W112*($K112)+IF($G112&gt;0,($I112/$G112)*W112,0)*(1-$K112)</f>
        <v>0</v>
      </c>
      <c r="Z112" s="1203">
        <f t="shared" ref="Z112:Z124" si="413">VLOOKUP($E112,W$463:Z$474,4,FALSE)*W112*($K112)+(W112-X112-Y112)*(1-$K112)</f>
        <v>0</v>
      </c>
      <c r="AA112" s="1204"/>
      <c r="AD112" s="1278">
        <f>VLOOKUP($A112,'New Resources - Individual'!$A$4:$Y$151,AD$2,FALSE)*AD$1</f>
        <v>0</v>
      </c>
      <c r="AE112" s="1202">
        <f t="shared" ref="AE112:AE117" si="414">$G112+AD112</f>
        <v>0</v>
      </c>
      <c r="AF112" s="1203">
        <f t="shared" ref="AF112:AF118" si="415">VLOOKUP($E112,AE$463:AH$474,2,FALSE)*AE112*($K112)+IF($G112&gt;0,($H112/$G112)*AE112,0)*(1-$K112)</f>
        <v>0</v>
      </c>
      <c r="AG112" s="1203">
        <f t="shared" ref="AG112:AG118" si="416">VLOOKUP($E112,AE$463:AH$474,3,FALSE)*AE112*($K112)+IF($G112&gt;0,($I112/$G112)*AE112,0)*(1-$K112)</f>
        <v>0</v>
      </c>
      <c r="AH112" s="1203">
        <f t="shared" ref="AH112:AH124" si="417">VLOOKUP($E112,AE$463:AH$474,4,FALSE)*AE112*($K112)+(AE112-AF112-AG112)*(1-$K112)</f>
        <v>0</v>
      </c>
      <c r="AI112" s="1204"/>
      <c r="AL112" s="1278">
        <f>VLOOKUP($A112,'New Resources - Individual'!$A$4:$Y$151,AL$2,FALSE)*AL$1</f>
        <v>0</v>
      </c>
      <c r="AM112" s="1202">
        <f t="shared" ref="AM112:AM117" si="418">$G112+AL112</f>
        <v>0</v>
      </c>
      <c r="AN112" s="1203">
        <f t="shared" ref="AN112:AN118" si="419">VLOOKUP($E112,AM$463:AP$474,2,FALSE)*AM112*($K112)+IF($G112&gt;0,($H112/$G112)*AM112,0)*(1-$K112)</f>
        <v>0</v>
      </c>
      <c r="AO112" s="1203">
        <f t="shared" ref="AO112:AO118" si="420">VLOOKUP($E112,AM$463:AP$474,3,FALSE)*AM112*($K112)+IF($G112&gt;0,($I112/$G112)*AM112,0)*(1-$K112)</f>
        <v>0</v>
      </c>
      <c r="AP112" s="1203">
        <f t="shared" ref="AP112:AP124" si="421">VLOOKUP($E112,AM$463:AP$474,4,FALSE)*AM112*($K112)+(AM112-AN112-AO112)*(1-$K112)</f>
        <v>0</v>
      </c>
      <c r="AQ112" s="1204"/>
      <c r="AT112" s="1278">
        <f>VLOOKUP($A112,'New Resources - Individual'!$A$4:$Y$151,AT$2,FALSE)*AT$1</f>
        <v>0</v>
      </c>
      <c r="AU112" s="1202">
        <f t="shared" ref="AU112:AU117" si="422">$G112+AT112</f>
        <v>0</v>
      </c>
      <c r="AV112" s="1203">
        <f t="shared" ref="AV112:AV118" si="423">VLOOKUP($E112,AU$463:AX$474,2,FALSE)*AU112*($K112)+IF($G112&gt;0,($H112/$G112)*AU112,0)*(1-$K112)</f>
        <v>0</v>
      </c>
      <c r="AW112" s="1203">
        <f t="shared" ref="AW112:AW118" si="424">VLOOKUP($E112,AU$463:AX$474,3,FALSE)*AU112*($K112)+IF($G112&gt;0,($I112/$G112)*AU112,0)*(1-$K112)</f>
        <v>0</v>
      </c>
      <c r="AX112" s="1203">
        <f t="shared" ref="AX112:AX124" si="425">VLOOKUP($E112,AU$463:AX$474,4,FALSE)*AU112*($K112)+(AU112-AV112-AW112)*(1-$K112)</f>
        <v>0</v>
      </c>
      <c r="AY112" s="1204"/>
      <c r="BB112" s="1278">
        <f>VLOOKUP($A112,'New Resources - Individual'!$A$4:$Y$151,BB$2,FALSE)*BB$1</f>
        <v>0</v>
      </c>
      <c r="BC112" s="1202">
        <f t="shared" ref="BC112:BC117" si="426">$G112+BB112</f>
        <v>0</v>
      </c>
      <c r="BD112" s="1203">
        <f t="shared" ref="BD112:BD118" si="427">VLOOKUP($E112,BC$463:BF$474,2,FALSE)*BC112*($K112)+IF($G112&gt;0,($H112/$G112)*BC112,0)*(1-$K112)</f>
        <v>0</v>
      </c>
      <c r="BE112" s="1203">
        <f t="shared" ref="BE112:BE118" si="428">VLOOKUP($E112,BC$463:BF$474,3,FALSE)*BC112*($K112)+IF($G112&gt;0,($I112/$G112)*BC112,0)*(1-$K112)</f>
        <v>0</v>
      </c>
      <c r="BF112" s="1203">
        <f t="shared" ref="BF112:BF124" si="429">VLOOKUP($E112,BC$463:BF$474,4,FALSE)*BC112*($K112)+(BC112-BD112-BE112)*(1-$K112)</f>
        <v>0</v>
      </c>
      <c r="BG112" s="1204"/>
      <c r="BJ112" s="1278">
        <f>VLOOKUP($A112,'New Resources - Individual'!$A$4:$Y$151,BJ$2,FALSE)*BJ$1</f>
        <v>0</v>
      </c>
      <c r="BK112" s="1202">
        <f t="shared" ref="BK112:BK117" si="430">$G112+BJ112</f>
        <v>0</v>
      </c>
      <c r="BL112" s="1203">
        <f t="shared" ref="BL112:BL118" si="431">VLOOKUP($E112,BK$463:BN$474,2,FALSE)*BK112*($K112)+IF($G112&gt;0,($H112/$G112)*BK112,0)*(1-$K112)</f>
        <v>0</v>
      </c>
      <c r="BM112" s="1203">
        <f t="shared" ref="BM112:BM118" si="432">VLOOKUP($E112,BK$463:BN$474,3,FALSE)*BK112*($K112)+IF($G112&gt;0,($I112/$G112)*BK112,0)*(1-$K112)</f>
        <v>0</v>
      </c>
      <c r="BN112" s="1203">
        <f t="shared" ref="BN112:BN124" si="433">VLOOKUP($E112,BK$463:BN$474,4,FALSE)*BK112*($K112)+(BK112-BL112-BM112)*(1-$K112)</f>
        <v>0</v>
      </c>
      <c r="BO112" s="1204"/>
      <c r="BR112" s="1278">
        <f>VLOOKUP($A112,'New Resources - Individual'!$A$4:$Y$151,BR$2,FALSE)*BR$1</f>
        <v>0</v>
      </c>
      <c r="BS112" s="1202">
        <f t="shared" ref="BS112:BS117" si="434">$G112+BR112</f>
        <v>0</v>
      </c>
      <c r="BT112" s="1203">
        <f t="shared" ref="BT112:BT118" si="435">VLOOKUP($E112,BS$463:BV$474,2,FALSE)*BS112*($K112)+IF($G112&gt;0,($H112/$G112)*BS112,0)*(1-$K112)</f>
        <v>0</v>
      </c>
      <c r="BU112" s="1203">
        <f t="shared" ref="BU112:BU118" si="436">VLOOKUP($E112,BS$463:BV$474,3,FALSE)*BS112*($K112)+IF($G112&gt;0,($I112/$G112)*BS112,0)*(1-$K112)</f>
        <v>0</v>
      </c>
      <c r="BV112" s="1203">
        <f t="shared" ref="BV112:BV124" si="437">VLOOKUP($E112,BS$463:BV$474,4,FALSE)*BS112*($K112)+(BS112-BT112-BU112)*(1-$K112)</f>
        <v>0</v>
      </c>
      <c r="BW112" s="1204"/>
      <c r="BZ112" s="1278">
        <f>VLOOKUP($A112,'New Resources - Individual'!$A$4:$Y$151,BZ$2,FALSE)*BZ$1</f>
        <v>0</v>
      </c>
      <c r="CA112" s="1202">
        <f t="shared" ref="CA112:CA117" si="438">$G112+BZ112</f>
        <v>0</v>
      </c>
      <c r="CB112" s="1203">
        <f t="shared" ref="CB112:CB118" si="439">VLOOKUP($E112,CA$463:CD$474,2,FALSE)*CA112*($K112)+IF($G112&gt;0,($H112/$G112)*CA112,0)*(1-$K112)</f>
        <v>0</v>
      </c>
      <c r="CC112" s="1203">
        <f t="shared" ref="CC112:CC118" si="440">VLOOKUP($E112,CA$463:CD$474,3,FALSE)*CA112*($K112)+IF($G112&gt;0,($I112/$G112)*CA112,0)*(1-$K112)</f>
        <v>0</v>
      </c>
      <c r="CD112" s="1203">
        <f t="shared" ref="CD112:CD124" si="441">VLOOKUP($E112,CA$463:CD$474,4,FALSE)*CA112*($K112)+(CA112-CB112-CC112)*(1-$K112)</f>
        <v>0</v>
      </c>
      <c r="CE112" s="1204"/>
      <c r="CH112" s="1278">
        <f>VLOOKUP($A112,'New Resources - Individual'!$A$4:$Y$151,CH$2,FALSE)*CH$1</f>
        <v>0</v>
      </c>
      <c r="CI112" s="1202">
        <f t="shared" ref="CI112:CI117" si="442">$G112+CH112</f>
        <v>0</v>
      </c>
      <c r="CJ112" s="1203">
        <f t="shared" ref="CJ112:CJ118" si="443">VLOOKUP($E112,CI$463:CL$474,2,FALSE)*CI112*($K112)+IF($G112&gt;0,($H112/$G112)*CI112,0)*(1-$K112)</f>
        <v>0</v>
      </c>
      <c r="CK112" s="1203">
        <f t="shared" ref="CK112:CK118" si="444">VLOOKUP($E112,CI$463:CL$474,3,FALSE)*CI112*($K112)+IF($G112&gt;0,($I112/$G112)*CI112,0)*(1-$K112)</f>
        <v>0</v>
      </c>
      <c r="CL112" s="1203">
        <f t="shared" ref="CL112:CL124" si="445">VLOOKUP($E112,CI$463:CL$474,4,FALSE)*CI112*($K112)+(CI112-CJ112-CK112)*(1-$K112)</f>
        <v>0</v>
      </c>
      <c r="CM112" s="1204"/>
      <c r="CP112" s="1278">
        <f>VLOOKUP($A112,'New Resources - Individual'!$A$4:$Y$151,CP$2,FALSE)*CP$1</f>
        <v>0</v>
      </c>
      <c r="CQ112" s="1202">
        <f t="shared" ref="CQ112:CQ117" si="446">$G112+CP112</f>
        <v>0</v>
      </c>
      <c r="CR112" s="1203">
        <f t="shared" ref="CR112:CR118" si="447">VLOOKUP($E112,CQ$463:CT$474,2,FALSE)*CQ112*($K112)+IF($G112&gt;0,($H112/$G112)*CQ112,0)*(1-$K112)</f>
        <v>0</v>
      </c>
      <c r="CS112" s="1203">
        <f t="shared" ref="CS112:CS118" si="448">VLOOKUP($E112,CQ$463:CT$474,3,FALSE)*CQ112*($K112)+IF($G112&gt;0,($I112/$G112)*CQ112,0)*(1-$K112)</f>
        <v>0</v>
      </c>
      <c r="CT112" s="1203">
        <f t="shared" ref="CT112:CT124" si="449">VLOOKUP($E112,CQ$463:CT$474,4,FALSE)*CQ112*($K112)+(CQ112-CR112-CS112)*(1-$K112)</f>
        <v>0</v>
      </c>
      <c r="CU112" s="1204"/>
      <c r="CX112" s="1278">
        <f>VLOOKUP($A112,'New Resources - Individual'!$A$4:$Y$151,CX$2,FALSE)*CX$1</f>
        <v>0</v>
      </c>
      <c r="CY112" s="1202">
        <f t="shared" ref="CY112:CY117" si="450">$G112+CX112</f>
        <v>0</v>
      </c>
      <c r="CZ112" s="1203">
        <f t="shared" ref="CZ112:CZ118" si="451">VLOOKUP($E112,CY$463:DB$474,2,FALSE)*CY112*($K112)+IF($G112&gt;0,($H112/$G112)*CY112,0)*(1-$K112)</f>
        <v>0</v>
      </c>
      <c r="DA112" s="1203">
        <f t="shared" ref="DA112:DA118" si="452">VLOOKUP($E112,CY$463:DB$474,3,FALSE)*CY112*($K112)+IF($G112&gt;0,($I112/$G112)*CY112,0)*(1-$K112)</f>
        <v>0</v>
      </c>
      <c r="DB112" s="1203">
        <f t="shared" ref="DB112:DB124" si="453">VLOOKUP($E112,CY$463:DB$474,4,FALSE)*CY112*($K112)+(CY112-CZ112-DA112)*(1-$K112)</f>
        <v>0</v>
      </c>
      <c r="DC112" s="1204"/>
      <c r="DF112" s="1278">
        <f>VLOOKUP($A112,'New Resources - Individual'!$A$4:$Y$151,DF$2,FALSE)*DF$1</f>
        <v>0</v>
      </c>
      <c r="DG112" s="1202">
        <f t="shared" ref="DG112:DG117" si="454">$G112+DF112</f>
        <v>0</v>
      </c>
      <c r="DH112" s="1203">
        <f t="shared" ref="DH112:DH118" si="455">VLOOKUP($E112,DG$463:DJ$474,2,FALSE)*DG112*($K112)+IF($G112&gt;0,($H112/$G112)*DG112,0)*(1-$K112)</f>
        <v>0</v>
      </c>
      <c r="DI112" s="1203">
        <f t="shared" ref="DI112:DI118" si="456">VLOOKUP($E112,DG$463:DJ$474,3,FALSE)*DG112*($K112)+IF($G112&gt;0,($I112/$G112)*DG112,0)*(1-$K112)</f>
        <v>0</v>
      </c>
      <c r="DJ112" s="1203">
        <f t="shared" ref="DJ112:DJ124" si="457">VLOOKUP($E112,DG$463:DJ$474,4,FALSE)*DG112*($K112)+(DG112-DH112-DI112)*(1-$K112)</f>
        <v>0</v>
      </c>
      <c r="DK112" s="1204"/>
      <c r="DN112" s="1278">
        <f>VLOOKUP($A112,'New Resources - Individual'!$A$4:$Y$151,DN$2,FALSE)*DN$1</f>
        <v>0</v>
      </c>
      <c r="DO112" s="1202">
        <f t="shared" ref="DO112:DO117" si="458">$G112+DN112</f>
        <v>0</v>
      </c>
      <c r="DP112" s="1203">
        <f t="shared" ref="DP112:DP118" si="459">VLOOKUP($E112,DO$463:DR$474,2,FALSE)*DO112*($K112)+IF($G112&gt;0,($H112/$G112)*DO112,0)*(1-$K112)</f>
        <v>0</v>
      </c>
      <c r="DQ112" s="1203">
        <f t="shared" ref="DQ112:DQ118" si="460">VLOOKUP($E112,DO$463:DR$474,3,FALSE)*DO112*($K112)+IF($G112&gt;0,($I112/$G112)*DO112,0)*(1-$K112)</f>
        <v>0</v>
      </c>
      <c r="DR112" s="1203">
        <f t="shared" ref="DR112:DR124" si="461">VLOOKUP($E112,DO$463:DR$474,4,FALSE)*DO112*($K112)+(DO112-DP112-DQ112)*(1-$K112)</f>
        <v>0</v>
      </c>
      <c r="DS112" s="1204"/>
      <c r="DV112" s="1278">
        <f>VLOOKUP($A112,'New Resources - Individual'!$A$4:$Y$151,DV$2,FALSE)*DV$1</f>
        <v>0</v>
      </c>
      <c r="DW112" s="1202">
        <f t="shared" ref="DW112:DW117" si="462">$G112+DV112</f>
        <v>0</v>
      </c>
      <c r="DX112" s="1203">
        <f t="shared" ref="DX112:DX118" si="463">VLOOKUP($E112,DW$463:DZ$474,2,FALSE)*DW112*($K112)+IF($G112&gt;0,($H112/$G112)*DW112,0)*(1-$K112)</f>
        <v>0</v>
      </c>
      <c r="DY112" s="1203">
        <f t="shared" ref="DY112:DY118" si="464">VLOOKUP($E112,DW$463:DZ$474,3,FALSE)*DW112*($K112)+IF($G112&gt;0,($I112/$G112)*DW112,0)*(1-$K112)</f>
        <v>0</v>
      </c>
      <c r="DZ112" s="1203">
        <f t="shared" ref="DZ112:DZ124" si="465">VLOOKUP($E112,DW$463:DZ$474,4,FALSE)*DW112*($K112)+(DW112-DX112-DY112)*(1-$K112)</f>
        <v>0</v>
      </c>
      <c r="EA112" s="1204"/>
      <c r="ED112" s="1278">
        <f>VLOOKUP($A112,'New Resources - Individual'!$A$4:$Y$151,ED$2,FALSE)*ED$1</f>
        <v>0</v>
      </c>
      <c r="EE112" s="1202">
        <f t="shared" ref="EE112:EE117" si="466">$G112+ED112</f>
        <v>0</v>
      </c>
      <c r="EF112" s="1203">
        <f t="shared" ref="EF112:EF118" si="467">VLOOKUP($E112,EE$463:EH$474,2,FALSE)*EE112*($K112)+IF($G112&gt;0,($H112/$G112)*EE112,0)*(1-$K112)</f>
        <v>0</v>
      </c>
      <c r="EG112" s="1203">
        <f t="shared" ref="EG112:EG118" si="468">VLOOKUP($E112,EE$463:EH$474,3,FALSE)*EE112*($K112)+IF($G112&gt;0,($I112/$G112)*EE112,0)*(1-$K112)</f>
        <v>0</v>
      </c>
      <c r="EH112" s="1203">
        <f t="shared" ref="EH112:EH124" si="469">VLOOKUP($E112,EE$463:EH$474,4,FALSE)*EE112*($K112)+(EE112-EF112-EG112)*(1-$K112)</f>
        <v>0</v>
      </c>
      <c r="EI112" s="1204"/>
      <c r="EL112" s="1278">
        <f>VLOOKUP($A112,'New Resources - Individual'!$A$4:$Y$151,EL$2,FALSE)*EL$1</f>
        <v>0</v>
      </c>
      <c r="EM112" s="1202">
        <f t="shared" ref="EM112:EM117" si="470">$G112+EL112</f>
        <v>0</v>
      </c>
      <c r="EN112" s="1203">
        <f t="shared" ref="EN112:EN118" si="471">VLOOKUP($E112,EM$463:EP$474,2,FALSE)*EM112*($K112)+IF($G112&gt;0,($H112/$G112)*EM112,0)*(1-$K112)</f>
        <v>0</v>
      </c>
      <c r="EO112" s="1203">
        <f t="shared" ref="EO112:EO118" si="472">VLOOKUP($E112,EM$463:EP$474,3,FALSE)*EM112*($K112)+IF($G112&gt;0,($I112/$G112)*EM112,0)*(1-$K112)</f>
        <v>0</v>
      </c>
      <c r="EP112" s="1203">
        <f t="shared" ref="EP112:EP124" si="473">VLOOKUP($E112,EM$463:EP$474,4,FALSE)*EM112*($K112)+(EM112-EN112-EO112)*(1-$K112)</f>
        <v>0</v>
      </c>
      <c r="EQ112" s="1204"/>
      <c r="ET112" s="1278">
        <f>VLOOKUP($A112,'New Resources - Individual'!$A$4:$Y$151,ET$2,FALSE)*ET$1</f>
        <v>0</v>
      </c>
      <c r="EU112" s="1202">
        <f t="shared" ref="EU112:EU117" si="474">$G112+ET112</f>
        <v>0</v>
      </c>
      <c r="EV112" s="1203">
        <f t="shared" ref="EV112:EV118" si="475">VLOOKUP($E112,EU$463:EX$474,2,FALSE)*EU112*($K112)+IF($G112&gt;0,($H112/$G112)*EU112,0)*(1-$K112)</f>
        <v>0</v>
      </c>
      <c r="EW112" s="1203">
        <f t="shared" ref="EW112:EW118" si="476">VLOOKUP($E112,EU$463:EX$474,3,FALSE)*EU112*($K112)+IF($G112&gt;0,($I112/$G112)*EU112,0)*(1-$K112)</f>
        <v>0</v>
      </c>
      <c r="EX112" s="1203">
        <f t="shared" ref="EX112:EX124" si="477">VLOOKUP($E112,EU$463:EX$474,4,FALSE)*EU112*($K112)+(EU112-EV112-EW112)*(1-$K112)</f>
        <v>0</v>
      </c>
      <c r="EY112" s="1204"/>
      <c r="FB112" s="1278">
        <f>VLOOKUP($A112,'New Resources - Individual'!$A$4:$Y$151,FB$2,FALSE)*FB$1</f>
        <v>0</v>
      </c>
      <c r="FC112" s="1202">
        <f t="shared" ref="FC112:FC117" si="478">$G112+FB112</f>
        <v>0</v>
      </c>
      <c r="FD112" s="1203">
        <f t="shared" ref="FD112:FD118" si="479">VLOOKUP($E112,FC$463:FF$474,2,FALSE)*FC112*($K112)+IF($G112&gt;0,($H112/$G112)*FC112,0)*(1-$K112)</f>
        <v>0</v>
      </c>
      <c r="FE112" s="1203">
        <f t="shared" ref="FE112:FE118" si="480">VLOOKUP($E112,FC$463:FF$474,3,FALSE)*FC112*($K112)+IF($G112&gt;0,($I112/$G112)*FC112,0)*(1-$K112)</f>
        <v>0</v>
      </c>
      <c r="FF112" s="1203">
        <f t="shared" ref="FF112:FF124" si="481">VLOOKUP($E112,FC$463:FF$474,4,FALSE)*FC112*($K112)+(FC112-FD112-FE112)*(1-$K112)</f>
        <v>0</v>
      </c>
      <c r="FG112" s="1204"/>
      <c r="FJ112" s="1278">
        <f>VLOOKUP($A112,'New Resources - Individual'!$A$4:$Y$151,FJ$2,FALSE)*FJ$1</f>
        <v>0</v>
      </c>
      <c r="FK112" s="1202">
        <f t="shared" ref="FK112:FK117" si="482">$G112+FJ112</f>
        <v>0</v>
      </c>
      <c r="FL112" s="1203">
        <f t="shared" ref="FL112:FL118" si="483">VLOOKUP($E112,FK$463:FN$474,2,FALSE)*FK112*($K112)+IF($G112&gt;0,($H112/$G112)*FK112,0)*(1-$K112)</f>
        <v>0</v>
      </c>
      <c r="FM112" s="1203">
        <f t="shared" ref="FM112:FM118" si="484">VLOOKUP($E112,FK$463:FN$474,3,FALSE)*FK112*($K112)+IF($G112&gt;0,($I112/$G112)*FK112,0)*(1-$K112)</f>
        <v>0</v>
      </c>
      <c r="FN112" s="1203">
        <f t="shared" ref="FN112:FN124" si="485">VLOOKUP($E112,FK$463:FN$474,4,FALSE)*FK112*($K112)+(FK112-FL112-FM112)*(1-$K112)</f>
        <v>0</v>
      </c>
      <c r="FO112" s="1204"/>
    </row>
    <row r="113" spans="1:171">
      <c r="A113" s="1269"/>
      <c r="B113" s="286" t="s">
        <v>6</v>
      </c>
      <c r="C113" s="1197"/>
      <c r="D113" s="1197">
        <v>152</v>
      </c>
      <c r="E113" s="629" t="s">
        <v>351</v>
      </c>
      <c r="F113" s="1199"/>
      <c r="G113" s="629">
        <f>'Sch 1- Rate Base '!G113</f>
        <v>0</v>
      </c>
      <c r="H113" s="629">
        <f>'Sch 1- Rate Base '!H113</f>
        <v>0</v>
      </c>
      <c r="I113" s="629">
        <f>'Sch 1- Rate Base '!I113</f>
        <v>0</v>
      </c>
      <c r="J113" s="630">
        <f>'Sch 1- Rate Base '!J113</f>
        <v>0</v>
      </c>
      <c r="K113" s="1167">
        <f t="shared" si="405"/>
        <v>1</v>
      </c>
      <c r="N113" s="1202"/>
      <c r="O113" s="1202">
        <f t="shared" si="406"/>
        <v>0</v>
      </c>
      <c r="P113" s="1203">
        <f t="shared" si="407"/>
        <v>0</v>
      </c>
      <c r="Q113" s="1203">
        <f t="shared" si="408"/>
        <v>0</v>
      </c>
      <c r="R113" s="1203">
        <f t="shared" si="409"/>
        <v>0</v>
      </c>
      <c r="S113" s="1204"/>
      <c r="V113" s="1202"/>
      <c r="W113" s="1202">
        <f t="shared" si="410"/>
        <v>0</v>
      </c>
      <c r="X113" s="1203">
        <f t="shared" si="411"/>
        <v>0</v>
      </c>
      <c r="Y113" s="1203">
        <f t="shared" si="412"/>
        <v>0</v>
      </c>
      <c r="Z113" s="1203">
        <f t="shared" si="413"/>
        <v>0</v>
      </c>
      <c r="AA113" s="1204"/>
      <c r="AD113" s="1202"/>
      <c r="AE113" s="1202">
        <f t="shared" si="414"/>
        <v>0</v>
      </c>
      <c r="AF113" s="1203">
        <f t="shared" si="415"/>
        <v>0</v>
      </c>
      <c r="AG113" s="1203">
        <f t="shared" si="416"/>
        <v>0</v>
      </c>
      <c r="AH113" s="1203">
        <f t="shared" si="417"/>
        <v>0</v>
      </c>
      <c r="AI113" s="1204"/>
      <c r="AL113" s="1202"/>
      <c r="AM113" s="1202">
        <f t="shared" si="418"/>
        <v>0</v>
      </c>
      <c r="AN113" s="1203">
        <f t="shared" si="419"/>
        <v>0</v>
      </c>
      <c r="AO113" s="1203">
        <f t="shared" si="420"/>
        <v>0</v>
      </c>
      <c r="AP113" s="1203">
        <f t="shared" si="421"/>
        <v>0</v>
      </c>
      <c r="AQ113" s="1204"/>
      <c r="AT113" s="1202"/>
      <c r="AU113" s="1202">
        <f t="shared" si="422"/>
        <v>0</v>
      </c>
      <c r="AV113" s="1203">
        <f t="shared" si="423"/>
        <v>0</v>
      </c>
      <c r="AW113" s="1203">
        <f t="shared" si="424"/>
        <v>0</v>
      </c>
      <c r="AX113" s="1203">
        <f t="shared" si="425"/>
        <v>0</v>
      </c>
      <c r="AY113" s="1204"/>
      <c r="BB113" s="1202"/>
      <c r="BC113" s="1202">
        <f t="shared" si="426"/>
        <v>0</v>
      </c>
      <c r="BD113" s="1203">
        <f t="shared" si="427"/>
        <v>0</v>
      </c>
      <c r="BE113" s="1203">
        <f t="shared" si="428"/>
        <v>0</v>
      </c>
      <c r="BF113" s="1203">
        <f t="shared" si="429"/>
        <v>0</v>
      </c>
      <c r="BG113" s="1204"/>
      <c r="BJ113" s="1202"/>
      <c r="BK113" s="1202">
        <f t="shared" si="430"/>
        <v>0</v>
      </c>
      <c r="BL113" s="1203">
        <f t="shared" si="431"/>
        <v>0</v>
      </c>
      <c r="BM113" s="1203">
        <f t="shared" si="432"/>
        <v>0</v>
      </c>
      <c r="BN113" s="1203">
        <f t="shared" si="433"/>
        <v>0</v>
      </c>
      <c r="BO113" s="1204"/>
      <c r="BR113" s="1202"/>
      <c r="BS113" s="1202">
        <f t="shared" si="434"/>
        <v>0</v>
      </c>
      <c r="BT113" s="1203">
        <f t="shared" si="435"/>
        <v>0</v>
      </c>
      <c r="BU113" s="1203">
        <f t="shared" si="436"/>
        <v>0</v>
      </c>
      <c r="BV113" s="1203">
        <f t="shared" si="437"/>
        <v>0</v>
      </c>
      <c r="BW113" s="1204"/>
      <c r="BZ113" s="1202"/>
      <c r="CA113" s="1202">
        <f t="shared" si="438"/>
        <v>0</v>
      </c>
      <c r="CB113" s="1203">
        <f t="shared" si="439"/>
        <v>0</v>
      </c>
      <c r="CC113" s="1203">
        <f t="shared" si="440"/>
        <v>0</v>
      </c>
      <c r="CD113" s="1203">
        <f t="shared" si="441"/>
        <v>0</v>
      </c>
      <c r="CE113" s="1204"/>
      <c r="CH113" s="1202"/>
      <c r="CI113" s="1202">
        <f t="shared" si="442"/>
        <v>0</v>
      </c>
      <c r="CJ113" s="1203">
        <f t="shared" si="443"/>
        <v>0</v>
      </c>
      <c r="CK113" s="1203">
        <f t="shared" si="444"/>
        <v>0</v>
      </c>
      <c r="CL113" s="1203">
        <f t="shared" si="445"/>
        <v>0</v>
      </c>
      <c r="CM113" s="1204"/>
      <c r="CP113" s="1202"/>
      <c r="CQ113" s="1202">
        <f t="shared" si="446"/>
        <v>0</v>
      </c>
      <c r="CR113" s="1203">
        <f t="shared" si="447"/>
        <v>0</v>
      </c>
      <c r="CS113" s="1203">
        <f t="shared" si="448"/>
        <v>0</v>
      </c>
      <c r="CT113" s="1203">
        <f t="shared" si="449"/>
        <v>0</v>
      </c>
      <c r="CU113" s="1204"/>
      <c r="CX113" s="1202"/>
      <c r="CY113" s="1202">
        <f t="shared" si="450"/>
        <v>0</v>
      </c>
      <c r="CZ113" s="1203">
        <f t="shared" si="451"/>
        <v>0</v>
      </c>
      <c r="DA113" s="1203">
        <f t="shared" si="452"/>
        <v>0</v>
      </c>
      <c r="DB113" s="1203">
        <f t="shared" si="453"/>
        <v>0</v>
      </c>
      <c r="DC113" s="1204"/>
      <c r="DF113" s="1202"/>
      <c r="DG113" s="1202">
        <f t="shared" si="454"/>
        <v>0</v>
      </c>
      <c r="DH113" s="1203">
        <f t="shared" si="455"/>
        <v>0</v>
      </c>
      <c r="DI113" s="1203">
        <f t="shared" si="456"/>
        <v>0</v>
      </c>
      <c r="DJ113" s="1203">
        <f t="shared" si="457"/>
        <v>0</v>
      </c>
      <c r="DK113" s="1204"/>
      <c r="DN113" s="1202"/>
      <c r="DO113" s="1202">
        <f t="shared" si="458"/>
        <v>0</v>
      </c>
      <c r="DP113" s="1203">
        <f t="shared" si="459"/>
        <v>0</v>
      </c>
      <c r="DQ113" s="1203">
        <f t="shared" si="460"/>
        <v>0</v>
      </c>
      <c r="DR113" s="1203">
        <f t="shared" si="461"/>
        <v>0</v>
      </c>
      <c r="DS113" s="1204"/>
      <c r="DV113" s="1202"/>
      <c r="DW113" s="1202">
        <f t="shared" si="462"/>
        <v>0</v>
      </c>
      <c r="DX113" s="1203">
        <f t="shared" si="463"/>
        <v>0</v>
      </c>
      <c r="DY113" s="1203">
        <f t="shared" si="464"/>
        <v>0</v>
      </c>
      <c r="DZ113" s="1203">
        <f t="shared" si="465"/>
        <v>0</v>
      </c>
      <c r="EA113" s="1204"/>
      <c r="ED113" s="1202"/>
      <c r="EE113" s="1202">
        <f t="shared" si="466"/>
        <v>0</v>
      </c>
      <c r="EF113" s="1203">
        <f t="shared" si="467"/>
        <v>0</v>
      </c>
      <c r="EG113" s="1203">
        <f t="shared" si="468"/>
        <v>0</v>
      </c>
      <c r="EH113" s="1203">
        <f t="shared" si="469"/>
        <v>0</v>
      </c>
      <c r="EI113" s="1204"/>
      <c r="EL113" s="1202"/>
      <c r="EM113" s="1202">
        <f t="shared" si="470"/>
        <v>0</v>
      </c>
      <c r="EN113" s="1203">
        <f t="shared" si="471"/>
        <v>0</v>
      </c>
      <c r="EO113" s="1203">
        <f t="shared" si="472"/>
        <v>0</v>
      </c>
      <c r="EP113" s="1203">
        <f t="shared" si="473"/>
        <v>0</v>
      </c>
      <c r="EQ113" s="1204"/>
      <c r="ET113" s="1202"/>
      <c r="EU113" s="1202">
        <f t="shared" si="474"/>
        <v>0</v>
      </c>
      <c r="EV113" s="1203">
        <f t="shared" si="475"/>
        <v>0</v>
      </c>
      <c r="EW113" s="1203">
        <f t="shared" si="476"/>
        <v>0</v>
      </c>
      <c r="EX113" s="1203">
        <f t="shared" si="477"/>
        <v>0</v>
      </c>
      <c r="EY113" s="1204"/>
      <c r="FB113" s="1202"/>
      <c r="FC113" s="1202">
        <f t="shared" si="478"/>
        <v>0</v>
      </c>
      <c r="FD113" s="1203">
        <f t="shared" si="479"/>
        <v>0</v>
      </c>
      <c r="FE113" s="1203">
        <f t="shared" si="480"/>
        <v>0</v>
      </c>
      <c r="FF113" s="1203">
        <f t="shared" si="481"/>
        <v>0</v>
      </c>
      <c r="FG113" s="1204"/>
      <c r="FJ113" s="1202"/>
      <c r="FK113" s="1202">
        <f t="shared" si="482"/>
        <v>0</v>
      </c>
      <c r="FL113" s="1203">
        <f t="shared" si="483"/>
        <v>0</v>
      </c>
      <c r="FM113" s="1203">
        <f t="shared" si="484"/>
        <v>0</v>
      </c>
      <c r="FN113" s="1203">
        <f t="shared" si="485"/>
        <v>0</v>
      </c>
      <c r="FO113" s="1204"/>
    </row>
    <row r="114" spans="1:171">
      <c r="A114" s="1221">
        <v>118</v>
      </c>
      <c r="B114" s="520" t="s">
        <v>72</v>
      </c>
      <c r="C114" s="1197"/>
      <c r="D114" s="1197">
        <v>154</v>
      </c>
      <c r="E114" s="629" t="s">
        <v>91</v>
      </c>
      <c r="F114" s="1199"/>
      <c r="G114" s="629">
        <f>'Sch 1- Rate Base '!G114</f>
        <v>0</v>
      </c>
      <c r="H114" s="629">
        <f>'Sch 1- Rate Base '!H114</f>
        <v>0</v>
      </c>
      <c r="I114" s="629">
        <f>'Sch 1- Rate Base '!I114</f>
        <v>0</v>
      </c>
      <c r="J114" s="630">
        <f>'Sch 1- Rate Base '!J114</f>
        <v>0</v>
      </c>
      <c r="K114" s="1167">
        <f t="shared" si="405"/>
        <v>1</v>
      </c>
      <c r="N114" s="1278">
        <f>VLOOKUP($A114,'New Resources - Individual'!$A$4:$Y$151,N$2,FALSE)*N$1</f>
        <v>0</v>
      </c>
      <c r="O114" s="1202">
        <f t="shared" si="406"/>
        <v>0</v>
      </c>
      <c r="P114" s="1203">
        <f t="shared" si="407"/>
        <v>0</v>
      </c>
      <c r="Q114" s="1203">
        <f t="shared" si="408"/>
        <v>0</v>
      </c>
      <c r="R114" s="1203">
        <f t="shared" si="409"/>
        <v>0</v>
      </c>
      <c r="S114" s="1204"/>
      <c r="V114" s="1278">
        <f>VLOOKUP($A114,'New Resources - Individual'!$A$4:$Y$151,V$2,FALSE)*V$1</f>
        <v>0</v>
      </c>
      <c r="W114" s="1202">
        <f t="shared" si="410"/>
        <v>0</v>
      </c>
      <c r="X114" s="1203">
        <f t="shared" si="411"/>
        <v>0</v>
      </c>
      <c r="Y114" s="1203">
        <f t="shared" si="412"/>
        <v>0</v>
      </c>
      <c r="Z114" s="1203">
        <f t="shared" si="413"/>
        <v>0</v>
      </c>
      <c r="AA114" s="1204"/>
      <c r="AD114" s="1278">
        <f>VLOOKUP($A114,'New Resources - Individual'!$A$4:$Y$151,AD$2,FALSE)*AD$1</f>
        <v>0</v>
      </c>
      <c r="AE114" s="1202">
        <f t="shared" si="414"/>
        <v>0</v>
      </c>
      <c r="AF114" s="1203">
        <f t="shared" si="415"/>
        <v>0</v>
      </c>
      <c r="AG114" s="1203">
        <f t="shared" si="416"/>
        <v>0</v>
      </c>
      <c r="AH114" s="1203">
        <f t="shared" si="417"/>
        <v>0</v>
      </c>
      <c r="AI114" s="1204"/>
      <c r="AL114" s="1278">
        <f>VLOOKUP($A114,'New Resources - Individual'!$A$4:$Y$151,AL$2,FALSE)*AL$1</f>
        <v>0</v>
      </c>
      <c r="AM114" s="1202">
        <f t="shared" si="418"/>
        <v>0</v>
      </c>
      <c r="AN114" s="1203">
        <f t="shared" si="419"/>
        <v>0</v>
      </c>
      <c r="AO114" s="1203">
        <f t="shared" si="420"/>
        <v>0</v>
      </c>
      <c r="AP114" s="1203">
        <f t="shared" si="421"/>
        <v>0</v>
      </c>
      <c r="AQ114" s="1204"/>
      <c r="AT114" s="1278">
        <f>VLOOKUP($A114,'New Resources - Individual'!$A$4:$Y$151,AT$2,FALSE)*AT$1</f>
        <v>0</v>
      </c>
      <c r="AU114" s="1202">
        <f t="shared" si="422"/>
        <v>0</v>
      </c>
      <c r="AV114" s="1203">
        <f t="shared" si="423"/>
        <v>0</v>
      </c>
      <c r="AW114" s="1203">
        <f t="shared" si="424"/>
        <v>0</v>
      </c>
      <c r="AX114" s="1203">
        <f t="shared" si="425"/>
        <v>0</v>
      </c>
      <c r="AY114" s="1204"/>
      <c r="BB114" s="1278">
        <f>VLOOKUP($A114,'New Resources - Individual'!$A$4:$Y$151,BB$2,FALSE)*BB$1</f>
        <v>0</v>
      </c>
      <c r="BC114" s="1202">
        <f t="shared" si="426"/>
        <v>0</v>
      </c>
      <c r="BD114" s="1203">
        <f t="shared" si="427"/>
        <v>0</v>
      </c>
      <c r="BE114" s="1203">
        <f t="shared" si="428"/>
        <v>0</v>
      </c>
      <c r="BF114" s="1203">
        <f t="shared" si="429"/>
        <v>0</v>
      </c>
      <c r="BG114" s="1204"/>
      <c r="BJ114" s="1278">
        <f>VLOOKUP($A114,'New Resources - Individual'!$A$4:$Y$151,BJ$2,FALSE)*BJ$1</f>
        <v>0</v>
      </c>
      <c r="BK114" s="1202">
        <f t="shared" si="430"/>
        <v>0</v>
      </c>
      <c r="BL114" s="1203">
        <f t="shared" si="431"/>
        <v>0</v>
      </c>
      <c r="BM114" s="1203">
        <f t="shared" si="432"/>
        <v>0</v>
      </c>
      <c r="BN114" s="1203">
        <f t="shared" si="433"/>
        <v>0</v>
      </c>
      <c r="BO114" s="1204"/>
      <c r="BR114" s="1278">
        <f>VLOOKUP($A114,'New Resources - Individual'!$A$4:$Y$151,BR$2,FALSE)*BR$1</f>
        <v>0</v>
      </c>
      <c r="BS114" s="1202">
        <f t="shared" si="434"/>
        <v>0</v>
      </c>
      <c r="BT114" s="1203">
        <f t="shared" si="435"/>
        <v>0</v>
      </c>
      <c r="BU114" s="1203">
        <f t="shared" si="436"/>
        <v>0</v>
      </c>
      <c r="BV114" s="1203">
        <f t="shared" si="437"/>
        <v>0</v>
      </c>
      <c r="BW114" s="1204"/>
      <c r="BZ114" s="1278">
        <f>VLOOKUP($A114,'New Resources - Individual'!$A$4:$Y$151,BZ$2,FALSE)*BZ$1</f>
        <v>0</v>
      </c>
      <c r="CA114" s="1202">
        <f t="shared" si="438"/>
        <v>0</v>
      </c>
      <c r="CB114" s="1203">
        <f t="shared" si="439"/>
        <v>0</v>
      </c>
      <c r="CC114" s="1203">
        <f t="shared" si="440"/>
        <v>0</v>
      </c>
      <c r="CD114" s="1203">
        <f t="shared" si="441"/>
        <v>0</v>
      </c>
      <c r="CE114" s="1204"/>
      <c r="CH114" s="1278">
        <f>VLOOKUP($A114,'New Resources - Individual'!$A$4:$Y$151,CH$2,FALSE)*CH$1</f>
        <v>0</v>
      </c>
      <c r="CI114" s="1202">
        <f t="shared" si="442"/>
        <v>0</v>
      </c>
      <c r="CJ114" s="1203">
        <f t="shared" si="443"/>
        <v>0</v>
      </c>
      <c r="CK114" s="1203">
        <f t="shared" si="444"/>
        <v>0</v>
      </c>
      <c r="CL114" s="1203">
        <f t="shared" si="445"/>
        <v>0</v>
      </c>
      <c r="CM114" s="1204"/>
      <c r="CP114" s="1278">
        <f>VLOOKUP($A114,'New Resources - Individual'!$A$4:$Y$151,CP$2,FALSE)*CP$1</f>
        <v>0</v>
      </c>
      <c r="CQ114" s="1202">
        <f t="shared" si="446"/>
        <v>0</v>
      </c>
      <c r="CR114" s="1203">
        <f t="shared" si="447"/>
        <v>0</v>
      </c>
      <c r="CS114" s="1203">
        <f t="shared" si="448"/>
        <v>0</v>
      </c>
      <c r="CT114" s="1203">
        <f t="shared" si="449"/>
        <v>0</v>
      </c>
      <c r="CU114" s="1204"/>
      <c r="CX114" s="1278">
        <f>VLOOKUP($A114,'New Resources - Individual'!$A$4:$Y$151,CX$2,FALSE)*CX$1</f>
        <v>0</v>
      </c>
      <c r="CY114" s="1202">
        <f t="shared" si="450"/>
        <v>0</v>
      </c>
      <c r="CZ114" s="1203">
        <f t="shared" si="451"/>
        <v>0</v>
      </c>
      <c r="DA114" s="1203">
        <f t="shared" si="452"/>
        <v>0</v>
      </c>
      <c r="DB114" s="1203">
        <f t="shared" si="453"/>
        <v>0</v>
      </c>
      <c r="DC114" s="1204"/>
      <c r="DF114" s="1278">
        <f>VLOOKUP($A114,'New Resources - Individual'!$A$4:$Y$151,DF$2,FALSE)*DF$1</f>
        <v>0</v>
      </c>
      <c r="DG114" s="1202">
        <f t="shared" si="454"/>
        <v>0</v>
      </c>
      <c r="DH114" s="1203">
        <f t="shared" si="455"/>
        <v>0</v>
      </c>
      <c r="DI114" s="1203">
        <f t="shared" si="456"/>
        <v>0</v>
      </c>
      <c r="DJ114" s="1203">
        <f t="shared" si="457"/>
        <v>0</v>
      </c>
      <c r="DK114" s="1204"/>
      <c r="DN114" s="1278">
        <f>VLOOKUP($A114,'New Resources - Individual'!$A$4:$Y$151,DN$2,FALSE)*DN$1</f>
        <v>0</v>
      </c>
      <c r="DO114" s="1202">
        <f t="shared" si="458"/>
        <v>0</v>
      </c>
      <c r="DP114" s="1203">
        <f t="shared" si="459"/>
        <v>0</v>
      </c>
      <c r="DQ114" s="1203">
        <f t="shared" si="460"/>
        <v>0</v>
      </c>
      <c r="DR114" s="1203">
        <f t="shared" si="461"/>
        <v>0</v>
      </c>
      <c r="DS114" s="1204"/>
      <c r="DV114" s="1278">
        <f>VLOOKUP($A114,'New Resources - Individual'!$A$4:$Y$151,DV$2,FALSE)*DV$1</f>
        <v>0</v>
      </c>
      <c r="DW114" s="1202">
        <f t="shared" si="462"/>
        <v>0</v>
      </c>
      <c r="DX114" s="1203">
        <f t="shared" si="463"/>
        <v>0</v>
      </c>
      <c r="DY114" s="1203">
        <f t="shared" si="464"/>
        <v>0</v>
      </c>
      <c r="DZ114" s="1203">
        <f t="shared" si="465"/>
        <v>0</v>
      </c>
      <c r="EA114" s="1204"/>
      <c r="ED114" s="1278">
        <f>VLOOKUP($A114,'New Resources - Individual'!$A$4:$Y$151,ED$2,FALSE)*ED$1</f>
        <v>0</v>
      </c>
      <c r="EE114" s="1202">
        <f t="shared" si="466"/>
        <v>0</v>
      </c>
      <c r="EF114" s="1203">
        <f t="shared" si="467"/>
        <v>0</v>
      </c>
      <c r="EG114" s="1203">
        <f t="shared" si="468"/>
        <v>0</v>
      </c>
      <c r="EH114" s="1203">
        <f t="shared" si="469"/>
        <v>0</v>
      </c>
      <c r="EI114" s="1204"/>
      <c r="EL114" s="1278">
        <f>VLOOKUP($A114,'New Resources - Individual'!$A$4:$Y$151,EL$2,FALSE)*EL$1</f>
        <v>0</v>
      </c>
      <c r="EM114" s="1202">
        <f t="shared" si="470"/>
        <v>0</v>
      </c>
      <c r="EN114" s="1203">
        <f t="shared" si="471"/>
        <v>0</v>
      </c>
      <c r="EO114" s="1203">
        <f t="shared" si="472"/>
        <v>0</v>
      </c>
      <c r="EP114" s="1203">
        <f t="shared" si="473"/>
        <v>0</v>
      </c>
      <c r="EQ114" s="1204"/>
      <c r="ET114" s="1278">
        <f>VLOOKUP($A114,'New Resources - Individual'!$A$4:$Y$151,ET$2,FALSE)*ET$1</f>
        <v>0</v>
      </c>
      <c r="EU114" s="1202">
        <f t="shared" si="474"/>
        <v>0</v>
      </c>
      <c r="EV114" s="1203">
        <f t="shared" si="475"/>
        <v>0</v>
      </c>
      <c r="EW114" s="1203">
        <f t="shared" si="476"/>
        <v>0</v>
      </c>
      <c r="EX114" s="1203">
        <f t="shared" si="477"/>
        <v>0</v>
      </c>
      <c r="EY114" s="1204"/>
      <c r="FB114" s="1278">
        <f>VLOOKUP($A114,'New Resources - Individual'!$A$4:$Y$151,FB$2,FALSE)*FB$1</f>
        <v>0</v>
      </c>
      <c r="FC114" s="1202">
        <f t="shared" si="478"/>
        <v>0</v>
      </c>
      <c r="FD114" s="1203">
        <f t="shared" si="479"/>
        <v>0</v>
      </c>
      <c r="FE114" s="1203">
        <f t="shared" si="480"/>
        <v>0</v>
      </c>
      <c r="FF114" s="1203">
        <f t="shared" si="481"/>
        <v>0</v>
      </c>
      <c r="FG114" s="1204"/>
      <c r="FJ114" s="1278">
        <f>VLOOKUP($A114,'New Resources - Individual'!$A$4:$Y$151,FJ$2,FALSE)*FJ$1</f>
        <v>0</v>
      </c>
      <c r="FK114" s="1202">
        <f t="shared" si="482"/>
        <v>0</v>
      </c>
      <c r="FL114" s="1203">
        <f t="shared" si="483"/>
        <v>0</v>
      </c>
      <c r="FM114" s="1203">
        <f t="shared" si="484"/>
        <v>0</v>
      </c>
      <c r="FN114" s="1203">
        <f t="shared" si="485"/>
        <v>0</v>
      </c>
      <c r="FO114" s="1204"/>
    </row>
    <row r="115" spans="1:171">
      <c r="A115" s="1269"/>
      <c r="B115" s="520" t="s">
        <v>313</v>
      </c>
      <c r="C115" s="1197"/>
      <c r="D115" s="1197">
        <v>155</v>
      </c>
      <c r="E115" s="629" t="s">
        <v>349</v>
      </c>
      <c r="F115" s="1199"/>
      <c r="G115" s="629">
        <f>'Sch 1- Rate Base '!G115</f>
        <v>0</v>
      </c>
      <c r="H115" s="629">
        <f>'Sch 1- Rate Base '!H115</f>
        <v>0</v>
      </c>
      <c r="I115" s="629">
        <f>'Sch 1- Rate Base '!I115</f>
        <v>0</v>
      </c>
      <c r="J115" s="630">
        <f>'Sch 1- Rate Base '!J115</f>
        <v>0</v>
      </c>
      <c r="K115" s="1167">
        <f t="shared" si="405"/>
        <v>1</v>
      </c>
      <c r="N115" s="1202"/>
      <c r="O115" s="1202">
        <f t="shared" si="406"/>
        <v>0</v>
      </c>
      <c r="P115" s="1203">
        <f t="shared" si="407"/>
        <v>0</v>
      </c>
      <c r="Q115" s="1203">
        <f t="shared" si="408"/>
        <v>0</v>
      </c>
      <c r="R115" s="1203">
        <f t="shared" si="409"/>
        <v>0</v>
      </c>
      <c r="S115" s="1204"/>
      <c r="V115" s="1202"/>
      <c r="W115" s="1202">
        <f t="shared" si="410"/>
        <v>0</v>
      </c>
      <c r="X115" s="1203">
        <f t="shared" si="411"/>
        <v>0</v>
      </c>
      <c r="Y115" s="1203">
        <f t="shared" si="412"/>
        <v>0</v>
      </c>
      <c r="Z115" s="1203">
        <f t="shared" si="413"/>
        <v>0</v>
      </c>
      <c r="AA115" s="1204"/>
      <c r="AD115" s="1202"/>
      <c r="AE115" s="1202">
        <f t="shared" si="414"/>
        <v>0</v>
      </c>
      <c r="AF115" s="1203">
        <f t="shared" si="415"/>
        <v>0</v>
      </c>
      <c r="AG115" s="1203">
        <f t="shared" si="416"/>
        <v>0</v>
      </c>
      <c r="AH115" s="1203">
        <f t="shared" si="417"/>
        <v>0</v>
      </c>
      <c r="AI115" s="1204"/>
      <c r="AL115" s="1202"/>
      <c r="AM115" s="1202">
        <f t="shared" si="418"/>
        <v>0</v>
      </c>
      <c r="AN115" s="1203">
        <f t="shared" si="419"/>
        <v>0</v>
      </c>
      <c r="AO115" s="1203">
        <f t="shared" si="420"/>
        <v>0</v>
      </c>
      <c r="AP115" s="1203">
        <f t="shared" si="421"/>
        <v>0</v>
      </c>
      <c r="AQ115" s="1204"/>
      <c r="AT115" s="1202"/>
      <c r="AU115" s="1202">
        <f t="shared" si="422"/>
        <v>0</v>
      </c>
      <c r="AV115" s="1203">
        <f t="shared" si="423"/>
        <v>0</v>
      </c>
      <c r="AW115" s="1203">
        <f t="shared" si="424"/>
        <v>0</v>
      </c>
      <c r="AX115" s="1203">
        <f t="shared" si="425"/>
        <v>0</v>
      </c>
      <c r="AY115" s="1204"/>
      <c r="BB115" s="1202"/>
      <c r="BC115" s="1202">
        <f t="shared" si="426"/>
        <v>0</v>
      </c>
      <c r="BD115" s="1203">
        <f t="shared" si="427"/>
        <v>0</v>
      </c>
      <c r="BE115" s="1203">
        <f t="shared" si="428"/>
        <v>0</v>
      </c>
      <c r="BF115" s="1203">
        <f t="shared" si="429"/>
        <v>0</v>
      </c>
      <c r="BG115" s="1204"/>
      <c r="BJ115" s="1202"/>
      <c r="BK115" s="1202">
        <f t="shared" si="430"/>
        <v>0</v>
      </c>
      <c r="BL115" s="1203">
        <f t="shared" si="431"/>
        <v>0</v>
      </c>
      <c r="BM115" s="1203">
        <f t="shared" si="432"/>
        <v>0</v>
      </c>
      <c r="BN115" s="1203">
        <f t="shared" si="433"/>
        <v>0</v>
      </c>
      <c r="BO115" s="1204"/>
      <c r="BR115" s="1202"/>
      <c r="BS115" s="1202">
        <f t="shared" si="434"/>
        <v>0</v>
      </c>
      <c r="BT115" s="1203">
        <f t="shared" si="435"/>
        <v>0</v>
      </c>
      <c r="BU115" s="1203">
        <f t="shared" si="436"/>
        <v>0</v>
      </c>
      <c r="BV115" s="1203">
        <f t="shared" si="437"/>
        <v>0</v>
      </c>
      <c r="BW115" s="1204"/>
      <c r="BZ115" s="1202"/>
      <c r="CA115" s="1202">
        <f t="shared" si="438"/>
        <v>0</v>
      </c>
      <c r="CB115" s="1203">
        <f t="shared" si="439"/>
        <v>0</v>
      </c>
      <c r="CC115" s="1203">
        <f t="shared" si="440"/>
        <v>0</v>
      </c>
      <c r="CD115" s="1203">
        <f t="shared" si="441"/>
        <v>0</v>
      </c>
      <c r="CE115" s="1204"/>
      <c r="CH115" s="1202"/>
      <c r="CI115" s="1202">
        <f t="shared" si="442"/>
        <v>0</v>
      </c>
      <c r="CJ115" s="1203">
        <f t="shared" si="443"/>
        <v>0</v>
      </c>
      <c r="CK115" s="1203">
        <f t="shared" si="444"/>
        <v>0</v>
      </c>
      <c r="CL115" s="1203">
        <f t="shared" si="445"/>
        <v>0</v>
      </c>
      <c r="CM115" s="1204"/>
      <c r="CP115" s="1202"/>
      <c r="CQ115" s="1202">
        <f t="shared" si="446"/>
        <v>0</v>
      </c>
      <c r="CR115" s="1203">
        <f t="shared" si="447"/>
        <v>0</v>
      </c>
      <c r="CS115" s="1203">
        <f t="shared" si="448"/>
        <v>0</v>
      </c>
      <c r="CT115" s="1203">
        <f t="shared" si="449"/>
        <v>0</v>
      </c>
      <c r="CU115" s="1204"/>
      <c r="CX115" s="1202"/>
      <c r="CY115" s="1202">
        <f t="shared" si="450"/>
        <v>0</v>
      </c>
      <c r="CZ115" s="1203">
        <f t="shared" si="451"/>
        <v>0</v>
      </c>
      <c r="DA115" s="1203">
        <f t="shared" si="452"/>
        <v>0</v>
      </c>
      <c r="DB115" s="1203">
        <f t="shared" si="453"/>
        <v>0</v>
      </c>
      <c r="DC115" s="1204"/>
      <c r="DF115" s="1202"/>
      <c r="DG115" s="1202">
        <f t="shared" si="454"/>
        <v>0</v>
      </c>
      <c r="DH115" s="1203">
        <f t="shared" si="455"/>
        <v>0</v>
      </c>
      <c r="DI115" s="1203">
        <f t="shared" si="456"/>
        <v>0</v>
      </c>
      <c r="DJ115" s="1203">
        <f t="shared" si="457"/>
        <v>0</v>
      </c>
      <c r="DK115" s="1204"/>
      <c r="DN115" s="1202"/>
      <c r="DO115" s="1202">
        <f t="shared" si="458"/>
        <v>0</v>
      </c>
      <c r="DP115" s="1203">
        <f t="shared" si="459"/>
        <v>0</v>
      </c>
      <c r="DQ115" s="1203">
        <f t="shared" si="460"/>
        <v>0</v>
      </c>
      <c r="DR115" s="1203">
        <f t="shared" si="461"/>
        <v>0</v>
      </c>
      <c r="DS115" s="1204"/>
      <c r="DV115" s="1202"/>
      <c r="DW115" s="1202">
        <f t="shared" si="462"/>
        <v>0</v>
      </c>
      <c r="DX115" s="1203">
        <f t="shared" si="463"/>
        <v>0</v>
      </c>
      <c r="DY115" s="1203">
        <f t="shared" si="464"/>
        <v>0</v>
      </c>
      <c r="DZ115" s="1203">
        <f t="shared" si="465"/>
        <v>0</v>
      </c>
      <c r="EA115" s="1204"/>
      <c r="ED115" s="1202"/>
      <c r="EE115" s="1202">
        <f t="shared" si="466"/>
        <v>0</v>
      </c>
      <c r="EF115" s="1203">
        <f t="shared" si="467"/>
        <v>0</v>
      </c>
      <c r="EG115" s="1203">
        <f t="shared" si="468"/>
        <v>0</v>
      </c>
      <c r="EH115" s="1203">
        <f t="shared" si="469"/>
        <v>0</v>
      </c>
      <c r="EI115" s="1204"/>
      <c r="EL115" s="1202"/>
      <c r="EM115" s="1202">
        <f t="shared" si="470"/>
        <v>0</v>
      </c>
      <c r="EN115" s="1203">
        <f t="shared" si="471"/>
        <v>0</v>
      </c>
      <c r="EO115" s="1203">
        <f t="shared" si="472"/>
        <v>0</v>
      </c>
      <c r="EP115" s="1203">
        <f t="shared" si="473"/>
        <v>0</v>
      </c>
      <c r="EQ115" s="1204"/>
      <c r="ET115" s="1202"/>
      <c r="EU115" s="1202">
        <f t="shared" si="474"/>
        <v>0</v>
      </c>
      <c r="EV115" s="1203">
        <f t="shared" si="475"/>
        <v>0</v>
      </c>
      <c r="EW115" s="1203">
        <f t="shared" si="476"/>
        <v>0</v>
      </c>
      <c r="EX115" s="1203">
        <f t="shared" si="477"/>
        <v>0</v>
      </c>
      <c r="EY115" s="1204"/>
      <c r="FB115" s="1202"/>
      <c r="FC115" s="1202">
        <f t="shared" si="478"/>
        <v>0</v>
      </c>
      <c r="FD115" s="1203">
        <f t="shared" si="479"/>
        <v>0</v>
      </c>
      <c r="FE115" s="1203">
        <f t="shared" si="480"/>
        <v>0</v>
      </c>
      <c r="FF115" s="1203">
        <f t="shared" si="481"/>
        <v>0</v>
      </c>
      <c r="FG115" s="1204"/>
      <c r="FJ115" s="1202"/>
      <c r="FK115" s="1202">
        <f t="shared" si="482"/>
        <v>0</v>
      </c>
      <c r="FL115" s="1203">
        <f t="shared" si="483"/>
        <v>0</v>
      </c>
      <c r="FM115" s="1203">
        <f t="shared" si="484"/>
        <v>0</v>
      </c>
      <c r="FN115" s="1203">
        <f t="shared" si="485"/>
        <v>0</v>
      </c>
      <c r="FO115" s="1204"/>
    </row>
    <row r="116" spans="1:171">
      <c r="A116" s="1269"/>
      <c r="B116" s="520" t="s">
        <v>314</v>
      </c>
      <c r="C116" s="1197"/>
      <c r="D116" s="1197">
        <v>156</v>
      </c>
      <c r="E116" s="629" t="s">
        <v>349</v>
      </c>
      <c r="F116" s="1199"/>
      <c r="G116" s="629">
        <f>'Sch 1- Rate Base '!G116</f>
        <v>0</v>
      </c>
      <c r="H116" s="629">
        <f>'Sch 1- Rate Base '!H116</f>
        <v>0</v>
      </c>
      <c r="I116" s="629">
        <f>'Sch 1- Rate Base '!I116</f>
        <v>0</v>
      </c>
      <c r="J116" s="630">
        <f>'Sch 1- Rate Base '!J116</f>
        <v>0</v>
      </c>
      <c r="K116" s="1167">
        <f t="shared" si="405"/>
        <v>1</v>
      </c>
      <c r="N116" s="1202"/>
      <c r="O116" s="1202">
        <f t="shared" si="406"/>
        <v>0</v>
      </c>
      <c r="P116" s="1203">
        <f t="shared" si="407"/>
        <v>0</v>
      </c>
      <c r="Q116" s="1203">
        <f t="shared" si="408"/>
        <v>0</v>
      </c>
      <c r="R116" s="1203">
        <f t="shared" si="409"/>
        <v>0</v>
      </c>
      <c r="S116" s="1204"/>
      <c r="V116" s="1202"/>
      <c r="W116" s="1202">
        <f t="shared" si="410"/>
        <v>0</v>
      </c>
      <c r="X116" s="1203">
        <f t="shared" si="411"/>
        <v>0</v>
      </c>
      <c r="Y116" s="1203">
        <f t="shared" si="412"/>
        <v>0</v>
      </c>
      <c r="Z116" s="1203">
        <f t="shared" si="413"/>
        <v>0</v>
      </c>
      <c r="AA116" s="1204"/>
      <c r="AD116" s="1202"/>
      <c r="AE116" s="1202">
        <f t="shared" si="414"/>
        <v>0</v>
      </c>
      <c r="AF116" s="1203">
        <f t="shared" si="415"/>
        <v>0</v>
      </c>
      <c r="AG116" s="1203">
        <f t="shared" si="416"/>
        <v>0</v>
      </c>
      <c r="AH116" s="1203">
        <f t="shared" si="417"/>
        <v>0</v>
      </c>
      <c r="AI116" s="1204"/>
      <c r="AL116" s="1202"/>
      <c r="AM116" s="1202">
        <f t="shared" si="418"/>
        <v>0</v>
      </c>
      <c r="AN116" s="1203">
        <f t="shared" si="419"/>
        <v>0</v>
      </c>
      <c r="AO116" s="1203">
        <f t="shared" si="420"/>
        <v>0</v>
      </c>
      <c r="AP116" s="1203">
        <f t="shared" si="421"/>
        <v>0</v>
      </c>
      <c r="AQ116" s="1204"/>
      <c r="AT116" s="1202"/>
      <c r="AU116" s="1202">
        <f t="shared" si="422"/>
        <v>0</v>
      </c>
      <c r="AV116" s="1203">
        <f t="shared" si="423"/>
        <v>0</v>
      </c>
      <c r="AW116" s="1203">
        <f t="shared" si="424"/>
        <v>0</v>
      </c>
      <c r="AX116" s="1203">
        <f t="shared" si="425"/>
        <v>0</v>
      </c>
      <c r="AY116" s="1204"/>
      <c r="BB116" s="1202"/>
      <c r="BC116" s="1202">
        <f t="shared" si="426"/>
        <v>0</v>
      </c>
      <c r="BD116" s="1203">
        <f t="shared" si="427"/>
        <v>0</v>
      </c>
      <c r="BE116" s="1203">
        <f t="shared" si="428"/>
        <v>0</v>
      </c>
      <c r="BF116" s="1203">
        <f t="shared" si="429"/>
        <v>0</v>
      </c>
      <c r="BG116" s="1204"/>
      <c r="BJ116" s="1202"/>
      <c r="BK116" s="1202">
        <f t="shared" si="430"/>
        <v>0</v>
      </c>
      <c r="BL116" s="1203">
        <f t="shared" si="431"/>
        <v>0</v>
      </c>
      <c r="BM116" s="1203">
        <f t="shared" si="432"/>
        <v>0</v>
      </c>
      <c r="BN116" s="1203">
        <f t="shared" si="433"/>
        <v>0</v>
      </c>
      <c r="BO116" s="1204"/>
      <c r="BR116" s="1202"/>
      <c r="BS116" s="1202">
        <f t="shared" si="434"/>
        <v>0</v>
      </c>
      <c r="BT116" s="1203">
        <f t="shared" si="435"/>
        <v>0</v>
      </c>
      <c r="BU116" s="1203">
        <f t="shared" si="436"/>
        <v>0</v>
      </c>
      <c r="BV116" s="1203">
        <f t="shared" si="437"/>
        <v>0</v>
      </c>
      <c r="BW116" s="1204"/>
      <c r="BZ116" s="1202"/>
      <c r="CA116" s="1202">
        <f t="shared" si="438"/>
        <v>0</v>
      </c>
      <c r="CB116" s="1203">
        <f t="shared" si="439"/>
        <v>0</v>
      </c>
      <c r="CC116" s="1203">
        <f t="shared" si="440"/>
        <v>0</v>
      </c>
      <c r="CD116" s="1203">
        <f t="shared" si="441"/>
        <v>0</v>
      </c>
      <c r="CE116" s="1204"/>
      <c r="CH116" s="1202"/>
      <c r="CI116" s="1202">
        <f t="shared" si="442"/>
        <v>0</v>
      </c>
      <c r="CJ116" s="1203">
        <f t="shared" si="443"/>
        <v>0</v>
      </c>
      <c r="CK116" s="1203">
        <f t="shared" si="444"/>
        <v>0</v>
      </c>
      <c r="CL116" s="1203">
        <f t="shared" si="445"/>
        <v>0</v>
      </c>
      <c r="CM116" s="1204"/>
      <c r="CP116" s="1202"/>
      <c r="CQ116" s="1202">
        <f t="shared" si="446"/>
        <v>0</v>
      </c>
      <c r="CR116" s="1203">
        <f t="shared" si="447"/>
        <v>0</v>
      </c>
      <c r="CS116" s="1203">
        <f t="shared" si="448"/>
        <v>0</v>
      </c>
      <c r="CT116" s="1203">
        <f t="shared" si="449"/>
        <v>0</v>
      </c>
      <c r="CU116" s="1204"/>
      <c r="CX116" s="1202"/>
      <c r="CY116" s="1202">
        <f t="shared" si="450"/>
        <v>0</v>
      </c>
      <c r="CZ116" s="1203">
        <f t="shared" si="451"/>
        <v>0</v>
      </c>
      <c r="DA116" s="1203">
        <f t="shared" si="452"/>
        <v>0</v>
      </c>
      <c r="DB116" s="1203">
        <f t="shared" si="453"/>
        <v>0</v>
      </c>
      <c r="DC116" s="1204"/>
      <c r="DF116" s="1202"/>
      <c r="DG116" s="1202">
        <f t="shared" si="454"/>
        <v>0</v>
      </c>
      <c r="DH116" s="1203">
        <f t="shared" si="455"/>
        <v>0</v>
      </c>
      <c r="DI116" s="1203">
        <f t="shared" si="456"/>
        <v>0</v>
      </c>
      <c r="DJ116" s="1203">
        <f t="shared" si="457"/>
        <v>0</v>
      </c>
      <c r="DK116" s="1204"/>
      <c r="DN116" s="1202"/>
      <c r="DO116" s="1202">
        <f t="shared" si="458"/>
        <v>0</v>
      </c>
      <c r="DP116" s="1203">
        <f t="shared" si="459"/>
        <v>0</v>
      </c>
      <c r="DQ116" s="1203">
        <f t="shared" si="460"/>
        <v>0</v>
      </c>
      <c r="DR116" s="1203">
        <f t="shared" si="461"/>
        <v>0</v>
      </c>
      <c r="DS116" s="1204"/>
      <c r="DV116" s="1202"/>
      <c r="DW116" s="1202">
        <f t="shared" si="462"/>
        <v>0</v>
      </c>
      <c r="DX116" s="1203">
        <f t="shared" si="463"/>
        <v>0</v>
      </c>
      <c r="DY116" s="1203">
        <f t="shared" si="464"/>
        <v>0</v>
      </c>
      <c r="DZ116" s="1203">
        <f t="shared" si="465"/>
        <v>0</v>
      </c>
      <c r="EA116" s="1204"/>
      <c r="ED116" s="1202"/>
      <c r="EE116" s="1202">
        <f t="shared" si="466"/>
        <v>0</v>
      </c>
      <c r="EF116" s="1203">
        <f t="shared" si="467"/>
        <v>0</v>
      </c>
      <c r="EG116" s="1203">
        <f t="shared" si="468"/>
        <v>0</v>
      </c>
      <c r="EH116" s="1203">
        <f t="shared" si="469"/>
        <v>0</v>
      </c>
      <c r="EI116" s="1204"/>
      <c r="EL116" s="1202"/>
      <c r="EM116" s="1202">
        <f t="shared" si="470"/>
        <v>0</v>
      </c>
      <c r="EN116" s="1203">
        <f t="shared" si="471"/>
        <v>0</v>
      </c>
      <c r="EO116" s="1203">
        <f t="shared" si="472"/>
        <v>0</v>
      </c>
      <c r="EP116" s="1203">
        <f t="shared" si="473"/>
        <v>0</v>
      </c>
      <c r="EQ116" s="1204"/>
      <c r="ET116" s="1202"/>
      <c r="EU116" s="1202">
        <f t="shared" si="474"/>
        <v>0</v>
      </c>
      <c r="EV116" s="1203">
        <f t="shared" si="475"/>
        <v>0</v>
      </c>
      <c r="EW116" s="1203">
        <f t="shared" si="476"/>
        <v>0</v>
      </c>
      <c r="EX116" s="1203">
        <f t="shared" si="477"/>
        <v>0</v>
      </c>
      <c r="EY116" s="1204"/>
      <c r="FB116" s="1202"/>
      <c r="FC116" s="1202">
        <f t="shared" si="478"/>
        <v>0</v>
      </c>
      <c r="FD116" s="1203">
        <f t="shared" si="479"/>
        <v>0</v>
      </c>
      <c r="FE116" s="1203">
        <f t="shared" si="480"/>
        <v>0</v>
      </c>
      <c r="FF116" s="1203">
        <f t="shared" si="481"/>
        <v>0</v>
      </c>
      <c r="FG116" s="1204"/>
      <c r="FJ116" s="1202"/>
      <c r="FK116" s="1202">
        <f t="shared" si="482"/>
        <v>0</v>
      </c>
      <c r="FL116" s="1203">
        <f t="shared" si="483"/>
        <v>0</v>
      </c>
      <c r="FM116" s="1203">
        <f t="shared" si="484"/>
        <v>0</v>
      </c>
      <c r="FN116" s="1203">
        <f t="shared" si="485"/>
        <v>0</v>
      </c>
      <c r="FO116" s="1204"/>
    </row>
    <row r="117" spans="1:171">
      <c r="A117" s="1221">
        <v>119</v>
      </c>
      <c r="B117" s="520" t="s">
        <v>315</v>
      </c>
      <c r="C117" s="1197"/>
      <c r="D117" s="1197">
        <v>158.1</v>
      </c>
      <c r="E117" s="629" t="s">
        <v>351</v>
      </c>
      <c r="F117" s="1199"/>
      <c r="G117" s="629">
        <f>'Sch 1- Rate Base '!G117</f>
        <v>0</v>
      </c>
      <c r="H117" s="629">
        <f>'Sch 1- Rate Base '!H117</f>
        <v>0</v>
      </c>
      <c r="I117" s="629">
        <f>'Sch 1- Rate Base '!I117</f>
        <v>0</v>
      </c>
      <c r="J117" s="630">
        <f>'Sch 1- Rate Base '!J117</f>
        <v>0</v>
      </c>
      <c r="K117" s="1167">
        <f t="shared" si="405"/>
        <v>1</v>
      </c>
      <c r="N117" s="1278">
        <f>VLOOKUP($A117,'New Resources - Individual'!$A$4:$Y$151,N$2,FALSE)*N$1</f>
        <v>0</v>
      </c>
      <c r="O117" s="1202">
        <f t="shared" si="406"/>
        <v>0</v>
      </c>
      <c r="P117" s="1203">
        <f t="shared" si="407"/>
        <v>0</v>
      </c>
      <c r="Q117" s="1203">
        <f t="shared" si="408"/>
        <v>0</v>
      </c>
      <c r="R117" s="1203">
        <f t="shared" si="409"/>
        <v>0</v>
      </c>
      <c r="S117" s="1204"/>
      <c r="V117" s="1278">
        <f>VLOOKUP($A117,'New Resources - Individual'!$A$4:$Y$151,V$2,FALSE)*V$1</f>
        <v>0</v>
      </c>
      <c r="W117" s="1202">
        <f t="shared" si="410"/>
        <v>0</v>
      </c>
      <c r="X117" s="1203">
        <f t="shared" si="411"/>
        <v>0</v>
      </c>
      <c r="Y117" s="1203">
        <f t="shared" si="412"/>
        <v>0</v>
      </c>
      <c r="Z117" s="1203">
        <f t="shared" si="413"/>
        <v>0</v>
      </c>
      <c r="AA117" s="1204"/>
      <c r="AD117" s="1278">
        <f>VLOOKUP($A117,'New Resources - Individual'!$A$4:$Y$151,AD$2,FALSE)*AD$1</f>
        <v>0</v>
      </c>
      <c r="AE117" s="1202">
        <f t="shared" si="414"/>
        <v>0</v>
      </c>
      <c r="AF117" s="1203">
        <f t="shared" si="415"/>
        <v>0</v>
      </c>
      <c r="AG117" s="1203">
        <f t="shared" si="416"/>
        <v>0</v>
      </c>
      <c r="AH117" s="1203">
        <f t="shared" si="417"/>
        <v>0</v>
      </c>
      <c r="AI117" s="1204"/>
      <c r="AL117" s="1278">
        <f>VLOOKUP($A117,'New Resources - Individual'!$A$4:$Y$151,AL$2,FALSE)*AL$1</f>
        <v>0</v>
      </c>
      <c r="AM117" s="1202">
        <f t="shared" si="418"/>
        <v>0</v>
      </c>
      <c r="AN117" s="1203">
        <f t="shared" si="419"/>
        <v>0</v>
      </c>
      <c r="AO117" s="1203">
        <f t="shared" si="420"/>
        <v>0</v>
      </c>
      <c r="AP117" s="1203">
        <f t="shared" si="421"/>
        <v>0</v>
      </c>
      <c r="AQ117" s="1204"/>
      <c r="AT117" s="1278">
        <f>VLOOKUP($A117,'New Resources - Individual'!$A$4:$Y$151,AT$2,FALSE)*AT$1</f>
        <v>0</v>
      </c>
      <c r="AU117" s="1202">
        <f t="shared" si="422"/>
        <v>0</v>
      </c>
      <c r="AV117" s="1203">
        <f t="shared" si="423"/>
        <v>0</v>
      </c>
      <c r="AW117" s="1203">
        <f t="shared" si="424"/>
        <v>0</v>
      </c>
      <c r="AX117" s="1203">
        <f t="shared" si="425"/>
        <v>0</v>
      </c>
      <c r="AY117" s="1204"/>
      <c r="BB117" s="1278">
        <f>VLOOKUP($A117,'New Resources - Individual'!$A$4:$Y$151,BB$2,FALSE)*BB$1</f>
        <v>0</v>
      </c>
      <c r="BC117" s="1202">
        <f t="shared" si="426"/>
        <v>0</v>
      </c>
      <c r="BD117" s="1203">
        <f t="shared" si="427"/>
        <v>0</v>
      </c>
      <c r="BE117" s="1203">
        <f t="shared" si="428"/>
        <v>0</v>
      </c>
      <c r="BF117" s="1203">
        <f t="shared" si="429"/>
        <v>0</v>
      </c>
      <c r="BG117" s="1204"/>
      <c r="BJ117" s="1278">
        <f>VLOOKUP($A117,'New Resources - Individual'!$A$4:$Y$151,BJ$2,FALSE)*BJ$1</f>
        <v>0</v>
      </c>
      <c r="BK117" s="1202">
        <f t="shared" si="430"/>
        <v>0</v>
      </c>
      <c r="BL117" s="1203">
        <f t="shared" si="431"/>
        <v>0</v>
      </c>
      <c r="BM117" s="1203">
        <f t="shared" si="432"/>
        <v>0</v>
      </c>
      <c r="BN117" s="1203">
        <f t="shared" si="433"/>
        <v>0</v>
      </c>
      <c r="BO117" s="1204"/>
      <c r="BR117" s="1278">
        <f>VLOOKUP($A117,'New Resources - Individual'!$A$4:$Y$151,BR$2,FALSE)*BR$1</f>
        <v>0</v>
      </c>
      <c r="BS117" s="1202">
        <f t="shared" si="434"/>
        <v>0</v>
      </c>
      <c r="BT117" s="1203">
        <f t="shared" si="435"/>
        <v>0</v>
      </c>
      <c r="BU117" s="1203">
        <f t="shared" si="436"/>
        <v>0</v>
      </c>
      <c r="BV117" s="1203">
        <f t="shared" si="437"/>
        <v>0</v>
      </c>
      <c r="BW117" s="1204"/>
      <c r="BZ117" s="1278">
        <f>VLOOKUP($A117,'New Resources - Individual'!$A$4:$Y$151,BZ$2,FALSE)*BZ$1</f>
        <v>0</v>
      </c>
      <c r="CA117" s="1202">
        <f t="shared" si="438"/>
        <v>0</v>
      </c>
      <c r="CB117" s="1203">
        <f t="shared" si="439"/>
        <v>0</v>
      </c>
      <c r="CC117" s="1203">
        <f t="shared" si="440"/>
        <v>0</v>
      </c>
      <c r="CD117" s="1203">
        <f t="shared" si="441"/>
        <v>0</v>
      </c>
      <c r="CE117" s="1204"/>
      <c r="CH117" s="1278">
        <f>VLOOKUP($A117,'New Resources - Individual'!$A$4:$Y$151,CH$2,FALSE)*CH$1</f>
        <v>0</v>
      </c>
      <c r="CI117" s="1202">
        <f t="shared" si="442"/>
        <v>0</v>
      </c>
      <c r="CJ117" s="1203">
        <f t="shared" si="443"/>
        <v>0</v>
      </c>
      <c r="CK117" s="1203">
        <f t="shared" si="444"/>
        <v>0</v>
      </c>
      <c r="CL117" s="1203">
        <f t="shared" si="445"/>
        <v>0</v>
      </c>
      <c r="CM117" s="1204"/>
      <c r="CP117" s="1278">
        <f>VLOOKUP($A117,'New Resources - Individual'!$A$4:$Y$151,CP$2,FALSE)*CP$1</f>
        <v>0</v>
      </c>
      <c r="CQ117" s="1202">
        <f t="shared" si="446"/>
        <v>0</v>
      </c>
      <c r="CR117" s="1203">
        <f t="shared" si="447"/>
        <v>0</v>
      </c>
      <c r="CS117" s="1203">
        <f t="shared" si="448"/>
        <v>0</v>
      </c>
      <c r="CT117" s="1203">
        <f t="shared" si="449"/>
        <v>0</v>
      </c>
      <c r="CU117" s="1204"/>
      <c r="CX117" s="1278">
        <f>VLOOKUP($A117,'New Resources - Individual'!$A$4:$Y$151,CX$2,FALSE)*CX$1</f>
        <v>0</v>
      </c>
      <c r="CY117" s="1202">
        <f t="shared" si="450"/>
        <v>0</v>
      </c>
      <c r="CZ117" s="1203">
        <f t="shared" si="451"/>
        <v>0</v>
      </c>
      <c r="DA117" s="1203">
        <f t="shared" si="452"/>
        <v>0</v>
      </c>
      <c r="DB117" s="1203">
        <f t="shared" si="453"/>
        <v>0</v>
      </c>
      <c r="DC117" s="1204"/>
      <c r="DF117" s="1278">
        <f>VLOOKUP($A117,'New Resources - Individual'!$A$4:$Y$151,DF$2,FALSE)*DF$1</f>
        <v>0</v>
      </c>
      <c r="DG117" s="1202">
        <f t="shared" si="454"/>
        <v>0</v>
      </c>
      <c r="DH117" s="1203">
        <f t="shared" si="455"/>
        <v>0</v>
      </c>
      <c r="DI117" s="1203">
        <f t="shared" si="456"/>
        <v>0</v>
      </c>
      <c r="DJ117" s="1203">
        <f t="shared" si="457"/>
        <v>0</v>
      </c>
      <c r="DK117" s="1204"/>
      <c r="DN117" s="1278">
        <f>VLOOKUP($A117,'New Resources - Individual'!$A$4:$Y$151,DN$2,FALSE)*DN$1</f>
        <v>0</v>
      </c>
      <c r="DO117" s="1202">
        <f t="shared" si="458"/>
        <v>0</v>
      </c>
      <c r="DP117" s="1203">
        <f t="shared" si="459"/>
        <v>0</v>
      </c>
      <c r="DQ117" s="1203">
        <f t="shared" si="460"/>
        <v>0</v>
      </c>
      <c r="DR117" s="1203">
        <f t="shared" si="461"/>
        <v>0</v>
      </c>
      <c r="DS117" s="1204"/>
      <c r="DV117" s="1278">
        <f>VLOOKUP($A117,'New Resources - Individual'!$A$4:$Y$151,DV$2,FALSE)*DV$1</f>
        <v>0</v>
      </c>
      <c r="DW117" s="1202">
        <f t="shared" si="462"/>
        <v>0</v>
      </c>
      <c r="DX117" s="1203">
        <f t="shared" si="463"/>
        <v>0</v>
      </c>
      <c r="DY117" s="1203">
        <f t="shared" si="464"/>
        <v>0</v>
      </c>
      <c r="DZ117" s="1203">
        <f t="shared" si="465"/>
        <v>0</v>
      </c>
      <c r="EA117" s="1204"/>
      <c r="ED117" s="1278">
        <f>VLOOKUP($A117,'New Resources - Individual'!$A$4:$Y$151,ED$2,FALSE)*ED$1</f>
        <v>0</v>
      </c>
      <c r="EE117" s="1202">
        <f t="shared" si="466"/>
        <v>0</v>
      </c>
      <c r="EF117" s="1203">
        <f t="shared" si="467"/>
        <v>0</v>
      </c>
      <c r="EG117" s="1203">
        <f t="shared" si="468"/>
        <v>0</v>
      </c>
      <c r="EH117" s="1203">
        <f t="shared" si="469"/>
        <v>0</v>
      </c>
      <c r="EI117" s="1204"/>
      <c r="EL117" s="1278">
        <f>VLOOKUP($A117,'New Resources - Individual'!$A$4:$Y$151,EL$2,FALSE)*EL$1</f>
        <v>0</v>
      </c>
      <c r="EM117" s="1202">
        <f t="shared" si="470"/>
        <v>0</v>
      </c>
      <c r="EN117" s="1203">
        <f t="shared" si="471"/>
        <v>0</v>
      </c>
      <c r="EO117" s="1203">
        <f t="shared" si="472"/>
        <v>0</v>
      </c>
      <c r="EP117" s="1203">
        <f t="shared" si="473"/>
        <v>0</v>
      </c>
      <c r="EQ117" s="1204"/>
      <c r="ET117" s="1278">
        <f>VLOOKUP($A117,'New Resources - Individual'!$A$4:$Y$151,ET$2,FALSE)*ET$1</f>
        <v>0</v>
      </c>
      <c r="EU117" s="1202">
        <f t="shared" si="474"/>
        <v>0</v>
      </c>
      <c r="EV117" s="1203">
        <f t="shared" si="475"/>
        <v>0</v>
      </c>
      <c r="EW117" s="1203">
        <f t="shared" si="476"/>
        <v>0</v>
      </c>
      <c r="EX117" s="1203">
        <f t="shared" si="477"/>
        <v>0</v>
      </c>
      <c r="EY117" s="1204"/>
      <c r="FB117" s="1278">
        <f>VLOOKUP($A117,'New Resources - Individual'!$A$4:$Y$151,FB$2,FALSE)*FB$1</f>
        <v>0</v>
      </c>
      <c r="FC117" s="1202">
        <f t="shared" si="478"/>
        <v>0</v>
      </c>
      <c r="FD117" s="1203">
        <f t="shared" si="479"/>
        <v>0</v>
      </c>
      <c r="FE117" s="1203">
        <f t="shared" si="480"/>
        <v>0</v>
      </c>
      <c r="FF117" s="1203">
        <f t="shared" si="481"/>
        <v>0</v>
      </c>
      <c r="FG117" s="1204"/>
      <c r="FJ117" s="1278">
        <f>VLOOKUP($A117,'New Resources - Individual'!$A$4:$Y$151,FJ$2,FALSE)*FJ$1</f>
        <v>0</v>
      </c>
      <c r="FK117" s="1202">
        <f t="shared" si="482"/>
        <v>0</v>
      </c>
      <c r="FL117" s="1203">
        <f t="shared" si="483"/>
        <v>0</v>
      </c>
      <c r="FM117" s="1203">
        <f t="shared" si="484"/>
        <v>0</v>
      </c>
      <c r="FN117" s="1203">
        <f t="shared" si="485"/>
        <v>0</v>
      </c>
      <c r="FO117" s="1204"/>
    </row>
    <row r="118" spans="1:171">
      <c r="A118" s="1231"/>
      <c r="B118" s="520" t="s">
        <v>165</v>
      </c>
      <c r="C118" s="1197"/>
      <c r="D118" s="1197">
        <v>158.19999999999999</v>
      </c>
      <c r="E118" s="629" t="s">
        <v>351</v>
      </c>
      <c r="F118" s="1199"/>
      <c r="G118" s="629">
        <f>'Sch 1- Rate Base '!G118</f>
        <v>0</v>
      </c>
      <c r="H118" s="629">
        <f>'Sch 1- Rate Base '!H118</f>
        <v>0</v>
      </c>
      <c r="I118" s="629">
        <f>'Sch 1- Rate Base '!I118</f>
        <v>0</v>
      </c>
      <c r="J118" s="630">
        <f>'Sch 1- Rate Base '!J118</f>
        <v>0</v>
      </c>
      <c r="K118" s="1167">
        <f t="shared" si="405"/>
        <v>1</v>
      </c>
      <c r="O118" s="1202">
        <f t="shared" ref="O118:O124" si="486">$G118</f>
        <v>0</v>
      </c>
      <c r="P118" s="1203">
        <f t="shared" si="407"/>
        <v>0</v>
      </c>
      <c r="Q118" s="1203">
        <f t="shared" si="408"/>
        <v>0</v>
      </c>
      <c r="R118" s="1203">
        <f t="shared" si="409"/>
        <v>0</v>
      </c>
      <c r="S118" s="1204"/>
      <c r="W118" s="1202">
        <f t="shared" ref="W118:W124" si="487">$G118</f>
        <v>0</v>
      </c>
      <c r="X118" s="1203">
        <f t="shared" si="411"/>
        <v>0</v>
      </c>
      <c r="Y118" s="1203">
        <f t="shared" si="412"/>
        <v>0</v>
      </c>
      <c r="Z118" s="1203">
        <f t="shared" si="413"/>
        <v>0</v>
      </c>
      <c r="AA118" s="1204"/>
      <c r="AE118" s="1202">
        <f t="shared" ref="AE118:AE124" si="488">$G118</f>
        <v>0</v>
      </c>
      <c r="AF118" s="1203">
        <f t="shared" si="415"/>
        <v>0</v>
      </c>
      <c r="AG118" s="1203">
        <f t="shared" si="416"/>
        <v>0</v>
      </c>
      <c r="AH118" s="1203">
        <f t="shared" si="417"/>
        <v>0</v>
      </c>
      <c r="AI118" s="1204"/>
      <c r="AM118" s="1202">
        <f t="shared" ref="AM118:AM124" si="489">$G118</f>
        <v>0</v>
      </c>
      <c r="AN118" s="1203">
        <f t="shared" si="419"/>
        <v>0</v>
      </c>
      <c r="AO118" s="1203">
        <f t="shared" si="420"/>
        <v>0</v>
      </c>
      <c r="AP118" s="1203">
        <f t="shared" si="421"/>
        <v>0</v>
      </c>
      <c r="AQ118" s="1204"/>
      <c r="AU118" s="1202">
        <f t="shared" ref="AU118:AU124" si="490">$G118</f>
        <v>0</v>
      </c>
      <c r="AV118" s="1203">
        <f t="shared" si="423"/>
        <v>0</v>
      </c>
      <c r="AW118" s="1203">
        <f t="shared" si="424"/>
        <v>0</v>
      </c>
      <c r="AX118" s="1203">
        <f t="shared" si="425"/>
        <v>0</v>
      </c>
      <c r="AY118" s="1204"/>
      <c r="BC118" s="1202">
        <f t="shared" ref="BC118:BC124" si="491">$G118</f>
        <v>0</v>
      </c>
      <c r="BD118" s="1203">
        <f t="shared" si="427"/>
        <v>0</v>
      </c>
      <c r="BE118" s="1203">
        <f t="shared" si="428"/>
        <v>0</v>
      </c>
      <c r="BF118" s="1203">
        <f t="shared" si="429"/>
        <v>0</v>
      </c>
      <c r="BG118" s="1204"/>
      <c r="BK118" s="1202">
        <f t="shared" ref="BK118:BK124" si="492">$G118</f>
        <v>0</v>
      </c>
      <c r="BL118" s="1203">
        <f t="shared" si="431"/>
        <v>0</v>
      </c>
      <c r="BM118" s="1203">
        <f t="shared" si="432"/>
        <v>0</v>
      </c>
      <c r="BN118" s="1203">
        <f t="shared" si="433"/>
        <v>0</v>
      </c>
      <c r="BO118" s="1204"/>
      <c r="BS118" s="1202">
        <f t="shared" ref="BS118:BS124" si="493">$G118</f>
        <v>0</v>
      </c>
      <c r="BT118" s="1203">
        <f t="shared" si="435"/>
        <v>0</v>
      </c>
      <c r="BU118" s="1203">
        <f t="shared" si="436"/>
        <v>0</v>
      </c>
      <c r="BV118" s="1203">
        <f t="shared" si="437"/>
        <v>0</v>
      </c>
      <c r="BW118" s="1204"/>
      <c r="CA118" s="1202">
        <f t="shared" ref="CA118:CA124" si="494">$G118</f>
        <v>0</v>
      </c>
      <c r="CB118" s="1203">
        <f t="shared" si="439"/>
        <v>0</v>
      </c>
      <c r="CC118" s="1203">
        <f t="shared" si="440"/>
        <v>0</v>
      </c>
      <c r="CD118" s="1203">
        <f t="shared" si="441"/>
        <v>0</v>
      </c>
      <c r="CE118" s="1204"/>
      <c r="CI118" s="1202">
        <f t="shared" ref="CI118:CI124" si="495">$G118</f>
        <v>0</v>
      </c>
      <c r="CJ118" s="1203">
        <f t="shared" si="443"/>
        <v>0</v>
      </c>
      <c r="CK118" s="1203">
        <f t="shared" si="444"/>
        <v>0</v>
      </c>
      <c r="CL118" s="1203">
        <f t="shared" si="445"/>
        <v>0</v>
      </c>
      <c r="CM118" s="1204"/>
      <c r="CQ118" s="1202">
        <f t="shared" ref="CQ118:CQ124" si="496">$G118</f>
        <v>0</v>
      </c>
      <c r="CR118" s="1203">
        <f t="shared" si="447"/>
        <v>0</v>
      </c>
      <c r="CS118" s="1203">
        <f t="shared" si="448"/>
        <v>0</v>
      </c>
      <c r="CT118" s="1203">
        <f t="shared" si="449"/>
        <v>0</v>
      </c>
      <c r="CU118" s="1204"/>
      <c r="CY118" s="1202">
        <f t="shared" ref="CY118:CY124" si="497">$G118</f>
        <v>0</v>
      </c>
      <c r="CZ118" s="1203">
        <f t="shared" si="451"/>
        <v>0</v>
      </c>
      <c r="DA118" s="1203">
        <f t="shared" si="452"/>
        <v>0</v>
      </c>
      <c r="DB118" s="1203">
        <f t="shared" si="453"/>
        <v>0</v>
      </c>
      <c r="DC118" s="1204"/>
      <c r="DG118" s="1202">
        <f t="shared" ref="DG118:DG124" si="498">$G118</f>
        <v>0</v>
      </c>
      <c r="DH118" s="1203">
        <f t="shared" si="455"/>
        <v>0</v>
      </c>
      <c r="DI118" s="1203">
        <f t="shared" si="456"/>
        <v>0</v>
      </c>
      <c r="DJ118" s="1203">
        <f t="shared" si="457"/>
        <v>0</v>
      </c>
      <c r="DK118" s="1204"/>
      <c r="DO118" s="1202">
        <f t="shared" ref="DO118:DO124" si="499">$G118</f>
        <v>0</v>
      </c>
      <c r="DP118" s="1203">
        <f t="shared" si="459"/>
        <v>0</v>
      </c>
      <c r="DQ118" s="1203">
        <f t="shared" si="460"/>
        <v>0</v>
      </c>
      <c r="DR118" s="1203">
        <f t="shared" si="461"/>
        <v>0</v>
      </c>
      <c r="DS118" s="1204"/>
      <c r="DW118" s="1202">
        <f t="shared" ref="DW118:DW124" si="500">$G118</f>
        <v>0</v>
      </c>
      <c r="DX118" s="1203">
        <f t="shared" si="463"/>
        <v>0</v>
      </c>
      <c r="DY118" s="1203">
        <f t="shared" si="464"/>
        <v>0</v>
      </c>
      <c r="DZ118" s="1203">
        <f t="shared" si="465"/>
        <v>0</v>
      </c>
      <c r="EA118" s="1204"/>
      <c r="EE118" s="1202">
        <f t="shared" ref="EE118:EE124" si="501">$G118</f>
        <v>0</v>
      </c>
      <c r="EF118" s="1203">
        <f t="shared" si="467"/>
        <v>0</v>
      </c>
      <c r="EG118" s="1203">
        <f t="shared" si="468"/>
        <v>0</v>
      </c>
      <c r="EH118" s="1203">
        <f t="shared" si="469"/>
        <v>0</v>
      </c>
      <c r="EI118" s="1204"/>
      <c r="EM118" s="1202">
        <f t="shared" ref="EM118:EM124" si="502">$G118</f>
        <v>0</v>
      </c>
      <c r="EN118" s="1203">
        <f t="shared" si="471"/>
        <v>0</v>
      </c>
      <c r="EO118" s="1203">
        <f t="shared" si="472"/>
        <v>0</v>
      </c>
      <c r="EP118" s="1203">
        <f t="shared" si="473"/>
        <v>0</v>
      </c>
      <c r="EQ118" s="1204"/>
      <c r="EU118" s="1202">
        <f t="shared" ref="EU118:EU124" si="503">$G118</f>
        <v>0</v>
      </c>
      <c r="EV118" s="1203">
        <f t="shared" si="475"/>
        <v>0</v>
      </c>
      <c r="EW118" s="1203">
        <f t="shared" si="476"/>
        <v>0</v>
      </c>
      <c r="EX118" s="1203">
        <f t="shared" si="477"/>
        <v>0</v>
      </c>
      <c r="EY118" s="1204"/>
      <c r="FC118" s="1202">
        <f t="shared" ref="FC118:FC124" si="504">$G118</f>
        <v>0</v>
      </c>
      <c r="FD118" s="1203">
        <f t="shared" si="479"/>
        <v>0</v>
      </c>
      <c r="FE118" s="1203">
        <f t="shared" si="480"/>
        <v>0</v>
      </c>
      <c r="FF118" s="1203">
        <f t="shared" si="481"/>
        <v>0</v>
      </c>
      <c r="FG118" s="1204"/>
      <c r="FK118" s="1202">
        <f t="shared" ref="FK118:FK124" si="505">$G118</f>
        <v>0</v>
      </c>
      <c r="FL118" s="1203">
        <f t="shared" si="483"/>
        <v>0</v>
      </c>
      <c r="FM118" s="1203">
        <f t="shared" si="484"/>
        <v>0</v>
      </c>
      <c r="FN118" s="1203">
        <f t="shared" si="485"/>
        <v>0</v>
      </c>
      <c r="FO118" s="1204"/>
    </row>
    <row r="119" spans="1:171">
      <c r="A119" s="1231"/>
      <c r="B119" s="520" t="s">
        <v>52</v>
      </c>
      <c r="C119" s="1197"/>
      <c r="D119" s="1197">
        <v>163</v>
      </c>
      <c r="E119" s="629" t="s">
        <v>91</v>
      </c>
      <c r="F119" s="1199"/>
      <c r="G119" s="629">
        <f>'Sch 1- Rate Base '!G119</f>
        <v>0</v>
      </c>
      <c r="H119" s="629">
        <f>'Sch 1- Rate Base '!H119</f>
        <v>0</v>
      </c>
      <c r="I119" s="629">
        <f>'Sch 1- Rate Base '!I119</f>
        <v>0</v>
      </c>
      <c r="J119" s="630">
        <f>'Sch 1- Rate Base '!J119</f>
        <v>0</v>
      </c>
      <c r="K119" s="1167">
        <f t="shared" si="405"/>
        <v>1</v>
      </c>
      <c r="O119" s="1202">
        <f t="shared" si="486"/>
        <v>0</v>
      </c>
      <c r="P119" s="1203">
        <f t="shared" ref="P119:P124" si="506">VLOOKUP($E119,O$463:R$474,2,FALSE)*O119*($K119)+IF($G119&lt;&gt;0,($H119/$G119)*O119,0)*(1-$K119)</f>
        <v>0</v>
      </c>
      <c r="Q119" s="1203">
        <f t="shared" ref="Q119:Q124" si="507">VLOOKUP($E119,O$463:R$474,3,FALSE)*O119*($K119)+IF($G119&lt;&gt;0,($I119/$G119)*O119,0)*(1-$K119)</f>
        <v>0</v>
      </c>
      <c r="R119" s="1203">
        <f t="shared" si="409"/>
        <v>0</v>
      </c>
      <c r="S119" s="1204"/>
      <c r="W119" s="1202">
        <f t="shared" si="487"/>
        <v>0</v>
      </c>
      <c r="X119" s="1203">
        <f t="shared" ref="X119:X124" si="508">VLOOKUP($E119,W$463:Z$474,2,FALSE)*W119*($K119)+IF($G119&lt;&gt;0,($H119/$G119)*W119,0)*(1-$K119)</f>
        <v>0</v>
      </c>
      <c r="Y119" s="1203">
        <f t="shared" ref="Y119:Y124" si="509">VLOOKUP($E119,W$463:Z$474,3,FALSE)*W119*($K119)+IF($G119&lt;&gt;0,($I119/$G119)*W119,0)*(1-$K119)</f>
        <v>0</v>
      </c>
      <c r="Z119" s="1203">
        <f t="shared" si="413"/>
        <v>0</v>
      </c>
      <c r="AA119" s="1204"/>
      <c r="AE119" s="1202">
        <f t="shared" si="488"/>
        <v>0</v>
      </c>
      <c r="AF119" s="1203">
        <f t="shared" ref="AF119:AF124" si="510">VLOOKUP($E119,AE$463:AH$474,2,FALSE)*AE119*($K119)+IF($G119&lt;&gt;0,($H119/$G119)*AE119,0)*(1-$K119)</f>
        <v>0</v>
      </c>
      <c r="AG119" s="1203">
        <f t="shared" ref="AG119:AG124" si="511">VLOOKUP($E119,AE$463:AH$474,3,FALSE)*AE119*($K119)+IF($G119&lt;&gt;0,($I119/$G119)*AE119,0)*(1-$K119)</f>
        <v>0</v>
      </c>
      <c r="AH119" s="1203">
        <f t="shared" si="417"/>
        <v>0</v>
      </c>
      <c r="AI119" s="1204"/>
      <c r="AM119" s="1202">
        <f t="shared" si="489"/>
        <v>0</v>
      </c>
      <c r="AN119" s="1203">
        <f t="shared" ref="AN119:AN124" si="512">VLOOKUP($E119,AM$463:AP$474,2,FALSE)*AM119*($K119)+IF($G119&lt;&gt;0,($H119/$G119)*AM119,0)*(1-$K119)</f>
        <v>0</v>
      </c>
      <c r="AO119" s="1203">
        <f t="shared" ref="AO119:AO124" si="513">VLOOKUP($E119,AM$463:AP$474,3,FALSE)*AM119*($K119)+IF($G119&lt;&gt;0,($I119/$G119)*AM119,0)*(1-$K119)</f>
        <v>0</v>
      </c>
      <c r="AP119" s="1203">
        <f t="shared" si="421"/>
        <v>0</v>
      </c>
      <c r="AQ119" s="1204"/>
      <c r="AU119" s="1202">
        <f t="shared" si="490"/>
        <v>0</v>
      </c>
      <c r="AV119" s="1203">
        <f t="shared" ref="AV119:AV124" si="514">VLOOKUP($E119,AU$463:AX$474,2,FALSE)*AU119*($K119)+IF($G119&lt;&gt;0,($H119/$G119)*AU119,0)*(1-$K119)</f>
        <v>0</v>
      </c>
      <c r="AW119" s="1203">
        <f t="shared" ref="AW119:AW124" si="515">VLOOKUP($E119,AU$463:AX$474,3,FALSE)*AU119*($K119)+IF($G119&lt;&gt;0,($I119/$G119)*AU119,0)*(1-$K119)</f>
        <v>0</v>
      </c>
      <c r="AX119" s="1203">
        <f t="shared" si="425"/>
        <v>0</v>
      </c>
      <c r="AY119" s="1204"/>
      <c r="BC119" s="1202">
        <f t="shared" si="491"/>
        <v>0</v>
      </c>
      <c r="BD119" s="1203">
        <f t="shared" ref="BD119:BD124" si="516">VLOOKUP($E119,BC$463:BF$474,2,FALSE)*BC119*($K119)+IF($G119&lt;&gt;0,($H119/$G119)*BC119,0)*(1-$K119)</f>
        <v>0</v>
      </c>
      <c r="BE119" s="1203">
        <f t="shared" ref="BE119:BE124" si="517">VLOOKUP($E119,BC$463:BF$474,3,FALSE)*BC119*($K119)+IF($G119&lt;&gt;0,($I119/$G119)*BC119,0)*(1-$K119)</f>
        <v>0</v>
      </c>
      <c r="BF119" s="1203">
        <f t="shared" si="429"/>
        <v>0</v>
      </c>
      <c r="BG119" s="1204"/>
      <c r="BK119" s="1202">
        <f t="shared" si="492"/>
        <v>0</v>
      </c>
      <c r="BL119" s="1203">
        <f t="shared" ref="BL119:BL124" si="518">VLOOKUP($E119,BK$463:BN$474,2,FALSE)*BK119*($K119)+IF($G119&lt;&gt;0,($H119/$G119)*BK119,0)*(1-$K119)</f>
        <v>0</v>
      </c>
      <c r="BM119" s="1203">
        <f t="shared" ref="BM119:BM124" si="519">VLOOKUP($E119,BK$463:BN$474,3,FALSE)*BK119*($K119)+IF($G119&lt;&gt;0,($I119/$G119)*BK119,0)*(1-$K119)</f>
        <v>0</v>
      </c>
      <c r="BN119" s="1203">
        <f t="shared" si="433"/>
        <v>0</v>
      </c>
      <c r="BO119" s="1204"/>
      <c r="BS119" s="1202">
        <f t="shared" si="493"/>
        <v>0</v>
      </c>
      <c r="BT119" s="1203">
        <f t="shared" ref="BT119:BT124" si="520">VLOOKUP($E119,BS$463:BV$474,2,FALSE)*BS119*($K119)+IF($G119&lt;&gt;0,($H119/$G119)*BS119,0)*(1-$K119)</f>
        <v>0</v>
      </c>
      <c r="BU119" s="1203">
        <f t="shared" ref="BU119:BU124" si="521">VLOOKUP($E119,BS$463:BV$474,3,FALSE)*BS119*($K119)+IF($G119&lt;&gt;0,($I119/$G119)*BS119,0)*(1-$K119)</f>
        <v>0</v>
      </c>
      <c r="BV119" s="1203">
        <f t="shared" si="437"/>
        <v>0</v>
      </c>
      <c r="BW119" s="1204"/>
      <c r="CA119" s="1202">
        <f t="shared" si="494"/>
        <v>0</v>
      </c>
      <c r="CB119" s="1203">
        <f t="shared" ref="CB119:CB124" si="522">VLOOKUP($E119,CA$463:CD$474,2,FALSE)*CA119*($K119)+IF($G119&lt;&gt;0,($H119/$G119)*CA119,0)*(1-$K119)</f>
        <v>0</v>
      </c>
      <c r="CC119" s="1203">
        <f t="shared" ref="CC119:CC124" si="523">VLOOKUP($E119,CA$463:CD$474,3,FALSE)*CA119*($K119)+IF($G119&lt;&gt;0,($I119/$G119)*CA119,0)*(1-$K119)</f>
        <v>0</v>
      </c>
      <c r="CD119" s="1203">
        <f t="shared" si="441"/>
        <v>0</v>
      </c>
      <c r="CE119" s="1204"/>
      <c r="CI119" s="1202">
        <f t="shared" si="495"/>
        <v>0</v>
      </c>
      <c r="CJ119" s="1203">
        <f t="shared" ref="CJ119:CJ124" si="524">VLOOKUP($E119,CI$463:CL$474,2,FALSE)*CI119*($K119)+IF($G119&lt;&gt;0,($H119/$G119)*CI119,0)*(1-$K119)</f>
        <v>0</v>
      </c>
      <c r="CK119" s="1203">
        <f t="shared" ref="CK119:CK124" si="525">VLOOKUP($E119,CI$463:CL$474,3,FALSE)*CI119*($K119)+IF($G119&lt;&gt;0,($I119/$G119)*CI119,0)*(1-$K119)</f>
        <v>0</v>
      </c>
      <c r="CL119" s="1203">
        <f t="shared" si="445"/>
        <v>0</v>
      </c>
      <c r="CM119" s="1204"/>
      <c r="CQ119" s="1202">
        <f t="shared" si="496"/>
        <v>0</v>
      </c>
      <c r="CR119" s="1203">
        <f t="shared" ref="CR119:CR124" si="526">VLOOKUP($E119,CQ$463:CT$474,2,FALSE)*CQ119*($K119)+IF($G119&lt;&gt;0,($H119/$G119)*CQ119,0)*(1-$K119)</f>
        <v>0</v>
      </c>
      <c r="CS119" s="1203">
        <f t="shared" ref="CS119:CS124" si="527">VLOOKUP($E119,CQ$463:CT$474,3,FALSE)*CQ119*($K119)+IF($G119&lt;&gt;0,($I119/$G119)*CQ119,0)*(1-$K119)</f>
        <v>0</v>
      </c>
      <c r="CT119" s="1203">
        <f t="shared" si="449"/>
        <v>0</v>
      </c>
      <c r="CU119" s="1204"/>
      <c r="CY119" s="1202">
        <f t="shared" si="497"/>
        <v>0</v>
      </c>
      <c r="CZ119" s="1203">
        <f t="shared" ref="CZ119:CZ124" si="528">VLOOKUP($E119,CY$463:DB$474,2,FALSE)*CY119*($K119)+IF($G119&lt;&gt;0,($H119/$G119)*CY119,0)*(1-$K119)</f>
        <v>0</v>
      </c>
      <c r="DA119" s="1203">
        <f t="shared" ref="DA119:DA124" si="529">VLOOKUP($E119,CY$463:DB$474,3,FALSE)*CY119*($K119)+IF($G119&lt;&gt;0,($I119/$G119)*CY119,0)*(1-$K119)</f>
        <v>0</v>
      </c>
      <c r="DB119" s="1203">
        <f t="shared" si="453"/>
        <v>0</v>
      </c>
      <c r="DC119" s="1204"/>
      <c r="DG119" s="1202">
        <f t="shared" si="498"/>
        <v>0</v>
      </c>
      <c r="DH119" s="1203">
        <f t="shared" ref="DH119:DH124" si="530">VLOOKUP($E119,DG$463:DJ$474,2,FALSE)*DG119*($K119)+IF($G119&lt;&gt;0,($H119/$G119)*DG119,0)*(1-$K119)</f>
        <v>0</v>
      </c>
      <c r="DI119" s="1203">
        <f t="shared" ref="DI119:DI124" si="531">VLOOKUP($E119,DG$463:DJ$474,3,FALSE)*DG119*($K119)+IF($G119&lt;&gt;0,($I119/$G119)*DG119,0)*(1-$K119)</f>
        <v>0</v>
      </c>
      <c r="DJ119" s="1203">
        <f t="shared" si="457"/>
        <v>0</v>
      </c>
      <c r="DK119" s="1204"/>
      <c r="DO119" s="1202">
        <f t="shared" si="499"/>
        <v>0</v>
      </c>
      <c r="DP119" s="1203">
        <f t="shared" ref="DP119:DP124" si="532">VLOOKUP($E119,DO$463:DR$474,2,FALSE)*DO119*($K119)+IF($G119&lt;&gt;0,($H119/$G119)*DO119,0)*(1-$K119)</f>
        <v>0</v>
      </c>
      <c r="DQ119" s="1203">
        <f t="shared" ref="DQ119:DQ124" si="533">VLOOKUP($E119,DO$463:DR$474,3,FALSE)*DO119*($K119)+IF($G119&lt;&gt;0,($I119/$G119)*DO119,0)*(1-$K119)</f>
        <v>0</v>
      </c>
      <c r="DR119" s="1203">
        <f t="shared" si="461"/>
        <v>0</v>
      </c>
      <c r="DS119" s="1204"/>
      <c r="DW119" s="1202">
        <f t="shared" si="500"/>
        <v>0</v>
      </c>
      <c r="DX119" s="1203">
        <f t="shared" ref="DX119:DX124" si="534">VLOOKUP($E119,DW$463:DZ$474,2,FALSE)*DW119*($K119)+IF($G119&lt;&gt;0,($H119/$G119)*DW119,0)*(1-$K119)</f>
        <v>0</v>
      </c>
      <c r="DY119" s="1203">
        <f t="shared" ref="DY119:DY124" si="535">VLOOKUP($E119,DW$463:DZ$474,3,FALSE)*DW119*($K119)+IF($G119&lt;&gt;0,($I119/$G119)*DW119,0)*(1-$K119)</f>
        <v>0</v>
      </c>
      <c r="DZ119" s="1203">
        <f t="shared" si="465"/>
        <v>0</v>
      </c>
      <c r="EA119" s="1204"/>
      <c r="EE119" s="1202">
        <f t="shared" si="501"/>
        <v>0</v>
      </c>
      <c r="EF119" s="1203">
        <f t="shared" ref="EF119:EF124" si="536">VLOOKUP($E119,EE$463:EH$474,2,FALSE)*EE119*($K119)+IF($G119&lt;&gt;0,($H119/$G119)*EE119,0)*(1-$K119)</f>
        <v>0</v>
      </c>
      <c r="EG119" s="1203">
        <f t="shared" ref="EG119:EG124" si="537">VLOOKUP($E119,EE$463:EH$474,3,FALSE)*EE119*($K119)+IF($G119&lt;&gt;0,($I119/$G119)*EE119,0)*(1-$K119)</f>
        <v>0</v>
      </c>
      <c r="EH119" s="1203">
        <f t="shared" si="469"/>
        <v>0</v>
      </c>
      <c r="EI119" s="1204"/>
      <c r="EM119" s="1202">
        <f t="shared" si="502"/>
        <v>0</v>
      </c>
      <c r="EN119" s="1203">
        <f t="shared" ref="EN119:EN124" si="538">VLOOKUP($E119,EM$463:EP$474,2,FALSE)*EM119*($K119)+IF($G119&lt;&gt;0,($H119/$G119)*EM119,0)*(1-$K119)</f>
        <v>0</v>
      </c>
      <c r="EO119" s="1203">
        <f t="shared" ref="EO119:EO124" si="539">VLOOKUP($E119,EM$463:EP$474,3,FALSE)*EM119*($K119)+IF($G119&lt;&gt;0,($I119/$G119)*EM119,0)*(1-$K119)</f>
        <v>0</v>
      </c>
      <c r="EP119" s="1203">
        <f t="shared" si="473"/>
        <v>0</v>
      </c>
      <c r="EQ119" s="1204"/>
      <c r="EU119" s="1202">
        <f t="shared" si="503"/>
        <v>0</v>
      </c>
      <c r="EV119" s="1203">
        <f t="shared" ref="EV119:EV124" si="540">VLOOKUP($E119,EU$463:EX$474,2,FALSE)*EU119*($K119)+IF($G119&lt;&gt;0,($H119/$G119)*EU119,0)*(1-$K119)</f>
        <v>0</v>
      </c>
      <c r="EW119" s="1203">
        <f t="shared" ref="EW119:EW124" si="541">VLOOKUP($E119,EU$463:EX$474,3,FALSE)*EU119*($K119)+IF($G119&lt;&gt;0,($I119/$G119)*EU119,0)*(1-$K119)</f>
        <v>0</v>
      </c>
      <c r="EX119" s="1203">
        <f t="shared" si="477"/>
        <v>0</v>
      </c>
      <c r="EY119" s="1204"/>
      <c r="FC119" s="1202">
        <f t="shared" si="504"/>
        <v>0</v>
      </c>
      <c r="FD119" s="1203">
        <f t="shared" ref="FD119:FD124" si="542">VLOOKUP($E119,FC$463:FF$474,2,FALSE)*FC119*($K119)+IF($G119&lt;&gt;0,($H119/$G119)*FC119,0)*(1-$K119)</f>
        <v>0</v>
      </c>
      <c r="FE119" s="1203">
        <f t="shared" ref="FE119:FE124" si="543">VLOOKUP($E119,FC$463:FF$474,3,FALSE)*FC119*($K119)+IF($G119&lt;&gt;0,($I119/$G119)*FC119,0)*(1-$K119)</f>
        <v>0</v>
      </c>
      <c r="FF119" s="1203">
        <f t="shared" si="481"/>
        <v>0</v>
      </c>
      <c r="FG119" s="1204"/>
      <c r="FK119" s="1202">
        <f t="shared" si="505"/>
        <v>0</v>
      </c>
      <c r="FL119" s="1203">
        <f t="shared" ref="FL119:FL124" si="544">VLOOKUP($E119,FK$463:FN$474,2,FALSE)*FK119*($K119)+IF($G119&lt;&gt;0,($H119/$G119)*FK119,0)*(1-$K119)</f>
        <v>0</v>
      </c>
      <c r="FM119" s="1203">
        <f t="shared" ref="FM119:FM124" si="545">VLOOKUP($E119,FK$463:FN$474,3,FALSE)*FK119*($K119)+IF($G119&lt;&gt;0,($I119/$G119)*FK119,0)*(1-$K119)</f>
        <v>0</v>
      </c>
      <c r="FN119" s="1203">
        <f t="shared" si="485"/>
        <v>0</v>
      </c>
      <c r="FO119" s="1204"/>
    </row>
    <row r="120" spans="1:171">
      <c r="A120" s="1231"/>
      <c r="B120" s="520" t="s">
        <v>7</v>
      </c>
      <c r="C120" s="1197"/>
      <c r="D120" s="1197">
        <v>165</v>
      </c>
      <c r="E120" s="629" t="s">
        <v>91</v>
      </c>
      <c r="F120" s="1199"/>
      <c r="G120" s="629">
        <f>'Sch 1- Rate Base '!G120</f>
        <v>0</v>
      </c>
      <c r="H120" s="629">
        <f>'Sch 1- Rate Base '!H120</f>
        <v>0</v>
      </c>
      <c r="I120" s="629">
        <f>'Sch 1- Rate Base '!I120</f>
        <v>0</v>
      </c>
      <c r="J120" s="630">
        <f>'Sch 1- Rate Base '!J120</f>
        <v>0</v>
      </c>
      <c r="K120" s="1167">
        <f t="shared" si="405"/>
        <v>1</v>
      </c>
      <c r="O120" s="1202">
        <f t="shared" si="486"/>
        <v>0</v>
      </c>
      <c r="P120" s="1203">
        <f t="shared" si="506"/>
        <v>0</v>
      </c>
      <c r="Q120" s="1203">
        <f t="shared" si="507"/>
        <v>0</v>
      </c>
      <c r="R120" s="1203">
        <f t="shared" si="409"/>
        <v>0</v>
      </c>
      <c r="S120" s="1204"/>
      <c r="W120" s="1202">
        <f t="shared" si="487"/>
        <v>0</v>
      </c>
      <c r="X120" s="1203">
        <f t="shared" si="508"/>
        <v>0</v>
      </c>
      <c r="Y120" s="1203">
        <f t="shared" si="509"/>
        <v>0</v>
      </c>
      <c r="Z120" s="1203">
        <f t="shared" si="413"/>
        <v>0</v>
      </c>
      <c r="AA120" s="1204"/>
      <c r="AE120" s="1202">
        <f t="shared" si="488"/>
        <v>0</v>
      </c>
      <c r="AF120" s="1203">
        <f t="shared" si="510"/>
        <v>0</v>
      </c>
      <c r="AG120" s="1203">
        <f t="shared" si="511"/>
        <v>0</v>
      </c>
      <c r="AH120" s="1203">
        <f t="shared" si="417"/>
        <v>0</v>
      </c>
      <c r="AI120" s="1204"/>
      <c r="AM120" s="1202">
        <f t="shared" si="489"/>
        <v>0</v>
      </c>
      <c r="AN120" s="1203">
        <f t="shared" si="512"/>
        <v>0</v>
      </c>
      <c r="AO120" s="1203">
        <f t="shared" si="513"/>
        <v>0</v>
      </c>
      <c r="AP120" s="1203">
        <f t="shared" si="421"/>
        <v>0</v>
      </c>
      <c r="AQ120" s="1204"/>
      <c r="AU120" s="1202">
        <f t="shared" si="490"/>
        <v>0</v>
      </c>
      <c r="AV120" s="1203">
        <f t="shared" si="514"/>
        <v>0</v>
      </c>
      <c r="AW120" s="1203">
        <f t="shared" si="515"/>
        <v>0</v>
      </c>
      <c r="AX120" s="1203">
        <f t="shared" si="425"/>
        <v>0</v>
      </c>
      <c r="AY120" s="1204"/>
      <c r="BC120" s="1202">
        <f t="shared" si="491"/>
        <v>0</v>
      </c>
      <c r="BD120" s="1203">
        <f t="shared" si="516"/>
        <v>0</v>
      </c>
      <c r="BE120" s="1203">
        <f t="shared" si="517"/>
        <v>0</v>
      </c>
      <c r="BF120" s="1203">
        <f t="shared" si="429"/>
        <v>0</v>
      </c>
      <c r="BG120" s="1204"/>
      <c r="BK120" s="1202">
        <f t="shared" si="492"/>
        <v>0</v>
      </c>
      <c r="BL120" s="1203">
        <f t="shared" si="518"/>
        <v>0</v>
      </c>
      <c r="BM120" s="1203">
        <f t="shared" si="519"/>
        <v>0</v>
      </c>
      <c r="BN120" s="1203">
        <f t="shared" si="433"/>
        <v>0</v>
      </c>
      <c r="BO120" s="1204"/>
      <c r="BS120" s="1202">
        <f t="shared" si="493"/>
        <v>0</v>
      </c>
      <c r="BT120" s="1203">
        <f t="shared" si="520"/>
        <v>0</v>
      </c>
      <c r="BU120" s="1203">
        <f t="shared" si="521"/>
        <v>0</v>
      </c>
      <c r="BV120" s="1203">
        <f t="shared" si="437"/>
        <v>0</v>
      </c>
      <c r="BW120" s="1204"/>
      <c r="CA120" s="1202">
        <f t="shared" si="494"/>
        <v>0</v>
      </c>
      <c r="CB120" s="1203">
        <f t="shared" si="522"/>
        <v>0</v>
      </c>
      <c r="CC120" s="1203">
        <f t="shared" si="523"/>
        <v>0</v>
      </c>
      <c r="CD120" s="1203">
        <f t="shared" si="441"/>
        <v>0</v>
      </c>
      <c r="CE120" s="1204"/>
      <c r="CI120" s="1202">
        <f t="shared" si="495"/>
        <v>0</v>
      </c>
      <c r="CJ120" s="1203">
        <f t="shared" si="524"/>
        <v>0</v>
      </c>
      <c r="CK120" s="1203">
        <f t="shared" si="525"/>
        <v>0</v>
      </c>
      <c r="CL120" s="1203">
        <f t="shared" si="445"/>
        <v>0</v>
      </c>
      <c r="CM120" s="1204"/>
      <c r="CQ120" s="1202">
        <f t="shared" si="496"/>
        <v>0</v>
      </c>
      <c r="CR120" s="1203">
        <f t="shared" si="526"/>
        <v>0</v>
      </c>
      <c r="CS120" s="1203">
        <f t="shared" si="527"/>
        <v>0</v>
      </c>
      <c r="CT120" s="1203">
        <f t="shared" si="449"/>
        <v>0</v>
      </c>
      <c r="CU120" s="1204"/>
      <c r="CY120" s="1202">
        <f t="shared" si="497"/>
        <v>0</v>
      </c>
      <c r="CZ120" s="1203">
        <f t="shared" si="528"/>
        <v>0</v>
      </c>
      <c r="DA120" s="1203">
        <f t="shared" si="529"/>
        <v>0</v>
      </c>
      <c r="DB120" s="1203">
        <f t="shared" si="453"/>
        <v>0</v>
      </c>
      <c r="DC120" s="1204"/>
      <c r="DG120" s="1202">
        <f t="shared" si="498"/>
        <v>0</v>
      </c>
      <c r="DH120" s="1203">
        <f t="shared" si="530"/>
        <v>0</v>
      </c>
      <c r="DI120" s="1203">
        <f t="shared" si="531"/>
        <v>0</v>
      </c>
      <c r="DJ120" s="1203">
        <f t="shared" si="457"/>
        <v>0</v>
      </c>
      <c r="DK120" s="1204"/>
      <c r="DO120" s="1202">
        <f t="shared" si="499"/>
        <v>0</v>
      </c>
      <c r="DP120" s="1203">
        <f t="shared" si="532"/>
        <v>0</v>
      </c>
      <c r="DQ120" s="1203">
        <f t="shared" si="533"/>
        <v>0</v>
      </c>
      <c r="DR120" s="1203">
        <f t="shared" si="461"/>
        <v>0</v>
      </c>
      <c r="DS120" s="1204"/>
      <c r="DW120" s="1202">
        <f t="shared" si="500"/>
        <v>0</v>
      </c>
      <c r="DX120" s="1203">
        <f t="shared" si="534"/>
        <v>0</v>
      </c>
      <c r="DY120" s="1203">
        <f t="shared" si="535"/>
        <v>0</v>
      </c>
      <c r="DZ120" s="1203">
        <f t="shared" si="465"/>
        <v>0</v>
      </c>
      <c r="EA120" s="1204"/>
      <c r="EE120" s="1202">
        <f t="shared" si="501"/>
        <v>0</v>
      </c>
      <c r="EF120" s="1203">
        <f t="shared" si="536"/>
        <v>0</v>
      </c>
      <c r="EG120" s="1203">
        <f t="shared" si="537"/>
        <v>0</v>
      </c>
      <c r="EH120" s="1203">
        <f t="shared" si="469"/>
        <v>0</v>
      </c>
      <c r="EI120" s="1204"/>
      <c r="EM120" s="1202">
        <f t="shared" si="502"/>
        <v>0</v>
      </c>
      <c r="EN120" s="1203">
        <f t="shared" si="538"/>
        <v>0</v>
      </c>
      <c r="EO120" s="1203">
        <f t="shared" si="539"/>
        <v>0</v>
      </c>
      <c r="EP120" s="1203">
        <f t="shared" si="473"/>
        <v>0</v>
      </c>
      <c r="EQ120" s="1204"/>
      <c r="EU120" s="1202">
        <f t="shared" si="503"/>
        <v>0</v>
      </c>
      <c r="EV120" s="1203">
        <f t="shared" si="540"/>
        <v>0</v>
      </c>
      <c r="EW120" s="1203">
        <f t="shared" si="541"/>
        <v>0</v>
      </c>
      <c r="EX120" s="1203">
        <f t="shared" si="477"/>
        <v>0</v>
      </c>
      <c r="EY120" s="1204"/>
      <c r="FC120" s="1202">
        <f t="shared" si="504"/>
        <v>0</v>
      </c>
      <c r="FD120" s="1203">
        <f t="shared" si="542"/>
        <v>0</v>
      </c>
      <c r="FE120" s="1203">
        <f t="shared" si="543"/>
        <v>0</v>
      </c>
      <c r="FF120" s="1203">
        <f t="shared" si="481"/>
        <v>0</v>
      </c>
      <c r="FG120" s="1204"/>
      <c r="FK120" s="1202">
        <f t="shared" si="505"/>
        <v>0</v>
      </c>
      <c r="FL120" s="1203">
        <f t="shared" si="544"/>
        <v>0</v>
      </c>
      <c r="FM120" s="1203">
        <f t="shared" si="545"/>
        <v>0</v>
      </c>
      <c r="FN120" s="1203">
        <f t="shared" si="485"/>
        <v>0</v>
      </c>
      <c r="FO120" s="1204"/>
    </row>
    <row r="121" spans="1:171">
      <c r="A121" s="1231"/>
      <c r="B121" s="286" t="s">
        <v>8</v>
      </c>
      <c r="C121" s="1197"/>
      <c r="D121" s="1197">
        <v>175</v>
      </c>
      <c r="E121" s="629" t="s">
        <v>349</v>
      </c>
      <c r="F121" s="1199"/>
      <c r="G121" s="629">
        <f>'Sch 1- Rate Base '!G121</f>
        <v>0</v>
      </c>
      <c r="H121" s="629">
        <f>'Sch 1- Rate Base '!H121</f>
        <v>0</v>
      </c>
      <c r="I121" s="629">
        <f>'Sch 1- Rate Base '!I121</f>
        <v>0</v>
      </c>
      <c r="J121" s="630">
        <f>'Sch 1- Rate Base '!J121</f>
        <v>0</v>
      </c>
      <c r="K121" s="1167">
        <f t="shared" si="405"/>
        <v>1</v>
      </c>
      <c r="O121" s="1202">
        <f t="shared" si="486"/>
        <v>0</v>
      </c>
      <c r="P121" s="1203">
        <f t="shared" si="506"/>
        <v>0</v>
      </c>
      <c r="Q121" s="1203">
        <f t="shared" si="507"/>
        <v>0</v>
      </c>
      <c r="R121" s="1203">
        <f t="shared" si="409"/>
        <v>0</v>
      </c>
      <c r="S121" s="1204"/>
      <c r="W121" s="1202">
        <f t="shared" si="487"/>
        <v>0</v>
      </c>
      <c r="X121" s="1203">
        <f t="shared" si="508"/>
        <v>0</v>
      </c>
      <c r="Y121" s="1203">
        <f t="shared" si="509"/>
        <v>0</v>
      </c>
      <c r="Z121" s="1203">
        <f t="shared" si="413"/>
        <v>0</v>
      </c>
      <c r="AA121" s="1204"/>
      <c r="AE121" s="1202">
        <f t="shared" si="488"/>
        <v>0</v>
      </c>
      <c r="AF121" s="1203">
        <f t="shared" si="510"/>
        <v>0</v>
      </c>
      <c r="AG121" s="1203">
        <f t="shared" si="511"/>
        <v>0</v>
      </c>
      <c r="AH121" s="1203">
        <f t="shared" si="417"/>
        <v>0</v>
      </c>
      <c r="AI121" s="1204"/>
      <c r="AM121" s="1202">
        <f t="shared" si="489"/>
        <v>0</v>
      </c>
      <c r="AN121" s="1203">
        <f t="shared" si="512"/>
        <v>0</v>
      </c>
      <c r="AO121" s="1203">
        <f t="shared" si="513"/>
        <v>0</v>
      </c>
      <c r="AP121" s="1203">
        <f t="shared" si="421"/>
        <v>0</v>
      </c>
      <c r="AQ121" s="1204"/>
      <c r="AU121" s="1202">
        <f t="shared" si="490"/>
        <v>0</v>
      </c>
      <c r="AV121" s="1203">
        <f t="shared" si="514"/>
        <v>0</v>
      </c>
      <c r="AW121" s="1203">
        <f t="shared" si="515"/>
        <v>0</v>
      </c>
      <c r="AX121" s="1203">
        <f t="shared" si="425"/>
        <v>0</v>
      </c>
      <c r="AY121" s="1204"/>
      <c r="BC121" s="1202">
        <f t="shared" si="491"/>
        <v>0</v>
      </c>
      <c r="BD121" s="1203">
        <f t="shared" si="516"/>
        <v>0</v>
      </c>
      <c r="BE121" s="1203">
        <f t="shared" si="517"/>
        <v>0</v>
      </c>
      <c r="BF121" s="1203">
        <f t="shared" si="429"/>
        <v>0</v>
      </c>
      <c r="BG121" s="1204"/>
      <c r="BK121" s="1202">
        <f t="shared" si="492"/>
        <v>0</v>
      </c>
      <c r="BL121" s="1203">
        <f t="shared" si="518"/>
        <v>0</v>
      </c>
      <c r="BM121" s="1203">
        <f t="shared" si="519"/>
        <v>0</v>
      </c>
      <c r="BN121" s="1203">
        <f t="shared" si="433"/>
        <v>0</v>
      </c>
      <c r="BO121" s="1204"/>
      <c r="BS121" s="1202">
        <f t="shared" si="493"/>
        <v>0</v>
      </c>
      <c r="BT121" s="1203">
        <f t="shared" si="520"/>
        <v>0</v>
      </c>
      <c r="BU121" s="1203">
        <f t="shared" si="521"/>
        <v>0</v>
      </c>
      <c r="BV121" s="1203">
        <f t="shared" si="437"/>
        <v>0</v>
      </c>
      <c r="BW121" s="1204"/>
      <c r="CA121" s="1202">
        <f t="shared" si="494"/>
        <v>0</v>
      </c>
      <c r="CB121" s="1203">
        <f t="shared" si="522"/>
        <v>0</v>
      </c>
      <c r="CC121" s="1203">
        <f t="shared" si="523"/>
        <v>0</v>
      </c>
      <c r="CD121" s="1203">
        <f t="shared" si="441"/>
        <v>0</v>
      </c>
      <c r="CE121" s="1204"/>
      <c r="CI121" s="1202">
        <f t="shared" si="495"/>
        <v>0</v>
      </c>
      <c r="CJ121" s="1203">
        <f t="shared" si="524"/>
        <v>0</v>
      </c>
      <c r="CK121" s="1203">
        <f t="shared" si="525"/>
        <v>0</v>
      </c>
      <c r="CL121" s="1203">
        <f t="shared" si="445"/>
        <v>0</v>
      </c>
      <c r="CM121" s="1204"/>
      <c r="CQ121" s="1202">
        <f t="shared" si="496"/>
        <v>0</v>
      </c>
      <c r="CR121" s="1203">
        <f t="shared" si="526"/>
        <v>0</v>
      </c>
      <c r="CS121" s="1203">
        <f t="shared" si="527"/>
        <v>0</v>
      </c>
      <c r="CT121" s="1203">
        <f t="shared" si="449"/>
        <v>0</v>
      </c>
      <c r="CU121" s="1204"/>
      <c r="CY121" s="1202">
        <f t="shared" si="497"/>
        <v>0</v>
      </c>
      <c r="CZ121" s="1203">
        <f t="shared" si="528"/>
        <v>0</v>
      </c>
      <c r="DA121" s="1203">
        <f t="shared" si="529"/>
        <v>0</v>
      </c>
      <c r="DB121" s="1203">
        <f t="shared" si="453"/>
        <v>0</v>
      </c>
      <c r="DC121" s="1204"/>
      <c r="DG121" s="1202">
        <f t="shared" si="498"/>
        <v>0</v>
      </c>
      <c r="DH121" s="1203">
        <f t="shared" si="530"/>
        <v>0</v>
      </c>
      <c r="DI121" s="1203">
        <f t="shared" si="531"/>
        <v>0</v>
      </c>
      <c r="DJ121" s="1203">
        <f t="shared" si="457"/>
        <v>0</v>
      </c>
      <c r="DK121" s="1204"/>
      <c r="DO121" s="1202">
        <f t="shared" si="499"/>
        <v>0</v>
      </c>
      <c r="DP121" s="1203">
        <f t="shared" si="532"/>
        <v>0</v>
      </c>
      <c r="DQ121" s="1203">
        <f t="shared" si="533"/>
        <v>0</v>
      </c>
      <c r="DR121" s="1203">
        <f t="shared" si="461"/>
        <v>0</v>
      </c>
      <c r="DS121" s="1204"/>
      <c r="DW121" s="1202">
        <f t="shared" si="500"/>
        <v>0</v>
      </c>
      <c r="DX121" s="1203">
        <f t="shared" si="534"/>
        <v>0</v>
      </c>
      <c r="DY121" s="1203">
        <f t="shared" si="535"/>
        <v>0</v>
      </c>
      <c r="DZ121" s="1203">
        <f t="shared" si="465"/>
        <v>0</v>
      </c>
      <c r="EA121" s="1204"/>
      <c r="EE121" s="1202">
        <f t="shared" si="501"/>
        <v>0</v>
      </c>
      <c r="EF121" s="1203">
        <f t="shared" si="536"/>
        <v>0</v>
      </c>
      <c r="EG121" s="1203">
        <f t="shared" si="537"/>
        <v>0</v>
      </c>
      <c r="EH121" s="1203">
        <f t="shared" si="469"/>
        <v>0</v>
      </c>
      <c r="EI121" s="1204"/>
      <c r="EM121" s="1202">
        <f t="shared" si="502"/>
        <v>0</v>
      </c>
      <c r="EN121" s="1203">
        <f t="shared" si="538"/>
        <v>0</v>
      </c>
      <c r="EO121" s="1203">
        <f t="shared" si="539"/>
        <v>0</v>
      </c>
      <c r="EP121" s="1203">
        <f t="shared" si="473"/>
        <v>0</v>
      </c>
      <c r="EQ121" s="1204"/>
      <c r="EU121" s="1202">
        <f t="shared" si="503"/>
        <v>0</v>
      </c>
      <c r="EV121" s="1203">
        <f t="shared" si="540"/>
        <v>0</v>
      </c>
      <c r="EW121" s="1203">
        <f t="shared" si="541"/>
        <v>0</v>
      </c>
      <c r="EX121" s="1203">
        <f t="shared" si="477"/>
        <v>0</v>
      </c>
      <c r="EY121" s="1204"/>
      <c r="FC121" s="1202">
        <f t="shared" si="504"/>
        <v>0</v>
      </c>
      <c r="FD121" s="1203">
        <f t="shared" si="542"/>
        <v>0</v>
      </c>
      <c r="FE121" s="1203">
        <f t="shared" si="543"/>
        <v>0</v>
      </c>
      <c r="FF121" s="1203">
        <f t="shared" si="481"/>
        <v>0</v>
      </c>
      <c r="FG121" s="1204"/>
      <c r="FK121" s="1202">
        <f t="shared" si="505"/>
        <v>0</v>
      </c>
      <c r="FL121" s="1203">
        <f t="shared" si="544"/>
        <v>0</v>
      </c>
      <c r="FM121" s="1203">
        <f t="shared" si="545"/>
        <v>0</v>
      </c>
      <c r="FN121" s="1203">
        <f t="shared" si="485"/>
        <v>0</v>
      </c>
      <c r="FO121" s="1204"/>
    </row>
    <row r="122" spans="1:171">
      <c r="A122" s="1231"/>
      <c r="B122" s="286" t="s">
        <v>530</v>
      </c>
      <c r="C122" s="1197"/>
      <c r="D122" s="1197">
        <v>175</v>
      </c>
      <c r="E122" s="629" t="s">
        <v>349</v>
      </c>
      <c r="F122" s="1199"/>
      <c r="G122" s="629">
        <f>'Sch 1- Rate Base '!G122</f>
        <v>0</v>
      </c>
      <c r="H122" s="629">
        <f>'Sch 1- Rate Base '!H122</f>
        <v>0</v>
      </c>
      <c r="I122" s="629">
        <f>'Sch 1- Rate Base '!I122</f>
        <v>0</v>
      </c>
      <c r="J122" s="630">
        <f>'Sch 1- Rate Base '!J122</f>
        <v>0</v>
      </c>
      <c r="K122" s="1167">
        <f t="shared" si="405"/>
        <v>1</v>
      </c>
      <c r="O122" s="1202">
        <f t="shared" si="486"/>
        <v>0</v>
      </c>
      <c r="P122" s="1203">
        <f t="shared" si="506"/>
        <v>0</v>
      </c>
      <c r="Q122" s="1203">
        <f t="shared" si="507"/>
        <v>0</v>
      </c>
      <c r="R122" s="1203">
        <f t="shared" si="409"/>
        <v>0</v>
      </c>
      <c r="S122" s="1204"/>
      <c r="W122" s="1202">
        <f t="shared" si="487"/>
        <v>0</v>
      </c>
      <c r="X122" s="1203">
        <f t="shared" si="508"/>
        <v>0</v>
      </c>
      <c r="Y122" s="1203">
        <f t="shared" si="509"/>
        <v>0</v>
      </c>
      <c r="Z122" s="1203">
        <f t="shared" si="413"/>
        <v>0</v>
      </c>
      <c r="AA122" s="1204"/>
      <c r="AE122" s="1202">
        <f t="shared" si="488"/>
        <v>0</v>
      </c>
      <c r="AF122" s="1203">
        <f t="shared" si="510"/>
        <v>0</v>
      </c>
      <c r="AG122" s="1203">
        <f t="shared" si="511"/>
        <v>0</v>
      </c>
      <c r="AH122" s="1203">
        <f t="shared" si="417"/>
        <v>0</v>
      </c>
      <c r="AI122" s="1204"/>
      <c r="AM122" s="1202">
        <f t="shared" si="489"/>
        <v>0</v>
      </c>
      <c r="AN122" s="1203">
        <f t="shared" si="512"/>
        <v>0</v>
      </c>
      <c r="AO122" s="1203">
        <f t="shared" si="513"/>
        <v>0</v>
      </c>
      <c r="AP122" s="1203">
        <f t="shared" si="421"/>
        <v>0</v>
      </c>
      <c r="AQ122" s="1204"/>
      <c r="AU122" s="1202">
        <f t="shared" si="490"/>
        <v>0</v>
      </c>
      <c r="AV122" s="1203">
        <f t="shared" si="514"/>
        <v>0</v>
      </c>
      <c r="AW122" s="1203">
        <f t="shared" si="515"/>
        <v>0</v>
      </c>
      <c r="AX122" s="1203">
        <f t="shared" si="425"/>
        <v>0</v>
      </c>
      <c r="AY122" s="1204"/>
      <c r="BC122" s="1202">
        <f t="shared" si="491"/>
        <v>0</v>
      </c>
      <c r="BD122" s="1203">
        <f t="shared" si="516"/>
        <v>0</v>
      </c>
      <c r="BE122" s="1203">
        <f t="shared" si="517"/>
        <v>0</v>
      </c>
      <c r="BF122" s="1203">
        <f t="shared" si="429"/>
        <v>0</v>
      </c>
      <c r="BG122" s="1204"/>
      <c r="BK122" s="1202">
        <f t="shared" si="492"/>
        <v>0</v>
      </c>
      <c r="BL122" s="1203">
        <f t="shared" si="518"/>
        <v>0</v>
      </c>
      <c r="BM122" s="1203">
        <f t="shared" si="519"/>
        <v>0</v>
      </c>
      <c r="BN122" s="1203">
        <f t="shared" si="433"/>
        <v>0</v>
      </c>
      <c r="BO122" s="1204"/>
      <c r="BS122" s="1202">
        <f t="shared" si="493"/>
        <v>0</v>
      </c>
      <c r="BT122" s="1203">
        <f t="shared" si="520"/>
        <v>0</v>
      </c>
      <c r="BU122" s="1203">
        <f t="shared" si="521"/>
        <v>0</v>
      </c>
      <c r="BV122" s="1203">
        <f t="shared" si="437"/>
        <v>0</v>
      </c>
      <c r="BW122" s="1204"/>
      <c r="CA122" s="1202">
        <f t="shared" si="494"/>
        <v>0</v>
      </c>
      <c r="CB122" s="1203">
        <f t="shared" si="522"/>
        <v>0</v>
      </c>
      <c r="CC122" s="1203">
        <f t="shared" si="523"/>
        <v>0</v>
      </c>
      <c r="CD122" s="1203">
        <f t="shared" si="441"/>
        <v>0</v>
      </c>
      <c r="CE122" s="1204"/>
      <c r="CI122" s="1202">
        <f t="shared" si="495"/>
        <v>0</v>
      </c>
      <c r="CJ122" s="1203">
        <f t="shared" si="524"/>
        <v>0</v>
      </c>
      <c r="CK122" s="1203">
        <f t="shared" si="525"/>
        <v>0</v>
      </c>
      <c r="CL122" s="1203">
        <f t="shared" si="445"/>
        <v>0</v>
      </c>
      <c r="CM122" s="1204"/>
      <c r="CQ122" s="1202">
        <f t="shared" si="496"/>
        <v>0</v>
      </c>
      <c r="CR122" s="1203">
        <f t="shared" si="526"/>
        <v>0</v>
      </c>
      <c r="CS122" s="1203">
        <f t="shared" si="527"/>
        <v>0</v>
      </c>
      <c r="CT122" s="1203">
        <f t="shared" si="449"/>
        <v>0</v>
      </c>
      <c r="CU122" s="1204"/>
      <c r="CY122" s="1202">
        <f t="shared" si="497"/>
        <v>0</v>
      </c>
      <c r="CZ122" s="1203">
        <f t="shared" si="528"/>
        <v>0</v>
      </c>
      <c r="DA122" s="1203">
        <f t="shared" si="529"/>
        <v>0</v>
      </c>
      <c r="DB122" s="1203">
        <f t="shared" si="453"/>
        <v>0</v>
      </c>
      <c r="DC122" s="1204"/>
      <c r="DG122" s="1202">
        <f t="shared" si="498"/>
        <v>0</v>
      </c>
      <c r="DH122" s="1203">
        <f t="shared" si="530"/>
        <v>0</v>
      </c>
      <c r="DI122" s="1203">
        <f t="shared" si="531"/>
        <v>0</v>
      </c>
      <c r="DJ122" s="1203">
        <f t="shared" si="457"/>
        <v>0</v>
      </c>
      <c r="DK122" s="1204"/>
      <c r="DO122" s="1202">
        <f t="shared" si="499"/>
        <v>0</v>
      </c>
      <c r="DP122" s="1203">
        <f t="shared" si="532"/>
        <v>0</v>
      </c>
      <c r="DQ122" s="1203">
        <f t="shared" si="533"/>
        <v>0</v>
      </c>
      <c r="DR122" s="1203">
        <f t="shared" si="461"/>
        <v>0</v>
      </c>
      <c r="DS122" s="1204"/>
      <c r="DW122" s="1202">
        <f t="shared" si="500"/>
        <v>0</v>
      </c>
      <c r="DX122" s="1203">
        <f t="shared" si="534"/>
        <v>0</v>
      </c>
      <c r="DY122" s="1203">
        <f t="shared" si="535"/>
        <v>0</v>
      </c>
      <c r="DZ122" s="1203">
        <f t="shared" si="465"/>
        <v>0</v>
      </c>
      <c r="EA122" s="1204"/>
      <c r="EE122" s="1202">
        <f t="shared" si="501"/>
        <v>0</v>
      </c>
      <c r="EF122" s="1203">
        <f t="shared" si="536"/>
        <v>0</v>
      </c>
      <c r="EG122" s="1203">
        <f t="shared" si="537"/>
        <v>0</v>
      </c>
      <c r="EH122" s="1203">
        <f t="shared" si="469"/>
        <v>0</v>
      </c>
      <c r="EI122" s="1204"/>
      <c r="EM122" s="1202">
        <f t="shared" si="502"/>
        <v>0</v>
      </c>
      <c r="EN122" s="1203">
        <f t="shared" si="538"/>
        <v>0</v>
      </c>
      <c r="EO122" s="1203">
        <f t="shared" si="539"/>
        <v>0</v>
      </c>
      <c r="EP122" s="1203">
        <f t="shared" si="473"/>
        <v>0</v>
      </c>
      <c r="EQ122" s="1204"/>
      <c r="EU122" s="1202">
        <f t="shared" si="503"/>
        <v>0</v>
      </c>
      <c r="EV122" s="1203">
        <f t="shared" si="540"/>
        <v>0</v>
      </c>
      <c r="EW122" s="1203">
        <f t="shared" si="541"/>
        <v>0</v>
      </c>
      <c r="EX122" s="1203">
        <f t="shared" si="477"/>
        <v>0</v>
      </c>
      <c r="EY122" s="1204"/>
      <c r="FC122" s="1202">
        <f t="shared" si="504"/>
        <v>0</v>
      </c>
      <c r="FD122" s="1203">
        <f t="shared" si="542"/>
        <v>0</v>
      </c>
      <c r="FE122" s="1203">
        <f t="shared" si="543"/>
        <v>0</v>
      </c>
      <c r="FF122" s="1203">
        <f t="shared" si="481"/>
        <v>0</v>
      </c>
      <c r="FG122" s="1204"/>
      <c r="FK122" s="1202">
        <f t="shared" si="505"/>
        <v>0</v>
      </c>
      <c r="FL122" s="1203">
        <f t="shared" si="544"/>
        <v>0</v>
      </c>
      <c r="FM122" s="1203">
        <f t="shared" si="545"/>
        <v>0</v>
      </c>
      <c r="FN122" s="1203">
        <f t="shared" si="485"/>
        <v>0</v>
      </c>
      <c r="FO122" s="1204"/>
    </row>
    <row r="123" spans="1:171">
      <c r="A123" s="1231"/>
      <c r="B123" s="286" t="s">
        <v>295</v>
      </c>
      <c r="C123" s="1279"/>
      <c r="D123" s="1279">
        <v>176</v>
      </c>
      <c r="E123" s="629" t="s">
        <v>349</v>
      </c>
      <c r="F123" s="1199"/>
      <c r="G123" s="629">
        <f>'Sch 1- Rate Base '!G123</f>
        <v>0</v>
      </c>
      <c r="H123" s="629">
        <f>'Sch 1- Rate Base '!H123</f>
        <v>0</v>
      </c>
      <c r="I123" s="629">
        <f>'Sch 1- Rate Base '!I123</f>
        <v>0</v>
      </c>
      <c r="J123" s="630">
        <f>'Sch 1- Rate Base '!J123</f>
        <v>0</v>
      </c>
      <c r="K123" s="1167">
        <f t="shared" si="405"/>
        <v>1</v>
      </c>
      <c r="O123" s="1202">
        <f t="shared" si="486"/>
        <v>0</v>
      </c>
      <c r="P123" s="1203">
        <f t="shared" si="506"/>
        <v>0</v>
      </c>
      <c r="Q123" s="1203">
        <f t="shared" si="507"/>
        <v>0</v>
      </c>
      <c r="R123" s="1203">
        <f t="shared" si="409"/>
        <v>0</v>
      </c>
      <c r="S123" s="1204"/>
      <c r="W123" s="1202">
        <f t="shared" si="487"/>
        <v>0</v>
      </c>
      <c r="X123" s="1203">
        <f t="shared" si="508"/>
        <v>0</v>
      </c>
      <c r="Y123" s="1203">
        <f t="shared" si="509"/>
        <v>0</v>
      </c>
      <c r="Z123" s="1203">
        <f t="shared" si="413"/>
        <v>0</v>
      </c>
      <c r="AA123" s="1204"/>
      <c r="AE123" s="1202">
        <f t="shared" si="488"/>
        <v>0</v>
      </c>
      <c r="AF123" s="1203">
        <f t="shared" si="510"/>
        <v>0</v>
      </c>
      <c r="AG123" s="1203">
        <f t="shared" si="511"/>
        <v>0</v>
      </c>
      <c r="AH123" s="1203">
        <f t="shared" si="417"/>
        <v>0</v>
      </c>
      <c r="AI123" s="1204"/>
      <c r="AM123" s="1202">
        <f t="shared" si="489"/>
        <v>0</v>
      </c>
      <c r="AN123" s="1203">
        <f t="shared" si="512"/>
        <v>0</v>
      </c>
      <c r="AO123" s="1203">
        <f t="shared" si="513"/>
        <v>0</v>
      </c>
      <c r="AP123" s="1203">
        <f t="shared" si="421"/>
        <v>0</v>
      </c>
      <c r="AQ123" s="1204"/>
      <c r="AU123" s="1202">
        <f t="shared" si="490"/>
        <v>0</v>
      </c>
      <c r="AV123" s="1203">
        <f t="shared" si="514"/>
        <v>0</v>
      </c>
      <c r="AW123" s="1203">
        <f t="shared" si="515"/>
        <v>0</v>
      </c>
      <c r="AX123" s="1203">
        <f t="shared" si="425"/>
        <v>0</v>
      </c>
      <c r="AY123" s="1204"/>
      <c r="BC123" s="1202">
        <f t="shared" si="491"/>
        <v>0</v>
      </c>
      <c r="BD123" s="1203">
        <f t="shared" si="516"/>
        <v>0</v>
      </c>
      <c r="BE123" s="1203">
        <f t="shared" si="517"/>
        <v>0</v>
      </c>
      <c r="BF123" s="1203">
        <f t="shared" si="429"/>
        <v>0</v>
      </c>
      <c r="BG123" s="1204"/>
      <c r="BK123" s="1202">
        <f t="shared" si="492"/>
        <v>0</v>
      </c>
      <c r="BL123" s="1203">
        <f t="shared" si="518"/>
        <v>0</v>
      </c>
      <c r="BM123" s="1203">
        <f t="shared" si="519"/>
        <v>0</v>
      </c>
      <c r="BN123" s="1203">
        <f t="shared" si="433"/>
        <v>0</v>
      </c>
      <c r="BO123" s="1204"/>
      <c r="BS123" s="1202">
        <f t="shared" si="493"/>
        <v>0</v>
      </c>
      <c r="BT123" s="1203">
        <f t="shared" si="520"/>
        <v>0</v>
      </c>
      <c r="BU123" s="1203">
        <f t="shared" si="521"/>
        <v>0</v>
      </c>
      <c r="BV123" s="1203">
        <f t="shared" si="437"/>
        <v>0</v>
      </c>
      <c r="BW123" s="1204"/>
      <c r="CA123" s="1202">
        <f t="shared" si="494"/>
        <v>0</v>
      </c>
      <c r="CB123" s="1203">
        <f t="shared" si="522"/>
        <v>0</v>
      </c>
      <c r="CC123" s="1203">
        <f t="shared" si="523"/>
        <v>0</v>
      </c>
      <c r="CD123" s="1203">
        <f t="shared" si="441"/>
        <v>0</v>
      </c>
      <c r="CE123" s="1204"/>
      <c r="CI123" s="1202">
        <f t="shared" si="495"/>
        <v>0</v>
      </c>
      <c r="CJ123" s="1203">
        <f t="shared" si="524"/>
        <v>0</v>
      </c>
      <c r="CK123" s="1203">
        <f t="shared" si="525"/>
        <v>0</v>
      </c>
      <c r="CL123" s="1203">
        <f t="shared" si="445"/>
        <v>0</v>
      </c>
      <c r="CM123" s="1204"/>
      <c r="CQ123" s="1202">
        <f t="shared" si="496"/>
        <v>0</v>
      </c>
      <c r="CR123" s="1203">
        <f t="shared" si="526"/>
        <v>0</v>
      </c>
      <c r="CS123" s="1203">
        <f t="shared" si="527"/>
        <v>0</v>
      </c>
      <c r="CT123" s="1203">
        <f t="shared" si="449"/>
        <v>0</v>
      </c>
      <c r="CU123" s="1204"/>
      <c r="CY123" s="1202">
        <f t="shared" si="497"/>
        <v>0</v>
      </c>
      <c r="CZ123" s="1203">
        <f t="shared" si="528"/>
        <v>0</v>
      </c>
      <c r="DA123" s="1203">
        <f t="shared" si="529"/>
        <v>0</v>
      </c>
      <c r="DB123" s="1203">
        <f t="shared" si="453"/>
        <v>0</v>
      </c>
      <c r="DC123" s="1204"/>
      <c r="DG123" s="1202">
        <f t="shared" si="498"/>
        <v>0</v>
      </c>
      <c r="DH123" s="1203">
        <f t="shared" si="530"/>
        <v>0</v>
      </c>
      <c r="DI123" s="1203">
        <f t="shared" si="531"/>
        <v>0</v>
      </c>
      <c r="DJ123" s="1203">
        <f t="shared" si="457"/>
        <v>0</v>
      </c>
      <c r="DK123" s="1204"/>
      <c r="DO123" s="1202">
        <f t="shared" si="499"/>
        <v>0</v>
      </c>
      <c r="DP123" s="1203">
        <f t="shared" si="532"/>
        <v>0</v>
      </c>
      <c r="DQ123" s="1203">
        <f t="shared" si="533"/>
        <v>0</v>
      </c>
      <c r="DR123" s="1203">
        <f t="shared" si="461"/>
        <v>0</v>
      </c>
      <c r="DS123" s="1204"/>
      <c r="DW123" s="1202">
        <f t="shared" si="500"/>
        <v>0</v>
      </c>
      <c r="DX123" s="1203">
        <f t="shared" si="534"/>
        <v>0</v>
      </c>
      <c r="DY123" s="1203">
        <f t="shared" si="535"/>
        <v>0</v>
      </c>
      <c r="DZ123" s="1203">
        <f t="shared" si="465"/>
        <v>0</v>
      </c>
      <c r="EA123" s="1204"/>
      <c r="EE123" s="1202">
        <f t="shared" si="501"/>
        <v>0</v>
      </c>
      <c r="EF123" s="1203">
        <f t="shared" si="536"/>
        <v>0</v>
      </c>
      <c r="EG123" s="1203">
        <f t="shared" si="537"/>
        <v>0</v>
      </c>
      <c r="EH123" s="1203">
        <f t="shared" si="469"/>
        <v>0</v>
      </c>
      <c r="EI123" s="1204"/>
      <c r="EM123" s="1202">
        <f t="shared" si="502"/>
        <v>0</v>
      </c>
      <c r="EN123" s="1203">
        <f t="shared" si="538"/>
        <v>0</v>
      </c>
      <c r="EO123" s="1203">
        <f t="shared" si="539"/>
        <v>0</v>
      </c>
      <c r="EP123" s="1203">
        <f t="shared" si="473"/>
        <v>0</v>
      </c>
      <c r="EQ123" s="1204"/>
      <c r="EU123" s="1202">
        <f t="shared" si="503"/>
        <v>0</v>
      </c>
      <c r="EV123" s="1203">
        <f t="shared" si="540"/>
        <v>0</v>
      </c>
      <c r="EW123" s="1203">
        <f t="shared" si="541"/>
        <v>0</v>
      </c>
      <c r="EX123" s="1203">
        <f t="shared" si="477"/>
        <v>0</v>
      </c>
      <c r="EY123" s="1204"/>
      <c r="FC123" s="1202">
        <f t="shared" si="504"/>
        <v>0</v>
      </c>
      <c r="FD123" s="1203">
        <f t="shared" si="542"/>
        <v>0</v>
      </c>
      <c r="FE123" s="1203">
        <f t="shared" si="543"/>
        <v>0</v>
      </c>
      <c r="FF123" s="1203">
        <f t="shared" si="481"/>
        <v>0</v>
      </c>
      <c r="FG123" s="1204"/>
      <c r="FK123" s="1202">
        <f t="shared" si="505"/>
        <v>0</v>
      </c>
      <c r="FL123" s="1203">
        <f t="shared" si="544"/>
        <v>0</v>
      </c>
      <c r="FM123" s="1203">
        <f t="shared" si="545"/>
        <v>0</v>
      </c>
      <c r="FN123" s="1203">
        <f t="shared" si="485"/>
        <v>0</v>
      </c>
      <c r="FO123" s="1204"/>
    </row>
    <row r="124" spans="1:171">
      <c r="A124" s="1231"/>
      <c r="B124" s="286" t="s">
        <v>531</v>
      </c>
      <c r="C124" s="1279"/>
      <c r="D124" s="1279">
        <v>176</v>
      </c>
      <c r="E124" s="629" t="s">
        <v>349</v>
      </c>
      <c r="F124" s="1199"/>
      <c r="G124" s="629">
        <f>'Sch 1- Rate Base '!G124</f>
        <v>0</v>
      </c>
      <c r="H124" s="629">
        <f>'Sch 1- Rate Base '!H124</f>
        <v>0</v>
      </c>
      <c r="I124" s="629">
        <f>'Sch 1- Rate Base '!I124</f>
        <v>0</v>
      </c>
      <c r="J124" s="630">
        <f>'Sch 1- Rate Base '!J124</f>
        <v>0</v>
      </c>
      <c r="K124" s="1167">
        <f t="shared" si="405"/>
        <v>1</v>
      </c>
      <c r="O124" s="1202">
        <f t="shared" si="486"/>
        <v>0</v>
      </c>
      <c r="P124" s="1203">
        <f t="shared" si="506"/>
        <v>0</v>
      </c>
      <c r="Q124" s="1203">
        <f t="shared" si="507"/>
        <v>0</v>
      </c>
      <c r="R124" s="1203">
        <f t="shared" si="409"/>
        <v>0</v>
      </c>
      <c r="S124" s="1204"/>
      <c r="W124" s="1202">
        <f t="shared" si="487"/>
        <v>0</v>
      </c>
      <c r="X124" s="1203">
        <f t="shared" si="508"/>
        <v>0</v>
      </c>
      <c r="Y124" s="1203">
        <f t="shared" si="509"/>
        <v>0</v>
      </c>
      <c r="Z124" s="1203">
        <f t="shared" si="413"/>
        <v>0</v>
      </c>
      <c r="AA124" s="1204"/>
      <c r="AE124" s="1202">
        <f t="shared" si="488"/>
        <v>0</v>
      </c>
      <c r="AF124" s="1203">
        <f t="shared" si="510"/>
        <v>0</v>
      </c>
      <c r="AG124" s="1203">
        <f t="shared" si="511"/>
        <v>0</v>
      </c>
      <c r="AH124" s="1203">
        <f t="shared" si="417"/>
        <v>0</v>
      </c>
      <c r="AI124" s="1204"/>
      <c r="AM124" s="1202">
        <f t="shared" si="489"/>
        <v>0</v>
      </c>
      <c r="AN124" s="1203">
        <f t="shared" si="512"/>
        <v>0</v>
      </c>
      <c r="AO124" s="1203">
        <f t="shared" si="513"/>
        <v>0</v>
      </c>
      <c r="AP124" s="1203">
        <f t="shared" si="421"/>
        <v>0</v>
      </c>
      <c r="AQ124" s="1204"/>
      <c r="AU124" s="1202">
        <f t="shared" si="490"/>
        <v>0</v>
      </c>
      <c r="AV124" s="1203">
        <f t="shared" si="514"/>
        <v>0</v>
      </c>
      <c r="AW124" s="1203">
        <f t="shared" si="515"/>
        <v>0</v>
      </c>
      <c r="AX124" s="1203">
        <f t="shared" si="425"/>
        <v>0</v>
      </c>
      <c r="AY124" s="1204"/>
      <c r="BC124" s="1202">
        <f t="shared" si="491"/>
        <v>0</v>
      </c>
      <c r="BD124" s="1203">
        <f t="shared" si="516"/>
        <v>0</v>
      </c>
      <c r="BE124" s="1203">
        <f t="shared" si="517"/>
        <v>0</v>
      </c>
      <c r="BF124" s="1203">
        <f t="shared" si="429"/>
        <v>0</v>
      </c>
      <c r="BG124" s="1204"/>
      <c r="BK124" s="1202">
        <f t="shared" si="492"/>
        <v>0</v>
      </c>
      <c r="BL124" s="1203">
        <f t="shared" si="518"/>
        <v>0</v>
      </c>
      <c r="BM124" s="1203">
        <f t="shared" si="519"/>
        <v>0</v>
      </c>
      <c r="BN124" s="1203">
        <f t="shared" si="433"/>
        <v>0</v>
      </c>
      <c r="BO124" s="1204"/>
      <c r="BS124" s="1202">
        <f t="shared" si="493"/>
        <v>0</v>
      </c>
      <c r="BT124" s="1203">
        <f t="shared" si="520"/>
        <v>0</v>
      </c>
      <c r="BU124" s="1203">
        <f t="shared" si="521"/>
        <v>0</v>
      </c>
      <c r="BV124" s="1203">
        <f t="shared" si="437"/>
        <v>0</v>
      </c>
      <c r="BW124" s="1204"/>
      <c r="CA124" s="1202">
        <f t="shared" si="494"/>
        <v>0</v>
      </c>
      <c r="CB124" s="1203">
        <f t="shared" si="522"/>
        <v>0</v>
      </c>
      <c r="CC124" s="1203">
        <f t="shared" si="523"/>
        <v>0</v>
      </c>
      <c r="CD124" s="1203">
        <f t="shared" si="441"/>
        <v>0</v>
      </c>
      <c r="CE124" s="1204"/>
      <c r="CI124" s="1202">
        <f t="shared" si="495"/>
        <v>0</v>
      </c>
      <c r="CJ124" s="1203">
        <f t="shared" si="524"/>
        <v>0</v>
      </c>
      <c r="CK124" s="1203">
        <f t="shared" si="525"/>
        <v>0</v>
      </c>
      <c r="CL124" s="1203">
        <f t="shared" si="445"/>
        <v>0</v>
      </c>
      <c r="CM124" s="1204"/>
      <c r="CQ124" s="1202">
        <f t="shared" si="496"/>
        <v>0</v>
      </c>
      <c r="CR124" s="1203">
        <f t="shared" si="526"/>
        <v>0</v>
      </c>
      <c r="CS124" s="1203">
        <f t="shared" si="527"/>
        <v>0</v>
      </c>
      <c r="CT124" s="1203">
        <f t="shared" si="449"/>
        <v>0</v>
      </c>
      <c r="CU124" s="1204"/>
      <c r="CY124" s="1202">
        <f t="shared" si="497"/>
        <v>0</v>
      </c>
      <c r="CZ124" s="1203">
        <f t="shared" si="528"/>
        <v>0</v>
      </c>
      <c r="DA124" s="1203">
        <f t="shared" si="529"/>
        <v>0</v>
      </c>
      <c r="DB124" s="1203">
        <f t="shared" si="453"/>
        <v>0</v>
      </c>
      <c r="DC124" s="1204"/>
      <c r="DG124" s="1202">
        <f t="shared" si="498"/>
        <v>0</v>
      </c>
      <c r="DH124" s="1203">
        <f t="shared" si="530"/>
        <v>0</v>
      </c>
      <c r="DI124" s="1203">
        <f t="shared" si="531"/>
        <v>0</v>
      </c>
      <c r="DJ124" s="1203">
        <f t="shared" si="457"/>
        <v>0</v>
      </c>
      <c r="DK124" s="1204"/>
      <c r="DO124" s="1202">
        <f t="shared" si="499"/>
        <v>0</v>
      </c>
      <c r="DP124" s="1203">
        <f t="shared" si="532"/>
        <v>0</v>
      </c>
      <c r="DQ124" s="1203">
        <f t="shared" si="533"/>
        <v>0</v>
      </c>
      <c r="DR124" s="1203">
        <f t="shared" si="461"/>
        <v>0</v>
      </c>
      <c r="DS124" s="1204"/>
      <c r="DW124" s="1202">
        <f t="shared" si="500"/>
        <v>0</v>
      </c>
      <c r="DX124" s="1203">
        <f t="shared" si="534"/>
        <v>0</v>
      </c>
      <c r="DY124" s="1203">
        <f t="shared" si="535"/>
        <v>0</v>
      </c>
      <c r="DZ124" s="1203">
        <f t="shared" si="465"/>
        <v>0</v>
      </c>
      <c r="EA124" s="1204"/>
      <c r="EE124" s="1202">
        <f t="shared" si="501"/>
        <v>0</v>
      </c>
      <c r="EF124" s="1203">
        <f t="shared" si="536"/>
        <v>0</v>
      </c>
      <c r="EG124" s="1203">
        <f t="shared" si="537"/>
        <v>0</v>
      </c>
      <c r="EH124" s="1203">
        <f t="shared" si="469"/>
        <v>0</v>
      </c>
      <c r="EI124" s="1204"/>
      <c r="EM124" s="1202">
        <f t="shared" si="502"/>
        <v>0</v>
      </c>
      <c r="EN124" s="1203">
        <f t="shared" si="538"/>
        <v>0</v>
      </c>
      <c r="EO124" s="1203">
        <f t="shared" si="539"/>
        <v>0</v>
      </c>
      <c r="EP124" s="1203">
        <f t="shared" si="473"/>
        <v>0</v>
      </c>
      <c r="EQ124" s="1204"/>
      <c r="EU124" s="1202">
        <f t="shared" si="503"/>
        <v>0</v>
      </c>
      <c r="EV124" s="1203">
        <f t="shared" si="540"/>
        <v>0</v>
      </c>
      <c r="EW124" s="1203">
        <f t="shared" si="541"/>
        <v>0</v>
      </c>
      <c r="EX124" s="1203">
        <f t="shared" si="477"/>
        <v>0</v>
      </c>
      <c r="EY124" s="1204"/>
      <c r="FC124" s="1202">
        <f t="shared" si="504"/>
        <v>0</v>
      </c>
      <c r="FD124" s="1203">
        <f t="shared" si="542"/>
        <v>0</v>
      </c>
      <c r="FE124" s="1203">
        <f t="shared" si="543"/>
        <v>0</v>
      </c>
      <c r="FF124" s="1203">
        <f t="shared" si="481"/>
        <v>0</v>
      </c>
      <c r="FG124" s="1204"/>
      <c r="FK124" s="1202">
        <f t="shared" si="505"/>
        <v>0</v>
      </c>
      <c r="FL124" s="1203">
        <f t="shared" si="544"/>
        <v>0</v>
      </c>
      <c r="FM124" s="1203">
        <f t="shared" si="545"/>
        <v>0</v>
      </c>
      <c r="FN124" s="1203">
        <f t="shared" si="485"/>
        <v>0</v>
      </c>
      <c r="FO124" s="1204"/>
    </row>
    <row r="125" spans="1:171" ht="16.5">
      <c r="A125" s="1231"/>
      <c r="B125" s="127" t="s">
        <v>96</v>
      </c>
      <c r="C125" s="1226"/>
      <c r="D125" s="1227"/>
      <c r="E125" s="1227"/>
      <c r="F125" s="1228"/>
      <c r="G125" s="1245">
        <f>SUM(G112:G121,G123)-G122-G124</f>
        <v>0</v>
      </c>
      <c r="H125" s="1245">
        <f>SUM(H112:H121,H123)-H122-H124</f>
        <v>0</v>
      </c>
      <c r="I125" s="1245">
        <f>SUM(I112:I121,I123)-I122-I124</f>
        <v>0</v>
      </c>
      <c r="J125" s="1246">
        <f>SUM(J112:J121,J123)-J122-J124</f>
        <v>0</v>
      </c>
      <c r="K125" s="1167"/>
      <c r="O125" s="1275">
        <f>SUM(O112:O121,O123)-O122-O124</f>
        <v>0</v>
      </c>
      <c r="P125" s="1275">
        <f>SUM(P112:P121,P123)-P122-P124</f>
        <v>0</v>
      </c>
      <c r="Q125" s="1275">
        <f>SUM(Q112:Q121,Q123)-Q122-Q124</f>
        <v>0</v>
      </c>
      <c r="R125" s="1275">
        <f>SUM(R112:R121,R123)-R122-R124</f>
        <v>0</v>
      </c>
      <c r="S125" s="1204"/>
      <c r="W125" s="1275">
        <f>SUM(W112:W121,W123)-W122-W124</f>
        <v>0</v>
      </c>
      <c r="X125" s="1275">
        <f>SUM(X112:X121,X123)-X122-X124</f>
        <v>0</v>
      </c>
      <c r="Y125" s="1275">
        <f>SUM(Y112:Y121,Y123)-Y122-Y124</f>
        <v>0</v>
      </c>
      <c r="Z125" s="1275">
        <f>SUM(Z112:Z121,Z123)-Z122-Z124</f>
        <v>0</v>
      </c>
      <c r="AA125" s="1204"/>
      <c r="AE125" s="1275">
        <f>SUM(AE112:AE121,AE123)-AE122-AE124</f>
        <v>0</v>
      </c>
      <c r="AF125" s="1275">
        <f>SUM(AF112:AF121,AF123)-AF122-AF124</f>
        <v>0</v>
      </c>
      <c r="AG125" s="1275">
        <f>SUM(AG112:AG121,AG123)-AG122-AG124</f>
        <v>0</v>
      </c>
      <c r="AH125" s="1275">
        <f>SUM(AH112:AH121,AH123)-AH122-AH124</f>
        <v>0</v>
      </c>
      <c r="AI125" s="1204"/>
      <c r="AM125" s="1275">
        <f>SUM(AM112:AM121,AM123)-AM122-AM124</f>
        <v>0</v>
      </c>
      <c r="AN125" s="1275">
        <f>SUM(AN112:AN121,AN123)-AN122-AN124</f>
        <v>0</v>
      </c>
      <c r="AO125" s="1275">
        <f>SUM(AO112:AO121,AO123)-AO122-AO124</f>
        <v>0</v>
      </c>
      <c r="AP125" s="1275">
        <f>SUM(AP112:AP121,AP123)-AP122-AP124</f>
        <v>0</v>
      </c>
      <c r="AQ125" s="1204"/>
      <c r="AU125" s="1275">
        <f>SUM(AU112:AU121,AU123)-AU122-AU124</f>
        <v>0</v>
      </c>
      <c r="AV125" s="1275">
        <f>SUM(AV112:AV121,AV123)-AV122-AV124</f>
        <v>0</v>
      </c>
      <c r="AW125" s="1275">
        <f>SUM(AW112:AW121,AW123)-AW122-AW124</f>
        <v>0</v>
      </c>
      <c r="AX125" s="1275">
        <f>SUM(AX112:AX121,AX123)-AX122-AX124</f>
        <v>0</v>
      </c>
      <c r="AY125" s="1204"/>
      <c r="BC125" s="1275">
        <f>SUM(BC112:BC121,BC123)-BC122-BC124</f>
        <v>0</v>
      </c>
      <c r="BD125" s="1275">
        <f>SUM(BD112:BD121,BD123)-BD122-BD124</f>
        <v>0</v>
      </c>
      <c r="BE125" s="1275">
        <f>SUM(BE112:BE121,BE123)-BE122-BE124</f>
        <v>0</v>
      </c>
      <c r="BF125" s="1275">
        <f>SUM(BF112:BF121,BF123)-BF122-BF124</f>
        <v>0</v>
      </c>
      <c r="BG125" s="1204"/>
      <c r="BK125" s="1275">
        <f>SUM(BK112:BK121,BK123)-BK122-BK124</f>
        <v>0</v>
      </c>
      <c r="BL125" s="1275">
        <f>SUM(BL112:BL121,BL123)-BL122-BL124</f>
        <v>0</v>
      </c>
      <c r="BM125" s="1275">
        <f>SUM(BM112:BM121,BM123)-BM122-BM124</f>
        <v>0</v>
      </c>
      <c r="BN125" s="1275">
        <f>SUM(BN112:BN121,BN123)-BN122-BN124</f>
        <v>0</v>
      </c>
      <c r="BO125" s="1204"/>
      <c r="BS125" s="1275">
        <f>SUM(BS112:BS121,BS123)-BS122-BS124</f>
        <v>0</v>
      </c>
      <c r="BT125" s="1275">
        <f>SUM(BT112:BT121,BT123)-BT122-BT124</f>
        <v>0</v>
      </c>
      <c r="BU125" s="1275">
        <f>SUM(BU112:BU121,BU123)-BU122-BU124</f>
        <v>0</v>
      </c>
      <c r="BV125" s="1275">
        <f>SUM(BV112:BV121,BV123)-BV122-BV124</f>
        <v>0</v>
      </c>
      <c r="BW125" s="1204"/>
      <c r="CA125" s="1275">
        <f>SUM(CA112:CA121,CA123)-CA122-CA124</f>
        <v>0</v>
      </c>
      <c r="CB125" s="1275">
        <f>SUM(CB112:CB121,CB123)-CB122-CB124</f>
        <v>0</v>
      </c>
      <c r="CC125" s="1275">
        <f>SUM(CC112:CC121,CC123)-CC122-CC124</f>
        <v>0</v>
      </c>
      <c r="CD125" s="1275">
        <f>SUM(CD112:CD121,CD123)-CD122-CD124</f>
        <v>0</v>
      </c>
      <c r="CE125" s="1204"/>
      <c r="CI125" s="1275">
        <f>SUM(CI112:CI121,CI123)-CI122-CI124</f>
        <v>0</v>
      </c>
      <c r="CJ125" s="1275">
        <f>SUM(CJ112:CJ121,CJ123)-CJ122-CJ124</f>
        <v>0</v>
      </c>
      <c r="CK125" s="1275">
        <f>SUM(CK112:CK121,CK123)-CK122-CK124</f>
        <v>0</v>
      </c>
      <c r="CL125" s="1275">
        <f>SUM(CL112:CL121,CL123)-CL122-CL124</f>
        <v>0</v>
      </c>
      <c r="CM125" s="1204"/>
      <c r="CQ125" s="1275">
        <f>SUM(CQ112:CQ121,CQ123)-CQ122-CQ124</f>
        <v>0</v>
      </c>
      <c r="CR125" s="1275">
        <f>SUM(CR112:CR121,CR123)-CR122-CR124</f>
        <v>0</v>
      </c>
      <c r="CS125" s="1275">
        <f>SUM(CS112:CS121,CS123)-CS122-CS124</f>
        <v>0</v>
      </c>
      <c r="CT125" s="1275">
        <f>SUM(CT112:CT121,CT123)-CT122-CT124</f>
        <v>0</v>
      </c>
      <c r="CU125" s="1204"/>
      <c r="CY125" s="1275">
        <f>SUM(CY112:CY121,CY123)-CY122-CY124</f>
        <v>0</v>
      </c>
      <c r="CZ125" s="1275">
        <f>SUM(CZ112:CZ121,CZ123)-CZ122-CZ124</f>
        <v>0</v>
      </c>
      <c r="DA125" s="1275">
        <f>SUM(DA112:DA121,DA123)-DA122-DA124</f>
        <v>0</v>
      </c>
      <c r="DB125" s="1275">
        <f>SUM(DB112:DB121,DB123)-DB122-DB124</f>
        <v>0</v>
      </c>
      <c r="DC125" s="1204"/>
      <c r="DG125" s="1275">
        <f>SUM(DG112:DG121,DG123)-DG122-DG124</f>
        <v>0</v>
      </c>
      <c r="DH125" s="1275">
        <f>SUM(DH112:DH121,DH123)-DH122-DH124</f>
        <v>0</v>
      </c>
      <c r="DI125" s="1275">
        <f>SUM(DI112:DI121,DI123)-DI122-DI124</f>
        <v>0</v>
      </c>
      <c r="DJ125" s="1275">
        <f>SUM(DJ112:DJ121,DJ123)-DJ122-DJ124</f>
        <v>0</v>
      </c>
      <c r="DK125" s="1204"/>
      <c r="DO125" s="1275">
        <f>SUM(DO112:DO121,DO123)-DO122-DO124</f>
        <v>0</v>
      </c>
      <c r="DP125" s="1275">
        <f>SUM(DP112:DP121,DP123)-DP122-DP124</f>
        <v>0</v>
      </c>
      <c r="DQ125" s="1275">
        <f>SUM(DQ112:DQ121,DQ123)-DQ122-DQ124</f>
        <v>0</v>
      </c>
      <c r="DR125" s="1275">
        <f>SUM(DR112:DR121,DR123)-DR122-DR124</f>
        <v>0</v>
      </c>
      <c r="DS125" s="1204"/>
      <c r="DW125" s="1275">
        <f>SUM(DW112:DW121,DW123)-DW122-DW124</f>
        <v>0</v>
      </c>
      <c r="DX125" s="1275">
        <f>SUM(DX112:DX121,DX123)-DX122-DX124</f>
        <v>0</v>
      </c>
      <c r="DY125" s="1275">
        <f>SUM(DY112:DY121,DY123)-DY122-DY124</f>
        <v>0</v>
      </c>
      <c r="DZ125" s="1275">
        <f>SUM(DZ112:DZ121,DZ123)-DZ122-DZ124</f>
        <v>0</v>
      </c>
      <c r="EA125" s="1204"/>
      <c r="EE125" s="1275">
        <f>SUM(EE112:EE121,EE123)-EE122-EE124</f>
        <v>0</v>
      </c>
      <c r="EF125" s="1275">
        <f>SUM(EF112:EF121,EF123)-EF122-EF124</f>
        <v>0</v>
      </c>
      <c r="EG125" s="1275">
        <f>SUM(EG112:EG121,EG123)-EG122-EG124</f>
        <v>0</v>
      </c>
      <c r="EH125" s="1275">
        <f>SUM(EH112:EH121,EH123)-EH122-EH124</f>
        <v>0</v>
      </c>
      <c r="EI125" s="1204"/>
      <c r="EM125" s="1275">
        <f>SUM(EM112:EM121,EM123)-EM122-EM124</f>
        <v>0</v>
      </c>
      <c r="EN125" s="1275">
        <f>SUM(EN112:EN121,EN123)-EN122-EN124</f>
        <v>0</v>
      </c>
      <c r="EO125" s="1275">
        <f>SUM(EO112:EO121,EO123)-EO122-EO124</f>
        <v>0</v>
      </c>
      <c r="EP125" s="1275">
        <f>SUM(EP112:EP121,EP123)-EP122-EP124</f>
        <v>0</v>
      </c>
      <c r="EQ125" s="1204"/>
      <c r="EU125" s="1275">
        <f>SUM(EU112:EU121,EU123)-EU122-EU124</f>
        <v>0</v>
      </c>
      <c r="EV125" s="1275">
        <f>SUM(EV112:EV121,EV123)-EV122-EV124</f>
        <v>0</v>
      </c>
      <c r="EW125" s="1275">
        <f>SUM(EW112:EW121,EW123)-EW122-EW124</f>
        <v>0</v>
      </c>
      <c r="EX125" s="1275">
        <f>SUM(EX112:EX121,EX123)-EX122-EX124</f>
        <v>0</v>
      </c>
      <c r="EY125" s="1204"/>
      <c r="FC125" s="1275">
        <f>SUM(FC112:FC121,FC123)-FC122-FC124</f>
        <v>0</v>
      </c>
      <c r="FD125" s="1275">
        <f>SUM(FD112:FD121,FD123)-FD122-FD124</f>
        <v>0</v>
      </c>
      <c r="FE125" s="1275">
        <f>SUM(FE112:FE121,FE123)-FE122-FE124</f>
        <v>0</v>
      </c>
      <c r="FF125" s="1275">
        <f>SUM(FF112:FF121,FF123)-FF122-FF124</f>
        <v>0</v>
      </c>
      <c r="FG125" s="1204"/>
      <c r="FK125" s="1275">
        <f>SUM(FK112:FK121,FK123)-FK122-FK124</f>
        <v>0</v>
      </c>
      <c r="FL125" s="1275">
        <f>SUM(FL112:FL121,FL123)-FL122-FL124</f>
        <v>0</v>
      </c>
      <c r="FM125" s="1275">
        <f>SUM(FM112:FM121,FM123)-FM122-FM124</f>
        <v>0</v>
      </c>
      <c r="FN125" s="1275">
        <f>SUM(FN112:FN121,FN123)-FN122-FN124</f>
        <v>0</v>
      </c>
      <c r="FO125" s="1204"/>
    </row>
    <row r="126" spans="1:171" ht="17.25" thickBot="1">
      <c r="A126" s="1280"/>
      <c r="B126" s="1281"/>
      <c r="C126" s="1282"/>
      <c r="D126" s="1282"/>
      <c r="E126" s="1282"/>
      <c r="F126" s="1282"/>
      <c r="G126" s="1283"/>
      <c r="H126" s="1283"/>
      <c r="I126" s="1283"/>
      <c r="J126" s="1284"/>
      <c r="K126" s="1167"/>
      <c r="S126" s="1204"/>
      <c r="AA126" s="1204"/>
      <c r="AI126" s="1204"/>
      <c r="AQ126" s="1204"/>
      <c r="AY126" s="1204"/>
      <c r="BG126" s="1204"/>
      <c r="BO126" s="1204"/>
      <c r="BW126" s="1204"/>
      <c r="CE126" s="1204"/>
      <c r="CM126" s="1204"/>
      <c r="CU126" s="1204"/>
      <c r="DC126" s="1204"/>
      <c r="DK126" s="1204"/>
      <c r="DS126" s="1204"/>
      <c r="EA126" s="1204"/>
      <c r="EI126" s="1204"/>
      <c r="EQ126" s="1204"/>
      <c r="EY126" s="1204"/>
      <c r="FG126" s="1204"/>
      <c r="FO126" s="1204"/>
    </row>
    <row r="127" spans="1:171" ht="17.25" thickTop="1">
      <c r="A127" s="1285" t="s">
        <v>166</v>
      </c>
      <c r="B127" s="286"/>
      <c r="C127" s="1265"/>
      <c r="D127" s="769"/>
      <c r="E127" s="769"/>
      <c r="F127" s="769"/>
      <c r="G127" s="1241"/>
      <c r="H127" s="771"/>
      <c r="I127" s="771"/>
      <c r="J127" s="772"/>
      <c r="K127" s="1167"/>
      <c r="S127" s="1204"/>
      <c r="AA127" s="1204"/>
      <c r="AI127" s="1204"/>
      <c r="AQ127" s="1204"/>
      <c r="AY127" s="1204"/>
      <c r="BG127" s="1204"/>
      <c r="BO127" s="1204"/>
      <c r="BW127" s="1204"/>
      <c r="CE127" s="1204"/>
      <c r="CM127" s="1204"/>
      <c r="CU127" s="1204"/>
      <c r="DC127" s="1204"/>
      <c r="DK127" s="1204"/>
      <c r="DS127" s="1204"/>
      <c r="EA127" s="1204"/>
      <c r="EI127" s="1204"/>
      <c r="EQ127" s="1204"/>
      <c r="EY127" s="1204"/>
      <c r="FG127" s="1204"/>
      <c r="FO127" s="1204"/>
    </row>
    <row r="128" spans="1:171">
      <c r="A128" s="1231"/>
      <c r="B128" s="286" t="s">
        <v>9</v>
      </c>
      <c r="C128" s="1197"/>
      <c r="D128" s="1197">
        <v>181</v>
      </c>
      <c r="E128" s="629" t="str">
        <f>'Sch 1- Rate Base '!E128</f>
        <v>PTDG</v>
      </c>
      <c r="F128" s="1199"/>
      <c r="G128" s="629">
        <f>'Sch 1- Rate Base '!G128</f>
        <v>0</v>
      </c>
      <c r="H128" s="629">
        <f>'Sch 1- Rate Base '!H128</f>
        <v>0</v>
      </c>
      <c r="I128" s="629">
        <f>'Sch 1- Rate Base '!I128</f>
        <v>0</v>
      </c>
      <c r="J128" s="630">
        <f>'Sch 1- Rate Base '!J128</f>
        <v>0</v>
      </c>
      <c r="K128" s="1167">
        <f t="shared" ref="K128:K139" si="546">IF($E128="DIRECT",0,1)</f>
        <v>1</v>
      </c>
      <c r="O128" s="1202">
        <f t="shared" ref="O128:O139" si="547">$G128</f>
        <v>0</v>
      </c>
      <c r="P128" s="1203">
        <f t="shared" ref="P128:P139" si="548">VLOOKUP($E128,O$463:R$474,2,FALSE)*O128*($K128)+IF($G128&lt;&gt;0,($H128/$G128)*O128,0)*(1-$K128)</f>
        <v>0</v>
      </c>
      <c r="Q128" s="1203">
        <f t="shared" ref="Q128:Q139" si="549">VLOOKUP($E128,O$463:R$474,3,FALSE)*O128*($K128)+IF($G128&lt;&gt;0,($I128/$G128)*O128,0)*(1-$K128)</f>
        <v>0</v>
      </c>
      <c r="R128" s="1203">
        <f t="shared" ref="R128:R139" si="550">VLOOKUP($E128,O$463:R$474,4,FALSE)*O128*($K128)+(O128-P128-Q128)*(1-$K128)</f>
        <v>0</v>
      </c>
      <c r="S128" s="1204"/>
      <c r="W128" s="1202">
        <f t="shared" ref="W128:W139" si="551">$G128</f>
        <v>0</v>
      </c>
      <c r="X128" s="1203">
        <f t="shared" ref="X128:X139" si="552">VLOOKUP($E128,W$463:Z$474,2,FALSE)*W128*($K128)+IF($G128&lt;&gt;0,($H128/$G128)*W128,0)*(1-$K128)</f>
        <v>0</v>
      </c>
      <c r="Y128" s="1203">
        <f t="shared" ref="Y128:Y139" si="553">VLOOKUP($E128,W$463:Z$474,3,FALSE)*W128*($K128)+IF($G128&lt;&gt;0,($I128/$G128)*W128,0)*(1-$K128)</f>
        <v>0</v>
      </c>
      <c r="Z128" s="1203">
        <f t="shared" ref="Z128:Z139" si="554">VLOOKUP($E128,W$463:Z$474,4,FALSE)*W128*($K128)+(W128-X128-Y128)*(1-$K128)</f>
        <v>0</v>
      </c>
      <c r="AA128" s="1204"/>
      <c r="AE128" s="1202">
        <f t="shared" ref="AE128:AE139" si="555">$G128</f>
        <v>0</v>
      </c>
      <c r="AF128" s="1203">
        <f t="shared" ref="AF128:AF139" si="556">VLOOKUP($E128,AE$463:AH$474,2,FALSE)*AE128*($K128)+IF($G128&lt;&gt;0,($H128/$G128)*AE128,0)*(1-$K128)</f>
        <v>0</v>
      </c>
      <c r="AG128" s="1203">
        <f t="shared" ref="AG128:AG139" si="557">VLOOKUP($E128,AE$463:AH$474,3,FALSE)*AE128*($K128)+IF($G128&lt;&gt;0,($I128/$G128)*AE128,0)*(1-$K128)</f>
        <v>0</v>
      </c>
      <c r="AH128" s="1203">
        <f t="shared" ref="AH128:AH139" si="558">VLOOKUP($E128,AE$463:AH$474,4,FALSE)*AE128*($K128)+(AE128-AF128-AG128)*(1-$K128)</f>
        <v>0</v>
      </c>
      <c r="AI128" s="1204"/>
      <c r="AM128" s="1202">
        <f t="shared" ref="AM128:AM139" si="559">$G128</f>
        <v>0</v>
      </c>
      <c r="AN128" s="1203">
        <f t="shared" ref="AN128:AN139" si="560">VLOOKUP($E128,AM$463:AP$474,2,FALSE)*AM128*($K128)+IF($G128&lt;&gt;0,($H128/$G128)*AM128,0)*(1-$K128)</f>
        <v>0</v>
      </c>
      <c r="AO128" s="1203">
        <f t="shared" ref="AO128:AO139" si="561">VLOOKUP($E128,AM$463:AP$474,3,FALSE)*AM128*($K128)+IF($G128&lt;&gt;0,($I128/$G128)*AM128,0)*(1-$K128)</f>
        <v>0</v>
      </c>
      <c r="AP128" s="1203">
        <f t="shared" ref="AP128:AP139" si="562">VLOOKUP($E128,AM$463:AP$474,4,FALSE)*AM128*($K128)+(AM128-AN128-AO128)*(1-$K128)</f>
        <v>0</v>
      </c>
      <c r="AQ128" s="1204"/>
      <c r="AU128" s="1202">
        <f t="shared" ref="AU128:AU139" si="563">$G128</f>
        <v>0</v>
      </c>
      <c r="AV128" s="1203">
        <f t="shared" ref="AV128:AV139" si="564">VLOOKUP($E128,AU$463:AX$474,2,FALSE)*AU128*($K128)+IF($G128&lt;&gt;0,($H128/$G128)*AU128,0)*(1-$K128)</f>
        <v>0</v>
      </c>
      <c r="AW128" s="1203">
        <f t="shared" ref="AW128:AW139" si="565">VLOOKUP($E128,AU$463:AX$474,3,FALSE)*AU128*($K128)+IF($G128&lt;&gt;0,($I128/$G128)*AU128,0)*(1-$K128)</f>
        <v>0</v>
      </c>
      <c r="AX128" s="1203">
        <f t="shared" ref="AX128:AX139" si="566">VLOOKUP($E128,AU$463:AX$474,4,FALSE)*AU128*($K128)+(AU128-AV128-AW128)*(1-$K128)</f>
        <v>0</v>
      </c>
      <c r="AY128" s="1204"/>
      <c r="BC128" s="1202">
        <f t="shared" ref="BC128:BC139" si="567">$G128</f>
        <v>0</v>
      </c>
      <c r="BD128" s="1203">
        <f t="shared" ref="BD128:BD139" si="568">VLOOKUP($E128,BC$463:BF$474,2,FALSE)*BC128*($K128)+IF($G128&lt;&gt;0,($H128/$G128)*BC128,0)*(1-$K128)</f>
        <v>0</v>
      </c>
      <c r="BE128" s="1203">
        <f t="shared" ref="BE128:BE139" si="569">VLOOKUP($E128,BC$463:BF$474,3,FALSE)*BC128*($K128)+IF($G128&lt;&gt;0,($I128/$G128)*BC128,0)*(1-$K128)</f>
        <v>0</v>
      </c>
      <c r="BF128" s="1203">
        <f t="shared" ref="BF128:BF139" si="570">VLOOKUP($E128,BC$463:BF$474,4,FALSE)*BC128*($K128)+(BC128-BD128-BE128)*(1-$K128)</f>
        <v>0</v>
      </c>
      <c r="BG128" s="1204"/>
      <c r="BK128" s="1202">
        <f t="shared" ref="BK128:BK139" si="571">$G128</f>
        <v>0</v>
      </c>
      <c r="BL128" s="1203">
        <f t="shared" ref="BL128:BL139" si="572">VLOOKUP($E128,BK$463:BN$474,2,FALSE)*BK128*($K128)+IF($G128&lt;&gt;0,($H128/$G128)*BK128,0)*(1-$K128)</f>
        <v>0</v>
      </c>
      <c r="BM128" s="1203">
        <f t="shared" ref="BM128:BM139" si="573">VLOOKUP($E128,BK$463:BN$474,3,FALSE)*BK128*($K128)+IF($G128&lt;&gt;0,($I128/$G128)*BK128,0)*(1-$K128)</f>
        <v>0</v>
      </c>
      <c r="BN128" s="1203">
        <f t="shared" ref="BN128:BN139" si="574">VLOOKUP($E128,BK$463:BN$474,4,FALSE)*BK128*($K128)+(BK128-BL128-BM128)*(1-$K128)</f>
        <v>0</v>
      </c>
      <c r="BO128" s="1204"/>
      <c r="BS128" s="1202">
        <f t="shared" ref="BS128:BS139" si="575">$G128</f>
        <v>0</v>
      </c>
      <c r="BT128" s="1203">
        <f t="shared" ref="BT128:BT139" si="576">VLOOKUP($E128,BS$463:BV$474,2,FALSE)*BS128*($K128)+IF($G128&lt;&gt;0,($H128/$G128)*BS128,0)*(1-$K128)</f>
        <v>0</v>
      </c>
      <c r="BU128" s="1203">
        <f t="shared" ref="BU128:BU139" si="577">VLOOKUP($E128,BS$463:BV$474,3,FALSE)*BS128*($K128)+IF($G128&lt;&gt;0,($I128/$G128)*BS128,0)*(1-$K128)</f>
        <v>0</v>
      </c>
      <c r="BV128" s="1203">
        <f t="shared" ref="BV128:BV139" si="578">VLOOKUP($E128,BS$463:BV$474,4,FALSE)*BS128*($K128)+(BS128-BT128-BU128)*(1-$K128)</f>
        <v>0</v>
      </c>
      <c r="BW128" s="1204"/>
      <c r="CA128" s="1202">
        <f t="shared" ref="CA128:CA139" si="579">$G128</f>
        <v>0</v>
      </c>
      <c r="CB128" s="1203">
        <f t="shared" ref="CB128:CB139" si="580">VLOOKUP($E128,CA$463:CD$474,2,FALSE)*CA128*($K128)+IF($G128&lt;&gt;0,($H128/$G128)*CA128,0)*(1-$K128)</f>
        <v>0</v>
      </c>
      <c r="CC128" s="1203">
        <f t="shared" ref="CC128:CC139" si="581">VLOOKUP($E128,CA$463:CD$474,3,FALSE)*CA128*($K128)+IF($G128&lt;&gt;0,($I128/$G128)*CA128,0)*(1-$K128)</f>
        <v>0</v>
      </c>
      <c r="CD128" s="1203">
        <f t="shared" ref="CD128:CD139" si="582">VLOOKUP($E128,CA$463:CD$474,4,FALSE)*CA128*($K128)+(CA128-CB128-CC128)*(1-$K128)</f>
        <v>0</v>
      </c>
      <c r="CE128" s="1204"/>
      <c r="CI128" s="1202">
        <f t="shared" ref="CI128:CI139" si="583">$G128</f>
        <v>0</v>
      </c>
      <c r="CJ128" s="1203">
        <f t="shared" ref="CJ128:CJ139" si="584">VLOOKUP($E128,CI$463:CL$474,2,FALSE)*CI128*($K128)+IF($G128&lt;&gt;0,($H128/$G128)*CI128,0)*(1-$K128)</f>
        <v>0</v>
      </c>
      <c r="CK128" s="1203">
        <f t="shared" ref="CK128:CK139" si="585">VLOOKUP($E128,CI$463:CL$474,3,FALSE)*CI128*($K128)+IF($G128&lt;&gt;0,($I128/$G128)*CI128,0)*(1-$K128)</f>
        <v>0</v>
      </c>
      <c r="CL128" s="1203">
        <f t="shared" ref="CL128:CL139" si="586">VLOOKUP($E128,CI$463:CL$474,4,FALSE)*CI128*($K128)+(CI128-CJ128-CK128)*(1-$K128)</f>
        <v>0</v>
      </c>
      <c r="CM128" s="1204"/>
      <c r="CQ128" s="1202">
        <f t="shared" ref="CQ128:CQ139" si="587">$G128</f>
        <v>0</v>
      </c>
      <c r="CR128" s="1203">
        <f t="shared" ref="CR128:CR139" si="588">VLOOKUP($E128,CQ$463:CT$474,2,FALSE)*CQ128*($K128)+IF($G128&lt;&gt;0,($H128/$G128)*CQ128,0)*(1-$K128)</f>
        <v>0</v>
      </c>
      <c r="CS128" s="1203">
        <f t="shared" ref="CS128:CS139" si="589">VLOOKUP($E128,CQ$463:CT$474,3,FALSE)*CQ128*($K128)+IF($G128&lt;&gt;0,($I128/$G128)*CQ128,0)*(1-$K128)</f>
        <v>0</v>
      </c>
      <c r="CT128" s="1203">
        <f t="shared" ref="CT128:CT139" si="590">VLOOKUP($E128,CQ$463:CT$474,4,FALSE)*CQ128*($K128)+(CQ128-CR128-CS128)*(1-$K128)</f>
        <v>0</v>
      </c>
      <c r="CU128" s="1204"/>
      <c r="CY128" s="1202">
        <f t="shared" ref="CY128:CY139" si="591">$G128</f>
        <v>0</v>
      </c>
      <c r="CZ128" s="1203">
        <f t="shared" ref="CZ128:CZ139" si="592">VLOOKUP($E128,CY$463:DB$474,2,FALSE)*CY128*($K128)+IF($G128&lt;&gt;0,($H128/$G128)*CY128,0)*(1-$K128)</f>
        <v>0</v>
      </c>
      <c r="DA128" s="1203">
        <f t="shared" ref="DA128:DA139" si="593">VLOOKUP($E128,CY$463:DB$474,3,FALSE)*CY128*($K128)+IF($G128&lt;&gt;0,($I128/$G128)*CY128,0)*(1-$K128)</f>
        <v>0</v>
      </c>
      <c r="DB128" s="1203">
        <f t="shared" ref="DB128:DB139" si="594">VLOOKUP($E128,CY$463:DB$474,4,FALSE)*CY128*($K128)+(CY128-CZ128-DA128)*(1-$K128)</f>
        <v>0</v>
      </c>
      <c r="DC128" s="1204"/>
      <c r="DG128" s="1202">
        <f t="shared" ref="DG128:DG139" si="595">$G128</f>
        <v>0</v>
      </c>
      <c r="DH128" s="1203">
        <f t="shared" ref="DH128:DH139" si="596">VLOOKUP($E128,DG$463:DJ$474,2,FALSE)*DG128*($K128)+IF($G128&lt;&gt;0,($H128/$G128)*DG128,0)*(1-$K128)</f>
        <v>0</v>
      </c>
      <c r="DI128" s="1203">
        <f t="shared" ref="DI128:DI139" si="597">VLOOKUP($E128,DG$463:DJ$474,3,FALSE)*DG128*($K128)+IF($G128&lt;&gt;0,($I128/$G128)*DG128,0)*(1-$K128)</f>
        <v>0</v>
      </c>
      <c r="DJ128" s="1203">
        <f t="shared" ref="DJ128:DJ139" si="598">VLOOKUP($E128,DG$463:DJ$474,4,FALSE)*DG128*($K128)+(DG128-DH128-DI128)*(1-$K128)</f>
        <v>0</v>
      </c>
      <c r="DK128" s="1204"/>
      <c r="DO128" s="1202">
        <f t="shared" ref="DO128:DO139" si="599">$G128</f>
        <v>0</v>
      </c>
      <c r="DP128" s="1203">
        <f t="shared" ref="DP128:DP139" si="600">VLOOKUP($E128,DO$463:DR$474,2,FALSE)*DO128*($K128)+IF($G128&lt;&gt;0,($H128/$G128)*DO128,0)*(1-$K128)</f>
        <v>0</v>
      </c>
      <c r="DQ128" s="1203">
        <f t="shared" ref="DQ128:DQ139" si="601">VLOOKUP($E128,DO$463:DR$474,3,FALSE)*DO128*($K128)+IF($G128&lt;&gt;0,($I128/$G128)*DO128,0)*(1-$K128)</f>
        <v>0</v>
      </c>
      <c r="DR128" s="1203">
        <f t="shared" ref="DR128:DR139" si="602">VLOOKUP($E128,DO$463:DR$474,4,FALSE)*DO128*($K128)+(DO128-DP128-DQ128)*(1-$K128)</f>
        <v>0</v>
      </c>
      <c r="DS128" s="1204"/>
      <c r="DW128" s="1202">
        <f t="shared" ref="DW128:DW139" si="603">$G128</f>
        <v>0</v>
      </c>
      <c r="DX128" s="1203">
        <f t="shared" ref="DX128:DX139" si="604">VLOOKUP($E128,DW$463:DZ$474,2,FALSE)*DW128*($K128)+IF($G128&lt;&gt;0,($H128/$G128)*DW128,0)*(1-$K128)</f>
        <v>0</v>
      </c>
      <c r="DY128" s="1203">
        <f t="shared" ref="DY128:DY139" si="605">VLOOKUP($E128,DW$463:DZ$474,3,FALSE)*DW128*($K128)+IF($G128&lt;&gt;0,($I128/$G128)*DW128,0)*(1-$K128)</f>
        <v>0</v>
      </c>
      <c r="DZ128" s="1203">
        <f t="shared" ref="DZ128:DZ139" si="606">VLOOKUP($E128,DW$463:DZ$474,4,FALSE)*DW128*($K128)+(DW128-DX128-DY128)*(1-$K128)</f>
        <v>0</v>
      </c>
      <c r="EA128" s="1204"/>
      <c r="EE128" s="1202">
        <f t="shared" ref="EE128:EE139" si="607">$G128</f>
        <v>0</v>
      </c>
      <c r="EF128" s="1203">
        <f t="shared" ref="EF128:EF139" si="608">VLOOKUP($E128,EE$463:EH$474,2,FALSE)*EE128*($K128)+IF($G128&lt;&gt;0,($H128/$G128)*EE128,0)*(1-$K128)</f>
        <v>0</v>
      </c>
      <c r="EG128" s="1203">
        <f t="shared" ref="EG128:EG139" si="609">VLOOKUP($E128,EE$463:EH$474,3,FALSE)*EE128*($K128)+IF($G128&lt;&gt;0,($I128/$G128)*EE128,0)*(1-$K128)</f>
        <v>0</v>
      </c>
      <c r="EH128" s="1203">
        <f t="shared" ref="EH128:EH139" si="610">VLOOKUP($E128,EE$463:EH$474,4,FALSE)*EE128*($K128)+(EE128-EF128-EG128)*(1-$K128)</f>
        <v>0</v>
      </c>
      <c r="EI128" s="1204"/>
      <c r="EM128" s="1202">
        <f t="shared" ref="EM128:EM139" si="611">$G128</f>
        <v>0</v>
      </c>
      <c r="EN128" s="1203">
        <f t="shared" ref="EN128:EN139" si="612">VLOOKUP($E128,EM$463:EP$474,2,FALSE)*EM128*($K128)+IF($G128&lt;&gt;0,($H128/$G128)*EM128,0)*(1-$K128)</f>
        <v>0</v>
      </c>
      <c r="EO128" s="1203">
        <f t="shared" ref="EO128:EO139" si="613">VLOOKUP($E128,EM$463:EP$474,3,FALSE)*EM128*($K128)+IF($G128&lt;&gt;0,($I128/$G128)*EM128,0)*(1-$K128)</f>
        <v>0</v>
      </c>
      <c r="EP128" s="1203">
        <f t="shared" ref="EP128:EP139" si="614">VLOOKUP($E128,EM$463:EP$474,4,FALSE)*EM128*($K128)+(EM128-EN128-EO128)*(1-$K128)</f>
        <v>0</v>
      </c>
      <c r="EQ128" s="1204"/>
      <c r="EU128" s="1202">
        <f t="shared" ref="EU128:EU139" si="615">$G128</f>
        <v>0</v>
      </c>
      <c r="EV128" s="1203">
        <f t="shared" ref="EV128:EV139" si="616">VLOOKUP($E128,EU$463:EX$474,2,FALSE)*EU128*($K128)+IF($G128&lt;&gt;0,($H128/$G128)*EU128,0)*(1-$K128)</f>
        <v>0</v>
      </c>
      <c r="EW128" s="1203">
        <f t="shared" ref="EW128:EW139" si="617">VLOOKUP($E128,EU$463:EX$474,3,FALSE)*EU128*($K128)+IF($G128&lt;&gt;0,($I128/$G128)*EU128,0)*(1-$K128)</f>
        <v>0</v>
      </c>
      <c r="EX128" s="1203">
        <f t="shared" ref="EX128:EX139" si="618">VLOOKUP($E128,EU$463:EX$474,4,FALSE)*EU128*($K128)+(EU128-EV128-EW128)*(1-$K128)</f>
        <v>0</v>
      </c>
      <c r="EY128" s="1204"/>
      <c r="FC128" s="1202">
        <f t="shared" ref="FC128:FC139" si="619">$G128</f>
        <v>0</v>
      </c>
      <c r="FD128" s="1203">
        <f t="shared" ref="FD128:FD139" si="620">VLOOKUP($E128,FC$463:FF$474,2,FALSE)*FC128*($K128)+IF($G128&lt;&gt;0,($H128/$G128)*FC128,0)*(1-$K128)</f>
        <v>0</v>
      </c>
      <c r="FE128" s="1203">
        <f t="shared" ref="FE128:FE139" si="621">VLOOKUP($E128,FC$463:FF$474,3,FALSE)*FC128*($K128)+IF($G128&lt;&gt;0,($I128/$G128)*FC128,0)*(1-$K128)</f>
        <v>0</v>
      </c>
      <c r="FF128" s="1203">
        <f t="shared" ref="FF128:FF139" si="622">VLOOKUP($E128,FC$463:FF$474,4,FALSE)*FC128*($K128)+(FC128-FD128-FE128)*(1-$K128)</f>
        <v>0</v>
      </c>
      <c r="FG128" s="1204"/>
      <c r="FK128" s="1202">
        <f t="shared" ref="FK128:FK139" si="623">$G128</f>
        <v>0</v>
      </c>
      <c r="FL128" s="1203">
        <f t="shared" ref="FL128:FL139" si="624">VLOOKUP($E128,FK$463:FN$474,2,FALSE)*FK128*($K128)+IF($G128&lt;&gt;0,($H128/$G128)*FK128,0)*(1-$K128)</f>
        <v>0</v>
      </c>
      <c r="FM128" s="1203">
        <f t="shared" ref="FM128:FM139" si="625">VLOOKUP($E128,FK$463:FN$474,3,FALSE)*FK128*($K128)+IF($G128&lt;&gt;0,($I128/$G128)*FK128,0)*(1-$K128)</f>
        <v>0</v>
      </c>
      <c r="FN128" s="1203">
        <f t="shared" ref="FN128:FN139" si="626">VLOOKUP($E128,FK$463:FN$474,4,FALSE)*FK128*($K128)+(FK128-FL128-FM128)*(1-$K128)</f>
        <v>0</v>
      </c>
      <c r="FO128" s="1204"/>
    </row>
    <row r="129" spans="1:171">
      <c r="A129" s="1231"/>
      <c r="B129" s="286" t="s">
        <v>10</v>
      </c>
      <c r="C129" s="1197"/>
      <c r="D129" s="1197">
        <v>182.1</v>
      </c>
      <c r="E129" s="629" t="str">
        <f>'Sch 1- Rate Base '!E129</f>
        <v>DIRECT</v>
      </c>
      <c r="F129" s="1199"/>
      <c r="G129" s="629">
        <f>'Sch 1- Rate Base '!G129</f>
        <v>0</v>
      </c>
      <c r="H129" s="629">
        <f>'Sch 1- Rate Base '!H129</f>
        <v>0</v>
      </c>
      <c r="I129" s="629">
        <f>'Sch 1- Rate Base '!I129</f>
        <v>0</v>
      </c>
      <c r="J129" s="630">
        <f>'Sch 1- Rate Base '!J129</f>
        <v>0</v>
      </c>
      <c r="K129" s="1167">
        <f t="shared" si="546"/>
        <v>0</v>
      </c>
      <c r="O129" s="1202">
        <f t="shared" si="547"/>
        <v>0</v>
      </c>
      <c r="P129" s="1203">
        <f t="shared" si="548"/>
        <v>0</v>
      </c>
      <c r="Q129" s="1203">
        <f t="shared" si="549"/>
        <v>0</v>
      </c>
      <c r="R129" s="1203">
        <f t="shared" si="550"/>
        <v>0</v>
      </c>
      <c r="S129" s="1204"/>
      <c r="W129" s="1202">
        <f t="shared" si="551"/>
        <v>0</v>
      </c>
      <c r="X129" s="1203">
        <f t="shared" si="552"/>
        <v>0</v>
      </c>
      <c r="Y129" s="1203">
        <f t="shared" si="553"/>
        <v>0</v>
      </c>
      <c r="Z129" s="1203">
        <f t="shared" si="554"/>
        <v>0</v>
      </c>
      <c r="AA129" s="1204"/>
      <c r="AE129" s="1202">
        <f t="shared" si="555"/>
        <v>0</v>
      </c>
      <c r="AF129" s="1203">
        <f t="shared" si="556"/>
        <v>0</v>
      </c>
      <c r="AG129" s="1203">
        <f t="shared" si="557"/>
        <v>0</v>
      </c>
      <c r="AH129" s="1203">
        <f t="shared" si="558"/>
        <v>0</v>
      </c>
      <c r="AI129" s="1204"/>
      <c r="AM129" s="1202">
        <f t="shared" si="559"/>
        <v>0</v>
      </c>
      <c r="AN129" s="1203">
        <f t="shared" si="560"/>
        <v>0</v>
      </c>
      <c r="AO129" s="1203">
        <f t="shared" si="561"/>
        <v>0</v>
      </c>
      <c r="AP129" s="1203">
        <f t="shared" si="562"/>
        <v>0</v>
      </c>
      <c r="AQ129" s="1204"/>
      <c r="AU129" s="1202">
        <f t="shared" si="563"/>
        <v>0</v>
      </c>
      <c r="AV129" s="1203">
        <f t="shared" si="564"/>
        <v>0</v>
      </c>
      <c r="AW129" s="1203">
        <f t="shared" si="565"/>
        <v>0</v>
      </c>
      <c r="AX129" s="1203">
        <f t="shared" si="566"/>
        <v>0</v>
      </c>
      <c r="AY129" s="1204"/>
      <c r="BC129" s="1202">
        <f t="shared" si="567"/>
        <v>0</v>
      </c>
      <c r="BD129" s="1203">
        <f t="shared" si="568"/>
        <v>0</v>
      </c>
      <c r="BE129" s="1203">
        <f t="shared" si="569"/>
        <v>0</v>
      </c>
      <c r="BF129" s="1203">
        <f t="shared" si="570"/>
        <v>0</v>
      </c>
      <c r="BG129" s="1204"/>
      <c r="BK129" s="1202">
        <f t="shared" si="571"/>
        <v>0</v>
      </c>
      <c r="BL129" s="1203">
        <f t="shared" si="572"/>
        <v>0</v>
      </c>
      <c r="BM129" s="1203">
        <f t="shared" si="573"/>
        <v>0</v>
      </c>
      <c r="BN129" s="1203">
        <f t="shared" si="574"/>
        <v>0</v>
      </c>
      <c r="BO129" s="1204"/>
      <c r="BS129" s="1202">
        <f t="shared" si="575"/>
        <v>0</v>
      </c>
      <c r="BT129" s="1203">
        <f t="shared" si="576"/>
        <v>0</v>
      </c>
      <c r="BU129" s="1203">
        <f t="shared" si="577"/>
        <v>0</v>
      </c>
      <c r="BV129" s="1203">
        <f t="shared" si="578"/>
        <v>0</v>
      </c>
      <c r="BW129" s="1204"/>
      <c r="CA129" s="1202">
        <f t="shared" si="579"/>
        <v>0</v>
      </c>
      <c r="CB129" s="1203">
        <f t="shared" si="580"/>
        <v>0</v>
      </c>
      <c r="CC129" s="1203">
        <f t="shared" si="581"/>
        <v>0</v>
      </c>
      <c r="CD129" s="1203">
        <f t="shared" si="582"/>
        <v>0</v>
      </c>
      <c r="CE129" s="1204"/>
      <c r="CI129" s="1202">
        <f t="shared" si="583"/>
        <v>0</v>
      </c>
      <c r="CJ129" s="1203">
        <f t="shared" si="584"/>
        <v>0</v>
      </c>
      <c r="CK129" s="1203">
        <f t="shared" si="585"/>
        <v>0</v>
      </c>
      <c r="CL129" s="1203">
        <f t="shared" si="586"/>
        <v>0</v>
      </c>
      <c r="CM129" s="1204"/>
      <c r="CQ129" s="1202">
        <f t="shared" si="587"/>
        <v>0</v>
      </c>
      <c r="CR129" s="1203">
        <f t="shared" si="588"/>
        <v>0</v>
      </c>
      <c r="CS129" s="1203">
        <f t="shared" si="589"/>
        <v>0</v>
      </c>
      <c r="CT129" s="1203">
        <f t="shared" si="590"/>
        <v>0</v>
      </c>
      <c r="CU129" s="1204"/>
      <c r="CY129" s="1202">
        <f t="shared" si="591"/>
        <v>0</v>
      </c>
      <c r="CZ129" s="1203">
        <f t="shared" si="592"/>
        <v>0</v>
      </c>
      <c r="DA129" s="1203">
        <f t="shared" si="593"/>
        <v>0</v>
      </c>
      <c r="DB129" s="1203">
        <f t="shared" si="594"/>
        <v>0</v>
      </c>
      <c r="DC129" s="1204"/>
      <c r="DG129" s="1202">
        <f t="shared" si="595"/>
        <v>0</v>
      </c>
      <c r="DH129" s="1203">
        <f t="shared" si="596"/>
        <v>0</v>
      </c>
      <c r="DI129" s="1203">
        <f t="shared" si="597"/>
        <v>0</v>
      </c>
      <c r="DJ129" s="1203">
        <f t="shared" si="598"/>
        <v>0</v>
      </c>
      <c r="DK129" s="1204"/>
      <c r="DO129" s="1202">
        <f t="shared" si="599"/>
        <v>0</v>
      </c>
      <c r="DP129" s="1203">
        <f t="shared" si="600"/>
        <v>0</v>
      </c>
      <c r="DQ129" s="1203">
        <f t="shared" si="601"/>
        <v>0</v>
      </c>
      <c r="DR129" s="1203">
        <f t="shared" si="602"/>
        <v>0</v>
      </c>
      <c r="DS129" s="1204"/>
      <c r="DW129" s="1202">
        <f t="shared" si="603"/>
        <v>0</v>
      </c>
      <c r="DX129" s="1203">
        <f t="shared" si="604"/>
        <v>0</v>
      </c>
      <c r="DY129" s="1203">
        <f t="shared" si="605"/>
        <v>0</v>
      </c>
      <c r="DZ129" s="1203">
        <f t="shared" si="606"/>
        <v>0</v>
      </c>
      <c r="EA129" s="1204"/>
      <c r="EE129" s="1202">
        <f t="shared" si="607"/>
        <v>0</v>
      </c>
      <c r="EF129" s="1203">
        <f t="shared" si="608"/>
        <v>0</v>
      </c>
      <c r="EG129" s="1203">
        <f t="shared" si="609"/>
        <v>0</v>
      </c>
      <c r="EH129" s="1203">
        <f t="shared" si="610"/>
        <v>0</v>
      </c>
      <c r="EI129" s="1204"/>
      <c r="EM129" s="1202">
        <f t="shared" si="611"/>
        <v>0</v>
      </c>
      <c r="EN129" s="1203">
        <f t="shared" si="612"/>
        <v>0</v>
      </c>
      <c r="EO129" s="1203">
        <f t="shared" si="613"/>
        <v>0</v>
      </c>
      <c r="EP129" s="1203">
        <f t="shared" si="614"/>
        <v>0</v>
      </c>
      <c r="EQ129" s="1204"/>
      <c r="EU129" s="1202">
        <f t="shared" si="615"/>
        <v>0</v>
      </c>
      <c r="EV129" s="1203">
        <f t="shared" si="616"/>
        <v>0</v>
      </c>
      <c r="EW129" s="1203">
        <f t="shared" si="617"/>
        <v>0</v>
      </c>
      <c r="EX129" s="1203">
        <f t="shared" si="618"/>
        <v>0</v>
      </c>
      <c r="EY129" s="1204"/>
      <c r="FC129" s="1202">
        <f t="shared" si="619"/>
        <v>0</v>
      </c>
      <c r="FD129" s="1203">
        <f t="shared" si="620"/>
        <v>0</v>
      </c>
      <c r="FE129" s="1203">
        <f t="shared" si="621"/>
        <v>0</v>
      </c>
      <c r="FF129" s="1203">
        <f t="shared" si="622"/>
        <v>0</v>
      </c>
      <c r="FG129" s="1204"/>
      <c r="FK129" s="1202">
        <f t="shared" si="623"/>
        <v>0</v>
      </c>
      <c r="FL129" s="1203">
        <f t="shared" si="624"/>
        <v>0</v>
      </c>
      <c r="FM129" s="1203">
        <f t="shared" si="625"/>
        <v>0</v>
      </c>
      <c r="FN129" s="1203">
        <f t="shared" si="626"/>
        <v>0</v>
      </c>
      <c r="FO129" s="1204"/>
    </row>
    <row r="130" spans="1:171">
      <c r="A130" s="1231"/>
      <c r="B130" s="286" t="s">
        <v>11</v>
      </c>
      <c r="C130" s="1197"/>
      <c r="D130" s="1197">
        <v>182.2</v>
      </c>
      <c r="E130" s="629" t="str">
        <f>'Sch 1- Rate Base '!E130</f>
        <v>DIRECT</v>
      </c>
      <c r="F130" s="1199"/>
      <c r="G130" s="629">
        <f>'Sch 1- Rate Base '!G130</f>
        <v>0</v>
      </c>
      <c r="H130" s="629">
        <f>'Sch 1- Rate Base '!H130</f>
        <v>0</v>
      </c>
      <c r="I130" s="629">
        <f>'Sch 1- Rate Base '!I130</f>
        <v>0</v>
      </c>
      <c r="J130" s="630">
        <f>'Sch 1- Rate Base '!J130</f>
        <v>0</v>
      </c>
      <c r="K130" s="1167">
        <f t="shared" si="546"/>
        <v>0</v>
      </c>
      <c r="O130" s="1202">
        <f t="shared" si="547"/>
        <v>0</v>
      </c>
      <c r="P130" s="1203">
        <f t="shared" si="548"/>
        <v>0</v>
      </c>
      <c r="Q130" s="1203">
        <f t="shared" si="549"/>
        <v>0</v>
      </c>
      <c r="R130" s="1203">
        <f t="shared" si="550"/>
        <v>0</v>
      </c>
      <c r="S130" s="1204"/>
      <c r="W130" s="1202">
        <f t="shared" si="551"/>
        <v>0</v>
      </c>
      <c r="X130" s="1203">
        <f t="shared" si="552"/>
        <v>0</v>
      </c>
      <c r="Y130" s="1203">
        <f t="shared" si="553"/>
        <v>0</v>
      </c>
      <c r="Z130" s="1203">
        <f t="shared" si="554"/>
        <v>0</v>
      </c>
      <c r="AA130" s="1204"/>
      <c r="AE130" s="1202">
        <f t="shared" si="555"/>
        <v>0</v>
      </c>
      <c r="AF130" s="1203">
        <f t="shared" si="556"/>
        <v>0</v>
      </c>
      <c r="AG130" s="1203">
        <f t="shared" si="557"/>
        <v>0</v>
      </c>
      <c r="AH130" s="1203">
        <f t="shared" si="558"/>
        <v>0</v>
      </c>
      <c r="AI130" s="1204"/>
      <c r="AM130" s="1202">
        <f t="shared" si="559"/>
        <v>0</v>
      </c>
      <c r="AN130" s="1203">
        <f t="shared" si="560"/>
        <v>0</v>
      </c>
      <c r="AO130" s="1203">
        <f t="shared" si="561"/>
        <v>0</v>
      </c>
      <c r="AP130" s="1203">
        <f t="shared" si="562"/>
        <v>0</v>
      </c>
      <c r="AQ130" s="1204"/>
      <c r="AU130" s="1202">
        <f t="shared" si="563"/>
        <v>0</v>
      </c>
      <c r="AV130" s="1203">
        <f t="shared" si="564"/>
        <v>0</v>
      </c>
      <c r="AW130" s="1203">
        <f t="shared" si="565"/>
        <v>0</v>
      </c>
      <c r="AX130" s="1203">
        <f t="shared" si="566"/>
        <v>0</v>
      </c>
      <c r="AY130" s="1204"/>
      <c r="BC130" s="1202">
        <f t="shared" si="567"/>
        <v>0</v>
      </c>
      <c r="BD130" s="1203">
        <f t="shared" si="568"/>
        <v>0</v>
      </c>
      <c r="BE130" s="1203">
        <f t="shared" si="569"/>
        <v>0</v>
      </c>
      <c r="BF130" s="1203">
        <f t="shared" si="570"/>
        <v>0</v>
      </c>
      <c r="BG130" s="1204"/>
      <c r="BK130" s="1202">
        <f t="shared" si="571"/>
        <v>0</v>
      </c>
      <c r="BL130" s="1203">
        <f t="shared" si="572"/>
        <v>0</v>
      </c>
      <c r="BM130" s="1203">
        <f t="shared" si="573"/>
        <v>0</v>
      </c>
      <c r="BN130" s="1203">
        <f t="shared" si="574"/>
        <v>0</v>
      </c>
      <c r="BO130" s="1204"/>
      <c r="BS130" s="1202">
        <f t="shared" si="575"/>
        <v>0</v>
      </c>
      <c r="BT130" s="1203">
        <f t="shared" si="576"/>
        <v>0</v>
      </c>
      <c r="BU130" s="1203">
        <f t="shared" si="577"/>
        <v>0</v>
      </c>
      <c r="BV130" s="1203">
        <f t="shared" si="578"/>
        <v>0</v>
      </c>
      <c r="BW130" s="1204"/>
      <c r="CA130" s="1202">
        <f t="shared" si="579"/>
        <v>0</v>
      </c>
      <c r="CB130" s="1203">
        <f t="shared" si="580"/>
        <v>0</v>
      </c>
      <c r="CC130" s="1203">
        <f t="shared" si="581"/>
        <v>0</v>
      </c>
      <c r="CD130" s="1203">
        <f t="shared" si="582"/>
        <v>0</v>
      </c>
      <c r="CE130" s="1204"/>
      <c r="CI130" s="1202">
        <f t="shared" si="583"/>
        <v>0</v>
      </c>
      <c r="CJ130" s="1203">
        <f t="shared" si="584"/>
        <v>0</v>
      </c>
      <c r="CK130" s="1203">
        <f t="shared" si="585"/>
        <v>0</v>
      </c>
      <c r="CL130" s="1203">
        <f t="shared" si="586"/>
        <v>0</v>
      </c>
      <c r="CM130" s="1204"/>
      <c r="CQ130" s="1202">
        <f t="shared" si="587"/>
        <v>0</v>
      </c>
      <c r="CR130" s="1203">
        <f t="shared" si="588"/>
        <v>0</v>
      </c>
      <c r="CS130" s="1203">
        <f t="shared" si="589"/>
        <v>0</v>
      </c>
      <c r="CT130" s="1203">
        <f t="shared" si="590"/>
        <v>0</v>
      </c>
      <c r="CU130" s="1204"/>
      <c r="CY130" s="1202">
        <f t="shared" si="591"/>
        <v>0</v>
      </c>
      <c r="CZ130" s="1203">
        <f t="shared" si="592"/>
        <v>0</v>
      </c>
      <c r="DA130" s="1203">
        <f t="shared" si="593"/>
        <v>0</v>
      </c>
      <c r="DB130" s="1203">
        <f t="shared" si="594"/>
        <v>0</v>
      </c>
      <c r="DC130" s="1204"/>
      <c r="DG130" s="1202">
        <f t="shared" si="595"/>
        <v>0</v>
      </c>
      <c r="DH130" s="1203">
        <f t="shared" si="596"/>
        <v>0</v>
      </c>
      <c r="DI130" s="1203">
        <f t="shared" si="597"/>
        <v>0</v>
      </c>
      <c r="DJ130" s="1203">
        <f t="shared" si="598"/>
        <v>0</v>
      </c>
      <c r="DK130" s="1204"/>
      <c r="DO130" s="1202">
        <f t="shared" si="599"/>
        <v>0</v>
      </c>
      <c r="DP130" s="1203">
        <f t="shared" si="600"/>
        <v>0</v>
      </c>
      <c r="DQ130" s="1203">
        <f t="shared" si="601"/>
        <v>0</v>
      </c>
      <c r="DR130" s="1203">
        <f t="shared" si="602"/>
        <v>0</v>
      </c>
      <c r="DS130" s="1204"/>
      <c r="DW130" s="1202">
        <f t="shared" si="603"/>
        <v>0</v>
      </c>
      <c r="DX130" s="1203">
        <f t="shared" si="604"/>
        <v>0</v>
      </c>
      <c r="DY130" s="1203">
        <f t="shared" si="605"/>
        <v>0</v>
      </c>
      <c r="DZ130" s="1203">
        <f t="shared" si="606"/>
        <v>0</v>
      </c>
      <c r="EA130" s="1204"/>
      <c r="EE130" s="1202">
        <f t="shared" si="607"/>
        <v>0</v>
      </c>
      <c r="EF130" s="1203">
        <f t="shared" si="608"/>
        <v>0</v>
      </c>
      <c r="EG130" s="1203">
        <f t="shared" si="609"/>
        <v>0</v>
      </c>
      <c r="EH130" s="1203">
        <f t="shared" si="610"/>
        <v>0</v>
      </c>
      <c r="EI130" s="1204"/>
      <c r="EM130" s="1202">
        <f t="shared" si="611"/>
        <v>0</v>
      </c>
      <c r="EN130" s="1203">
        <f t="shared" si="612"/>
        <v>0</v>
      </c>
      <c r="EO130" s="1203">
        <f t="shared" si="613"/>
        <v>0</v>
      </c>
      <c r="EP130" s="1203">
        <f t="shared" si="614"/>
        <v>0</v>
      </c>
      <c r="EQ130" s="1204"/>
      <c r="EU130" s="1202">
        <f t="shared" si="615"/>
        <v>0</v>
      </c>
      <c r="EV130" s="1203">
        <f t="shared" si="616"/>
        <v>0</v>
      </c>
      <c r="EW130" s="1203">
        <f t="shared" si="617"/>
        <v>0</v>
      </c>
      <c r="EX130" s="1203">
        <f t="shared" si="618"/>
        <v>0</v>
      </c>
      <c r="EY130" s="1204"/>
      <c r="FC130" s="1202">
        <f t="shared" si="619"/>
        <v>0</v>
      </c>
      <c r="FD130" s="1203">
        <f t="shared" si="620"/>
        <v>0</v>
      </c>
      <c r="FE130" s="1203">
        <f t="shared" si="621"/>
        <v>0</v>
      </c>
      <c r="FF130" s="1203">
        <f t="shared" si="622"/>
        <v>0</v>
      </c>
      <c r="FG130" s="1204"/>
      <c r="FK130" s="1202">
        <f t="shared" si="623"/>
        <v>0</v>
      </c>
      <c r="FL130" s="1203">
        <f t="shared" si="624"/>
        <v>0</v>
      </c>
      <c r="FM130" s="1203">
        <f t="shared" si="625"/>
        <v>0</v>
      </c>
      <c r="FN130" s="1203">
        <f t="shared" si="626"/>
        <v>0</v>
      </c>
      <c r="FO130" s="1204"/>
    </row>
    <row r="131" spans="1:171">
      <c r="A131" s="1231"/>
      <c r="B131" s="286" t="s">
        <v>12</v>
      </c>
      <c r="C131" s="1197"/>
      <c r="D131" s="1197">
        <v>182.3</v>
      </c>
      <c r="E131" s="629" t="str">
        <f>'Sch 1- Rate Base '!E131</f>
        <v>DIRECT</v>
      </c>
      <c r="F131" s="1199"/>
      <c r="G131" s="629">
        <f>'Sch 1- Rate Base '!G131</f>
        <v>0</v>
      </c>
      <c r="H131" s="629">
        <f>'Sch 1- Rate Base '!H131</f>
        <v>0</v>
      </c>
      <c r="I131" s="629">
        <f>'Sch 1- Rate Base '!I131</f>
        <v>0</v>
      </c>
      <c r="J131" s="630">
        <f>'Sch 1- Rate Base '!J131</f>
        <v>0</v>
      </c>
      <c r="K131" s="1167">
        <f t="shared" si="546"/>
        <v>0</v>
      </c>
      <c r="O131" s="1202">
        <f t="shared" si="547"/>
        <v>0</v>
      </c>
      <c r="P131" s="1203">
        <f t="shared" si="548"/>
        <v>0</v>
      </c>
      <c r="Q131" s="1203">
        <f t="shared" si="549"/>
        <v>0</v>
      </c>
      <c r="R131" s="1203">
        <f t="shared" si="550"/>
        <v>0</v>
      </c>
      <c r="S131" s="1204"/>
      <c r="W131" s="1202">
        <f t="shared" si="551"/>
        <v>0</v>
      </c>
      <c r="X131" s="1203">
        <f t="shared" si="552"/>
        <v>0</v>
      </c>
      <c r="Y131" s="1203">
        <f t="shared" si="553"/>
        <v>0</v>
      </c>
      <c r="Z131" s="1203">
        <f t="shared" si="554"/>
        <v>0</v>
      </c>
      <c r="AA131" s="1204"/>
      <c r="AE131" s="1202">
        <f t="shared" si="555"/>
        <v>0</v>
      </c>
      <c r="AF131" s="1203">
        <f t="shared" si="556"/>
        <v>0</v>
      </c>
      <c r="AG131" s="1203">
        <f t="shared" si="557"/>
        <v>0</v>
      </c>
      <c r="AH131" s="1203">
        <f t="shared" si="558"/>
        <v>0</v>
      </c>
      <c r="AI131" s="1204"/>
      <c r="AM131" s="1202">
        <f t="shared" si="559"/>
        <v>0</v>
      </c>
      <c r="AN131" s="1203">
        <f t="shared" si="560"/>
        <v>0</v>
      </c>
      <c r="AO131" s="1203">
        <f t="shared" si="561"/>
        <v>0</v>
      </c>
      <c r="AP131" s="1203">
        <f t="shared" si="562"/>
        <v>0</v>
      </c>
      <c r="AQ131" s="1204"/>
      <c r="AU131" s="1202">
        <f t="shared" si="563"/>
        <v>0</v>
      </c>
      <c r="AV131" s="1203">
        <f t="shared" si="564"/>
        <v>0</v>
      </c>
      <c r="AW131" s="1203">
        <f t="shared" si="565"/>
        <v>0</v>
      </c>
      <c r="AX131" s="1203">
        <f t="shared" si="566"/>
        <v>0</v>
      </c>
      <c r="AY131" s="1204"/>
      <c r="BC131" s="1202">
        <f t="shared" si="567"/>
        <v>0</v>
      </c>
      <c r="BD131" s="1203">
        <f t="shared" si="568"/>
        <v>0</v>
      </c>
      <c r="BE131" s="1203">
        <f t="shared" si="569"/>
        <v>0</v>
      </c>
      <c r="BF131" s="1203">
        <f t="shared" si="570"/>
        <v>0</v>
      </c>
      <c r="BG131" s="1204"/>
      <c r="BK131" s="1202">
        <f t="shared" si="571"/>
        <v>0</v>
      </c>
      <c r="BL131" s="1203">
        <f t="shared" si="572"/>
        <v>0</v>
      </c>
      <c r="BM131" s="1203">
        <f t="shared" si="573"/>
        <v>0</v>
      </c>
      <c r="BN131" s="1203">
        <f t="shared" si="574"/>
        <v>0</v>
      </c>
      <c r="BO131" s="1204"/>
      <c r="BS131" s="1202">
        <f t="shared" si="575"/>
        <v>0</v>
      </c>
      <c r="BT131" s="1203">
        <f t="shared" si="576"/>
        <v>0</v>
      </c>
      <c r="BU131" s="1203">
        <f t="shared" si="577"/>
        <v>0</v>
      </c>
      <c r="BV131" s="1203">
        <f t="shared" si="578"/>
        <v>0</v>
      </c>
      <c r="BW131" s="1204"/>
      <c r="CA131" s="1202">
        <f t="shared" si="579"/>
        <v>0</v>
      </c>
      <c r="CB131" s="1203">
        <f t="shared" si="580"/>
        <v>0</v>
      </c>
      <c r="CC131" s="1203">
        <f t="shared" si="581"/>
        <v>0</v>
      </c>
      <c r="CD131" s="1203">
        <f t="shared" si="582"/>
        <v>0</v>
      </c>
      <c r="CE131" s="1204"/>
      <c r="CI131" s="1202">
        <f t="shared" si="583"/>
        <v>0</v>
      </c>
      <c r="CJ131" s="1203">
        <f t="shared" si="584"/>
        <v>0</v>
      </c>
      <c r="CK131" s="1203">
        <f t="shared" si="585"/>
        <v>0</v>
      </c>
      <c r="CL131" s="1203">
        <f t="shared" si="586"/>
        <v>0</v>
      </c>
      <c r="CM131" s="1204"/>
      <c r="CQ131" s="1202">
        <f t="shared" si="587"/>
        <v>0</v>
      </c>
      <c r="CR131" s="1203">
        <f t="shared" si="588"/>
        <v>0</v>
      </c>
      <c r="CS131" s="1203">
        <f t="shared" si="589"/>
        <v>0</v>
      </c>
      <c r="CT131" s="1203">
        <f t="shared" si="590"/>
        <v>0</v>
      </c>
      <c r="CU131" s="1204"/>
      <c r="CY131" s="1202">
        <f t="shared" si="591"/>
        <v>0</v>
      </c>
      <c r="CZ131" s="1203">
        <f t="shared" si="592"/>
        <v>0</v>
      </c>
      <c r="DA131" s="1203">
        <f t="shared" si="593"/>
        <v>0</v>
      </c>
      <c r="DB131" s="1203">
        <f t="shared" si="594"/>
        <v>0</v>
      </c>
      <c r="DC131" s="1204"/>
      <c r="DG131" s="1202">
        <f t="shared" si="595"/>
        <v>0</v>
      </c>
      <c r="DH131" s="1203">
        <f t="shared" si="596"/>
        <v>0</v>
      </c>
      <c r="DI131" s="1203">
        <f t="shared" si="597"/>
        <v>0</v>
      </c>
      <c r="DJ131" s="1203">
        <f t="shared" si="598"/>
        <v>0</v>
      </c>
      <c r="DK131" s="1204"/>
      <c r="DO131" s="1202">
        <f t="shared" si="599"/>
        <v>0</v>
      </c>
      <c r="DP131" s="1203">
        <f t="shared" si="600"/>
        <v>0</v>
      </c>
      <c r="DQ131" s="1203">
        <f t="shared" si="601"/>
        <v>0</v>
      </c>
      <c r="DR131" s="1203">
        <f t="shared" si="602"/>
        <v>0</v>
      </c>
      <c r="DS131" s="1204"/>
      <c r="DW131" s="1202">
        <f t="shared" si="603"/>
        <v>0</v>
      </c>
      <c r="DX131" s="1203">
        <f t="shared" si="604"/>
        <v>0</v>
      </c>
      <c r="DY131" s="1203">
        <f t="shared" si="605"/>
        <v>0</v>
      </c>
      <c r="DZ131" s="1203">
        <f t="shared" si="606"/>
        <v>0</v>
      </c>
      <c r="EA131" s="1204"/>
      <c r="EE131" s="1202">
        <f t="shared" si="607"/>
        <v>0</v>
      </c>
      <c r="EF131" s="1203">
        <f t="shared" si="608"/>
        <v>0</v>
      </c>
      <c r="EG131" s="1203">
        <f t="shared" si="609"/>
        <v>0</v>
      </c>
      <c r="EH131" s="1203">
        <f t="shared" si="610"/>
        <v>0</v>
      </c>
      <c r="EI131" s="1204"/>
      <c r="EM131" s="1202">
        <f t="shared" si="611"/>
        <v>0</v>
      </c>
      <c r="EN131" s="1203">
        <f t="shared" si="612"/>
        <v>0</v>
      </c>
      <c r="EO131" s="1203">
        <f t="shared" si="613"/>
        <v>0</v>
      </c>
      <c r="EP131" s="1203">
        <f t="shared" si="614"/>
        <v>0</v>
      </c>
      <c r="EQ131" s="1204"/>
      <c r="EU131" s="1202">
        <f t="shared" si="615"/>
        <v>0</v>
      </c>
      <c r="EV131" s="1203">
        <f t="shared" si="616"/>
        <v>0</v>
      </c>
      <c r="EW131" s="1203">
        <f t="shared" si="617"/>
        <v>0</v>
      </c>
      <c r="EX131" s="1203">
        <f t="shared" si="618"/>
        <v>0</v>
      </c>
      <c r="EY131" s="1204"/>
      <c r="FC131" s="1202">
        <f t="shared" si="619"/>
        <v>0</v>
      </c>
      <c r="FD131" s="1203">
        <f t="shared" si="620"/>
        <v>0</v>
      </c>
      <c r="FE131" s="1203">
        <f t="shared" si="621"/>
        <v>0</v>
      </c>
      <c r="FF131" s="1203">
        <f t="shared" si="622"/>
        <v>0</v>
      </c>
      <c r="FG131" s="1204"/>
      <c r="FK131" s="1202">
        <f t="shared" si="623"/>
        <v>0</v>
      </c>
      <c r="FL131" s="1203">
        <f t="shared" si="624"/>
        <v>0</v>
      </c>
      <c r="FM131" s="1203">
        <f t="shared" si="625"/>
        <v>0</v>
      </c>
      <c r="FN131" s="1203">
        <f t="shared" si="626"/>
        <v>0</v>
      </c>
      <c r="FO131" s="1204"/>
    </row>
    <row r="132" spans="1:171">
      <c r="A132" s="1231"/>
      <c r="B132" s="286" t="s">
        <v>532</v>
      </c>
      <c r="C132" s="1197"/>
      <c r="D132" s="1197">
        <v>183</v>
      </c>
      <c r="E132" s="629" t="str">
        <f>'Sch 1- Rate Base '!E132</f>
        <v>DIST</v>
      </c>
      <c r="F132" s="1199"/>
      <c r="G132" s="629">
        <f>'Sch 1- Rate Base '!G132</f>
        <v>0</v>
      </c>
      <c r="H132" s="629">
        <f>'Sch 1- Rate Base '!H132</f>
        <v>0</v>
      </c>
      <c r="I132" s="629">
        <f>'Sch 1- Rate Base '!I132</f>
        <v>0</v>
      </c>
      <c r="J132" s="630">
        <f>'Sch 1- Rate Base '!J132</f>
        <v>0</v>
      </c>
      <c r="K132" s="1167">
        <f t="shared" si="546"/>
        <v>1</v>
      </c>
      <c r="O132" s="1202">
        <f t="shared" si="547"/>
        <v>0</v>
      </c>
      <c r="P132" s="1203">
        <f t="shared" si="548"/>
        <v>0</v>
      </c>
      <c r="Q132" s="1203">
        <f t="shared" si="549"/>
        <v>0</v>
      </c>
      <c r="R132" s="1203">
        <f t="shared" si="550"/>
        <v>0</v>
      </c>
      <c r="S132" s="1204"/>
      <c r="W132" s="1202">
        <f t="shared" si="551"/>
        <v>0</v>
      </c>
      <c r="X132" s="1203">
        <f t="shared" si="552"/>
        <v>0</v>
      </c>
      <c r="Y132" s="1203">
        <f t="shared" si="553"/>
        <v>0</v>
      </c>
      <c r="Z132" s="1203">
        <f t="shared" si="554"/>
        <v>0</v>
      </c>
      <c r="AA132" s="1204"/>
      <c r="AE132" s="1202">
        <f t="shared" si="555"/>
        <v>0</v>
      </c>
      <c r="AF132" s="1203">
        <f t="shared" si="556"/>
        <v>0</v>
      </c>
      <c r="AG132" s="1203">
        <f t="shared" si="557"/>
        <v>0</v>
      </c>
      <c r="AH132" s="1203">
        <f t="shared" si="558"/>
        <v>0</v>
      </c>
      <c r="AI132" s="1204"/>
      <c r="AM132" s="1202">
        <f t="shared" si="559"/>
        <v>0</v>
      </c>
      <c r="AN132" s="1203">
        <f t="shared" si="560"/>
        <v>0</v>
      </c>
      <c r="AO132" s="1203">
        <f t="shared" si="561"/>
        <v>0</v>
      </c>
      <c r="AP132" s="1203">
        <f t="shared" si="562"/>
        <v>0</v>
      </c>
      <c r="AQ132" s="1204"/>
      <c r="AU132" s="1202">
        <f t="shared" si="563"/>
        <v>0</v>
      </c>
      <c r="AV132" s="1203">
        <f t="shared" si="564"/>
        <v>0</v>
      </c>
      <c r="AW132" s="1203">
        <f t="shared" si="565"/>
        <v>0</v>
      </c>
      <c r="AX132" s="1203">
        <f t="shared" si="566"/>
        <v>0</v>
      </c>
      <c r="AY132" s="1204"/>
      <c r="BC132" s="1202">
        <f t="shared" si="567"/>
        <v>0</v>
      </c>
      <c r="BD132" s="1203">
        <f t="shared" si="568"/>
        <v>0</v>
      </c>
      <c r="BE132" s="1203">
        <f t="shared" si="569"/>
        <v>0</v>
      </c>
      <c r="BF132" s="1203">
        <f t="shared" si="570"/>
        <v>0</v>
      </c>
      <c r="BG132" s="1204"/>
      <c r="BK132" s="1202">
        <f t="shared" si="571"/>
        <v>0</v>
      </c>
      <c r="BL132" s="1203">
        <f t="shared" si="572"/>
        <v>0</v>
      </c>
      <c r="BM132" s="1203">
        <f t="shared" si="573"/>
        <v>0</v>
      </c>
      <c r="BN132" s="1203">
        <f t="shared" si="574"/>
        <v>0</v>
      </c>
      <c r="BO132" s="1204"/>
      <c r="BS132" s="1202">
        <f t="shared" si="575"/>
        <v>0</v>
      </c>
      <c r="BT132" s="1203">
        <f t="shared" si="576"/>
        <v>0</v>
      </c>
      <c r="BU132" s="1203">
        <f t="shared" si="577"/>
        <v>0</v>
      </c>
      <c r="BV132" s="1203">
        <f t="shared" si="578"/>
        <v>0</v>
      </c>
      <c r="BW132" s="1204"/>
      <c r="CA132" s="1202">
        <f t="shared" si="579"/>
        <v>0</v>
      </c>
      <c r="CB132" s="1203">
        <f t="shared" si="580"/>
        <v>0</v>
      </c>
      <c r="CC132" s="1203">
        <f t="shared" si="581"/>
        <v>0</v>
      </c>
      <c r="CD132" s="1203">
        <f t="shared" si="582"/>
        <v>0</v>
      </c>
      <c r="CE132" s="1204"/>
      <c r="CI132" s="1202">
        <f t="shared" si="583"/>
        <v>0</v>
      </c>
      <c r="CJ132" s="1203">
        <f t="shared" si="584"/>
        <v>0</v>
      </c>
      <c r="CK132" s="1203">
        <f t="shared" si="585"/>
        <v>0</v>
      </c>
      <c r="CL132" s="1203">
        <f t="shared" si="586"/>
        <v>0</v>
      </c>
      <c r="CM132" s="1204"/>
      <c r="CQ132" s="1202">
        <f t="shared" si="587"/>
        <v>0</v>
      </c>
      <c r="CR132" s="1203">
        <f t="shared" si="588"/>
        <v>0</v>
      </c>
      <c r="CS132" s="1203">
        <f t="shared" si="589"/>
        <v>0</v>
      </c>
      <c r="CT132" s="1203">
        <f t="shared" si="590"/>
        <v>0</v>
      </c>
      <c r="CU132" s="1204"/>
      <c r="CY132" s="1202">
        <f t="shared" si="591"/>
        <v>0</v>
      </c>
      <c r="CZ132" s="1203">
        <f t="shared" si="592"/>
        <v>0</v>
      </c>
      <c r="DA132" s="1203">
        <f t="shared" si="593"/>
        <v>0</v>
      </c>
      <c r="DB132" s="1203">
        <f t="shared" si="594"/>
        <v>0</v>
      </c>
      <c r="DC132" s="1204"/>
      <c r="DG132" s="1202">
        <f t="shared" si="595"/>
        <v>0</v>
      </c>
      <c r="DH132" s="1203">
        <f t="shared" si="596"/>
        <v>0</v>
      </c>
      <c r="DI132" s="1203">
        <f t="shared" si="597"/>
        <v>0</v>
      </c>
      <c r="DJ132" s="1203">
        <f t="shared" si="598"/>
        <v>0</v>
      </c>
      <c r="DK132" s="1204"/>
      <c r="DO132" s="1202">
        <f t="shared" si="599"/>
        <v>0</v>
      </c>
      <c r="DP132" s="1203">
        <f t="shared" si="600"/>
        <v>0</v>
      </c>
      <c r="DQ132" s="1203">
        <f t="shared" si="601"/>
        <v>0</v>
      </c>
      <c r="DR132" s="1203">
        <f t="shared" si="602"/>
        <v>0</v>
      </c>
      <c r="DS132" s="1204"/>
      <c r="DW132" s="1202">
        <f t="shared" si="603"/>
        <v>0</v>
      </c>
      <c r="DX132" s="1203">
        <f t="shared" si="604"/>
        <v>0</v>
      </c>
      <c r="DY132" s="1203">
        <f t="shared" si="605"/>
        <v>0</v>
      </c>
      <c r="DZ132" s="1203">
        <f t="shared" si="606"/>
        <v>0</v>
      </c>
      <c r="EA132" s="1204"/>
      <c r="EE132" s="1202">
        <f t="shared" si="607"/>
        <v>0</v>
      </c>
      <c r="EF132" s="1203">
        <f t="shared" si="608"/>
        <v>0</v>
      </c>
      <c r="EG132" s="1203">
        <f t="shared" si="609"/>
        <v>0</v>
      </c>
      <c r="EH132" s="1203">
        <f t="shared" si="610"/>
        <v>0</v>
      </c>
      <c r="EI132" s="1204"/>
      <c r="EM132" s="1202">
        <f t="shared" si="611"/>
        <v>0</v>
      </c>
      <c r="EN132" s="1203">
        <f t="shared" si="612"/>
        <v>0</v>
      </c>
      <c r="EO132" s="1203">
        <f t="shared" si="613"/>
        <v>0</v>
      </c>
      <c r="EP132" s="1203">
        <f t="shared" si="614"/>
        <v>0</v>
      </c>
      <c r="EQ132" s="1204"/>
      <c r="EU132" s="1202">
        <f t="shared" si="615"/>
        <v>0</v>
      </c>
      <c r="EV132" s="1203">
        <f t="shared" si="616"/>
        <v>0</v>
      </c>
      <c r="EW132" s="1203">
        <f t="shared" si="617"/>
        <v>0</v>
      </c>
      <c r="EX132" s="1203">
        <f t="shared" si="618"/>
        <v>0</v>
      </c>
      <c r="EY132" s="1204"/>
      <c r="FC132" s="1202">
        <f t="shared" si="619"/>
        <v>0</v>
      </c>
      <c r="FD132" s="1203">
        <f t="shared" si="620"/>
        <v>0</v>
      </c>
      <c r="FE132" s="1203">
        <f t="shared" si="621"/>
        <v>0</v>
      </c>
      <c r="FF132" s="1203">
        <f t="shared" si="622"/>
        <v>0</v>
      </c>
      <c r="FG132" s="1204"/>
      <c r="FK132" s="1202">
        <f t="shared" si="623"/>
        <v>0</v>
      </c>
      <c r="FL132" s="1203">
        <f t="shared" si="624"/>
        <v>0</v>
      </c>
      <c r="FM132" s="1203">
        <f t="shared" si="625"/>
        <v>0</v>
      </c>
      <c r="FN132" s="1203">
        <f t="shared" si="626"/>
        <v>0</v>
      </c>
      <c r="FO132" s="1204"/>
    </row>
    <row r="133" spans="1:171">
      <c r="A133" s="1231"/>
      <c r="B133" s="286" t="s">
        <v>13</v>
      </c>
      <c r="C133" s="1197"/>
      <c r="D133" s="1197">
        <v>184</v>
      </c>
      <c r="E133" s="629" t="str">
        <f>'Sch 1- Rate Base '!E133</f>
        <v>DIST</v>
      </c>
      <c r="F133" s="1199"/>
      <c r="G133" s="629">
        <f>'Sch 1- Rate Base '!G133</f>
        <v>0</v>
      </c>
      <c r="H133" s="629">
        <f>'Sch 1- Rate Base '!H133</f>
        <v>0</v>
      </c>
      <c r="I133" s="629">
        <f>'Sch 1- Rate Base '!I133</f>
        <v>0</v>
      </c>
      <c r="J133" s="630">
        <f>'Sch 1- Rate Base '!J133</f>
        <v>0</v>
      </c>
      <c r="K133" s="1167">
        <f t="shared" si="546"/>
        <v>1</v>
      </c>
      <c r="O133" s="1202">
        <f t="shared" si="547"/>
        <v>0</v>
      </c>
      <c r="P133" s="1203">
        <f t="shared" si="548"/>
        <v>0</v>
      </c>
      <c r="Q133" s="1203">
        <f t="shared" si="549"/>
        <v>0</v>
      </c>
      <c r="R133" s="1203">
        <f t="shared" si="550"/>
        <v>0</v>
      </c>
      <c r="S133" s="1204"/>
      <c r="W133" s="1202">
        <f t="shared" si="551"/>
        <v>0</v>
      </c>
      <c r="X133" s="1203">
        <f t="shared" si="552"/>
        <v>0</v>
      </c>
      <c r="Y133" s="1203">
        <f t="shared" si="553"/>
        <v>0</v>
      </c>
      <c r="Z133" s="1203">
        <f t="shared" si="554"/>
        <v>0</v>
      </c>
      <c r="AA133" s="1204"/>
      <c r="AE133" s="1202">
        <f t="shared" si="555"/>
        <v>0</v>
      </c>
      <c r="AF133" s="1203">
        <f t="shared" si="556"/>
        <v>0</v>
      </c>
      <c r="AG133" s="1203">
        <f t="shared" si="557"/>
        <v>0</v>
      </c>
      <c r="AH133" s="1203">
        <f t="shared" si="558"/>
        <v>0</v>
      </c>
      <c r="AI133" s="1204"/>
      <c r="AM133" s="1202">
        <f t="shared" si="559"/>
        <v>0</v>
      </c>
      <c r="AN133" s="1203">
        <f t="shared" si="560"/>
        <v>0</v>
      </c>
      <c r="AO133" s="1203">
        <f t="shared" si="561"/>
        <v>0</v>
      </c>
      <c r="AP133" s="1203">
        <f t="shared" si="562"/>
        <v>0</v>
      </c>
      <c r="AQ133" s="1204"/>
      <c r="AU133" s="1202">
        <f t="shared" si="563"/>
        <v>0</v>
      </c>
      <c r="AV133" s="1203">
        <f t="shared" si="564"/>
        <v>0</v>
      </c>
      <c r="AW133" s="1203">
        <f t="shared" si="565"/>
        <v>0</v>
      </c>
      <c r="AX133" s="1203">
        <f t="shared" si="566"/>
        <v>0</v>
      </c>
      <c r="AY133" s="1204"/>
      <c r="BC133" s="1202">
        <f t="shared" si="567"/>
        <v>0</v>
      </c>
      <c r="BD133" s="1203">
        <f t="shared" si="568"/>
        <v>0</v>
      </c>
      <c r="BE133" s="1203">
        <f t="shared" si="569"/>
        <v>0</v>
      </c>
      <c r="BF133" s="1203">
        <f t="shared" si="570"/>
        <v>0</v>
      </c>
      <c r="BG133" s="1204"/>
      <c r="BK133" s="1202">
        <f t="shared" si="571"/>
        <v>0</v>
      </c>
      <c r="BL133" s="1203">
        <f t="shared" si="572"/>
        <v>0</v>
      </c>
      <c r="BM133" s="1203">
        <f t="shared" si="573"/>
        <v>0</v>
      </c>
      <c r="BN133" s="1203">
        <f t="shared" si="574"/>
        <v>0</v>
      </c>
      <c r="BO133" s="1204"/>
      <c r="BS133" s="1202">
        <f t="shared" si="575"/>
        <v>0</v>
      </c>
      <c r="BT133" s="1203">
        <f t="shared" si="576"/>
        <v>0</v>
      </c>
      <c r="BU133" s="1203">
        <f t="shared" si="577"/>
        <v>0</v>
      </c>
      <c r="BV133" s="1203">
        <f t="shared" si="578"/>
        <v>0</v>
      </c>
      <c r="BW133" s="1204"/>
      <c r="CA133" s="1202">
        <f t="shared" si="579"/>
        <v>0</v>
      </c>
      <c r="CB133" s="1203">
        <f t="shared" si="580"/>
        <v>0</v>
      </c>
      <c r="CC133" s="1203">
        <f t="shared" si="581"/>
        <v>0</v>
      </c>
      <c r="CD133" s="1203">
        <f t="shared" si="582"/>
        <v>0</v>
      </c>
      <c r="CE133" s="1204"/>
      <c r="CI133" s="1202">
        <f t="shared" si="583"/>
        <v>0</v>
      </c>
      <c r="CJ133" s="1203">
        <f t="shared" si="584"/>
        <v>0</v>
      </c>
      <c r="CK133" s="1203">
        <f t="shared" si="585"/>
        <v>0</v>
      </c>
      <c r="CL133" s="1203">
        <f t="shared" si="586"/>
        <v>0</v>
      </c>
      <c r="CM133" s="1204"/>
      <c r="CQ133" s="1202">
        <f t="shared" si="587"/>
        <v>0</v>
      </c>
      <c r="CR133" s="1203">
        <f t="shared" si="588"/>
        <v>0</v>
      </c>
      <c r="CS133" s="1203">
        <f t="shared" si="589"/>
        <v>0</v>
      </c>
      <c r="CT133" s="1203">
        <f t="shared" si="590"/>
        <v>0</v>
      </c>
      <c r="CU133" s="1204"/>
      <c r="CY133" s="1202">
        <f t="shared" si="591"/>
        <v>0</v>
      </c>
      <c r="CZ133" s="1203">
        <f t="shared" si="592"/>
        <v>0</v>
      </c>
      <c r="DA133" s="1203">
        <f t="shared" si="593"/>
        <v>0</v>
      </c>
      <c r="DB133" s="1203">
        <f t="shared" si="594"/>
        <v>0</v>
      </c>
      <c r="DC133" s="1204"/>
      <c r="DG133" s="1202">
        <f t="shared" si="595"/>
        <v>0</v>
      </c>
      <c r="DH133" s="1203">
        <f t="shared" si="596"/>
        <v>0</v>
      </c>
      <c r="DI133" s="1203">
        <f t="shared" si="597"/>
        <v>0</v>
      </c>
      <c r="DJ133" s="1203">
        <f t="shared" si="598"/>
        <v>0</v>
      </c>
      <c r="DK133" s="1204"/>
      <c r="DO133" s="1202">
        <f t="shared" si="599"/>
        <v>0</v>
      </c>
      <c r="DP133" s="1203">
        <f t="shared" si="600"/>
        <v>0</v>
      </c>
      <c r="DQ133" s="1203">
        <f t="shared" si="601"/>
        <v>0</v>
      </c>
      <c r="DR133" s="1203">
        <f t="shared" si="602"/>
        <v>0</v>
      </c>
      <c r="DS133" s="1204"/>
      <c r="DW133" s="1202">
        <f t="shared" si="603"/>
        <v>0</v>
      </c>
      <c r="DX133" s="1203">
        <f t="shared" si="604"/>
        <v>0</v>
      </c>
      <c r="DY133" s="1203">
        <f t="shared" si="605"/>
        <v>0</v>
      </c>
      <c r="DZ133" s="1203">
        <f t="shared" si="606"/>
        <v>0</v>
      </c>
      <c r="EA133" s="1204"/>
      <c r="EE133" s="1202">
        <f t="shared" si="607"/>
        <v>0</v>
      </c>
      <c r="EF133" s="1203">
        <f t="shared" si="608"/>
        <v>0</v>
      </c>
      <c r="EG133" s="1203">
        <f t="shared" si="609"/>
        <v>0</v>
      </c>
      <c r="EH133" s="1203">
        <f t="shared" si="610"/>
        <v>0</v>
      </c>
      <c r="EI133" s="1204"/>
      <c r="EM133" s="1202">
        <f t="shared" si="611"/>
        <v>0</v>
      </c>
      <c r="EN133" s="1203">
        <f t="shared" si="612"/>
        <v>0</v>
      </c>
      <c r="EO133" s="1203">
        <f t="shared" si="613"/>
        <v>0</v>
      </c>
      <c r="EP133" s="1203">
        <f t="shared" si="614"/>
        <v>0</v>
      </c>
      <c r="EQ133" s="1204"/>
      <c r="EU133" s="1202">
        <f t="shared" si="615"/>
        <v>0</v>
      </c>
      <c r="EV133" s="1203">
        <f t="shared" si="616"/>
        <v>0</v>
      </c>
      <c r="EW133" s="1203">
        <f t="shared" si="617"/>
        <v>0</v>
      </c>
      <c r="EX133" s="1203">
        <f t="shared" si="618"/>
        <v>0</v>
      </c>
      <c r="EY133" s="1204"/>
      <c r="FC133" s="1202">
        <f t="shared" si="619"/>
        <v>0</v>
      </c>
      <c r="FD133" s="1203">
        <f t="shared" si="620"/>
        <v>0</v>
      </c>
      <c r="FE133" s="1203">
        <f t="shared" si="621"/>
        <v>0</v>
      </c>
      <c r="FF133" s="1203">
        <f t="shared" si="622"/>
        <v>0</v>
      </c>
      <c r="FG133" s="1204"/>
      <c r="FK133" s="1202">
        <f t="shared" si="623"/>
        <v>0</v>
      </c>
      <c r="FL133" s="1203">
        <f t="shared" si="624"/>
        <v>0</v>
      </c>
      <c r="FM133" s="1203">
        <f t="shared" si="625"/>
        <v>0</v>
      </c>
      <c r="FN133" s="1203">
        <f t="shared" si="626"/>
        <v>0</v>
      </c>
      <c r="FO133" s="1204"/>
    </row>
    <row r="134" spans="1:171">
      <c r="A134" s="1231"/>
      <c r="B134" s="286" t="s">
        <v>14</v>
      </c>
      <c r="C134" s="1197"/>
      <c r="D134" s="1197">
        <v>185</v>
      </c>
      <c r="E134" s="629" t="str">
        <f>'Sch 1- Rate Base '!E134</f>
        <v>PTDG</v>
      </c>
      <c r="F134" s="1199"/>
      <c r="G134" s="629">
        <f>'Sch 1- Rate Base '!G134</f>
        <v>0</v>
      </c>
      <c r="H134" s="629">
        <f>'Sch 1- Rate Base '!H134</f>
        <v>0</v>
      </c>
      <c r="I134" s="629">
        <f>'Sch 1- Rate Base '!I134</f>
        <v>0</v>
      </c>
      <c r="J134" s="630">
        <f>'Sch 1- Rate Base '!J134</f>
        <v>0</v>
      </c>
      <c r="K134" s="1167">
        <f t="shared" si="546"/>
        <v>1</v>
      </c>
      <c r="O134" s="1202">
        <f t="shared" si="547"/>
        <v>0</v>
      </c>
      <c r="P134" s="1203">
        <f t="shared" si="548"/>
        <v>0</v>
      </c>
      <c r="Q134" s="1203">
        <f t="shared" si="549"/>
        <v>0</v>
      </c>
      <c r="R134" s="1203">
        <f t="shared" si="550"/>
        <v>0</v>
      </c>
      <c r="S134" s="1204"/>
      <c r="W134" s="1202">
        <f t="shared" si="551"/>
        <v>0</v>
      </c>
      <c r="X134" s="1203">
        <f t="shared" si="552"/>
        <v>0</v>
      </c>
      <c r="Y134" s="1203">
        <f t="shared" si="553"/>
        <v>0</v>
      </c>
      <c r="Z134" s="1203">
        <f t="shared" si="554"/>
        <v>0</v>
      </c>
      <c r="AA134" s="1204"/>
      <c r="AE134" s="1202">
        <f t="shared" si="555"/>
        <v>0</v>
      </c>
      <c r="AF134" s="1203">
        <f t="shared" si="556"/>
        <v>0</v>
      </c>
      <c r="AG134" s="1203">
        <f t="shared" si="557"/>
        <v>0</v>
      </c>
      <c r="AH134" s="1203">
        <f t="shared" si="558"/>
        <v>0</v>
      </c>
      <c r="AI134" s="1204"/>
      <c r="AM134" s="1202">
        <f t="shared" si="559"/>
        <v>0</v>
      </c>
      <c r="AN134" s="1203">
        <f t="shared" si="560"/>
        <v>0</v>
      </c>
      <c r="AO134" s="1203">
        <f t="shared" si="561"/>
        <v>0</v>
      </c>
      <c r="AP134" s="1203">
        <f t="shared" si="562"/>
        <v>0</v>
      </c>
      <c r="AQ134" s="1204"/>
      <c r="AU134" s="1202">
        <f t="shared" si="563"/>
        <v>0</v>
      </c>
      <c r="AV134" s="1203">
        <f t="shared" si="564"/>
        <v>0</v>
      </c>
      <c r="AW134" s="1203">
        <f t="shared" si="565"/>
        <v>0</v>
      </c>
      <c r="AX134" s="1203">
        <f t="shared" si="566"/>
        <v>0</v>
      </c>
      <c r="AY134" s="1204"/>
      <c r="BC134" s="1202">
        <f t="shared" si="567"/>
        <v>0</v>
      </c>
      <c r="BD134" s="1203">
        <f t="shared" si="568"/>
        <v>0</v>
      </c>
      <c r="BE134" s="1203">
        <f t="shared" si="569"/>
        <v>0</v>
      </c>
      <c r="BF134" s="1203">
        <f t="shared" si="570"/>
        <v>0</v>
      </c>
      <c r="BG134" s="1204"/>
      <c r="BK134" s="1202">
        <f t="shared" si="571"/>
        <v>0</v>
      </c>
      <c r="BL134" s="1203">
        <f t="shared" si="572"/>
        <v>0</v>
      </c>
      <c r="BM134" s="1203">
        <f t="shared" si="573"/>
        <v>0</v>
      </c>
      <c r="BN134" s="1203">
        <f t="shared" si="574"/>
        <v>0</v>
      </c>
      <c r="BO134" s="1204"/>
      <c r="BS134" s="1202">
        <f t="shared" si="575"/>
        <v>0</v>
      </c>
      <c r="BT134" s="1203">
        <f t="shared" si="576"/>
        <v>0</v>
      </c>
      <c r="BU134" s="1203">
        <f t="shared" si="577"/>
        <v>0</v>
      </c>
      <c r="BV134" s="1203">
        <f t="shared" si="578"/>
        <v>0</v>
      </c>
      <c r="BW134" s="1204"/>
      <c r="CA134" s="1202">
        <f t="shared" si="579"/>
        <v>0</v>
      </c>
      <c r="CB134" s="1203">
        <f t="shared" si="580"/>
        <v>0</v>
      </c>
      <c r="CC134" s="1203">
        <f t="shared" si="581"/>
        <v>0</v>
      </c>
      <c r="CD134" s="1203">
        <f t="shared" si="582"/>
        <v>0</v>
      </c>
      <c r="CE134" s="1204"/>
      <c r="CI134" s="1202">
        <f t="shared" si="583"/>
        <v>0</v>
      </c>
      <c r="CJ134" s="1203">
        <f t="shared" si="584"/>
        <v>0</v>
      </c>
      <c r="CK134" s="1203">
        <f t="shared" si="585"/>
        <v>0</v>
      </c>
      <c r="CL134" s="1203">
        <f t="shared" si="586"/>
        <v>0</v>
      </c>
      <c r="CM134" s="1204"/>
      <c r="CQ134" s="1202">
        <f t="shared" si="587"/>
        <v>0</v>
      </c>
      <c r="CR134" s="1203">
        <f t="shared" si="588"/>
        <v>0</v>
      </c>
      <c r="CS134" s="1203">
        <f t="shared" si="589"/>
        <v>0</v>
      </c>
      <c r="CT134" s="1203">
        <f t="shared" si="590"/>
        <v>0</v>
      </c>
      <c r="CU134" s="1204"/>
      <c r="CY134" s="1202">
        <f t="shared" si="591"/>
        <v>0</v>
      </c>
      <c r="CZ134" s="1203">
        <f t="shared" si="592"/>
        <v>0</v>
      </c>
      <c r="DA134" s="1203">
        <f t="shared" si="593"/>
        <v>0</v>
      </c>
      <c r="DB134" s="1203">
        <f t="shared" si="594"/>
        <v>0</v>
      </c>
      <c r="DC134" s="1204"/>
      <c r="DG134" s="1202">
        <f t="shared" si="595"/>
        <v>0</v>
      </c>
      <c r="DH134" s="1203">
        <f t="shared" si="596"/>
        <v>0</v>
      </c>
      <c r="DI134" s="1203">
        <f t="shared" si="597"/>
        <v>0</v>
      </c>
      <c r="DJ134" s="1203">
        <f t="shared" si="598"/>
        <v>0</v>
      </c>
      <c r="DK134" s="1204"/>
      <c r="DO134" s="1202">
        <f t="shared" si="599"/>
        <v>0</v>
      </c>
      <c r="DP134" s="1203">
        <f t="shared" si="600"/>
        <v>0</v>
      </c>
      <c r="DQ134" s="1203">
        <f t="shared" si="601"/>
        <v>0</v>
      </c>
      <c r="DR134" s="1203">
        <f t="shared" si="602"/>
        <v>0</v>
      </c>
      <c r="DS134" s="1204"/>
      <c r="DW134" s="1202">
        <f t="shared" si="603"/>
        <v>0</v>
      </c>
      <c r="DX134" s="1203">
        <f t="shared" si="604"/>
        <v>0</v>
      </c>
      <c r="DY134" s="1203">
        <f t="shared" si="605"/>
        <v>0</v>
      </c>
      <c r="DZ134" s="1203">
        <f t="shared" si="606"/>
        <v>0</v>
      </c>
      <c r="EA134" s="1204"/>
      <c r="EE134" s="1202">
        <f t="shared" si="607"/>
        <v>0</v>
      </c>
      <c r="EF134" s="1203">
        <f t="shared" si="608"/>
        <v>0</v>
      </c>
      <c r="EG134" s="1203">
        <f t="shared" si="609"/>
        <v>0</v>
      </c>
      <c r="EH134" s="1203">
        <f t="shared" si="610"/>
        <v>0</v>
      </c>
      <c r="EI134" s="1204"/>
      <c r="EM134" s="1202">
        <f t="shared" si="611"/>
        <v>0</v>
      </c>
      <c r="EN134" s="1203">
        <f t="shared" si="612"/>
        <v>0</v>
      </c>
      <c r="EO134" s="1203">
        <f t="shared" si="613"/>
        <v>0</v>
      </c>
      <c r="EP134" s="1203">
        <f t="shared" si="614"/>
        <v>0</v>
      </c>
      <c r="EQ134" s="1204"/>
      <c r="EU134" s="1202">
        <f t="shared" si="615"/>
        <v>0</v>
      </c>
      <c r="EV134" s="1203">
        <f t="shared" si="616"/>
        <v>0</v>
      </c>
      <c r="EW134" s="1203">
        <f t="shared" si="617"/>
        <v>0</v>
      </c>
      <c r="EX134" s="1203">
        <f t="shared" si="618"/>
        <v>0</v>
      </c>
      <c r="EY134" s="1204"/>
      <c r="FC134" s="1202">
        <f t="shared" si="619"/>
        <v>0</v>
      </c>
      <c r="FD134" s="1203">
        <f t="shared" si="620"/>
        <v>0</v>
      </c>
      <c r="FE134" s="1203">
        <f t="shared" si="621"/>
        <v>0</v>
      </c>
      <c r="FF134" s="1203">
        <f t="shared" si="622"/>
        <v>0</v>
      </c>
      <c r="FG134" s="1204"/>
      <c r="FK134" s="1202">
        <f t="shared" si="623"/>
        <v>0</v>
      </c>
      <c r="FL134" s="1203">
        <f t="shared" si="624"/>
        <v>0</v>
      </c>
      <c r="FM134" s="1203">
        <f t="shared" si="625"/>
        <v>0</v>
      </c>
      <c r="FN134" s="1203">
        <f t="shared" si="626"/>
        <v>0</v>
      </c>
      <c r="FO134" s="1204"/>
    </row>
    <row r="135" spans="1:171">
      <c r="A135" s="1231"/>
      <c r="B135" s="286" t="s">
        <v>15</v>
      </c>
      <c r="C135" s="1197"/>
      <c r="D135" s="1197">
        <v>186</v>
      </c>
      <c r="E135" s="629" t="str">
        <f>'Sch 1- Rate Base '!E135</f>
        <v>DIRECT</v>
      </c>
      <c r="F135" s="1199"/>
      <c r="G135" s="629">
        <f>'Sch 1- Rate Base '!G135</f>
        <v>0</v>
      </c>
      <c r="H135" s="629">
        <f>'Sch 1- Rate Base '!H135</f>
        <v>0</v>
      </c>
      <c r="I135" s="629">
        <f>'Sch 1- Rate Base '!I135</f>
        <v>0</v>
      </c>
      <c r="J135" s="630">
        <f>'Sch 1- Rate Base '!J135</f>
        <v>0</v>
      </c>
      <c r="K135" s="1167">
        <f t="shared" si="546"/>
        <v>0</v>
      </c>
      <c r="O135" s="1202">
        <f t="shared" si="547"/>
        <v>0</v>
      </c>
      <c r="P135" s="1203">
        <f t="shared" si="548"/>
        <v>0</v>
      </c>
      <c r="Q135" s="1203">
        <f t="shared" si="549"/>
        <v>0</v>
      </c>
      <c r="R135" s="1203">
        <f t="shared" si="550"/>
        <v>0</v>
      </c>
      <c r="S135" s="1204"/>
      <c r="W135" s="1202">
        <f t="shared" si="551"/>
        <v>0</v>
      </c>
      <c r="X135" s="1203">
        <f t="shared" si="552"/>
        <v>0</v>
      </c>
      <c r="Y135" s="1203">
        <f t="shared" si="553"/>
        <v>0</v>
      </c>
      <c r="Z135" s="1203">
        <f t="shared" si="554"/>
        <v>0</v>
      </c>
      <c r="AA135" s="1204"/>
      <c r="AE135" s="1202">
        <f t="shared" si="555"/>
        <v>0</v>
      </c>
      <c r="AF135" s="1203">
        <f t="shared" si="556"/>
        <v>0</v>
      </c>
      <c r="AG135" s="1203">
        <f t="shared" si="557"/>
        <v>0</v>
      </c>
      <c r="AH135" s="1203">
        <f t="shared" si="558"/>
        <v>0</v>
      </c>
      <c r="AI135" s="1204"/>
      <c r="AM135" s="1202">
        <f t="shared" si="559"/>
        <v>0</v>
      </c>
      <c r="AN135" s="1203">
        <f t="shared" si="560"/>
        <v>0</v>
      </c>
      <c r="AO135" s="1203">
        <f t="shared" si="561"/>
        <v>0</v>
      </c>
      <c r="AP135" s="1203">
        <f t="shared" si="562"/>
        <v>0</v>
      </c>
      <c r="AQ135" s="1204"/>
      <c r="AU135" s="1202">
        <f t="shared" si="563"/>
        <v>0</v>
      </c>
      <c r="AV135" s="1203">
        <f t="shared" si="564"/>
        <v>0</v>
      </c>
      <c r="AW135" s="1203">
        <f t="shared" si="565"/>
        <v>0</v>
      </c>
      <c r="AX135" s="1203">
        <f t="shared" si="566"/>
        <v>0</v>
      </c>
      <c r="AY135" s="1204"/>
      <c r="BC135" s="1202">
        <f t="shared" si="567"/>
        <v>0</v>
      </c>
      <c r="BD135" s="1203">
        <f t="shared" si="568"/>
        <v>0</v>
      </c>
      <c r="BE135" s="1203">
        <f t="shared" si="569"/>
        <v>0</v>
      </c>
      <c r="BF135" s="1203">
        <f t="shared" si="570"/>
        <v>0</v>
      </c>
      <c r="BG135" s="1204"/>
      <c r="BK135" s="1202">
        <f t="shared" si="571"/>
        <v>0</v>
      </c>
      <c r="BL135" s="1203">
        <f t="shared" si="572"/>
        <v>0</v>
      </c>
      <c r="BM135" s="1203">
        <f t="shared" si="573"/>
        <v>0</v>
      </c>
      <c r="BN135" s="1203">
        <f t="shared" si="574"/>
        <v>0</v>
      </c>
      <c r="BO135" s="1204"/>
      <c r="BS135" s="1202">
        <f t="shared" si="575"/>
        <v>0</v>
      </c>
      <c r="BT135" s="1203">
        <f t="shared" si="576"/>
        <v>0</v>
      </c>
      <c r="BU135" s="1203">
        <f t="shared" si="577"/>
        <v>0</v>
      </c>
      <c r="BV135" s="1203">
        <f t="shared" si="578"/>
        <v>0</v>
      </c>
      <c r="BW135" s="1204"/>
      <c r="CA135" s="1202">
        <f t="shared" si="579"/>
        <v>0</v>
      </c>
      <c r="CB135" s="1203">
        <f t="shared" si="580"/>
        <v>0</v>
      </c>
      <c r="CC135" s="1203">
        <f t="shared" si="581"/>
        <v>0</v>
      </c>
      <c r="CD135" s="1203">
        <f t="shared" si="582"/>
        <v>0</v>
      </c>
      <c r="CE135" s="1204"/>
      <c r="CI135" s="1202">
        <f t="shared" si="583"/>
        <v>0</v>
      </c>
      <c r="CJ135" s="1203">
        <f t="shared" si="584"/>
        <v>0</v>
      </c>
      <c r="CK135" s="1203">
        <f t="shared" si="585"/>
        <v>0</v>
      </c>
      <c r="CL135" s="1203">
        <f t="shared" si="586"/>
        <v>0</v>
      </c>
      <c r="CM135" s="1204"/>
      <c r="CQ135" s="1202">
        <f t="shared" si="587"/>
        <v>0</v>
      </c>
      <c r="CR135" s="1203">
        <f t="shared" si="588"/>
        <v>0</v>
      </c>
      <c r="CS135" s="1203">
        <f t="shared" si="589"/>
        <v>0</v>
      </c>
      <c r="CT135" s="1203">
        <f t="shared" si="590"/>
        <v>0</v>
      </c>
      <c r="CU135" s="1204"/>
      <c r="CY135" s="1202">
        <f t="shared" si="591"/>
        <v>0</v>
      </c>
      <c r="CZ135" s="1203">
        <f t="shared" si="592"/>
        <v>0</v>
      </c>
      <c r="DA135" s="1203">
        <f t="shared" si="593"/>
        <v>0</v>
      </c>
      <c r="DB135" s="1203">
        <f t="shared" si="594"/>
        <v>0</v>
      </c>
      <c r="DC135" s="1204"/>
      <c r="DG135" s="1202">
        <f t="shared" si="595"/>
        <v>0</v>
      </c>
      <c r="DH135" s="1203">
        <f t="shared" si="596"/>
        <v>0</v>
      </c>
      <c r="DI135" s="1203">
        <f t="shared" si="597"/>
        <v>0</v>
      </c>
      <c r="DJ135" s="1203">
        <f t="shared" si="598"/>
        <v>0</v>
      </c>
      <c r="DK135" s="1204"/>
      <c r="DO135" s="1202">
        <f t="shared" si="599"/>
        <v>0</v>
      </c>
      <c r="DP135" s="1203">
        <f t="shared" si="600"/>
        <v>0</v>
      </c>
      <c r="DQ135" s="1203">
        <f t="shared" si="601"/>
        <v>0</v>
      </c>
      <c r="DR135" s="1203">
        <f t="shared" si="602"/>
        <v>0</v>
      </c>
      <c r="DS135" s="1204"/>
      <c r="DW135" s="1202">
        <f t="shared" si="603"/>
        <v>0</v>
      </c>
      <c r="DX135" s="1203">
        <f t="shared" si="604"/>
        <v>0</v>
      </c>
      <c r="DY135" s="1203">
        <f t="shared" si="605"/>
        <v>0</v>
      </c>
      <c r="DZ135" s="1203">
        <f t="shared" si="606"/>
        <v>0</v>
      </c>
      <c r="EA135" s="1204"/>
      <c r="EE135" s="1202">
        <f t="shared" si="607"/>
        <v>0</v>
      </c>
      <c r="EF135" s="1203">
        <f t="shared" si="608"/>
        <v>0</v>
      </c>
      <c r="EG135" s="1203">
        <f t="shared" si="609"/>
        <v>0</v>
      </c>
      <c r="EH135" s="1203">
        <f t="shared" si="610"/>
        <v>0</v>
      </c>
      <c r="EI135" s="1204"/>
      <c r="EM135" s="1202">
        <f t="shared" si="611"/>
        <v>0</v>
      </c>
      <c r="EN135" s="1203">
        <f t="shared" si="612"/>
        <v>0</v>
      </c>
      <c r="EO135" s="1203">
        <f t="shared" si="613"/>
        <v>0</v>
      </c>
      <c r="EP135" s="1203">
        <f t="shared" si="614"/>
        <v>0</v>
      </c>
      <c r="EQ135" s="1204"/>
      <c r="EU135" s="1202">
        <f t="shared" si="615"/>
        <v>0</v>
      </c>
      <c r="EV135" s="1203">
        <f t="shared" si="616"/>
        <v>0</v>
      </c>
      <c r="EW135" s="1203">
        <f t="shared" si="617"/>
        <v>0</v>
      </c>
      <c r="EX135" s="1203">
        <f t="shared" si="618"/>
        <v>0</v>
      </c>
      <c r="EY135" s="1204"/>
      <c r="FC135" s="1202">
        <f t="shared" si="619"/>
        <v>0</v>
      </c>
      <c r="FD135" s="1203">
        <f t="shared" si="620"/>
        <v>0</v>
      </c>
      <c r="FE135" s="1203">
        <f t="shared" si="621"/>
        <v>0</v>
      </c>
      <c r="FF135" s="1203">
        <f t="shared" si="622"/>
        <v>0</v>
      </c>
      <c r="FG135" s="1204"/>
      <c r="FK135" s="1202">
        <f t="shared" si="623"/>
        <v>0</v>
      </c>
      <c r="FL135" s="1203">
        <f t="shared" si="624"/>
        <v>0</v>
      </c>
      <c r="FM135" s="1203">
        <f t="shared" si="625"/>
        <v>0</v>
      </c>
      <c r="FN135" s="1203">
        <f t="shared" si="626"/>
        <v>0</v>
      </c>
      <c r="FO135" s="1204"/>
    </row>
    <row r="136" spans="1:171">
      <c r="A136" s="1231"/>
      <c r="B136" s="286" t="s">
        <v>16</v>
      </c>
      <c r="C136" s="1197"/>
      <c r="D136" s="1197">
        <v>187</v>
      </c>
      <c r="E136" s="629" t="str">
        <f>'Sch 1- Rate Base '!E136</f>
        <v>DIRECT</v>
      </c>
      <c r="F136" s="1199"/>
      <c r="G136" s="629">
        <f>'Sch 1- Rate Base '!G136</f>
        <v>0</v>
      </c>
      <c r="H136" s="629">
        <f>'Sch 1- Rate Base '!H136</f>
        <v>0</v>
      </c>
      <c r="I136" s="629">
        <f>'Sch 1- Rate Base '!I136</f>
        <v>0</v>
      </c>
      <c r="J136" s="630">
        <f>'Sch 1- Rate Base '!J136</f>
        <v>0</v>
      </c>
      <c r="K136" s="1167">
        <f t="shared" si="546"/>
        <v>0</v>
      </c>
      <c r="O136" s="1202">
        <f t="shared" si="547"/>
        <v>0</v>
      </c>
      <c r="P136" s="1203">
        <f t="shared" si="548"/>
        <v>0</v>
      </c>
      <c r="Q136" s="1203">
        <f t="shared" si="549"/>
        <v>0</v>
      </c>
      <c r="R136" s="1203">
        <f t="shared" si="550"/>
        <v>0</v>
      </c>
      <c r="S136" s="1204"/>
      <c r="W136" s="1202">
        <f t="shared" si="551"/>
        <v>0</v>
      </c>
      <c r="X136" s="1203">
        <f t="shared" si="552"/>
        <v>0</v>
      </c>
      <c r="Y136" s="1203">
        <f t="shared" si="553"/>
        <v>0</v>
      </c>
      <c r="Z136" s="1203">
        <f t="shared" si="554"/>
        <v>0</v>
      </c>
      <c r="AA136" s="1204"/>
      <c r="AE136" s="1202">
        <f t="shared" si="555"/>
        <v>0</v>
      </c>
      <c r="AF136" s="1203">
        <f t="shared" si="556"/>
        <v>0</v>
      </c>
      <c r="AG136" s="1203">
        <f t="shared" si="557"/>
        <v>0</v>
      </c>
      <c r="AH136" s="1203">
        <f t="shared" si="558"/>
        <v>0</v>
      </c>
      <c r="AI136" s="1204"/>
      <c r="AM136" s="1202">
        <f t="shared" si="559"/>
        <v>0</v>
      </c>
      <c r="AN136" s="1203">
        <f t="shared" si="560"/>
        <v>0</v>
      </c>
      <c r="AO136" s="1203">
        <f t="shared" si="561"/>
        <v>0</v>
      </c>
      <c r="AP136" s="1203">
        <f t="shared" si="562"/>
        <v>0</v>
      </c>
      <c r="AQ136" s="1204"/>
      <c r="AU136" s="1202">
        <f t="shared" si="563"/>
        <v>0</v>
      </c>
      <c r="AV136" s="1203">
        <f t="shared" si="564"/>
        <v>0</v>
      </c>
      <c r="AW136" s="1203">
        <f t="shared" si="565"/>
        <v>0</v>
      </c>
      <c r="AX136" s="1203">
        <f t="shared" si="566"/>
        <v>0</v>
      </c>
      <c r="AY136" s="1204"/>
      <c r="BC136" s="1202">
        <f t="shared" si="567"/>
        <v>0</v>
      </c>
      <c r="BD136" s="1203">
        <f t="shared" si="568"/>
        <v>0</v>
      </c>
      <c r="BE136" s="1203">
        <f t="shared" si="569"/>
        <v>0</v>
      </c>
      <c r="BF136" s="1203">
        <f t="shared" si="570"/>
        <v>0</v>
      </c>
      <c r="BG136" s="1204"/>
      <c r="BK136" s="1202">
        <f t="shared" si="571"/>
        <v>0</v>
      </c>
      <c r="BL136" s="1203">
        <f t="shared" si="572"/>
        <v>0</v>
      </c>
      <c r="BM136" s="1203">
        <f t="shared" si="573"/>
        <v>0</v>
      </c>
      <c r="BN136" s="1203">
        <f t="shared" si="574"/>
        <v>0</v>
      </c>
      <c r="BO136" s="1204"/>
      <c r="BS136" s="1202">
        <f t="shared" si="575"/>
        <v>0</v>
      </c>
      <c r="BT136" s="1203">
        <f t="shared" si="576"/>
        <v>0</v>
      </c>
      <c r="BU136" s="1203">
        <f t="shared" si="577"/>
        <v>0</v>
      </c>
      <c r="BV136" s="1203">
        <f t="shared" si="578"/>
        <v>0</v>
      </c>
      <c r="BW136" s="1204"/>
      <c r="CA136" s="1202">
        <f t="shared" si="579"/>
        <v>0</v>
      </c>
      <c r="CB136" s="1203">
        <f t="shared" si="580"/>
        <v>0</v>
      </c>
      <c r="CC136" s="1203">
        <f t="shared" si="581"/>
        <v>0</v>
      </c>
      <c r="CD136" s="1203">
        <f t="shared" si="582"/>
        <v>0</v>
      </c>
      <c r="CE136" s="1204"/>
      <c r="CI136" s="1202">
        <f t="shared" si="583"/>
        <v>0</v>
      </c>
      <c r="CJ136" s="1203">
        <f t="shared" si="584"/>
        <v>0</v>
      </c>
      <c r="CK136" s="1203">
        <f t="shared" si="585"/>
        <v>0</v>
      </c>
      <c r="CL136" s="1203">
        <f t="shared" si="586"/>
        <v>0</v>
      </c>
      <c r="CM136" s="1204"/>
      <c r="CQ136" s="1202">
        <f t="shared" si="587"/>
        <v>0</v>
      </c>
      <c r="CR136" s="1203">
        <f t="shared" si="588"/>
        <v>0</v>
      </c>
      <c r="CS136" s="1203">
        <f t="shared" si="589"/>
        <v>0</v>
      </c>
      <c r="CT136" s="1203">
        <f t="shared" si="590"/>
        <v>0</v>
      </c>
      <c r="CU136" s="1204"/>
      <c r="CY136" s="1202">
        <f t="shared" si="591"/>
        <v>0</v>
      </c>
      <c r="CZ136" s="1203">
        <f t="shared" si="592"/>
        <v>0</v>
      </c>
      <c r="DA136" s="1203">
        <f t="shared" si="593"/>
        <v>0</v>
      </c>
      <c r="DB136" s="1203">
        <f t="shared" si="594"/>
        <v>0</v>
      </c>
      <c r="DC136" s="1204"/>
      <c r="DG136" s="1202">
        <f t="shared" si="595"/>
        <v>0</v>
      </c>
      <c r="DH136" s="1203">
        <f t="shared" si="596"/>
        <v>0</v>
      </c>
      <c r="DI136" s="1203">
        <f t="shared" si="597"/>
        <v>0</v>
      </c>
      <c r="DJ136" s="1203">
        <f t="shared" si="598"/>
        <v>0</v>
      </c>
      <c r="DK136" s="1204"/>
      <c r="DO136" s="1202">
        <f t="shared" si="599"/>
        <v>0</v>
      </c>
      <c r="DP136" s="1203">
        <f t="shared" si="600"/>
        <v>0</v>
      </c>
      <c r="DQ136" s="1203">
        <f t="shared" si="601"/>
        <v>0</v>
      </c>
      <c r="DR136" s="1203">
        <f t="shared" si="602"/>
        <v>0</v>
      </c>
      <c r="DS136" s="1204"/>
      <c r="DW136" s="1202">
        <f t="shared" si="603"/>
        <v>0</v>
      </c>
      <c r="DX136" s="1203">
        <f t="shared" si="604"/>
        <v>0</v>
      </c>
      <c r="DY136" s="1203">
        <f t="shared" si="605"/>
        <v>0</v>
      </c>
      <c r="DZ136" s="1203">
        <f t="shared" si="606"/>
        <v>0</v>
      </c>
      <c r="EA136" s="1204"/>
      <c r="EE136" s="1202">
        <f t="shared" si="607"/>
        <v>0</v>
      </c>
      <c r="EF136" s="1203">
        <f t="shared" si="608"/>
        <v>0</v>
      </c>
      <c r="EG136" s="1203">
        <f t="shared" si="609"/>
        <v>0</v>
      </c>
      <c r="EH136" s="1203">
        <f t="shared" si="610"/>
        <v>0</v>
      </c>
      <c r="EI136" s="1204"/>
      <c r="EM136" s="1202">
        <f t="shared" si="611"/>
        <v>0</v>
      </c>
      <c r="EN136" s="1203">
        <f t="shared" si="612"/>
        <v>0</v>
      </c>
      <c r="EO136" s="1203">
        <f t="shared" si="613"/>
        <v>0</v>
      </c>
      <c r="EP136" s="1203">
        <f t="shared" si="614"/>
        <v>0</v>
      </c>
      <c r="EQ136" s="1204"/>
      <c r="EU136" s="1202">
        <f t="shared" si="615"/>
        <v>0</v>
      </c>
      <c r="EV136" s="1203">
        <f t="shared" si="616"/>
        <v>0</v>
      </c>
      <c r="EW136" s="1203">
        <f t="shared" si="617"/>
        <v>0</v>
      </c>
      <c r="EX136" s="1203">
        <f t="shared" si="618"/>
        <v>0</v>
      </c>
      <c r="EY136" s="1204"/>
      <c r="FC136" s="1202">
        <f t="shared" si="619"/>
        <v>0</v>
      </c>
      <c r="FD136" s="1203">
        <f t="shared" si="620"/>
        <v>0</v>
      </c>
      <c r="FE136" s="1203">
        <f t="shared" si="621"/>
        <v>0</v>
      </c>
      <c r="FF136" s="1203">
        <f t="shared" si="622"/>
        <v>0</v>
      </c>
      <c r="FG136" s="1204"/>
      <c r="FK136" s="1202">
        <f t="shared" si="623"/>
        <v>0</v>
      </c>
      <c r="FL136" s="1203">
        <f t="shared" si="624"/>
        <v>0</v>
      </c>
      <c r="FM136" s="1203">
        <f t="shared" si="625"/>
        <v>0</v>
      </c>
      <c r="FN136" s="1203">
        <f t="shared" si="626"/>
        <v>0</v>
      </c>
      <c r="FO136" s="1204"/>
    </row>
    <row r="137" spans="1:171">
      <c r="A137" s="1231"/>
      <c r="B137" s="286" t="s">
        <v>17</v>
      </c>
      <c r="C137" s="1197"/>
      <c r="D137" s="1197">
        <v>188</v>
      </c>
      <c r="E137" s="629" t="str">
        <f>'Sch 1- Rate Base '!E137</f>
        <v>DIST</v>
      </c>
      <c r="F137" s="1199"/>
      <c r="G137" s="629">
        <f>'Sch 1- Rate Base '!G137</f>
        <v>0</v>
      </c>
      <c r="H137" s="629">
        <f>'Sch 1- Rate Base '!H137</f>
        <v>0</v>
      </c>
      <c r="I137" s="629">
        <f>'Sch 1- Rate Base '!I137</f>
        <v>0</v>
      </c>
      <c r="J137" s="630">
        <f>'Sch 1- Rate Base '!J137</f>
        <v>0</v>
      </c>
      <c r="K137" s="1167">
        <f t="shared" si="546"/>
        <v>1</v>
      </c>
      <c r="O137" s="1202">
        <f t="shared" si="547"/>
        <v>0</v>
      </c>
      <c r="P137" s="1203">
        <f t="shared" si="548"/>
        <v>0</v>
      </c>
      <c r="Q137" s="1203">
        <f t="shared" si="549"/>
        <v>0</v>
      </c>
      <c r="R137" s="1203">
        <f t="shared" si="550"/>
        <v>0</v>
      </c>
      <c r="S137" s="1204"/>
      <c r="W137" s="1202">
        <f t="shared" si="551"/>
        <v>0</v>
      </c>
      <c r="X137" s="1203">
        <f t="shared" si="552"/>
        <v>0</v>
      </c>
      <c r="Y137" s="1203">
        <f t="shared" si="553"/>
        <v>0</v>
      </c>
      <c r="Z137" s="1203">
        <f t="shared" si="554"/>
        <v>0</v>
      </c>
      <c r="AA137" s="1204"/>
      <c r="AE137" s="1202">
        <f t="shared" si="555"/>
        <v>0</v>
      </c>
      <c r="AF137" s="1203">
        <f t="shared" si="556"/>
        <v>0</v>
      </c>
      <c r="AG137" s="1203">
        <f t="shared" si="557"/>
        <v>0</v>
      </c>
      <c r="AH137" s="1203">
        <f t="shared" si="558"/>
        <v>0</v>
      </c>
      <c r="AI137" s="1204"/>
      <c r="AM137" s="1202">
        <f t="shared" si="559"/>
        <v>0</v>
      </c>
      <c r="AN137" s="1203">
        <f t="shared" si="560"/>
        <v>0</v>
      </c>
      <c r="AO137" s="1203">
        <f t="shared" si="561"/>
        <v>0</v>
      </c>
      <c r="AP137" s="1203">
        <f t="shared" si="562"/>
        <v>0</v>
      </c>
      <c r="AQ137" s="1204"/>
      <c r="AU137" s="1202">
        <f t="shared" si="563"/>
        <v>0</v>
      </c>
      <c r="AV137" s="1203">
        <f t="shared" si="564"/>
        <v>0</v>
      </c>
      <c r="AW137" s="1203">
        <f t="shared" si="565"/>
        <v>0</v>
      </c>
      <c r="AX137" s="1203">
        <f t="shared" si="566"/>
        <v>0</v>
      </c>
      <c r="AY137" s="1204"/>
      <c r="BC137" s="1202">
        <f t="shared" si="567"/>
        <v>0</v>
      </c>
      <c r="BD137" s="1203">
        <f t="shared" si="568"/>
        <v>0</v>
      </c>
      <c r="BE137" s="1203">
        <f t="shared" si="569"/>
        <v>0</v>
      </c>
      <c r="BF137" s="1203">
        <f t="shared" si="570"/>
        <v>0</v>
      </c>
      <c r="BG137" s="1204"/>
      <c r="BK137" s="1202">
        <f t="shared" si="571"/>
        <v>0</v>
      </c>
      <c r="BL137" s="1203">
        <f t="shared" si="572"/>
        <v>0</v>
      </c>
      <c r="BM137" s="1203">
        <f t="shared" si="573"/>
        <v>0</v>
      </c>
      <c r="BN137" s="1203">
        <f t="shared" si="574"/>
        <v>0</v>
      </c>
      <c r="BO137" s="1204"/>
      <c r="BS137" s="1202">
        <f t="shared" si="575"/>
        <v>0</v>
      </c>
      <c r="BT137" s="1203">
        <f t="shared" si="576"/>
        <v>0</v>
      </c>
      <c r="BU137" s="1203">
        <f t="shared" si="577"/>
        <v>0</v>
      </c>
      <c r="BV137" s="1203">
        <f t="shared" si="578"/>
        <v>0</v>
      </c>
      <c r="BW137" s="1204"/>
      <c r="CA137" s="1202">
        <f t="shared" si="579"/>
        <v>0</v>
      </c>
      <c r="CB137" s="1203">
        <f t="shared" si="580"/>
        <v>0</v>
      </c>
      <c r="CC137" s="1203">
        <f t="shared" si="581"/>
        <v>0</v>
      </c>
      <c r="CD137" s="1203">
        <f t="shared" si="582"/>
        <v>0</v>
      </c>
      <c r="CE137" s="1204"/>
      <c r="CI137" s="1202">
        <f t="shared" si="583"/>
        <v>0</v>
      </c>
      <c r="CJ137" s="1203">
        <f t="shared" si="584"/>
        <v>0</v>
      </c>
      <c r="CK137" s="1203">
        <f t="shared" si="585"/>
        <v>0</v>
      </c>
      <c r="CL137" s="1203">
        <f t="shared" si="586"/>
        <v>0</v>
      </c>
      <c r="CM137" s="1204"/>
      <c r="CQ137" s="1202">
        <f t="shared" si="587"/>
        <v>0</v>
      </c>
      <c r="CR137" s="1203">
        <f t="shared" si="588"/>
        <v>0</v>
      </c>
      <c r="CS137" s="1203">
        <f t="shared" si="589"/>
        <v>0</v>
      </c>
      <c r="CT137" s="1203">
        <f t="shared" si="590"/>
        <v>0</v>
      </c>
      <c r="CU137" s="1204"/>
      <c r="CY137" s="1202">
        <f t="shared" si="591"/>
        <v>0</v>
      </c>
      <c r="CZ137" s="1203">
        <f t="shared" si="592"/>
        <v>0</v>
      </c>
      <c r="DA137" s="1203">
        <f t="shared" si="593"/>
        <v>0</v>
      </c>
      <c r="DB137" s="1203">
        <f t="shared" si="594"/>
        <v>0</v>
      </c>
      <c r="DC137" s="1204"/>
      <c r="DG137" s="1202">
        <f t="shared" si="595"/>
        <v>0</v>
      </c>
      <c r="DH137" s="1203">
        <f t="shared" si="596"/>
        <v>0</v>
      </c>
      <c r="DI137" s="1203">
        <f t="shared" si="597"/>
        <v>0</v>
      </c>
      <c r="DJ137" s="1203">
        <f t="shared" si="598"/>
        <v>0</v>
      </c>
      <c r="DK137" s="1204"/>
      <c r="DO137" s="1202">
        <f t="shared" si="599"/>
        <v>0</v>
      </c>
      <c r="DP137" s="1203">
        <f t="shared" si="600"/>
        <v>0</v>
      </c>
      <c r="DQ137" s="1203">
        <f t="shared" si="601"/>
        <v>0</v>
      </c>
      <c r="DR137" s="1203">
        <f t="shared" si="602"/>
        <v>0</v>
      </c>
      <c r="DS137" s="1204"/>
      <c r="DW137" s="1202">
        <f t="shared" si="603"/>
        <v>0</v>
      </c>
      <c r="DX137" s="1203">
        <f t="shared" si="604"/>
        <v>0</v>
      </c>
      <c r="DY137" s="1203">
        <f t="shared" si="605"/>
        <v>0</v>
      </c>
      <c r="DZ137" s="1203">
        <f t="shared" si="606"/>
        <v>0</v>
      </c>
      <c r="EA137" s="1204"/>
      <c r="EE137" s="1202">
        <f t="shared" si="607"/>
        <v>0</v>
      </c>
      <c r="EF137" s="1203">
        <f t="shared" si="608"/>
        <v>0</v>
      </c>
      <c r="EG137" s="1203">
        <f t="shared" si="609"/>
        <v>0</v>
      </c>
      <c r="EH137" s="1203">
        <f t="shared" si="610"/>
        <v>0</v>
      </c>
      <c r="EI137" s="1204"/>
      <c r="EM137" s="1202">
        <f t="shared" si="611"/>
        <v>0</v>
      </c>
      <c r="EN137" s="1203">
        <f t="shared" si="612"/>
        <v>0</v>
      </c>
      <c r="EO137" s="1203">
        <f t="shared" si="613"/>
        <v>0</v>
      </c>
      <c r="EP137" s="1203">
        <f t="shared" si="614"/>
        <v>0</v>
      </c>
      <c r="EQ137" s="1204"/>
      <c r="EU137" s="1202">
        <f t="shared" si="615"/>
        <v>0</v>
      </c>
      <c r="EV137" s="1203">
        <f t="shared" si="616"/>
        <v>0</v>
      </c>
      <c r="EW137" s="1203">
        <f t="shared" si="617"/>
        <v>0</v>
      </c>
      <c r="EX137" s="1203">
        <f t="shared" si="618"/>
        <v>0</v>
      </c>
      <c r="EY137" s="1204"/>
      <c r="FC137" s="1202">
        <f t="shared" si="619"/>
        <v>0</v>
      </c>
      <c r="FD137" s="1203">
        <f t="shared" si="620"/>
        <v>0</v>
      </c>
      <c r="FE137" s="1203">
        <f t="shared" si="621"/>
        <v>0</v>
      </c>
      <c r="FF137" s="1203">
        <f t="shared" si="622"/>
        <v>0</v>
      </c>
      <c r="FG137" s="1204"/>
      <c r="FK137" s="1202">
        <f t="shared" si="623"/>
        <v>0</v>
      </c>
      <c r="FL137" s="1203">
        <f t="shared" si="624"/>
        <v>0</v>
      </c>
      <c r="FM137" s="1203">
        <f t="shared" si="625"/>
        <v>0</v>
      </c>
      <c r="FN137" s="1203">
        <f t="shared" si="626"/>
        <v>0</v>
      </c>
      <c r="FO137" s="1204"/>
    </row>
    <row r="138" spans="1:171">
      <c r="A138" s="1231"/>
      <c r="B138" s="286" t="s">
        <v>18</v>
      </c>
      <c r="C138" s="1197"/>
      <c r="D138" s="1197">
        <v>189</v>
      </c>
      <c r="E138" s="629" t="str">
        <f>'Sch 1- Rate Base '!E138</f>
        <v>PTDG</v>
      </c>
      <c r="F138" s="1199"/>
      <c r="G138" s="629">
        <f>'Sch 1- Rate Base '!G138</f>
        <v>0</v>
      </c>
      <c r="H138" s="629">
        <f>'Sch 1- Rate Base '!H138</f>
        <v>0</v>
      </c>
      <c r="I138" s="629">
        <f>'Sch 1- Rate Base '!I138</f>
        <v>0</v>
      </c>
      <c r="J138" s="630">
        <f>'Sch 1- Rate Base '!J138</f>
        <v>0</v>
      </c>
      <c r="K138" s="1167">
        <f t="shared" si="546"/>
        <v>1</v>
      </c>
      <c r="O138" s="1202">
        <f t="shared" si="547"/>
        <v>0</v>
      </c>
      <c r="P138" s="1203">
        <f t="shared" si="548"/>
        <v>0</v>
      </c>
      <c r="Q138" s="1203">
        <f t="shared" si="549"/>
        <v>0</v>
      </c>
      <c r="R138" s="1203">
        <f t="shared" si="550"/>
        <v>0</v>
      </c>
      <c r="S138" s="1204"/>
      <c r="W138" s="1202">
        <f t="shared" si="551"/>
        <v>0</v>
      </c>
      <c r="X138" s="1203">
        <f t="shared" si="552"/>
        <v>0</v>
      </c>
      <c r="Y138" s="1203">
        <f t="shared" si="553"/>
        <v>0</v>
      </c>
      <c r="Z138" s="1203">
        <f t="shared" si="554"/>
        <v>0</v>
      </c>
      <c r="AA138" s="1204"/>
      <c r="AE138" s="1202">
        <f t="shared" si="555"/>
        <v>0</v>
      </c>
      <c r="AF138" s="1203">
        <f t="shared" si="556"/>
        <v>0</v>
      </c>
      <c r="AG138" s="1203">
        <f t="shared" si="557"/>
        <v>0</v>
      </c>
      <c r="AH138" s="1203">
        <f t="shared" si="558"/>
        <v>0</v>
      </c>
      <c r="AI138" s="1204"/>
      <c r="AM138" s="1202">
        <f t="shared" si="559"/>
        <v>0</v>
      </c>
      <c r="AN138" s="1203">
        <f t="shared" si="560"/>
        <v>0</v>
      </c>
      <c r="AO138" s="1203">
        <f t="shared" si="561"/>
        <v>0</v>
      </c>
      <c r="AP138" s="1203">
        <f t="shared" si="562"/>
        <v>0</v>
      </c>
      <c r="AQ138" s="1204"/>
      <c r="AU138" s="1202">
        <f t="shared" si="563"/>
        <v>0</v>
      </c>
      <c r="AV138" s="1203">
        <f t="shared" si="564"/>
        <v>0</v>
      </c>
      <c r="AW138" s="1203">
        <f t="shared" si="565"/>
        <v>0</v>
      </c>
      <c r="AX138" s="1203">
        <f t="shared" si="566"/>
        <v>0</v>
      </c>
      <c r="AY138" s="1204"/>
      <c r="BC138" s="1202">
        <f t="shared" si="567"/>
        <v>0</v>
      </c>
      <c r="BD138" s="1203">
        <f t="shared" si="568"/>
        <v>0</v>
      </c>
      <c r="BE138" s="1203">
        <f t="shared" si="569"/>
        <v>0</v>
      </c>
      <c r="BF138" s="1203">
        <f t="shared" si="570"/>
        <v>0</v>
      </c>
      <c r="BG138" s="1204"/>
      <c r="BK138" s="1202">
        <f t="shared" si="571"/>
        <v>0</v>
      </c>
      <c r="BL138" s="1203">
        <f t="shared" si="572"/>
        <v>0</v>
      </c>
      <c r="BM138" s="1203">
        <f t="shared" si="573"/>
        <v>0</v>
      </c>
      <c r="BN138" s="1203">
        <f t="shared" si="574"/>
        <v>0</v>
      </c>
      <c r="BO138" s="1204"/>
      <c r="BS138" s="1202">
        <f t="shared" si="575"/>
        <v>0</v>
      </c>
      <c r="BT138" s="1203">
        <f t="shared" si="576"/>
        <v>0</v>
      </c>
      <c r="BU138" s="1203">
        <f t="shared" si="577"/>
        <v>0</v>
      </c>
      <c r="BV138" s="1203">
        <f t="shared" si="578"/>
        <v>0</v>
      </c>
      <c r="BW138" s="1204"/>
      <c r="CA138" s="1202">
        <f t="shared" si="579"/>
        <v>0</v>
      </c>
      <c r="CB138" s="1203">
        <f t="shared" si="580"/>
        <v>0</v>
      </c>
      <c r="CC138" s="1203">
        <f t="shared" si="581"/>
        <v>0</v>
      </c>
      <c r="CD138" s="1203">
        <f t="shared" si="582"/>
        <v>0</v>
      </c>
      <c r="CE138" s="1204"/>
      <c r="CI138" s="1202">
        <f t="shared" si="583"/>
        <v>0</v>
      </c>
      <c r="CJ138" s="1203">
        <f t="shared" si="584"/>
        <v>0</v>
      </c>
      <c r="CK138" s="1203">
        <f t="shared" si="585"/>
        <v>0</v>
      </c>
      <c r="CL138" s="1203">
        <f t="shared" si="586"/>
        <v>0</v>
      </c>
      <c r="CM138" s="1204"/>
      <c r="CQ138" s="1202">
        <f t="shared" si="587"/>
        <v>0</v>
      </c>
      <c r="CR138" s="1203">
        <f t="shared" si="588"/>
        <v>0</v>
      </c>
      <c r="CS138" s="1203">
        <f t="shared" si="589"/>
        <v>0</v>
      </c>
      <c r="CT138" s="1203">
        <f t="shared" si="590"/>
        <v>0</v>
      </c>
      <c r="CU138" s="1204"/>
      <c r="CY138" s="1202">
        <f t="shared" si="591"/>
        <v>0</v>
      </c>
      <c r="CZ138" s="1203">
        <f t="shared" si="592"/>
        <v>0</v>
      </c>
      <c r="DA138" s="1203">
        <f t="shared" si="593"/>
        <v>0</v>
      </c>
      <c r="DB138" s="1203">
        <f t="shared" si="594"/>
        <v>0</v>
      </c>
      <c r="DC138" s="1204"/>
      <c r="DG138" s="1202">
        <f t="shared" si="595"/>
        <v>0</v>
      </c>
      <c r="DH138" s="1203">
        <f t="shared" si="596"/>
        <v>0</v>
      </c>
      <c r="DI138" s="1203">
        <f t="shared" si="597"/>
        <v>0</v>
      </c>
      <c r="DJ138" s="1203">
        <f t="shared" si="598"/>
        <v>0</v>
      </c>
      <c r="DK138" s="1204"/>
      <c r="DO138" s="1202">
        <f t="shared" si="599"/>
        <v>0</v>
      </c>
      <c r="DP138" s="1203">
        <f t="shared" si="600"/>
        <v>0</v>
      </c>
      <c r="DQ138" s="1203">
        <f t="shared" si="601"/>
        <v>0</v>
      </c>
      <c r="DR138" s="1203">
        <f t="shared" si="602"/>
        <v>0</v>
      </c>
      <c r="DS138" s="1204"/>
      <c r="DW138" s="1202">
        <f t="shared" si="603"/>
        <v>0</v>
      </c>
      <c r="DX138" s="1203">
        <f t="shared" si="604"/>
        <v>0</v>
      </c>
      <c r="DY138" s="1203">
        <f t="shared" si="605"/>
        <v>0</v>
      </c>
      <c r="DZ138" s="1203">
        <f t="shared" si="606"/>
        <v>0</v>
      </c>
      <c r="EA138" s="1204"/>
      <c r="EE138" s="1202">
        <f t="shared" si="607"/>
        <v>0</v>
      </c>
      <c r="EF138" s="1203">
        <f t="shared" si="608"/>
        <v>0</v>
      </c>
      <c r="EG138" s="1203">
        <f t="shared" si="609"/>
        <v>0</v>
      </c>
      <c r="EH138" s="1203">
        <f t="shared" si="610"/>
        <v>0</v>
      </c>
      <c r="EI138" s="1204"/>
      <c r="EM138" s="1202">
        <f t="shared" si="611"/>
        <v>0</v>
      </c>
      <c r="EN138" s="1203">
        <f t="shared" si="612"/>
        <v>0</v>
      </c>
      <c r="EO138" s="1203">
        <f t="shared" si="613"/>
        <v>0</v>
      </c>
      <c r="EP138" s="1203">
        <f t="shared" si="614"/>
        <v>0</v>
      </c>
      <c r="EQ138" s="1204"/>
      <c r="EU138" s="1202">
        <f t="shared" si="615"/>
        <v>0</v>
      </c>
      <c r="EV138" s="1203">
        <f t="shared" si="616"/>
        <v>0</v>
      </c>
      <c r="EW138" s="1203">
        <f t="shared" si="617"/>
        <v>0</v>
      </c>
      <c r="EX138" s="1203">
        <f t="shared" si="618"/>
        <v>0</v>
      </c>
      <c r="EY138" s="1204"/>
      <c r="FC138" s="1202">
        <f t="shared" si="619"/>
        <v>0</v>
      </c>
      <c r="FD138" s="1203">
        <f t="shared" si="620"/>
        <v>0</v>
      </c>
      <c r="FE138" s="1203">
        <f t="shared" si="621"/>
        <v>0</v>
      </c>
      <c r="FF138" s="1203">
        <f t="shared" si="622"/>
        <v>0</v>
      </c>
      <c r="FG138" s="1204"/>
      <c r="FK138" s="1202">
        <f t="shared" si="623"/>
        <v>0</v>
      </c>
      <c r="FL138" s="1203">
        <f t="shared" si="624"/>
        <v>0</v>
      </c>
      <c r="FM138" s="1203">
        <f t="shared" si="625"/>
        <v>0</v>
      </c>
      <c r="FN138" s="1203">
        <f t="shared" si="626"/>
        <v>0</v>
      </c>
      <c r="FO138" s="1204"/>
    </row>
    <row r="139" spans="1:171">
      <c r="A139" s="1231"/>
      <c r="B139" s="286" t="s">
        <v>19</v>
      </c>
      <c r="C139" s="1197"/>
      <c r="D139" s="1197">
        <v>190</v>
      </c>
      <c r="E139" s="629" t="str">
        <f>'Sch 1- Rate Base '!E139</f>
        <v>DIST</v>
      </c>
      <c r="F139" s="1199"/>
      <c r="G139" s="629">
        <f>'Sch 1- Rate Base '!G139</f>
        <v>0</v>
      </c>
      <c r="H139" s="629">
        <f>'Sch 1- Rate Base '!H139</f>
        <v>0</v>
      </c>
      <c r="I139" s="629">
        <f>'Sch 1- Rate Base '!I139</f>
        <v>0</v>
      </c>
      <c r="J139" s="630">
        <f>'Sch 1- Rate Base '!J139</f>
        <v>0</v>
      </c>
      <c r="K139" s="1167">
        <f t="shared" si="546"/>
        <v>1</v>
      </c>
      <c r="O139" s="1202">
        <f t="shared" si="547"/>
        <v>0</v>
      </c>
      <c r="P139" s="1203">
        <f t="shared" si="548"/>
        <v>0</v>
      </c>
      <c r="Q139" s="1203">
        <f t="shared" si="549"/>
        <v>0</v>
      </c>
      <c r="R139" s="1203">
        <f t="shared" si="550"/>
        <v>0</v>
      </c>
      <c r="S139" s="1204"/>
      <c r="W139" s="1202">
        <f t="shared" si="551"/>
        <v>0</v>
      </c>
      <c r="X139" s="1203">
        <f t="shared" si="552"/>
        <v>0</v>
      </c>
      <c r="Y139" s="1203">
        <f t="shared" si="553"/>
        <v>0</v>
      </c>
      <c r="Z139" s="1203">
        <f t="shared" si="554"/>
        <v>0</v>
      </c>
      <c r="AA139" s="1204"/>
      <c r="AE139" s="1202">
        <f t="shared" si="555"/>
        <v>0</v>
      </c>
      <c r="AF139" s="1203">
        <f t="shared" si="556"/>
        <v>0</v>
      </c>
      <c r="AG139" s="1203">
        <f t="shared" si="557"/>
        <v>0</v>
      </c>
      <c r="AH139" s="1203">
        <f t="shared" si="558"/>
        <v>0</v>
      </c>
      <c r="AI139" s="1204"/>
      <c r="AM139" s="1202">
        <f t="shared" si="559"/>
        <v>0</v>
      </c>
      <c r="AN139" s="1203">
        <f t="shared" si="560"/>
        <v>0</v>
      </c>
      <c r="AO139" s="1203">
        <f t="shared" si="561"/>
        <v>0</v>
      </c>
      <c r="AP139" s="1203">
        <f t="shared" si="562"/>
        <v>0</v>
      </c>
      <c r="AQ139" s="1204"/>
      <c r="AU139" s="1202">
        <f t="shared" si="563"/>
        <v>0</v>
      </c>
      <c r="AV139" s="1203">
        <f t="shared" si="564"/>
        <v>0</v>
      </c>
      <c r="AW139" s="1203">
        <f t="shared" si="565"/>
        <v>0</v>
      </c>
      <c r="AX139" s="1203">
        <f t="shared" si="566"/>
        <v>0</v>
      </c>
      <c r="AY139" s="1204"/>
      <c r="BC139" s="1202">
        <f t="shared" si="567"/>
        <v>0</v>
      </c>
      <c r="BD139" s="1203">
        <f t="shared" si="568"/>
        <v>0</v>
      </c>
      <c r="BE139" s="1203">
        <f t="shared" si="569"/>
        <v>0</v>
      </c>
      <c r="BF139" s="1203">
        <f t="shared" si="570"/>
        <v>0</v>
      </c>
      <c r="BG139" s="1204"/>
      <c r="BK139" s="1202">
        <f t="shared" si="571"/>
        <v>0</v>
      </c>
      <c r="BL139" s="1203">
        <f t="shared" si="572"/>
        <v>0</v>
      </c>
      <c r="BM139" s="1203">
        <f t="shared" si="573"/>
        <v>0</v>
      </c>
      <c r="BN139" s="1203">
        <f t="shared" si="574"/>
        <v>0</v>
      </c>
      <c r="BO139" s="1204"/>
      <c r="BS139" s="1202">
        <f t="shared" si="575"/>
        <v>0</v>
      </c>
      <c r="BT139" s="1203">
        <f t="shared" si="576"/>
        <v>0</v>
      </c>
      <c r="BU139" s="1203">
        <f t="shared" si="577"/>
        <v>0</v>
      </c>
      <c r="BV139" s="1203">
        <f t="shared" si="578"/>
        <v>0</v>
      </c>
      <c r="BW139" s="1204"/>
      <c r="CA139" s="1202">
        <f t="shared" si="579"/>
        <v>0</v>
      </c>
      <c r="CB139" s="1203">
        <f t="shared" si="580"/>
        <v>0</v>
      </c>
      <c r="CC139" s="1203">
        <f t="shared" si="581"/>
        <v>0</v>
      </c>
      <c r="CD139" s="1203">
        <f t="shared" si="582"/>
        <v>0</v>
      </c>
      <c r="CE139" s="1204"/>
      <c r="CI139" s="1202">
        <f t="shared" si="583"/>
        <v>0</v>
      </c>
      <c r="CJ139" s="1203">
        <f t="shared" si="584"/>
        <v>0</v>
      </c>
      <c r="CK139" s="1203">
        <f t="shared" si="585"/>
        <v>0</v>
      </c>
      <c r="CL139" s="1203">
        <f t="shared" si="586"/>
        <v>0</v>
      </c>
      <c r="CM139" s="1204"/>
      <c r="CQ139" s="1202">
        <f t="shared" si="587"/>
        <v>0</v>
      </c>
      <c r="CR139" s="1203">
        <f t="shared" si="588"/>
        <v>0</v>
      </c>
      <c r="CS139" s="1203">
        <f t="shared" si="589"/>
        <v>0</v>
      </c>
      <c r="CT139" s="1203">
        <f t="shared" si="590"/>
        <v>0</v>
      </c>
      <c r="CU139" s="1204"/>
      <c r="CY139" s="1202">
        <f t="shared" si="591"/>
        <v>0</v>
      </c>
      <c r="CZ139" s="1203">
        <f t="shared" si="592"/>
        <v>0</v>
      </c>
      <c r="DA139" s="1203">
        <f t="shared" si="593"/>
        <v>0</v>
      </c>
      <c r="DB139" s="1203">
        <f t="shared" si="594"/>
        <v>0</v>
      </c>
      <c r="DC139" s="1204"/>
      <c r="DG139" s="1202">
        <f t="shared" si="595"/>
        <v>0</v>
      </c>
      <c r="DH139" s="1203">
        <f t="shared" si="596"/>
        <v>0</v>
      </c>
      <c r="DI139" s="1203">
        <f t="shared" si="597"/>
        <v>0</v>
      </c>
      <c r="DJ139" s="1203">
        <f t="shared" si="598"/>
        <v>0</v>
      </c>
      <c r="DK139" s="1204"/>
      <c r="DO139" s="1202">
        <f t="shared" si="599"/>
        <v>0</v>
      </c>
      <c r="DP139" s="1203">
        <f t="shared" si="600"/>
        <v>0</v>
      </c>
      <c r="DQ139" s="1203">
        <f t="shared" si="601"/>
        <v>0</v>
      </c>
      <c r="DR139" s="1203">
        <f t="shared" si="602"/>
        <v>0</v>
      </c>
      <c r="DS139" s="1204"/>
      <c r="DW139" s="1202">
        <f t="shared" si="603"/>
        <v>0</v>
      </c>
      <c r="DX139" s="1203">
        <f t="shared" si="604"/>
        <v>0</v>
      </c>
      <c r="DY139" s="1203">
        <f t="shared" si="605"/>
        <v>0</v>
      </c>
      <c r="DZ139" s="1203">
        <f t="shared" si="606"/>
        <v>0</v>
      </c>
      <c r="EA139" s="1204"/>
      <c r="EE139" s="1202">
        <f t="shared" si="607"/>
        <v>0</v>
      </c>
      <c r="EF139" s="1203">
        <f t="shared" si="608"/>
        <v>0</v>
      </c>
      <c r="EG139" s="1203">
        <f t="shared" si="609"/>
        <v>0</v>
      </c>
      <c r="EH139" s="1203">
        <f t="shared" si="610"/>
        <v>0</v>
      </c>
      <c r="EI139" s="1204"/>
      <c r="EM139" s="1202">
        <f t="shared" si="611"/>
        <v>0</v>
      </c>
      <c r="EN139" s="1203">
        <f t="shared" si="612"/>
        <v>0</v>
      </c>
      <c r="EO139" s="1203">
        <f t="shared" si="613"/>
        <v>0</v>
      </c>
      <c r="EP139" s="1203">
        <f t="shared" si="614"/>
        <v>0</v>
      </c>
      <c r="EQ139" s="1204"/>
      <c r="EU139" s="1202">
        <f t="shared" si="615"/>
        <v>0</v>
      </c>
      <c r="EV139" s="1203">
        <f t="shared" si="616"/>
        <v>0</v>
      </c>
      <c r="EW139" s="1203">
        <f t="shared" si="617"/>
        <v>0</v>
      </c>
      <c r="EX139" s="1203">
        <f t="shared" si="618"/>
        <v>0</v>
      </c>
      <c r="EY139" s="1204"/>
      <c r="FC139" s="1202">
        <f t="shared" si="619"/>
        <v>0</v>
      </c>
      <c r="FD139" s="1203">
        <f t="shared" si="620"/>
        <v>0</v>
      </c>
      <c r="FE139" s="1203">
        <f t="shared" si="621"/>
        <v>0</v>
      </c>
      <c r="FF139" s="1203">
        <f t="shared" si="622"/>
        <v>0</v>
      </c>
      <c r="FG139" s="1204"/>
      <c r="FK139" s="1202">
        <f t="shared" si="623"/>
        <v>0</v>
      </c>
      <c r="FL139" s="1203">
        <f t="shared" si="624"/>
        <v>0</v>
      </c>
      <c r="FM139" s="1203">
        <f t="shared" si="625"/>
        <v>0</v>
      </c>
      <c r="FN139" s="1203">
        <f t="shared" si="626"/>
        <v>0</v>
      </c>
      <c r="FO139" s="1204"/>
    </row>
    <row r="140" spans="1:171" ht="16.5">
      <c r="A140" s="405"/>
      <c r="B140" s="127" t="s">
        <v>96</v>
      </c>
      <c r="C140" s="1226"/>
      <c r="D140" s="1227"/>
      <c r="E140" s="1227"/>
      <c r="F140" s="1228"/>
      <c r="G140" s="1245">
        <f>SUM(G128:G139)</f>
        <v>0</v>
      </c>
      <c r="H140" s="1245">
        <f>SUM(H128:H139)</f>
        <v>0</v>
      </c>
      <c r="I140" s="1245">
        <f>SUM(I128:I139)</f>
        <v>0</v>
      </c>
      <c r="J140" s="1246">
        <f>SUM(J128:J139)</f>
        <v>0</v>
      </c>
      <c r="K140" s="1167"/>
      <c r="O140" s="1286">
        <f>SUM(O128:O139)</f>
        <v>0</v>
      </c>
      <c r="P140" s="1286">
        <f>SUM(P128:P139)</f>
        <v>0</v>
      </c>
      <c r="Q140" s="1286">
        <f>SUM(Q128:Q139)</f>
        <v>0</v>
      </c>
      <c r="R140" s="1286">
        <f>SUM(R128:R139)</f>
        <v>0</v>
      </c>
      <c r="S140" s="1204"/>
      <c r="W140" s="1286">
        <f>SUM(W128:W139)</f>
        <v>0</v>
      </c>
      <c r="X140" s="1286">
        <f>SUM(X128:X139)</f>
        <v>0</v>
      </c>
      <c r="Y140" s="1286">
        <f>SUM(Y128:Y139)</f>
        <v>0</v>
      </c>
      <c r="Z140" s="1286">
        <f>SUM(Z128:Z139)</f>
        <v>0</v>
      </c>
      <c r="AA140" s="1204"/>
      <c r="AE140" s="1286">
        <f>SUM(AE128:AE139)</f>
        <v>0</v>
      </c>
      <c r="AF140" s="1286">
        <f>SUM(AF128:AF139)</f>
        <v>0</v>
      </c>
      <c r="AG140" s="1286">
        <f>SUM(AG128:AG139)</f>
        <v>0</v>
      </c>
      <c r="AH140" s="1286">
        <f>SUM(AH128:AH139)</f>
        <v>0</v>
      </c>
      <c r="AI140" s="1204"/>
      <c r="AM140" s="1286">
        <f>SUM(AM128:AM139)</f>
        <v>0</v>
      </c>
      <c r="AN140" s="1286">
        <f>SUM(AN128:AN139)</f>
        <v>0</v>
      </c>
      <c r="AO140" s="1286">
        <f>SUM(AO128:AO139)</f>
        <v>0</v>
      </c>
      <c r="AP140" s="1286">
        <f>SUM(AP128:AP139)</f>
        <v>0</v>
      </c>
      <c r="AQ140" s="1204"/>
      <c r="AU140" s="1286">
        <f>SUM(AU128:AU139)</f>
        <v>0</v>
      </c>
      <c r="AV140" s="1286">
        <f>SUM(AV128:AV139)</f>
        <v>0</v>
      </c>
      <c r="AW140" s="1286">
        <f>SUM(AW128:AW139)</f>
        <v>0</v>
      </c>
      <c r="AX140" s="1286">
        <f>SUM(AX128:AX139)</f>
        <v>0</v>
      </c>
      <c r="AY140" s="1204"/>
      <c r="BC140" s="1286">
        <f>SUM(BC128:BC139)</f>
        <v>0</v>
      </c>
      <c r="BD140" s="1286">
        <f>SUM(BD128:BD139)</f>
        <v>0</v>
      </c>
      <c r="BE140" s="1286">
        <f>SUM(BE128:BE139)</f>
        <v>0</v>
      </c>
      <c r="BF140" s="1286">
        <f>SUM(BF128:BF139)</f>
        <v>0</v>
      </c>
      <c r="BG140" s="1204"/>
      <c r="BK140" s="1286">
        <f>SUM(BK128:BK139)</f>
        <v>0</v>
      </c>
      <c r="BL140" s="1286">
        <f>SUM(BL128:BL139)</f>
        <v>0</v>
      </c>
      <c r="BM140" s="1286">
        <f>SUM(BM128:BM139)</f>
        <v>0</v>
      </c>
      <c r="BN140" s="1286">
        <f>SUM(BN128:BN139)</f>
        <v>0</v>
      </c>
      <c r="BO140" s="1204"/>
      <c r="BS140" s="1286">
        <f>SUM(BS128:BS139)</f>
        <v>0</v>
      </c>
      <c r="BT140" s="1286">
        <f>SUM(BT128:BT139)</f>
        <v>0</v>
      </c>
      <c r="BU140" s="1286">
        <f>SUM(BU128:BU139)</f>
        <v>0</v>
      </c>
      <c r="BV140" s="1286">
        <f>SUM(BV128:BV139)</f>
        <v>0</v>
      </c>
      <c r="BW140" s="1204"/>
      <c r="CA140" s="1286">
        <f>SUM(CA128:CA139)</f>
        <v>0</v>
      </c>
      <c r="CB140" s="1286">
        <f>SUM(CB128:CB139)</f>
        <v>0</v>
      </c>
      <c r="CC140" s="1286">
        <f>SUM(CC128:CC139)</f>
        <v>0</v>
      </c>
      <c r="CD140" s="1286">
        <f>SUM(CD128:CD139)</f>
        <v>0</v>
      </c>
      <c r="CE140" s="1204"/>
      <c r="CI140" s="1286">
        <f>SUM(CI128:CI139)</f>
        <v>0</v>
      </c>
      <c r="CJ140" s="1286">
        <f>SUM(CJ128:CJ139)</f>
        <v>0</v>
      </c>
      <c r="CK140" s="1286">
        <f>SUM(CK128:CK139)</f>
        <v>0</v>
      </c>
      <c r="CL140" s="1286">
        <f>SUM(CL128:CL139)</f>
        <v>0</v>
      </c>
      <c r="CM140" s="1204"/>
      <c r="CQ140" s="1286">
        <f>SUM(CQ128:CQ139)</f>
        <v>0</v>
      </c>
      <c r="CR140" s="1286">
        <f>SUM(CR128:CR139)</f>
        <v>0</v>
      </c>
      <c r="CS140" s="1286">
        <f>SUM(CS128:CS139)</f>
        <v>0</v>
      </c>
      <c r="CT140" s="1286">
        <f>SUM(CT128:CT139)</f>
        <v>0</v>
      </c>
      <c r="CU140" s="1204"/>
      <c r="CY140" s="1286">
        <f>SUM(CY128:CY139)</f>
        <v>0</v>
      </c>
      <c r="CZ140" s="1286">
        <f>SUM(CZ128:CZ139)</f>
        <v>0</v>
      </c>
      <c r="DA140" s="1286">
        <f>SUM(DA128:DA139)</f>
        <v>0</v>
      </c>
      <c r="DB140" s="1286">
        <f>SUM(DB128:DB139)</f>
        <v>0</v>
      </c>
      <c r="DC140" s="1204"/>
      <c r="DG140" s="1286">
        <f>SUM(DG128:DG139)</f>
        <v>0</v>
      </c>
      <c r="DH140" s="1286">
        <f>SUM(DH128:DH139)</f>
        <v>0</v>
      </c>
      <c r="DI140" s="1286">
        <f>SUM(DI128:DI139)</f>
        <v>0</v>
      </c>
      <c r="DJ140" s="1286">
        <f>SUM(DJ128:DJ139)</f>
        <v>0</v>
      </c>
      <c r="DK140" s="1204"/>
      <c r="DO140" s="1286">
        <f>SUM(DO128:DO139)</f>
        <v>0</v>
      </c>
      <c r="DP140" s="1286">
        <f>SUM(DP128:DP139)</f>
        <v>0</v>
      </c>
      <c r="DQ140" s="1286">
        <f>SUM(DQ128:DQ139)</f>
        <v>0</v>
      </c>
      <c r="DR140" s="1286">
        <f>SUM(DR128:DR139)</f>
        <v>0</v>
      </c>
      <c r="DS140" s="1204"/>
      <c r="DW140" s="1286">
        <f>SUM(DW128:DW139)</f>
        <v>0</v>
      </c>
      <c r="DX140" s="1286">
        <f>SUM(DX128:DX139)</f>
        <v>0</v>
      </c>
      <c r="DY140" s="1286">
        <f>SUM(DY128:DY139)</f>
        <v>0</v>
      </c>
      <c r="DZ140" s="1286">
        <f>SUM(DZ128:DZ139)</f>
        <v>0</v>
      </c>
      <c r="EA140" s="1204"/>
      <c r="EE140" s="1286">
        <f>SUM(EE128:EE139)</f>
        <v>0</v>
      </c>
      <c r="EF140" s="1286">
        <f>SUM(EF128:EF139)</f>
        <v>0</v>
      </c>
      <c r="EG140" s="1286">
        <f>SUM(EG128:EG139)</f>
        <v>0</v>
      </c>
      <c r="EH140" s="1286">
        <f>SUM(EH128:EH139)</f>
        <v>0</v>
      </c>
      <c r="EI140" s="1204"/>
      <c r="EM140" s="1286">
        <f>SUM(EM128:EM139)</f>
        <v>0</v>
      </c>
      <c r="EN140" s="1286">
        <f>SUM(EN128:EN139)</f>
        <v>0</v>
      </c>
      <c r="EO140" s="1286">
        <f>SUM(EO128:EO139)</f>
        <v>0</v>
      </c>
      <c r="EP140" s="1286">
        <f>SUM(EP128:EP139)</f>
        <v>0</v>
      </c>
      <c r="EQ140" s="1204"/>
      <c r="EU140" s="1286">
        <f>SUM(EU128:EU139)</f>
        <v>0</v>
      </c>
      <c r="EV140" s="1286">
        <f>SUM(EV128:EV139)</f>
        <v>0</v>
      </c>
      <c r="EW140" s="1286">
        <f>SUM(EW128:EW139)</f>
        <v>0</v>
      </c>
      <c r="EX140" s="1286">
        <f>SUM(EX128:EX139)</f>
        <v>0</v>
      </c>
      <c r="EY140" s="1204"/>
      <c r="FC140" s="1286">
        <f>SUM(FC128:FC139)</f>
        <v>0</v>
      </c>
      <c r="FD140" s="1286">
        <f>SUM(FD128:FD139)</f>
        <v>0</v>
      </c>
      <c r="FE140" s="1286">
        <f>SUM(FE128:FE139)</f>
        <v>0</v>
      </c>
      <c r="FF140" s="1286">
        <f>SUM(FF128:FF139)</f>
        <v>0</v>
      </c>
      <c r="FG140" s="1204"/>
      <c r="FK140" s="1286">
        <f>SUM(FK128:FK139)</f>
        <v>0</v>
      </c>
      <c r="FL140" s="1286">
        <f>SUM(FL128:FL139)</f>
        <v>0</v>
      </c>
      <c r="FM140" s="1286">
        <f>SUM(FM128:FM139)</f>
        <v>0</v>
      </c>
      <c r="FN140" s="1286">
        <f>SUM(FN128:FN139)</f>
        <v>0</v>
      </c>
      <c r="FO140" s="1204"/>
    </row>
    <row r="141" spans="1:171" ht="16.5">
      <c r="A141" s="1287"/>
      <c r="B141" s="1260"/>
      <c r="C141" s="1270"/>
      <c r="D141" s="1271"/>
      <c r="E141" s="769"/>
      <c r="F141" s="769"/>
      <c r="G141" s="292"/>
      <c r="H141" s="292"/>
      <c r="I141" s="292"/>
      <c r="J141" s="1288"/>
      <c r="K141" s="1167"/>
      <c r="O141" s="132"/>
      <c r="S141" s="1204"/>
      <c r="W141" s="132"/>
      <c r="AA141" s="1204"/>
      <c r="AE141" s="132"/>
      <c r="AI141" s="1204"/>
      <c r="AM141" s="132"/>
      <c r="AQ141" s="1204"/>
      <c r="AU141" s="132"/>
      <c r="AY141" s="1204"/>
      <c r="BC141" s="132"/>
      <c r="BG141" s="1204"/>
      <c r="BK141" s="132"/>
      <c r="BO141" s="1204"/>
      <c r="BS141" s="132"/>
      <c r="BW141" s="1204"/>
      <c r="CA141" s="132"/>
      <c r="CE141" s="1204"/>
      <c r="CI141" s="132"/>
      <c r="CM141" s="1204"/>
      <c r="CQ141" s="132"/>
      <c r="CU141" s="1204"/>
      <c r="CY141" s="132"/>
      <c r="DC141" s="1204"/>
      <c r="DG141" s="132"/>
      <c r="DK141" s="1204"/>
      <c r="DO141" s="132"/>
      <c r="DS141" s="1204"/>
      <c r="DW141" s="132"/>
      <c r="EA141" s="1204"/>
      <c r="EE141" s="132"/>
      <c r="EI141" s="1204"/>
      <c r="EM141" s="132"/>
      <c r="EQ141" s="1204"/>
      <c r="EU141" s="132"/>
      <c r="EY141" s="1204"/>
      <c r="FC141" s="132"/>
      <c r="FG141" s="1204"/>
      <c r="FK141" s="132"/>
      <c r="FO141" s="1204"/>
    </row>
    <row r="142" spans="1:171" ht="16.5">
      <c r="A142" s="1289" t="s">
        <v>68</v>
      </c>
      <c r="B142" s="823"/>
      <c r="C142" s="1226"/>
      <c r="D142" s="1227"/>
      <c r="E142" s="1227"/>
      <c r="F142" s="1228"/>
      <c r="G142" s="1245">
        <f>+G92+G101+G109+G125+G140</f>
        <v>0</v>
      </c>
      <c r="H142" s="1245">
        <f>+H92+H101+H109+H125+H140</f>
        <v>0</v>
      </c>
      <c r="I142" s="1245">
        <f>+I92+I101+I109+I125+I140</f>
        <v>0</v>
      </c>
      <c r="J142" s="1246">
        <f>+J92+J101+J109+J125+J140</f>
        <v>0</v>
      </c>
      <c r="K142" s="1167"/>
      <c r="O142" s="1290" t="e">
        <f>+O92+O101+O109+O125+O140</f>
        <v>#DIV/0!</v>
      </c>
      <c r="P142" s="1290" t="e">
        <f>+P92+P101+P109+P125+P140</f>
        <v>#DIV/0!</v>
      </c>
      <c r="Q142" s="1290" t="e">
        <f>+Q92+Q101+Q109+Q125+Q140</f>
        <v>#DIV/0!</v>
      </c>
      <c r="R142" s="1290" t="e">
        <f>+R92+R101+R109+R125+R140</f>
        <v>#DIV/0!</v>
      </c>
      <c r="S142" s="1204"/>
      <c r="W142" s="1290" t="e">
        <f>+W92+W101+W109+W125+W140</f>
        <v>#DIV/0!</v>
      </c>
      <c r="X142" s="1290" t="e">
        <f>+X92+X101+X109+X125+X140</f>
        <v>#DIV/0!</v>
      </c>
      <c r="Y142" s="1290" t="e">
        <f>+Y92+Y101+Y109+Y125+Y140</f>
        <v>#DIV/0!</v>
      </c>
      <c r="Z142" s="1290" t="e">
        <f>+Z92+Z101+Z109+Z125+Z140</f>
        <v>#DIV/0!</v>
      </c>
      <c r="AA142" s="1204"/>
      <c r="AE142" s="1290" t="e">
        <f>+AE92+AE101+AE109+AE125+AE140</f>
        <v>#DIV/0!</v>
      </c>
      <c r="AF142" s="1290" t="e">
        <f>+AF92+AF101+AF109+AF125+AF140</f>
        <v>#DIV/0!</v>
      </c>
      <c r="AG142" s="1290" t="e">
        <f>+AG92+AG101+AG109+AG125+AG140</f>
        <v>#DIV/0!</v>
      </c>
      <c r="AH142" s="1290" t="e">
        <f>+AH92+AH101+AH109+AH125+AH140</f>
        <v>#DIV/0!</v>
      </c>
      <c r="AI142" s="1204"/>
      <c r="AM142" s="1290" t="e">
        <f>+AM92+AM101+AM109+AM125+AM140</f>
        <v>#DIV/0!</v>
      </c>
      <c r="AN142" s="1290" t="e">
        <f>+AN92+AN101+AN109+AN125+AN140</f>
        <v>#DIV/0!</v>
      </c>
      <c r="AO142" s="1290" t="e">
        <f>+AO92+AO101+AO109+AO125+AO140</f>
        <v>#DIV/0!</v>
      </c>
      <c r="AP142" s="1290" t="e">
        <f>+AP92+AP101+AP109+AP125+AP140</f>
        <v>#DIV/0!</v>
      </c>
      <c r="AQ142" s="1204"/>
      <c r="AU142" s="1290" t="e">
        <f>+AU92+AU101+AU109+AU125+AU140</f>
        <v>#DIV/0!</v>
      </c>
      <c r="AV142" s="1290" t="e">
        <f>+AV92+AV101+AV109+AV125+AV140</f>
        <v>#DIV/0!</v>
      </c>
      <c r="AW142" s="1290" t="e">
        <f>+AW92+AW101+AW109+AW125+AW140</f>
        <v>#DIV/0!</v>
      </c>
      <c r="AX142" s="1290" t="e">
        <f>+AX92+AX101+AX109+AX125+AX140</f>
        <v>#DIV/0!</v>
      </c>
      <c r="AY142" s="1204"/>
      <c r="BC142" s="1290" t="e">
        <f>+BC92+BC101+BC109+BC125+BC140</f>
        <v>#DIV/0!</v>
      </c>
      <c r="BD142" s="1290" t="e">
        <f>+BD92+BD101+BD109+BD125+BD140</f>
        <v>#DIV/0!</v>
      </c>
      <c r="BE142" s="1290" t="e">
        <f>+BE92+BE101+BE109+BE125+BE140</f>
        <v>#DIV/0!</v>
      </c>
      <c r="BF142" s="1290" t="e">
        <f>+BF92+BF101+BF109+BF125+BF140</f>
        <v>#DIV/0!</v>
      </c>
      <c r="BG142" s="1204"/>
      <c r="BK142" s="1290" t="e">
        <f>+BK92+BK101+BK109+BK125+BK140</f>
        <v>#DIV/0!</v>
      </c>
      <c r="BL142" s="1290" t="e">
        <f>+BL92+BL101+BL109+BL125+BL140</f>
        <v>#DIV/0!</v>
      </c>
      <c r="BM142" s="1290" t="e">
        <f>+BM92+BM101+BM109+BM125+BM140</f>
        <v>#DIV/0!</v>
      </c>
      <c r="BN142" s="1290" t="e">
        <f>+BN92+BN101+BN109+BN125+BN140</f>
        <v>#DIV/0!</v>
      </c>
      <c r="BO142" s="1204"/>
      <c r="BS142" s="1290" t="e">
        <f>+BS92+BS101+BS109+BS125+BS140</f>
        <v>#DIV/0!</v>
      </c>
      <c r="BT142" s="1290" t="e">
        <f>+BT92+BT101+BT109+BT125+BT140</f>
        <v>#DIV/0!</v>
      </c>
      <c r="BU142" s="1290" t="e">
        <f>+BU92+BU101+BU109+BU125+BU140</f>
        <v>#DIV/0!</v>
      </c>
      <c r="BV142" s="1290" t="e">
        <f>+BV92+BV101+BV109+BV125+BV140</f>
        <v>#DIV/0!</v>
      </c>
      <c r="BW142" s="1204"/>
      <c r="CA142" s="1290" t="e">
        <f>+CA92+CA101+CA109+CA125+CA140</f>
        <v>#DIV/0!</v>
      </c>
      <c r="CB142" s="1290" t="e">
        <f>+CB92+CB101+CB109+CB125+CB140</f>
        <v>#DIV/0!</v>
      </c>
      <c r="CC142" s="1290" t="e">
        <f>+CC92+CC101+CC109+CC125+CC140</f>
        <v>#DIV/0!</v>
      </c>
      <c r="CD142" s="1290" t="e">
        <f>+CD92+CD101+CD109+CD125+CD140</f>
        <v>#DIV/0!</v>
      </c>
      <c r="CE142" s="1204"/>
      <c r="CI142" s="1290" t="e">
        <f>+CI92+CI101+CI109+CI125+CI140</f>
        <v>#DIV/0!</v>
      </c>
      <c r="CJ142" s="1290" t="e">
        <f>+CJ92+CJ101+CJ109+CJ125+CJ140</f>
        <v>#DIV/0!</v>
      </c>
      <c r="CK142" s="1290" t="e">
        <f>+CK92+CK101+CK109+CK125+CK140</f>
        <v>#DIV/0!</v>
      </c>
      <c r="CL142" s="1290" t="e">
        <f>+CL92+CL101+CL109+CL125+CL140</f>
        <v>#DIV/0!</v>
      </c>
      <c r="CM142" s="1204"/>
      <c r="CQ142" s="1290" t="e">
        <f>+CQ92+CQ101+CQ109+CQ125+CQ140</f>
        <v>#DIV/0!</v>
      </c>
      <c r="CR142" s="1290" t="e">
        <f>+CR92+CR101+CR109+CR125+CR140</f>
        <v>#DIV/0!</v>
      </c>
      <c r="CS142" s="1290" t="e">
        <f>+CS92+CS101+CS109+CS125+CS140</f>
        <v>#DIV/0!</v>
      </c>
      <c r="CT142" s="1290" t="e">
        <f>+CT92+CT101+CT109+CT125+CT140</f>
        <v>#DIV/0!</v>
      </c>
      <c r="CU142" s="1204"/>
      <c r="CY142" s="1290" t="e">
        <f>+CY92+CY101+CY109+CY125+CY140</f>
        <v>#DIV/0!</v>
      </c>
      <c r="CZ142" s="1290" t="e">
        <f>+CZ92+CZ101+CZ109+CZ125+CZ140</f>
        <v>#DIV/0!</v>
      </c>
      <c r="DA142" s="1290" t="e">
        <f>+DA92+DA101+DA109+DA125+DA140</f>
        <v>#DIV/0!</v>
      </c>
      <c r="DB142" s="1290" t="e">
        <f>+DB92+DB101+DB109+DB125+DB140</f>
        <v>#DIV/0!</v>
      </c>
      <c r="DC142" s="1204"/>
      <c r="DG142" s="1290" t="e">
        <f>+DG92+DG101+DG109+DG125+DG140</f>
        <v>#DIV/0!</v>
      </c>
      <c r="DH142" s="1290" t="e">
        <f>+DH92+DH101+DH109+DH125+DH140</f>
        <v>#DIV/0!</v>
      </c>
      <c r="DI142" s="1290" t="e">
        <f>+DI92+DI101+DI109+DI125+DI140</f>
        <v>#DIV/0!</v>
      </c>
      <c r="DJ142" s="1290" t="e">
        <f>+DJ92+DJ101+DJ109+DJ125+DJ140</f>
        <v>#DIV/0!</v>
      </c>
      <c r="DK142" s="1204"/>
      <c r="DO142" s="1290" t="e">
        <f>+DO92+DO101+DO109+DO125+DO140</f>
        <v>#DIV/0!</v>
      </c>
      <c r="DP142" s="1290" t="e">
        <f>+DP92+DP101+DP109+DP125+DP140</f>
        <v>#DIV/0!</v>
      </c>
      <c r="DQ142" s="1290" t="e">
        <f>+DQ92+DQ101+DQ109+DQ125+DQ140</f>
        <v>#DIV/0!</v>
      </c>
      <c r="DR142" s="1290" t="e">
        <f>+DR92+DR101+DR109+DR125+DR140</f>
        <v>#DIV/0!</v>
      </c>
      <c r="DS142" s="1204"/>
      <c r="DW142" s="1290" t="e">
        <f>+DW92+DW101+DW109+DW125+DW140</f>
        <v>#DIV/0!</v>
      </c>
      <c r="DX142" s="1290" t="e">
        <f>+DX92+DX101+DX109+DX125+DX140</f>
        <v>#DIV/0!</v>
      </c>
      <c r="DY142" s="1290" t="e">
        <f>+DY92+DY101+DY109+DY125+DY140</f>
        <v>#DIV/0!</v>
      </c>
      <c r="DZ142" s="1290" t="e">
        <f>+DZ92+DZ101+DZ109+DZ125+DZ140</f>
        <v>#DIV/0!</v>
      </c>
      <c r="EA142" s="1204"/>
      <c r="EE142" s="1290" t="e">
        <f>+EE92+EE101+EE109+EE125+EE140</f>
        <v>#DIV/0!</v>
      </c>
      <c r="EF142" s="1290" t="e">
        <f>+EF92+EF101+EF109+EF125+EF140</f>
        <v>#DIV/0!</v>
      </c>
      <c r="EG142" s="1290" t="e">
        <f>+EG92+EG101+EG109+EG125+EG140</f>
        <v>#DIV/0!</v>
      </c>
      <c r="EH142" s="1290" t="e">
        <f>+EH92+EH101+EH109+EH125+EH140</f>
        <v>#DIV/0!</v>
      </c>
      <c r="EI142" s="1204"/>
      <c r="EM142" s="1290" t="e">
        <f>+EM92+EM101+EM109+EM125+EM140</f>
        <v>#DIV/0!</v>
      </c>
      <c r="EN142" s="1290" t="e">
        <f>+EN92+EN101+EN109+EN125+EN140</f>
        <v>#DIV/0!</v>
      </c>
      <c r="EO142" s="1290" t="e">
        <f>+EO92+EO101+EO109+EO125+EO140</f>
        <v>#DIV/0!</v>
      </c>
      <c r="EP142" s="1290" t="e">
        <f>+EP92+EP101+EP109+EP125+EP140</f>
        <v>#DIV/0!</v>
      </c>
      <c r="EQ142" s="1204"/>
      <c r="EU142" s="1290" t="e">
        <f>+EU92+EU101+EU109+EU125+EU140</f>
        <v>#DIV/0!</v>
      </c>
      <c r="EV142" s="1290" t="e">
        <f>+EV92+EV101+EV109+EV125+EV140</f>
        <v>#DIV/0!</v>
      </c>
      <c r="EW142" s="1290" t="e">
        <f>+EW92+EW101+EW109+EW125+EW140</f>
        <v>#DIV/0!</v>
      </c>
      <c r="EX142" s="1290" t="e">
        <f>+EX92+EX101+EX109+EX125+EX140</f>
        <v>#DIV/0!</v>
      </c>
      <c r="EY142" s="1204"/>
      <c r="FC142" s="1290" t="e">
        <f>+FC92+FC101+FC109+FC125+FC140</f>
        <v>#DIV/0!</v>
      </c>
      <c r="FD142" s="1290" t="e">
        <f>+FD92+FD101+FD109+FD125+FD140</f>
        <v>#DIV/0!</v>
      </c>
      <c r="FE142" s="1290" t="e">
        <f>+FE92+FE101+FE109+FE125+FE140</f>
        <v>#DIV/0!</v>
      </c>
      <c r="FF142" s="1290" t="e">
        <f>+FF92+FF101+FF109+FF125+FF140</f>
        <v>#DIV/0!</v>
      </c>
      <c r="FG142" s="1204"/>
      <c r="FK142" s="1290" t="e">
        <f>+FK92+FK101+FK109+FK125+FK140</f>
        <v>#DIV/0!</v>
      </c>
      <c r="FL142" s="1290" t="e">
        <f>+FL92+FL101+FL109+FL125+FL140</f>
        <v>#DIV/0!</v>
      </c>
      <c r="FM142" s="1290" t="e">
        <f>+FM92+FM101+FM109+FM125+FM140</f>
        <v>#DIV/0!</v>
      </c>
      <c r="FN142" s="1290" t="e">
        <f>+FN92+FN101+FN109+FN125+FN140</f>
        <v>#DIV/0!</v>
      </c>
      <c r="FO142" s="1204"/>
    </row>
    <row r="143" spans="1:171" ht="17.25" thickBot="1">
      <c r="A143" s="1291"/>
      <c r="B143" s="1254"/>
      <c r="C143" s="1255"/>
      <c r="D143" s="1255"/>
      <c r="E143" s="1254"/>
      <c r="F143" s="1254"/>
      <c r="G143" s="1292"/>
      <c r="H143" s="1292"/>
      <c r="I143" s="1292"/>
      <c r="J143" s="1293"/>
      <c r="K143" s="1167"/>
      <c r="S143" s="1204"/>
      <c r="AA143" s="1204"/>
      <c r="AI143" s="1204"/>
      <c r="AQ143" s="1204"/>
      <c r="AY143" s="1204"/>
      <c r="BG143" s="1204"/>
      <c r="BO143" s="1204"/>
      <c r="BW143" s="1204"/>
      <c r="CE143" s="1204"/>
      <c r="CM143" s="1204"/>
      <c r="CU143" s="1204"/>
      <c r="DC143" s="1204"/>
      <c r="DK143" s="1204"/>
      <c r="DS143" s="1204"/>
      <c r="EA143" s="1204"/>
      <c r="EI143" s="1204"/>
      <c r="EQ143" s="1204"/>
      <c r="EY143" s="1204"/>
      <c r="FG143" s="1204"/>
      <c r="FO143" s="1204"/>
    </row>
    <row r="144" spans="1:171" ht="17.25" thickTop="1">
      <c r="A144" s="1294" t="s">
        <v>69</v>
      </c>
      <c r="B144" s="823"/>
      <c r="C144" s="521"/>
      <c r="D144" s="769"/>
      <c r="E144" s="769"/>
      <c r="F144" s="769"/>
      <c r="G144" s="1224"/>
      <c r="H144" s="1224"/>
      <c r="I144" s="1224"/>
      <c r="J144" s="1225"/>
      <c r="K144" s="1167"/>
      <c r="S144" s="1204"/>
      <c r="AA144" s="1204"/>
      <c r="AI144" s="1204"/>
      <c r="AQ144" s="1204"/>
      <c r="AY144" s="1204"/>
      <c r="BG144" s="1204"/>
      <c r="BO144" s="1204"/>
      <c r="BW144" s="1204"/>
      <c r="CE144" s="1204"/>
      <c r="CM144" s="1204"/>
      <c r="CU144" s="1204"/>
      <c r="DC144" s="1204"/>
      <c r="DK144" s="1204"/>
      <c r="DS144" s="1204"/>
      <c r="EA144" s="1204"/>
      <c r="EI144" s="1204"/>
      <c r="EQ144" s="1204"/>
      <c r="EY144" s="1204"/>
      <c r="FG144" s="1204"/>
      <c r="FO144" s="1204"/>
    </row>
    <row r="145" spans="1:171" ht="16.5">
      <c r="A145" s="1231"/>
      <c r="B145" s="127" t="s">
        <v>367</v>
      </c>
      <c r="C145" s="769"/>
      <c r="D145" s="1295"/>
      <c r="E145" s="769"/>
      <c r="F145" s="769"/>
      <c r="G145" s="771"/>
      <c r="H145" s="771"/>
      <c r="I145" s="771"/>
      <c r="J145" s="772"/>
      <c r="K145" s="1167"/>
      <c r="S145" s="1204"/>
      <c r="AA145" s="1204"/>
      <c r="AI145" s="1204"/>
      <c r="AQ145" s="1204"/>
      <c r="AY145" s="1204"/>
      <c r="BG145" s="1204"/>
      <c r="BO145" s="1204"/>
      <c r="BW145" s="1204"/>
      <c r="CE145" s="1204"/>
      <c r="CM145" s="1204"/>
      <c r="CU145" s="1204"/>
      <c r="DC145" s="1204"/>
      <c r="DK145" s="1204"/>
      <c r="DS145" s="1204"/>
      <c r="EA145" s="1204"/>
      <c r="EI145" s="1204"/>
      <c r="EQ145" s="1204"/>
      <c r="EY145" s="1204"/>
      <c r="FG145" s="1204"/>
      <c r="FO145" s="1204"/>
    </row>
    <row r="146" spans="1:171">
      <c r="A146" s="1269"/>
      <c r="B146" s="286" t="s">
        <v>293</v>
      </c>
      <c r="C146" s="1197"/>
      <c r="D146" s="1197">
        <v>244</v>
      </c>
      <c r="E146" s="629" t="str">
        <f>'Sch 1- Rate Base '!E146</f>
        <v>DIST</v>
      </c>
      <c r="F146" s="1199"/>
      <c r="G146" s="629">
        <f>'Sch 1- Rate Base '!G146</f>
        <v>0</v>
      </c>
      <c r="H146" s="629">
        <f>'Sch 1- Rate Base '!H146</f>
        <v>0</v>
      </c>
      <c r="I146" s="629">
        <f>'Sch 1- Rate Base '!I146</f>
        <v>0</v>
      </c>
      <c r="J146" s="630">
        <f>'Sch 1- Rate Base '!J146</f>
        <v>0</v>
      </c>
      <c r="K146" s="1167">
        <f>IF($E146="DIRECT",0,1)</f>
        <v>1</v>
      </c>
      <c r="O146" s="1202">
        <f>$G146</f>
        <v>0</v>
      </c>
      <c r="P146" s="1203">
        <f>VLOOKUP($E146,O$463:R$474,2,FALSE)*O146*($K146)+IF($G146&lt;&gt;0,($H146/$G146)*O146,0)*(1-$K146)</f>
        <v>0</v>
      </c>
      <c r="Q146" s="1203">
        <f>VLOOKUP($E146,O$463:R$474,3,FALSE)*O146*($K146)+IF($G146&lt;&gt;0,($I146/$G146)*O146,0)*(1-$K146)</f>
        <v>0</v>
      </c>
      <c r="R146" s="1203">
        <f>VLOOKUP($E146,O$463:R$474,4,FALSE)*O146*($K146)+(O146-P146-Q146)*(1-$K146)</f>
        <v>0</v>
      </c>
      <c r="S146" s="1204"/>
      <c r="W146" s="1202">
        <f>$G146</f>
        <v>0</v>
      </c>
      <c r="X146" s="1203">
        <f>VLOOKUP($E146,W$463:Z$474,2,FALSE)*W146*($K146)+IF($G146&lt;&gt;0,($H146/$G146)*W146,0)*(1-$K146)</f>
        <v>0</v>
      </c>
      <c r="Y146" s="1203">
        <f>VLOOKUP($E146,W$463:Z$474,3,FALSE)*W146*($K146)+IF($G146&lt;&gt;0,($I146/$G146)*W146,0)*(1-$K146)</f>
        <v>0</v>
      </c>
      <c r="Z146" s="1203">
        <f>VLOOKUP($E146,W$463:Z$474,4,FALSE)*W146*($K146)+(W146-X146-Y146)*(1-$K146)</f>
        <v>0</v>
      </c>
      <c r="AA146" s="1204"/>
      <c r="AE146" s="1202">
        <f>$G146</f>
        <v>0</v>
      </c>
      <c r="AF146" s="1203">
        <f>VLOOKUP($E146,AE$463:AH$474,2,FALSE)*AE146*($K146)+IF($G146&lt;&gt;0,($H146/$G146)*AE146,0)*(1-$K146)</f>
        <v>0</v>
      </c>
      <c r="AG146" s="1203">
        <f>VLOOKUP($E146,AE$463:AH$474,3,FALSE)*AE146*($K146)+IF($G146&lt;&gt;0,($I146/$G146)*AE146,0)*(1-$K146)</f>
        <v>0</v>
      </c>
      <c r="AH146" s="1203">
        <f>VLOOKUP($E146,AE$463:AH$474,4,FALSE)*AE146*($K146)+(AE146-AF146-AG146)*(1-$K146)</f>
        <v>0</v>
      </c>
      <c r="AI146" s="1204"/>
      <c r="AM146" s="1202">
        <f>$G146</f>
        <v>0</v>
      </c>
      <c r="AN146" s="1203">
        <f>VLOOKUP($E146,AM$463:AP$474,2,FALSE)*AM146*($K146)+IF($G146&lt;&gt;0,($H146/$G146)*AM146,0)*(1-$K146)</f>
        <v>0</v>
      </c>
      <c r="AO146" s="1203">
        <f>VLOOKUP($E146,AM$463:AP$474,3,FALSE)*AM146*($K146)+IF($G146&lt;&gt;0,($I146/$G146)*AM146,0)*(1-$K146)</f>
        <v>0</v>
      </c>
      <c r="AP146" s="1203">
        <f>VLOOKUP($E146,AM$463:AP$474,4,FALSE)*AM146*($K146)+(AM146-AN146-AO146)*(1-$K146)</f>
        <v>0</v>
      </c>
      <c r="AQ146" s="1204"/>
      <c r="AU146" s="1202">
        <f>$G146</f>
        <v>0</v>
      </c>
      <c r="AV146" s="1203">
        <f>VLOOKUP($E146,AU$463:AX$474,2,FALSE)*AU146*($K146)+IF($G146&lt;&gt;0,($H146/$G146)*AU146,0)*(1-$K146)</f>
        <v>0</v>
      </c>
      <c r="AW146" s="1203">
        <f>VLOOKUP($E146,AU$463:AX$474,3,FALSE)*AU146*($K146)+IF($G146&lt;&gt;0,($I146/$G146)*AU146,0)*(1-$K146)</f>
        <v>0</v>
      </c>
      <c r="AX146" s="1203">
        <f>VLOOKUP($E146,AU$463:AX$474,4,FALSE)*AU146*($K146)+(AU146-AV146-AW146)*(1-$K146)</f>
        <v>0</v>
      </c>
      <c r="AY146" s="1204"/>
      <c r="BC146" s="1202">
        <f>$G146</f>
        <v>0</v>
      </c>
      <c r="BD146" s="1203">
        <f>VLOOKUP($E146,BC$463:BF$474,2,FALSE)*BC146*($K146)+IF($G146&lt;&gt;0,($H146/$G146)*BC146,0)*(1-$K146)</f>
        <v>0</v>
      </c>
      <c r="BE146" s="1203">
        <f>VLOOKUP($E146,BC$463:BF$474,3,FALSE)*BC146*($K146)+IF($G146&lt;&gt;0,($I146/$G146)*BC146,0)*(1-$K146)</f>
        <v>0</v>
      </c>
      <c r="BF146" s="1203">
        <f>VLOOKUP($E146,BC$463:BF$474,4,FALSE)*BC146*($K146)+(BC146-BD146-BE146)*(1-$K146)</f>
        <v>0</v>
      </c>
      <c r="BG146" s="1204"/>
      <c r="BK146" s="1202">
        <f>$G146</f>
        <v>0</v>
      </c>
      <c r="BL146" s="1203">
        <f>VLOOKUP($E146,BK$463:BN$474,2,FALSE)*BK146*($K146)+IF($G146&lt;&gt;0,($H146/$G146)*BK146,0)*(1-$K146)</f>
        <v>0</v>
      </c>
      <c r="BM146" s="1203">
        <f>VLOOKUP($E146,BK$463:BN$474,3,FALSE)*BK146*($K146)+IF($G146&lt;&gt;0,($I146/$G146)*BK146,0)*(1-$K146)</f>
        <v>0</v>
      </c>
      <c r="BN146" s="1203">
        <f>VLOOKUP($E146,BK$463:BN$474,4,FALSE)*BK146*($K146)+(BK146-BL146-BM146)*(1-$K146)</f>
        <v>0</v>
      </c>
      <c r="BO146" s="1204"/>
      <c r="BS146" s="1202">
        <f>$G146</f>
        <v>0</v>
      </c>
      <c r="BT146" s="1203">
        <f>VLOOKUP($E146,BS$463:BV$474,2,FALSE)*BS146*($K146)+IF($G146&lt;&gt;0,($H146/$G146)*BS146,0)*(1-$K146)</f>
        <v>0</v>
      </c>
      <c r="BU146" s="1203">
        <f>VLOOKUP($E146,BS$463:BV$474,3,FALSE)*BS146*($K146)+IF($G146&lt;&gt;0,($I146/$G146)*BS146,0)*(1-$K146)</f>
        <v>0</v>
      </c>
      <c r="BV146" s="1203">
        <f>VLOOKUP($E146,BS$463:BV$474,4,FALSE)*BS146*($K146)+(BS146-BT146-BU146)*(1-$K146)</f>
        <v>0</v>
      </c>
      <c r="BW146" s="1204"/>
      <c r="CA146" s="1202">
        <f>$G146</f>
        <v>0</v>
      </c>
      <c r="CB146" s="1203">
        <f>VLOOKUP($E146,CA$463:CD$474,2,FALSE)*CA146*($K146)+IF($G146&lt;&gt;0,($H146/$G146)*CA146,0)*(1-$K146)</f>
        <v>0</v>
      </c>
      <c r="CC146" s="1203">
        <f>VLOOKUP($E146,CA$463:CD$474,3,FALSE)*CA146*($K146)+IF($G146&lt;&gt;0,($I146/$G146)*CA146,0)*(1-$K146)</f>
        <v>0</v>
      </c>
      <c r="CD146" s="1203">
        <f>VLOOKUP($E146,CA$463:CD$474,4,FALSE)*CA146*($K146)+(CA146-CB146-CC146)*(1-$K146)</f>
        <v>0</v>
      </c>
      <c r="CE146" s="1204"/>
      <c r="CI146" s="1202">
        <f>$G146</f>
        <v>0</v>
      </c>
      <c r="CJ146" s="1203">
        <f>VLOOKUP($E146,CI$463:CL$474,2,FALSE)*CI146*($K146)+IF($G146&lt;&gt;0,($H146/$G146)*CI146,0)*(1-$K146)</f>
        <v>0</v>
      </c>
      <c r="CK146" s="1203">
        <f>VLOOKUP($E146,CI$463:CL$474,3,FALSE)*CI146*($K146)+IF($G146&lt;&gt;0,($I146/$G146)*CI146,0)*(1-$K146)</f>
        <v>0</v>
      </c>
      <c r="CL146" s="1203">
        <f>VLOOKUP($E146,CI$463:CL$474,4,FALSE)*CI146*($K146)+(CI146-CJ146-CK146)*(1-$K146)</f>
        <v>0</v>
      </c>
      <c r="CM146" s="1204"/>
      <c r="CQ146" s="1202">
        <f>$G146</f>
        <v>0</v>
      </c>
      <c r="CR146" s="1203">
        <f>VLOOKUP($E146,CQ$463:CT$474,2,FALSE)*CQ146*($K146)+IF($G146&lt;&gt;0,($H146/$G146)*CQ146,0)*(1-$K146)</f>
        <v>0</v>
      </c>
      <c r="CS146" s="1203">
        <f>VLOOKUP($E146,CQ$463:CT$474,3,FALSE)*CQ146*($K146)+IF($G146&lt;&gt;0,($I146/$G146)*CQ146,0)*(1-$K146)</f>
        <v>0</v>
      </c>
      <c r="CT146" s="1203">
        <f>VLOOKUP($E146,CQ$463:CT$474,4,FALSE)*CQ146*($K146)+(CQ146-CR146-CS146)*(1-$K146)</f>
        <v>0</v>
      </c>
      <c r="CU146" s="1204"/>
      <c r="CY146" s="1202">
        <f>$G146</f>
        <v>0</v>
      </c>
      <c r="CZ146" s="1203">
        <f>VLOOKUP($E146,CY$463:DB$474,2,FALSE)*CY146*($K146)+IF($G146&lt;&gt;0,($H146/$G146)*CY146,0)*(1-$K146)</f>
        <v>0</v>
      </c>
      <c r="DA146" s="1203">
        <f>VLOOKUP($E146,CY$463:DB$474,3,FALSE)*CY146*($K146)+IF($G146&lt;&gt;0,($I146/$G146)*CY146,0)*(1-$K146)</f>
        <v>0</v>
      </c>
      <c r="DB146" s="1203">
        <f>VLOOKUP($E146,CY$463:DB$474,4,FALSE)*CY146*($K146)+(CY146-CZ146-DA146)*(1-$K146)</f>
        <v>0</v>
      </c>
      <c r="DC146" s="1204"/>
      <c r="DG146" s="1202">
        <f>$G146</f>
        <v>0</v>
      </c>
      <c r="DH146" s="1203">
        <f>VLOOKUP($E146,DG$463:DJ$474,2,FALSE)*DG146*($K146)+IF($G146&lt;&gt;0,($H146/$G146)*DG146,0)*(1-$K146)</f>
        <v>0</v>
      </c>
      <c r="DI146" s="1203">
        <f>VLOOKUP($E146,DG$463:DJ$474,3,FALSE)*DG146*($K146)+IF($G146&lt;&gt;0,($I146/$G146)*DG146,0)*(1-$K146)</f>
        <v>0</v>
      </c>
      <c r="DJ146" s="1203">
        <f>VLOOKUP($E146,DG$463:DJ$474,4,FALSE)*DG146*($K146)+(DG146-DH146-DI146)*(1-$K146)</f>
        <v>0</v>
      </c>
      <c r="DK146" s="1204"/>
      <c r="DO146" s="1202">
        <f>$G146</f>
        <v>0</v>
      </c>
      <c r="DP146" s="1203">
        <f>VLOOKUP($E146,DO$463:DR$474,2,FALSE)*DO146*($K146)+IF($G146&lt;&gt;0,($H146/$G146)*DO146,0)*(1-$K146)</f>
        <v>0</v>
      </c>
      <c r="DQ146" s="1203">
        <f>VLOOKUP($E146,DO$463:DR$474,3,FALSE)*DO146*($K146)+IF($G146&lt;&gt;0,($I146/$G146)*DO146,0)*(1-$K146)</f>
        <v>0</v>
      </c>
      <c r="DR146" s="1203">
        <f>VLOOKUP($E146,DO$463:DR$474,4,FALSE)*DO146*($K146)+(DO146-DP146-DQ146)*(1-$K146)</f>
        <v>0</v>
      </c>
      <c r="DS146" s="1204"/>
      <c r="DW146" s="1202">
        <f>$G146</f>
        <v>0</v>
      </c>
      <c r="DX146" s="1203">
        <f>VLOOKUP($E146,DW$463:DZ$474,2,FALSE)*DW146*($K146)+IF($G146&lt;&gt;0,($H146/$G146)*DW146,0)*(1-$K146)</f>
        <v>0</v>
      </c>
      <c r="DY146" s="1203">
        <f>VLOOKUP($E146,DW$463:DZ$474,3,FALSE)*DW146*($K146)+IF($G146&lt;&gt;0,($I146/$G146)*DW146,0)*(1-$K146)</f>
        <v>0</v>
      </c>
      <c r="DZ146" s="1203">
        <f>VLOOKUP($E146,DW$463:DZ$474,4,FALSE)*DW146*($K146)+(DW146-DX146-DY146)*(1-$K146)</f>
        <v>0</v>
      </c>
      <c r="EA146" s="1204"/>
      <c r="EE146" s="1202">
        <f>$G146</f>
        <v>0</v>
      </c>
      <c r="EF146" s="1203">
        <f>VLOOKUP($E146,EE$463:EH$474,2,FALSE)*EE146*($K146)+IF($G146&lt;&gt;0,($H146/$G146)*EE146,0)*(1-$K146)</f>
        <v>0</v>
      </c>
      <c r="EG146" s="1203">
        <f>VLOOKUP($E146,EE$463:EH$474,3,FALSE)*EE146*($K146)+IF($G146&lt;&gt;0,($I146/$G146)*EE146,0)*(1-$K146)</f>
        <v>0</v>
      </c>
      <c r="EH146" s="1203">
        <f>VLOOKUP($E146,EE$463:EH$474,4,FALSE)*EE146*($K146)+(EE146-EF146-EG146)*(1-$K146)</f>
        <v>0</v>
      </c>
      <c r="EI146" s="1204"/>
      <c r="EM146" s="1202">
        <f>$G146</f>
        <v>0</v>
      </c>
      <c r="EN146" s="1203">
        <f>VLOOKUP($E146,EM$463:EP$474,2,FALSE)*EM146*($K146)+IF($G146&lt;&gt;0,($H146/$G146)*EM146,0)*(1-$K146)</f>
        <v>0</v>
      </c>
      <c r="EO146" s="1203">
        <f>VLOOKUP($E146,EM$463:EP$474,3,FALSE)*EM146*($K146)+IF($G146&lt;&gt;0,($I146/$G146)*EM146,0)*(1-$K146)</f>
        <v>0</v>
      </c>
      <c r="EP146" s="1203">
        <f>VLOOKUP($E146,EM$463:EP$474,4,FALSE)*EM146*($K146)+(EM146-EN146-EO146)*(1-$K146)</f>
        <v>0</v>
      </c>
      <c r="EQ146" s="1204"/>
      <c r="EU146" s="1202">
        <f>$G146</f>
        <v>0</v>
      </c>
      <c r="EV146" s="1203">
        <f>VLOOKUP($E146,EU$463:EX$474,2,FALSE)*EU146*($K146)+IF($G146&lt;&gt;0,($H146/$G146)*EU146,0)*(1-$K146)</f>
        <v>0</v>
      </c>
      <c r="EW146" s="1203">
        <f>VLOOKUP($E146,EU$463:EX$474,3,FALSE)*EU146*($K146)+IF($G146&lt;&gt;0,($I146/$G146)*EU146,0)*(1-$K146)</f>
        <v>0</v>
      </c>
      <c r="EX146" s="1203">
        <f>VLOOKUP($E146,EU$463:EX$474,4,FALSE)*EU146*($K146)+(EU146-EV146-EW146)*(1-$K146)</f>
        <v>0</v>
      </c>
      <c r="EY146" s="1204"/>
      <c r="FC146" s="1202">
        <f>$G146</f>
        <v>0</v>
      </c>
      <c r="FD146" s="1203">
        <f>VLOOKUP($E146,FC$463:FF$474,2,FALSE)*FC146*($K146)+IF($G146&lt;&gt;0,($H146/$G146)*FC146,0)*(1-$K146)</f>
        <v>0</v>
      </c>
      <c r="FE146" s="1203">
        <f>VLOOKUP($E146,FC$463:FF$474,3,FALSE)*FC146*($K146)+IF($G146&lt;&gt;0,($I146/$G146)*FC146,0)*(1-$K146)</f>
        <v>0</v>
      </c>
      <c r="FF146" s="1203">
        <f>VLOOKUP($E146,FC$463:FF$474,4,FALSE)*FC146*($K146)+(FC146-FD146-FE146)*(1-$K146)</f>
        <v>0</v>
      </c>
      <c r="FG146" s="1204"/>
      <c r="FK146" s="1202">
        <f>$G146</f>
        <v>0</v>
      </c>
      <c r="FL146" s="1203">
        <f>VLOOKUP($E146,FK$463:FN$474,2,FALSE)*FK146*($K146)+IF($G146&lt;&gt;0,($H146/$G146)*FK146,0)*(1-$K146)</f>
        <v>0</v>
      </c>
      <c r="FM146" s="1203">
        <f>VLOOKUP($E146,FK$463:FN$474,3,FALSE)*FK146*($K146)+IF($G146&lt;&gt;0,($I146/$G146)*FK146,0)*(1-$K146)</f>
        <v>0</v>
      </c>
      <c r="FN146" s="1203">
        <f>VLOOKUP($E146,FK$463:FN$474,4,FALSE)*FK146*($K146)+(FK146-FL146-FM146)*(1-$K146)</f>
        <v>0</v>
      </c>
      <c r="FO146" s="1204"/>
    </row>
    <row r="147" spans="1:171" ht="16.5">
      <c r="A147" s="1269"/>
      <c r="B147" s="1296" t="s">
        <v>533</v>
      </c>
      <c r="C147" s="1197"/>
      <c r="D147" s="1197">
        <v>244</v>
      </c>
      <c r="E147" s="629" t="str">
        <f>'Sch 1- Rate Base '!E147</f>
        <v>DIST</v>
      </c>
      <c r="F147" s="1199"/>
      <c r="G147" s="629">
        <f>'Sch 1- Rate Base '!G147</f>
        <v>0</v>
      </c>
      <c r="H147" s="629">
        <f>'Sch 1- Rate Base '!H147</f>
        <v>0</v>
      </c>
      <c r="I147" s="629">
        <f>'Sch 1- Rate Base '!I147</f>
        <v>0</v>
      </c>
      <c r="J147" s="630">
        <f>'Sch 1- Rate Base '!J147</f>
        <v>0</v>
      </c>
      <c r="K147" s="1167">
        <f>IF($E147="DIRECT",0,1)</f>
        <v>1</v>
      </c>
      <c r="O147" s="1202">
        <f>$G147</f>
        <v>0</v>
      </c>
      <c r="P147" s="1203">
        <f>VLOOKUP($E147,O$463:R$474,2,FALSE)*O147*($K147)+IF($G147&lt;&gt;0,($H147/$G147)*O147,0)*(1-$K147)</f>
        <v>0</v>
      </c>
      <c r="Q147" s="1203">
        <f>VLOOKUP($E147,O$463:R$474,3,FALSE)*O147*($K147)+IF($G147&lt;&gt;0,($I147/$G147)*O147,0)*(1-$K147)</f>
        <v>0</v>
      </c>
      <c r="R147" s="1203">
        <f>VLOOKUP($E147,O$463:R$474,4,FALSE)*O147*($K147)+(O147-P147-Q147)*(1-$K147)</f>
        <v>0</v>
      </c>
      <c r="S147" s="1204"/>
      <c r="W147" s="1202">
        <f>$G147</f>
        <v>0</v>
      </c>
      <c r="X147" s="1203">
        <f>VLOOKUP($E147,W$463:Z$474,2,FALSE)*W147*($K147)+IF($G147&lt;&gt;0,($H147/$G147)*W147,0)*(1-$K147)</f>
        <v>0</v>
      </c>
      <c r="Y147" s="1203">
        <f>VLOOKUP($E147,W$463:Z$474,3,FALSE)*W147*($K147)+IF($G147&lt;&gt;0,($I147/$G147)*W147,0)*(1-$K147)</f>
        <v>0</v>
      </c>
      <c r="Z147" s="1203">
        <f>VLOOKUP($E147,W$463:Z$474,4,FALSE)*W147*($K147)+(W147-X147-Y147)*(1-$K147)</f>
        <v>0</v>
      </c>
      <c r="AA147" s="1204"/>
      <c r="AE147" s="1202">
        <f>$G147</f>
        <v>0</v>
      </c>
      <c r="AF147" s="1203">
        <f>VLOOKUP($E147,AE$463:AH$474,2,FALSE)*AE147*($K147)+IF($G147&lt;&gt;0,($H147/$G147)*AE147,0)*(1-$K147)</f>
        <v>0</v>
      </c>
      <c r="AG147" s="1203">
        <f>VLOOKUP($E147,AE$463:AH$474,3,FALSE)*AE147*($K147)+IF($G147&lt;&gt;0,($I147/$G147)*AE147,0)*(1-$K147)</f>
        <v>0</v>
      </c>
      <c r="AH147" s="1203">
        <f>VLOOKUP($E147,AE$463:AH$474,4,FALSE)*AE147*($K147)+(AE147-AF147-AG147)*(1-$K147)</f>
        <v>0</v>
      </c>
      <c r="AI147" s="1204"/>
      <c r="AM147" s="1202">
        <f>$G147</f>
        <v>0</v>
      </c>
      <c r="AN147" s="1203">
        <f>VLOOKUP($E147,AM$463:AP$474,2,FALSE)*AM147*($K147)+IF($G147&lt;&gt;0,($H147/$G147)*AM147,0)*(1-$K147)</f>
        <v>0</v>
      </c>
      <c r="AO147" s="1203">
        <f>VLOOKUP($E147,AM$463:AP$474,3,FALSE)*AM147*($K147)+IF($G147&lt;&gt;0,($I147/$G147)*AM147,0)*(1-$K147)</f>
        <v>0</v>
      </c>
      <c r="AP147" s="1203">
        <f>VLOOKUP($E147,AM$463:AP$474,4,FALSE)*AM147*($K147)+(AM147-AN147-AO147)*(1-$K147)</f>
        <v>0</v>
      </c>
      <c r="AQ147" s="1204"/>
      <c r="AU147" s="1202">
        <f>$G147</f>
        <v>0</v>
      </c>
      <c r="AV147" s="1203">
        <f>VLOOKUP($E147,AU$463:AX$474,2,FALSE)*AU147*($K147)+IF($G147&lt;&gt;0,($H147/$G147)*AU147,0)*(1-$K147)</f>
        <v>0</v>
      </c>
      <c r="AW147" s="1203">
        <f>VLOOKUP($E147,AU$463:AX$474,3,FALSE)*AU147*($K147)+IF($G147&lt;&gt;0,($I147/$G147)*AU147,0)*(1-$K147)</f>
        <v>0</v>
      </c>
      <c r="AX147" s="1203">
        <f>VLOOKUP($E147,AU$463:AX$474,4,FALSE)*AU147*($K147)+(AU147-AV147-AW147)*(1-$K147)</f>
        <v>0</v>
      </c>
      <c r="AY147" s="1204"/>
      <c r="BC147" s="1202">
        <f>$G147</f>
        <v>0</v>
      </c>
      <c r="BD147" s="1203">
        <f>VLOOKUP($E147,BC$463:BF$474,2,FALSE)*BC147*($K147)+IF($G147&lt;&gt;0,($H147/$G147)*BC147,0)*(1-$K147)</f>
        <v>0</v>
      </c>
      <c r="BE147" s="1203">
        <f>VLOOKUP($E147,BC$463:BF$474,3,FALSE)*BC147*($K147)+IF($G147&lt;&gt;0,($I147/$G147)*BC147,0)*(1-$K147)</f>
        <v>0</v>
      </c>
      <c r="BF147" s="1203">
        <f>VLOOKUP($E147,BC$463:BF$474,4,FALSE)*BC147*($K147)+(BC147-BD147-BE147)*(1-$K147)</f>
        <v>0</v>
      </c>
      <c r="BG147" s="1204"/>
      <c r="BK147" s="1202">
        <f>$G147</f>
        <v>0</v>
      </c>
      <c r="BL147" s="1203">
        <f>VLOOKUP($E147,BK$463:BN$474,2,FALSE)*BK147*($K147)+IF($G147&lt;&gt;0,($H147/$G147)*BK147,0)*(1-$K147)</f>
        <v>0</v>
      </c>
      <c r="BM147" s="1203">
        <f>VLOOKUP($E147,BK$463:BN$474,3,FALSE)*BK147*($K147)+IF($G147&lt;&gt;0,($I147/$G147)*BK147,0)*(1-$K147)</f>
        <v>0</v>
      </c>
      <c r="BN147" s="1203">
        <f>VLOOKUP($E147,BK$463:BN$474,4,FALSE)*BK147*($K147)+(BK147-BL147-BM147)*(1-$K147)</f>
        <v>0</v>
      </c>
      <c r="BO147" s="1204"/>
      <c r="BS147" s="1202">
        <f>$G147</f>
        <v>0</v>
      </c>
      <c r="BT147" s="1203">
        <f>VLOOKUP($E147,BS$463:BV$474,2,FALSE)*BS147*($K147)+IF($G147&lt;&gt;0,($H147/$G147)*BS147,0)*(1-$K147)</f>
        <v>0</v>
      </c>
      <c r="BU147" s="1203">
        <f>VLOOKUP($E147,BS$463:BV$474,3,FALSE)*BS147*($K147)+IF($G147&lt;&gt;0,($I147/$G147)*BS147,0)*(1-$K147)</f>
        <v>0</v>
      </c>
      <c r="BV147" s="1203">
        <f>VLOOKUP($E147,BS$463:BV$474,4,FALSE)*BS147*($K147)+(BS147-BT147-BU147)*(1-$K147)</f>
        <v>0</v>
      </c>
      <c r="BW147" s="1204"/>
      <c r="CA147" s="1202">
        <f>$G147</f>
        <v>0</v>
      </c>
      <c r="CB147" s="1203">
        <f>VLOOKUP($E147,CA$463:CD$474,2,FALSE)*CA147*($K147)+IF($G147&lt;&gt;0,($H147/$G147)*CA147,0)*(1-$K147)</f>
        <v>0</v>
      </c>
      <c r="CC147" s="1203">
        <f>VLOOKUP($E147,CA$463:CD$474,3,FALSE)*CA147*($K147)+IF($G147&lt;&gt;0,($I147/$G147)*CA147,0)*(1-$K147)</f>
        <v>0</v>
      </c>
      <c r="CD147" s="1203">
        <f>VLOOKUP($E147,CA$463:CD$474,4,FALSE)*CA147*($K147)+(CA147-CB147-CC147)*(1-$K147)</f>
        <v>0</v>
      </c>
      <c r="CE147" s="1204"/>
      <c r="CI147" s="1202">
        <f>$G147</f>
        <v>0</v>
      </c>
      <c r="CJ147" s="1203">
        <f>VLOOKUP($E147,CI$463:CL$474,2,FALSE)*CI147*($K147)+IF($G147&lt;&gt;0,($H147/$G147)*CI147,0)*(1-$K147)</f>
        <v>0</v>
      </c>
      <c r="CK147" s="1203">
        <f>VLOOKUP($E147,CI$463:CL$474,3,FALSE)*CI147*($K147)+IF($G147&lt;&gt;0,($I147/$G147)*CI147,0)*(1-$K147)</f>
        <v>0</v>
      </c>
      <c r="CL147" s="1203">
        <f>VLOOKUP($E147,CI$463:CL$474,4,FALSE)*CI147*($K147)+(CI147-CJ147-CK147)*(1-$K147)</f>
        <v>0</v>
      </c>
      <c r="CM147" s="1204"/>
      <c r="CQ147" s="1202">
        <f>$G147</f>
        <v>0</v>
      </c>
      <c r="CR147" s="1203">
        <f>VLOOKUP($E147,CQ$463:CT$474,2,FALSE)*CQ147*($K147)+IF($G147&lt;&gt;0,($H147/$G147)*CQ147,0)*(1-$K147)</f>
        <v>0</v>
      </c>
      <c r="CS147" s="1203">
        <f>VLOOKUP($E147,CQ$463:CT$474,3,FALSE)*CQ147*($K147)+IF($G147&lt;&gt;0,($I147/$G147)*CQ147,0)*(1-$K147)</f>
        <v>0</v>
      </c>
      <c r="CT147" s="1203">
        <f>VLOOKUP($E147,CQ$463:CT$474,4,FALSE)*CQ147*($K147)+(CQ147-CR147-CS147)*(1-$K147)</f>
        <v>0</v>
      </c>
      <c r="CU147" s="1204"/>
      <c r="CY147" s="1202">
        <f>$G147</f>
        <v>0</v>
      </c>
      <c r="CZ147" s="1203">
        <f>VLOOKUP($E147,CY$463:DB$474,2,FALSE)*CY147*($K147)+IF($G147&lt;&gt;0,($H147/$G147)*CY147,0)*(1-$K147)</f>
        <v>0</v>
      </c>
      <c r="DA147" s="1203">
        <f>VLOOKUP($E147,CY$463:DB$474,3,FALSE)*CY147*($K147)+IF($G147&lt;&gt;0,($I147/$G147)*CY147,0)*(1-$K147)</f>
        <v>0</v>
      </c>
      <c r="DB147" s="1203">
        <f>VLOOKUP($E147,CY$463:DB$474,4,FALSE)*CY147*($K147)+(CY147-CZ147-DA147)*(1-$K147)</f>
        <v>0</v>
      </c>
      <c r="DC147" s="1204"/>
      <c r="DG147" s="1202">
        <f>$G147</f>
        <v>0</v>
      </c>
      <c r="DH147" s="1203">
        <f>VLOOKUP($E147,DG$463:DJ$474,2,FALSE)*DG147*($K147)+IF($G147&lt;&gt;0,($H147/$G147)*DG147,0)*(1-$K147)</f>
        <v>0</v>
      </c>
      <c r="DI147" s="1203">
        <f>VLOOKUP($E147,DG$463:DJ$474,3,FALSE)*DG147*($K147)+IF($G147&lt;&gt;0,($I147/$G147)*DG147,0)*(1-$K147)</f>
        <v>0</v>
      </c>
      <c r="DJ147" s="1203">
        <f>VLOOKUP($E147,DG$463:DJ$474,4,FALSE)*DG147*($K147)+(DG147-DH147-DI147)*(1-$K147)</f>
        <v>0</v>
      </c>
      <c r="DK147" s="1204"/>
      <c r="DO147" s="1202">
        <f>$G147</f>
        <v>0</v>
      </c>
      <c r="DP147" s="1203">
        <f>VLOOKUP($E147,DO$463:DR$474,2,FALSE)*DO147*($K147)+IF($G147&lt;&gt;0,($H147/$G147)*DO147,0)*(1-$K147)</f>
        <v>0</v>
      </c>
      <c r="DQ147" s="1203">
        <f>VLOOKUP($E147,DO$463:DR$474,3,FALSE)*DO147*($K147)+IF($G147&lt;&gt;0,($I147/$G147)*DO147,0)*(1-$K147)</f>
        <v>0</v>
      </c>
      <c r="DR147" s="1203">
        <f>VLOOKUP($E147,DO$463:DR$474,4,FALSE)*DO147*($K147)+(DO147-DP147-DQ147)*(1-$K147)</f>
        <v>0</v>
      </c>
      <c r="DS147" s="1204"/>
      <c r="DW147" s="1202">
        <f>$G147</f>
        <v>0</v>
      </c>
      <c r="DX147" s="1203">
        <f>VLOOKUP($E147,DW$463:DZ$474,2,FALSE)*DW147*($K147)+IF($G147&lt;&gt;0,($H147/$G147)*DW147,0)*(1-$K147)</f>
        <v>0</v>
      </c>
      <c r="DY147" s="1203">
        <f>VLOOKUP($E147,DW$463:DZ$474,3,FALSE)*DW147*($K147)+IF($G147&lt;&gt;0,($I147/$G147)*DW147,0)*(1-$K147)</f>
        <v>0</v>
      </c>
      <c r="DZ147" s="1203">
        <f>VLOOKUP($E147,DW$463:DZ$474,4,FALSE)*DW147*($K147)+(DW147-DX147-DY147)*(1-$K147)</f>
        <v>0</v>
      </c>
      <c r="EA147" s="1204"/>
      <c r="EE147" s="1202">
        <f>$G147</f>
        <v>0</v>
      </c>
      <c r="EF147" s="1203">
        <f>VLOOKUP($E147,EE$463:EH$474,2,FALSE)*EE147*($K147)+IF($G147&lt;&gt;0,($H147/$G147)*EE147,0)*(1-$K147)</f>
        <v>0</v>
      </c>
      <c r="EG147" s="1203">
        <f>VLOOKUP($E147,EE$463:EH$474,3,FALSE)*EE147*($K147)+IF($G147&lt;&gt;0,($I147/$G147)*EE147,0)*(1-$K147)</f>
        <v>0</v>
      </c>
      <c r="EH147" s="1203">
        <f>VLOOKUP($E147,EE$463:EH$474,4,FALSE)*EE147*($K147)+(EE147-EF147-EG147)*(1-$K147)</f>
        <v>0</v>
      </c>
      <c r="EI147" s="1204"/>
      <c r="EM147" s="1202">
        <f>$G147</f>
        <v>0</v>
      </c>
      <c r="EN147" s="1203">
        <f>VLOOKUP($E147,EM$463:EP$474,2,FALSE)*EM147*($K147)+IF($G147&lt;&gt;0,($H147/$G147)*EM147,0)*(1-$K147)</f>
        <v>0</v>
      </c>
      <c r="EO147" s="1203">
        <f>VLOOKUP($E147,EM$463:EP$474,3,FALSE)*EM147*($K147)+IF($G147&lt;&gt;0,($I147/$G147)*EM147,0)*(1-$K147)</f>
        <v>0</v>
      </c>
      <c r="EP147" s="1203">
        <f>VLOOKUP($E147,EM$463:EP$474,4,FALSE)*EM147*($K147)+(EM147-EN147-EO147)*(1-$K147)</f>
        <v>0</v>
      </c>
      <c r="EQ147" s="1204"/>
      <c r="EU147" s="1202">
        <f>$G147</f>
        <v>0</v>
      </c>
      <c r="EV147" s="1203">
        <f>VLOOKUP($E147,EU$463:EX$474,2,FALSE)*EU147*($K147)+IF($G147&lt;&gt;0,($H147/$G147)*EU147,0)*(1-$K147)</f>
        <v>0</v>
      </c>
      <c r="EW147" s="1203">
        <f>VLOOKUP($E147,EU$463:EX$474,3,FALSE)*EU147*($K147)+IF($G147&lt;&gt;0,($I147/$G147)*EU147,0)*(1-$K147)</f>
        <v>0</v>
      </c>
      <c r="EX147" s="1203">
        <f>VLOOKUP($E147,EU$463:EX$474,4,FALSE)*EU147*($K147)+(EU147-EV147-EW147)*(1-$K147)</f>
        <v>0</v>
      </c>
      <c r="EY147" s="1204"/>
      <c r="FC147" s="1202">
        <f>$G147</f>
        <v>0</v>
      </c>
      <c r="FD147" s="1203">
        <f>VLOOKUP($E147,FC$463:FF$474,2,FALSE)*FC147*($K147)+IF($G147&lt;&gt;0,($H147/$G147)*FC147,0)*(1-$K147)</f>
        <v>0</v>
      </c>
      <c r="FE147" s="1203">
        <f>VLOOKUP($E147,FC$463:FF$474,3,FALSE)*FC147*($K147)+IF($G147&lt;&gt;0,($I147/$G147)*FC147,0)*(1-$K147)</f>
        <v>0</v>
      </c>
      <c r="FF147" s="1203">
        <f>VLOOKUP($E147,FC$463:FF$474,4,FALSE)*FC147*($K147)+(FC147-FD147-FE147)*(1-$K147)</f>
        <v>0</v>
      </c>
      <c r="FG147" s="1204"/>
      <c r="FK147" s="1202">
        <f>$G147</f>
        <v>0</v>
      </c>
      <c r="FL147" s="1203">
        <f>VLOOKUP($E147,FK$463:FN$474,2,FALSE)*FK147*($K147)+IF($G147&lt;&gt;0,($H147/$G147)*FK147,0)*(1-$K147)</f>
        <v>0</v>
      </c>
      <c r="FM147" s="1203">
        <f>VLOOKUP($E147,FK$463:FN$474,3,FALSE)*FK147*($K147)+IF($G147&lt;&gt;0,($I147/$G147)*FK147,0)*(1-$K147)</f>
        <v>0</v>
      </c>
      <c r="FN147" s="1203">
        <f>VLOOKUP($E147,FK$463:FN$474,4,FALSE)*FK147*($K147)+(FK147-FL147-FM147)*(1-$K147)</f>
        <v>0</v>
      </c>
      <c r="FO147" s="1204"/>
    </row>
    <row r="148" spans="1:171">
      <c r="A148" s="1269"/>
      <c r="B148" s="286" t="s">
        <v>294</v>
      </c>
      <c r="C148" s="1197"/>
      <c r="D148" s="1197">
        <v>245</v>
      </c>
      <c r="E148" s="629" t="str">
        <f>'Sch 1- Rate Base '!E148</f>
        <v>DIST</v>
      </c>
      <c r="F148" s="1199"/>
      <c r="G148" s="629">
        <f>'Sch 1- Rate Base '!G148</f>
        <v>0</v>
      </c>
      <c r="H148" s="629">
        <f>'Sch 1- Rate Base '!H148</f>
        <v>0</v>
      </c>
      <c r="I148" s="629">
        <f>'Sch 1- Rate Base '!I148</f>
        <v>0</v>
      </c>
      <c r="J148" s="630">
        <f>'Sch 1- Rate Base '!J148</f>
        <v>0</v>
      </c>
      <c r="K148" s="1167">
        <f>IF($E148="DIRECT",0,1)</f>
        <v>1</v>
      </c>
      <c r="O148" s="1202">
        <f>$G148</f>
        <v>0</v>
      </c>
      <c r="P148" s="1203">
        <f>VLOOKUP($E148,O$463:R$474,2,FALSE)*O148*($K148)+IF($G148&lt;&gt;0,($H148/$G148)*O148,0)*(1-$K148)</f>
        <v>0</v>
      </c>
      <c r="Q148" s="1203">
        <f>VLOOKUP($E148,O$463:R$474,3,FALSE)*O148*($K148)+IF($G148&lt;&gt;0,($I148/$G148)*O148,0)*(1-$K148)</f>
        <v>0</v>
      </c>
      <c r="R148" s="1203">
        <f>VLOOKUP($E148,O$463:R$474,4,FALSE)*O148*($K148)+(O148-P148-Q148)*(1-$K148)</f>
        <v>0</v>
      </c>
      <c r="S148" s="1204"/>
      <c r="W148" s="1202">
        <f>$G148</f>
        <v>0</v>
      </c>
      <c r="X148" s="1203">
        <f>VLOOKUP($E148,W$463:Z$474,2,FALSE)*W148*($K148)+IF($G148&lt;&gt;0,($H148/$G148)*W148,0)*(1-$K148)</f>
        <v>0</v>
      </c>
      <c r="Y148" s="1203">
        <f>VLOOKUP($E148,W$463:Z$474,3,FALSE)*W148*($K148)+IF($G148&lt;&gt;0,($I148/$G148)*W148,0)*(1-$K148)</f>
        <v>0</v>
      </c>
      <c r="Z148" s="1203">
        <f>VLOOKUP($E148,W$463:Z$474,4,FALSE)*W148*($K148)+(W148-X148-Y148)*(1-$K148)</f>
        <v>0</v>
      </c>
      <c r="AA148" s="1204"/>
      <c r="AE148" s="1202">
        <f>$G148</f>
        <v>0</v>
      </c>
      <c r="AF148" s="1203">
        <f>VLOOKUP($E148,AE$463:AH$474,2,FALSE)*AE148*($K148)+IF($G148&lt;&gt;0,($H148/$G148)*AE148,0)*(1-$K148)</f>
        <v>0</v>
      </c>
      <c r="AG148" s="1203">
        <f>VLOOKUP($E148,AE$463:AH$474,3,FALSE)*AE148*($K148)+IF($G148&lt;&gt;0,($I148/$G148)*AE148,0)*(1-$K148)</f>
        <v>0</v>
      </c>
      <c r="AH148" s="1203">
        <f>VLOOKUP($E148,AE$463:AH$474,4,FALSE)*AE148*($K148)+(AE148-AF148-AG148)*(1-$K148)</f>
        <v>0</v>
      </c>
      <c r="AI148" s="1204"/>
      <c r="AM148" s="1202">
        <f>$G148</f>
        <v>0</v>
      </c>
      <c r="AN148" s="1203">
        <f>VLOOKUP($E148,AM$463:AP$474,2,FALSE)*AM148*($K148)+IF($G148&lt;&gt;0,($H148/$G148)*AM148,0)*(1-$K148)</f>
        <v>0</v>
      </c>
      <c r="AO148" s="1203">
        <f>VLOOKUP($E148,AM$463:AP$474,3,FALSE)*AM148*($K148)+IF($G148&lt;&gt;0,($I148/$G148)*AM148,0)*(1-$K148)</f>
        <v>0</v>
      </c>
      <c r="AP148" s="1203">
        <f>VLOOKUP($E148,AM$463:AP$474,4,FALSE)*AM148*($K148)+(AM148-AN148-AO148)*(1-$K148)</f>
        <v>0</v>
      </c>
      <c r="AQ148" s="1204"/>
      <c r="AU148" s="1202">
        <f>$G148</f>
        <v>0</v>
      </c>
      <c r="AV148" s="1203">
        <f>VLOOKUP($E148,AU$463:AX$474,2,FALSE)*AU148*($K148)+IF($G148&lt;&gt;0,($H148/$G148)*AU148,0)*(1-$K148)</f>
        <v>0</v>
      </c>
      <c r="AW148" s="1203">
        <f>VLOOKUP($E148,AU$463:AX$474,3,FALSE)*AU148*($K148)+IF($G148&lt;&gt;0,($I148/$G148)*AU148,0)*(1-$K148)</f>
        <v>0</v>
      </c>
      <c r="AX148" s="1203">
        <f>VLOOKUP($E148,AU$463:AX$474,4,FALSE)*AU148*($K148)+(AU148-AV148-AW148)*(1-$K148)</f>
        <v>0</v>
      </c>
      <c r="AY148" s="1204"/>
      <c r="BC148" s="1202">
        <f>$G148</f>
        <v>0</v>
      </c>
      <c r="BD148" s="1203">
        <f>VLOOKUP($E148,BC$463:BF$474,2,FALSE)*BC148*($K148)+IF($G148&lt;&gt;0,($H148/$G148)*BC148,0)*(1-$K148)</f>
        <v>0</v>
      </c>
      <c r="BE148" s="1203">
        <f>VLOOKUP($E148,BC$463:BF$474,3,FALSE)*BC148*($K148)+IF($G148&lt;&gt;0,($I148/$G148)*BC148,0)*(1-$K148)</f>
        <v>0</v>
      </c>
      <c r="BF148" s="1203">
        <f>VLOOKUP($E148,BC$463:BF$474,4,FALSE)*BC148*($K148)+(BC148-BD148-BE148)*(1-$K148)</f>
        <v>0</v>
      </c>
      <c r="BG148" s="1204"/>
      <c r="BK148" s="1202">
        <f>$G148</f>
        <v>0</v>
      </c>
      <c r="BL148" s="1203">
        <f>VLOOKUP($E148,BK$463:BN$474,2,FALSE)*BK148*($K148)+IF($G148&lt;&gt;0,($H148/$G148)*BK148,0)*(1-$K148)</f>
        <v>0</v>
      </c>
      <c r="BM148" s="1203">
        <f>VLOOKUP($E148,BK$463:BN$474,3,FALSE)*BK148*($K148)+IF($G148&lt;&gt;0,($I148/$G148)*BK148,0)*(1-$K148)</f>
        <v>0</v>
      </c>
      <c r="BN148" s="1203">
        <f>VLOOKUP($E148,BK$463:BN$474,4,FALSE)*BK148*($K148)+(BK148-BL148-BM148)*(1-$K148)</f>
        <v>0</v>
      </c>
      <c r="BO148" s="1204"/>
      <c r="BS148" s="1202">
        <f>$G148</f>
        <v>0</v>
      </c>
      <c r="BT148" s="1203">
        <f>VLOOKUP($E148,BS$463:BV$474,2,FALSE)*BS148*($K148)+IF($G148&lt;&gt;0,($H148/$G148)*BS148,0)*(1-$K148)</f>
        <v>0</v>
      </c>
      <c r="BU148" s="1203">
        <f>VLOOKUP($E148,BS$463:BV$474,3,FALSE)*BS148*($K148)+IF($G148&lt;&gt;0,($I148/$G148)*BS148,0)*(1-$K148)</f>
        <v>0</v>
      </c>
      <c r="BV148" s="1203">
        <f>VLOOKUP($E148,BS$463:BV$474,4,FALSE)*BS148*($K148)+(BS148-BT148-BU148)*(1-$K148)</f>
        <v>0</v>
      </c>
      <c r="BW148" s="1204"/>
      <c r="CA148" s="1202">
        <f>$G148</f>
        <v>0</v>
      </c>
      <c r="CB148" s="1203">
        <f>VLOOKUP($E148,CA$463:CD$474,2,FALSE)*CA148*($K148)+IF($G148&lt;&gt;0,($H148/$G148)*CA148,0)*(1-$K148)</f>
        <v>0</v>
      </c>
      <c r="CC148" s="1203">
        <f>VLOOKUP($E148,CA$463:CD$474,3,FALSE)*CA148*($K148)+IF($G148&lt;&gt;0,($I148/$G148)*CA148,0)*(1-$K148)</f>
        <v>0</v>
      </c>
      <c r="CD148" s="1203">
        <f>VLOOKUP($E148,CA$463:CD$474,4,FALSE)*CA148*($K148)+(CA148-CB148-CC148)*(1-$K148)</f>
        <v>0</v>
      </c>
      <c r="CE148" s="1204"/>
      <c r="CI148" s="1202">
        <f>$G148</f>
        <v>0</v>
      </c>
      <c r="CJ148" s="1203">
        <f>VLOOKUP($E148,CI$463:CL$474,2,FALSE)*CI148*($K148)+IF($G148&lt;&gt;0,($H148/$G148)*CI148,0)*(1-$K148)</f>
        <v>0</v>
      </c>
      <c r="CK148" s="1203">
        <f>VLOOKUP($E148,CI$463:CL$474,3,FALSE)*CI148*($K148)+IF($G148&lt;&gt;0,($I148/$G148)*CI148,0)*(1-$K148)</f>
        <v>0</v>
      </c>
      <c r="CL148" s="1203">
        <f>VLOOKUP($E148,CI$463:CL$474,4,FALSE)*CI148*($K148)+(CI148-CJ148-CK148)*(1-$K148)</f>
        <v>0</v>
      </c>
      <c r="CM148" s="1204"/>
      <c r="CQ148" s="1202">
        <f>$G148</f>
        <v>0</v>
      </c>
      <c r="CR148" s="1203">
        <f>VLOOKUP($E148,CQ$463:CT$474,2,FALSE)*CQ148*($K148)+IF($G148&lt;&gt;0,($H148/$G148)*CQ148,0)*(1-$K148)</f>
        <v>0</v>
      </c>
      <c r="CS148" s="1203">
        <f>VLOOKUP($E148,CQ$463:CT$474,3,FALSE)*CQ148*($K148)+IF($G148&lt;&gt;0,($I148/$G148)*CQ148,0)*(1-$K148)</f>
        <v>0</v>
      </c>
      <c r="CT148" s="1203">
        <f>VLOOKUP($E148,CQ$463:CT$474,4,FALSE)*CQ148*($K148)+(CQ148-CR148-CS148)*(1-$K148)</f>
        <v>0</v>
      </c>
      <c r="CU148" s="1204"/>
      <c r="CY148" s="1202">
        <f>$G148</f>
        <v>0</v>
      </c>
      <c r="CZ148" s="1203">
        <f>VLOOKUP($E148,CY$463:DB$474,2,FALSE)*CY148*($K148)+IF($G148&lt;&gt;0,($H148/$G148)*CY148,0)*(1-$K148)</f>
        <v>0</v>
      </c>
      <c r="DA148" s="1203">
        <f>VLOOKUP($E148,CY$463:DB$474,3,FALSE)*CY148*($K148)+IF($G148&lt;&gt;0,($I148/$G148)*CY148,0)*(1-$K148)</f>
        <v>0</v>
      </c>
      <c r="DB148" s="1203">
        <f>VLOOKUP($E148,CY$463:DB$474,4,FALSE)*CY148*($K148)+(CY148-CZ148-DA148)*(1-$K148)</f>
        <v>0</v>
      </c>
      <c r="DC148" s="1204"/>
      <c r="DG148" s="1202">
        <f>$G148</f>
        <v>0</v>
      </c>
      <c r="DH148" s="1203">
        <f>VLOOKUP($E148,DG$463:DJ$474,2,FALSE)*DG148*($K148)+IF($G148&lt;&gt;0,($H148/$G148)*DG148,0)*(1-$K148)</f>
        <v>0</v>
      </c>
      <c r="DI148" s="1203">
        <f>VLOOKUP($E148,DG$463:DJ$474,3,FALSE)*DG148*($K148)+IF($G148&lt;&gt;0,($I148/$G148)*DG148,0)*(1-$K148)</f>
        <v>0</v>
      </c>
      <c r="DJ148" s="1203">
        <f>VLOOKUP($E148,DG$463:DJ$474,4,FALSE)*DG148*($K148)+(DG148-DH148-DI148)*(1-$K148)</f>
        <v>0</v>
      </c>
      <c r="DK148" s="1204"/>
      <c r="DO148" s="1202">
        <f>$G148</f>
        <v>0</v>
      </c>
      <c r="DP148" s="1203">
        <f>VLOOKUP($E148,DO$463:DR$474,2,FALSE)*DO148*($K148)+IF($G148&lt;&gt;0,($H148/$G148)*DO148,0)*(1-$K148)</f>
        <v>0</v>
      </c>
      <c r="DQ148" s="1203">
        <f>VLOOKUP($E148,DO$463:DR$474,3,FALSE)*DO148*($K148)+IF($G148&lt;&gt;0,($I148/$G148)*DO148,0)*(1-$K148)</f>
        <v>0</v>
      </c>
      <c r="DR148" s="1203">
        <f>VLOOKUP($E148,DO$463:DR$474,4,FALSE)*DO148*($K148)+(DO148-DP148-DQ148)*(1-$K148)</f>
        <v>0</v>
      </c>
      <c r="DS148" s="1204"/>
      <c r="DW148" s="1202">
        <f>$G148</f>
        <v>0</v>
      </c>
      <c r="DX148" s="1203">
        <f>VLOOKUP($E148,DW$463:DZ$474,2,FALSE)*DW148*($K148)+IF($G148&lt;&gt;0,($H148/$G148)*DW148,0)*(1-$K148)</f>
        <v>0</v>
      </c>
      <c r="DY148" s="1203">
        <f>VLOOKUP($E148,DW$463:DZ$474,3,FALSE)*DW148*($K148)+IF($G148&lt;&gt;0,($I148/$G148)*DW148,0)*(1-$K148)</f>
        <v>0</v>
      </c>
      <c r="DZ148" s="1203">
        <f>VLOOKUP($E148,DW$463:DZ$474,4,FALSE)*DW148*($K148)+(DW148-DX148-DY148)*(1-$K148)</f>
        <v>0</v>
      </c>
      <c r="EA148" s="1204"/>
      <c r="EE148" s="1202">
        <f>$G148</f>
        <v>0</v>
      </c>
      <c r="EF148" s="1203">
        <f>VLOOKUP($E148,EE$463:EH$474,2,FALSE)*EE148*($K148)+IF($G148&lt;&gt;0,($H148/$G148)*EE148,0)*(1-$K148)</f>
        <v>0</v>
      </c>
      <c r="EG148" s="1203">
        <f>VLOOKUP($E148,EE$463:EH$474,3,FALSE)*EE148*($K148)+IF($G148&lt;&gt;0,($I148/$G148)*EE148,0)*(1-$K148)</f>
        <v>0</v>
      </c>
      <c r="EH148" s="1203">
        <f>VLOOKUP($E148,EE$463:EH$474,4,FALSE)*EE148*($K148)+(EE148-EF148-EG148)*(1-$K148)</f>
        <v>0</v>
      </c>
      <c r="EI148" s="1204"/>
      <c r="EM148" s="1202">
        <f>$G148</f>
        <v>0</v>
      </c>
      <c r="EN148" s="1203">
        <f>VLOOKUP($E148,EM$463:EP$474,2,FALSE)*EM148*($K148)+IF($G148&lt;&gt;0,($H148/$G148)*EM148,0)*(1-$K148)</f>
        <v>0</v>
      </c>
      <c r="EO148" s="1203">
        <f>VLOOKUP($E148,EM$463:EP$474,3,FALSE)*EM148*($K148)+IF($G148&lt;&gt;0,($I148/$G148)*EM148,0)*(1-$K148)</f>
        <v>0</v>
      </c>
      <c r="EP148" s="1203">
        <f>VLOOKUP($E148,EM$463:EP$474,4,FALSE)*EM148*($K148)+(EM148-EN148-EO148)*(1-$K148)</f>
        <v>0</v>
      </c>
      <c r="EQ148" s="1204"/>
      <c r="EU148" s="1202">
        <f>$G148</f>
        <v>0</v>
      </c>
      <c r="EV148" s="1203">
        <f>VLOOKUP($E148,EU$463:EX$474,2,FALSE)*EU148*($K148)+IF($G148&lt;&gt;0,($H148/$G148)*EU148,0)*(1-$K148)</f>
        <v>0</v>
      </c>
      <c r="EW148" s="1203">
        <f>VLOOKUP($E148,EU$463:EX$474,3,FALSE)*EU148*($K148)+IF($G148&lt;&gt;0,($I148/$G148)*EU148,0)*(1-$K148)</f>
        <v>0</v>
      </c>
      <c r="EX148" s="1203">
        <f>VLOOKUP($E148,EU$463:EX$474,4,FALSE)*EU148*($K148)+(EU148-EV148-EW148)*(1-$K148)</f>
        <v>0</v>
      </c>
      <c r="EY148" s="1204"/>
      <c r="FC148" s="1202">
        <f>$G148</f>
        <v>0</v>
      </c>
      <c r="FD148" s="1203">
        <f>VLOOKUP($E148,FC$463:FF$474,2,FALSE)*FC148*($K148)+IF($G148&lt;&gt;0,($H148/$G148)*FC148,0)*(1-$K148)</f>
        <v>0</v>
      </c>
      <c r="FE148" s="1203">
        <f>VLOOKUP($E148,FC$463:FF$474,3,FALSE)*FC148*($K148)+IF($G148&lt;&gt;0,($I148/$G148)*FC148,0)*(1-$K148)</f>
        <v>0</v>
      </c>
      <c r="FF148" s="1203">
        <f>VLOOKUP($E148,FC$463:FF$474,4,FALSE)*FC148*($K148)+(FC148-FD148-FE148)*(1-$K148)</f>
        <v>0</v>
      </c>
      <c r="FG148" s="1204"/>
      <c r="FK148" s="1202">
        <f>$G148</f>
        <v>0</v>
      </c>
      <c r="FL148" s="1203">
        <f>VLOOKUP($E148,FK$463:FN$474,2,FALSE)*FK148*($K148)+IF($G148&lt;&gt;0,($H148/$G148)*FK148,0)*(1-$K148)</f>
        <v>0</v>
      </c>
      <c r="FM148" s="1203">
        <f>VLOOKUP($E148,FK$463:FN$474,3,FALSE)*FK148*($K148)+IF($G148&lt;&gt;0,($I148/$G148)*FK148,0)*(1-$K148)</f>
        <v>0</v>
      </c>
      <c r="FN148" s="1203">
        <f>VLOOKUP($E148,FK$463:FN$474,4,FALSE)*FK148*($K148)+(FK148-FL148-FM148)*(1-$K148)</f>
        <v>0</v>
      </c>
      <c r="FO148" s="1204"/>
    </row>
    <row r="149" spans="1:171" ht="16.5">
      <c r="A149" s="1269"/>
      <c r="B149" s="1296" t="s">
        <v>534</v>
      </c>
      <c r="C149" s="1197"/>
      <c r="D149" s="1197">
        <v>245</v>
      </c>
      <c r="E149" s="629" t="str">
        <f>'Sch 1- Rate Base '!E149</f>
        <v>DIST</v>
      </c>
      <c r="F149" s="1199"/>
      <c r="G149" s="629">
        <f>'Sch 1- Rate Base '!G149</f>
        <v>0</v>
      </c>
      <c r="H149" s="629">
        <f>'Sch 1- Rate Base '!H149</f>
        <v>0</v>
      </c>
      <c r="I149" s="629">
        <f>'Sch 1- Rate Base '!I149</f>
        <v>0</v>
      </c>
      <c r="J149" s="630">
        <f>'Sch 1- Rate Base '!J149</f>
        <v>0</v>
      </c>
      <c r="K149" s="1167">
        <f>IF($E149="DIRECT",0,1)</f>
        <v>1</v>
      </c>
      <c r="O149" s="1202">
        <f>$G149</f>
        <v>0</v>
      </c>
      <c r="P149" s="1203">
        <f>VLOOKUP($E149,O$463:R$474,2,FALSE)*O149*($K149)+IF($G149&lt;&gt;0,($H149/$G149)*O149,0)*(1-$K149)</f>
        <v>0</v>
      </c>
      <c r="Q149" s="1203">
        <f>VLOOKUP($E149,O$463:R$474,3,FALSE)*O149*($K149)+IF($G149&lt;&gt;0,($I149/$G149)*O149,0)*(1-$K149)</f>
        <v>0</v>
      </c>
      <c r="R149" s="1203">
        <f>VLOOKUP($E149,O$463:R$474,4,FALSE)*O149*($K149)+(O149-P149-Q149)*(1-$K149)</f>
        <v>0</v>
      </c>
      <c r="S149" s="1204"/>
      <c r="W149" s="1202">
        <f>$G149</f>
        <v>0</v>
      </c>
      <c r="X149" s="1203">
        <f>VLOOKUP($E149,W$463:Z$474,2,FALSE)*W149*($K149)+IF($G149&lt;&gt;0,($H149/$G149)*W149,0)*(1-$K149)</f>
        <v>0</v>
      </c>
      <c r="Y149" s="1203">
        <f>VLOOKUP($E149,W$463:Z$474,3,FALSE)*W149*($K149)+IF($G149&lt;&gt;0,($I149/$G149)*W149,0)*(1-$K149)</f>
        <v>0</v>
      </c>
      <c r="Z149" s="1203">
        <f>VLOOKUP($E149,W$463:Z$474,4,FALSE)*W149*($K149)+(W149-X149-Y149)*(1-$K149)</f>
        <v>0</v>
      </c>
      <c r="AA149" s="1204"/>
      <c r="AE149" s="1202">
        <f>$G149</f>
        <v>0</v>
      </c>
      <c r="AF149" s="1203">
        <f>VLOOKUP($E149,AE$463:AH$474,2,FALSE)*AE149*($K149)+IF($G149&lt;&gt;0,($H149/$G149)*AE149,0)*(1-$K149)</f>
        <v>0</v>
      </c>
      <c r="AG149" s="1203">
        <f>VLOOKUP($E149,AE$463:AH$474,3,FALSE)*AE149*($K149)+IF($G149&lt;&gt;0,($I149/$G149)*AE149,0)*(1-$K149)</f>
        <v>0</v>
      </c>
      <c r="AH149" s="1203">
        <f>VLOOKUP($E149,AE$463:AH$474,4,FALSE)*AE149*($K149)+(AE149-AF149-AG149)*(1-$K149)</f>
        <v>0</v>
      </c>
      <c r="AI149" s="1204"/>
      <c r="AM149" s="1202">
        <f>$G149</f>
        <v>0</v>
      </c>
      <c r="AN149" s="1203">
        <f>VLOOKUP($E149,AM$463:AP$474,2,FALSE)*AM149*($K149)+IF($G149&lt;&gt;0,($H149/$G149)*AM149,0)*(1-$K149)</f>
        <v>0</v>
      </c>
      <c r="AO149" s="1203">
        <f>VLOOKUP($E149,AM$463:AP$474,3,FALSE)*AM149*($K149)+IF($G149&lt;&gt;0,($I149/$G149)*AM149,0)*(1-$K149)</f>
        <v>0</v>
      </c>
      <c r="AP149" s="1203">
        <f>VLOOKUP($E149,AM$463:AP$474,4,FALSE)*AM149*($K149)+(AM149-AN149-AO149)*(1-$K149)</f>
        <v>0</v>
      </c>
      <c r="AQ149" s="1204"/>
      <c r="AU149" s="1202">
        <f>$G149</f>
        <v>0</v>
      </c>
      <c r="AV149" s="1203">
        <f>VLOOKUP($E149,AU$463:AX$474,2,FALSE)*AU149*($K149)+IF($G149&lt;&gt;0,($H149/$G149)*AU149,0)*(1-$K149)</f>
        <v>0</v>
      </c>
      <c r="AW149" s="1203">
        <f>VLOOKUP($E149,AU$463:AX$474,3,FALSE)*AU149*($K149)+IF($G149&lt;&gt;0,($I149/$G149)*AU149,0)*(1-$K149)</f>
        <v>0</v>
      </c>
      <c r="AX149" s="1203">
        <f>VLOOKUP($E149,AU$463:AX$474,4,FALSE)*AU149*($K149)+(AU149-AV149-AW149)*(1-$K149)</f>
        <v>0</v>
      </c>
      <c r="AY149" s="1204"/>
      <c r="BC149" s="1202">
        <f>$G149</f>
        <v>0</v>
      </c>
      <c r="BD149" s="1203">
        <f>VLOOKUP($E149,BC$463:BF$474,2,FALSE)*BC149*($K149)+IF($G149&lt;&gt;0,($H149/$G149)*BC149,0)*(1-$K149)</f>
        <v>0</v>
      </c>
      <c r="BE149" s="1203">
        <f>VLOOKUP($E149,BC$463:BF$474,3,FALSE)*BC149*($K149)+IF($G149&lt;&gt;0,($I149/$G149)*BC149,0)*(1-$K149)</f>
        <v>0</v>
      </c>
      <c r="BF149" s="1203">
        <f>VLOOKUP($E149,BC$463:BF$474,4,FALSE)*BC149*($K149)+(BC149-BD149-BE149)*(1-$K149)</f>
        <v>0</v>
      </c>
      <c r="BG149" s="1204"/>
      <c r="BK149" s="1202">
        <f>$G149</f>
        <v>0</v>
      </c>
      <c r="BL149" s="1203">
        <f>VLOOKUP($E149,BK$463:BN$474,2,FALSE)*BK149*($K149)+IF($G149&lt;&gt;0,($H149/$G149)*BK149,0)*(1-$K149)</f>
        <v>0</v>
      </c>
      <c r="BM149" s="1203">
        <f>VLOOKUP($E149,BK$463:BN$474,3,FALSE)*BK149*($K149)+IF($G149&lt;&gt;0,($I149/$G149)*BK149,0)*(1-$K149)</f>
        <v>0</v>
      </c>
      <c r="BN149" s="1203">
        <f>VLOOKUP($E149,BK$463:BN$474,4,FALSE)*BK149*($K149)+(BK149-BL149-BM149)*(1-$K149)</f>
        <v>0</v>
      </c>
      <c r="BO149" s="1204"/>
      <c r="BS149" s="1202">
        <f>$G149</f>
        <v>0</v>
      </c>
      <c r="BT149" s="1203">
        <f>VLOOKUP($E149,BS$463:BV$474,2,FALSE)*BS149*($K149)+IF($G149&lt;&gt;0,($H149/$G149)*BS149,0)*(1-$K149)</f>
        <v>0</v>
      </c>
      <c r="BU149" s="1203">
        <f>VLOOKUP($E149,BS$463:BV$474,3,FALSE)*BS149*($K149)+IF($G149&lt;&gt;0,($I149/$G149)*BS149,0)*(1-$K149)</f>
        <v>0</v>
      </c>
      <c r="BV149" s="1203">
        <f>VLOOKUP($E149,BS$463:BV$474,4,FALSE)*BS149*($K149)+(BS149-BT149-BU149)*(1-$K149)</f>
        <v>0</v>
      </c>
      <c r="BW149" s="1204"/>
      <c r="CA149" s="1202">
        <f>$G149</f>
        <v>0</v>
      </c>
      <c r="CB149" s="1203">
        <f>VLOOKUP($E149,CA$463:CD$474,2,FALSE)*CA149*($K149)+IF($G149&lt;&gt;0,($H149/$G149)*CA149,0)*(1-$K149)</f>
        <v>0</v>
      </c>
      <c r="CC149" s="1203">
        <f>VLOOKUP($E149,CA$463:CD$474,3,FALSE)*CA149*($K149)+IF($G149&lt;&gt;0,($I149/$G149)*CA149,0)*(1-$K149)</f>
        <v>0</v>
      </c>
      <c r="CD149" s="1203">
        <f>VLOOKUP($E149,CA$463:CD$474,4,FALSE)*CA149*($K149)+(CA149-CB149-CC149)*(1-$K149)</f>
        <v>0</v>
      </c>
      <c r="CE149" s="1204"/>
      <c r="CI149" s="1202">
        <f>$G149</f>
        <v>0</v>
      </c>
      <c r="CJ149" s="1203">
        <f>VLOOKUP($E149,CI$463:CL$474,2,FALSE)*CI149*($K149)+IF($G149&lt;&gt;0,($H149/$G149)*CI149,0)*(1-$K149)</f>
        <v>0</v>
      </c>
      <c r="CK149" s="1203">
        <f>VLOOKUP($E149,CI$463:CL$474,3,FALSE)*CI149*($K149)+IF($G149&lt;&gt;0,($I149/$G149)*CI149,0)*(1-$K149)</f>
        <v>0</v>
      </c>
      <c r="CL149" s="1203">
        <f>VLOOKUP($E149,CI$463:CL$474,4,FALSE)*CI149*($K149)+(CI149-CJ149-CK149)*(1-$K149)</f>
        <v>0</v>
      </c>
      <c r="CM149" s="1204"/>
      <c r="CQ149" s="1202">
        <f>$G149</f>
        <v>0</v>
      </c>
      <c r="CR149" s="1203">
        <f>VLOOKUP($E149,CQ$463:CT$474,2,FALSE)*CQ149*($K149)+IF($G149&lt;&gt;0,($H149/$G149)*CQ149,0)*(1-$K149)</f>
        <v>0</v>
      </c>
      <c r="CS149" s="1203">
        <f>VLOOKUP($E149,CQ$463:CT$474,3,FALSE)*CQ149*($K149)+IF($G149&lt;&gt;0,($I149/$G149)*CQ149,0)*(1-$K149)</f>
        <v>0</v>
      </c>
      <c r="CT149" s="1203">
        <f>VLOOKUP($E149,CQ$463:CT$474,4,FALSE)*CQ149*($K149)+(CQ149-CR149-CS149)*(1-$K149)</f>
        <v>0</v>
      </c>
      <c r="CU149" s="1204"/>
      <c r="CY149" s="1202">
        <f>$G149</f>
        <v>0</v>
      </c>
      <c r="CZ149" s="1203">
        <f>VLOOKUP($E149,CY$463:DB$474,2,FALSE)*CY149*($K149)+IF($G149&lt;&gt;0,($H149/$G149)*CY149,0)*(1-$K149)</f>
        <v>0</v>
      </c>
      <c r="DA149" s="1203">
        <f>VLOOKUP($E149,CY$463:DB$474,3,FALSE)*CY149*($K149)+IF($G149&lt;&gt;0,($I149/$G149)*CY149,0)*(1-$K149)</f>
        <v>0</v>
      </c>
      <c r="DB149" s="1203">
        <f>VLOOKUP($E149,CY$463:DB$474,4,FALSE)*CY149*($K149)+(CY149-CZ149-DA149)*(1-$K149)</f>
        <v>0</v>
      </c>
      <c r="DC149" s="1204"/>
      <c r="DG149" s="1202">
        <f>$G149</f>
        <v>0</v>
      </c>
      <c r="DH149" s="1203">
        <f>VLOOKUP($E149,DG$463:DJ$474,2,FALSE)*DG149*($K149)+IF($G149&lt;&gt;0,($H149/$G149)*DG149,0)*(1-$K149)</f>
        <v>0</v>
      </c>
      <c r="DI149" s="1203">
        <f>VLOOKUP($E149,DG$463:DJ$474,3,FALSE)*DG149*($K149)+IF($G149&lt;&gt;0,($I149/$G149)*DG149,0)*(1-$K149)</f>
        <v>0</v>
      </c>
      <c r="DJ149" s="1203">
        <f>VLOOKUP($E149,DG$463:DJ$474,4,FALSE)*DG149*($K149)+(DG149-DH149-DI149)*(1-$K149)</f>
        <v>0</v>
      </c>
      <c r="DK149" s="1204"/>
      <c r="DO149" s="1202">
        <f>$G149</f>
        <v>0</v>
      </c>
      <c r="DP149" s="1203">
        <f>VLOOKUP($E149,DO$463:DR$474,2,FALSE)*DO149*($K149)+IF($G149&lt;&gt;0,($H149/$G149)*DO149,0)*(1-$K149)</f>
        <v>0</v>
      </c>
      <c r="DQ149" s="1203">
        <f>VLOOKUP($E149,DO$463:DR$474,3,FALSE)*DO149*($K149)+IF($G149&lt;&gt;0,($I149/$G149)*DO149,0)*(1-$K149)</f>
        <v>0</v>
      </c>
      <c r="DR149" s="1203">
        <f>VLOOKUP($E149,DO$463:DR$474,4,FALSE)*DO149*($K149)+(DO149-DP149-DQ149)*(1-$K149)</f>
        <v>0</v>
      </c>
      <c r="DS149" s="1204"/>
      <c r="DW149" s="1202">
        <f>$G149</f>
        <v>0</v>
      </c>
      <c r="DX149" s="1203">
        <f>VLOOKUP($E149,DW$463:DZ$474,2,FALSE)*DW149*($K149)+IF($G149&lt;&gt;0,($H149/$G149)*DW149,0)*(1-$K149)</f>
        <v>0</v>
      </c>
      <c r="DY149" s="1203">
        <f>VLOOKUP($E149,DW$463:DZ$474,3,FALSE)*DW149*($K149)+IF($G149&lt;&gt;0,($I149/$G149)*DW149,0)*(1-$K149)</f>
        <v>0</v>
      </c>
      <c r="DZ149" s="1203">
        <f>VLOOKUP($E149,DW$463:DZ$474,4,FALSE)*DW149*($K149)+(DW149-DX149-DY149)*(1-$K149)</f>
        <v>0</v>
      </c>
      <c r="EA149" s="1204"/>
      <c r="EE149" s="1202">
        <f>$G149</f>
        <v>0</v>
      </c>
      <c r="EF149" s="1203">
        <f>VLOOKUP($E149,EE$463:EH$474,2,FALSE)*EE149*($K149)+IF($G149&lt;&gt;0,($H149/$G149)*EE149,0)*(1-$K149)</f>
        <v>0</v>
      </c>
      <c r="EG149" s="1203">
        <f>VLOOKUP($E149,EE$463:EH$474,3,FALSE)*EE149*($K149)+IF($G149&lt;&gt;0,($I149/$G149)*EE149,0)*(1-$K149)</f>
        <v>0</v>
      </c>
      <c r="EH149" s="1203">
        <f>VLOOKUP($E149,EE$463:EH$474,4,FALSE)*EE149*($K149)+(EE149-EF149-EG149)*(1-$K149)</f>
        <v>0</v>
      </c>
      <c r="EI149" s="1204"/>
      <c r="EM149" s="1202">
        <f>$G149</f>
        <v>0</v>
      </c>
      <c r="EN149" s="1203">
        <f>VLOOKUP($E149,EM$463:EP$474,2,FALSE)*EM149*($K149)+IF($G149&lt;&gt;0,($H149/$G149)*EM149,0)*(1-$K149)</f>
        <v>0</v>
      </c>
      <c r="EO149" s="1203">
        <f>VLOOKUP($E149,EM$463:EP$474,3,FALSE)*EM149*($K149)+IF($G149&lt;&gt;0,($I149/$G149)*EM149,0)*(1-$K149)</f>
        <v>0</v>
      </c>
      <c r="EP149" s="1203">
        <f>VLOOKUP($E149,EM$463:EP$474,4,FALSE)*EM149*($K149)+(EM149-EN149-EO149)*(1-$K149)</f>
        <v>0</v>
      </c>
      <c r="EQ149" s="1204"/>
      <c r="EU149" s="1202">
        <f>$G149</f>
        <v>0</v>
      </c>
      <c r="EV149" s="1203">
        <f>VLOOKUP($E149,EU$463:EX$474,2,FALSE)*EU149*($K149)+IF($G149&lt;&gt;0,($H149/$G149)*EU149,0)*(1-$K149)</f>
        <v>0</v>
      </c>
      <c r="EW149" s="1203">
        <f>VLOOKUP($E149,EU$463:EX$474,3,FALSE)*EU149*($K149)+IF($G149&lt;&gt;0,($I149/$G149)*EU149,0)*(1-$K149)</f>
        <v>0</v>
      </c>
      <c r="EX149" s="1203">
        <f>VLOOKUP($E149,EU$463:EX$474,4,FALSE)*EU149*($K149)+(EU149-EV149-EW149)*(1-$K149)</f>
        <v>0</v>
      </c>
      <c r="EY149" s="1204"/>
      <c r="FC149" s="1202">
        <f>$G149</f>
        <v>0</v>
      </c>
      <c r="FD149" s="1203">
        <f>VLOOKUP($E149,FC$463:FF$474,2,FALSE)*FC149*($K149)+IF($G149&lt;&gt;0,($H149/$G149)*FC149,0)*(1-$K149)</f>
        <v>0</v>
      </c>
      <c r="FE149" s="1203">
        <f>VLOOKUP($E149,FC$463:FF$474,3,FALSE)*FC149*($K149)+IF($G149&lt;&gt;0,($I149/$G149)*FC149,0)*(1-$K149)</f>
        <v>0</v>
      </c>
      <c r="FF149" s="1203">
        <f>VLOOKUP($E149,FC$463:FF$474,4,FALSE)*FC149*($K149)+(FC149-FD149-FE149)*(1-$K149)</f>
        <v>0</v>
      </c>
      <c r="FG149" s="1204"/>
      <c r="FK149" s="1202">
        <f>$G149</f>
        <v>0</v>
      </c>
      <c r="FL149" s="1203">
        <f>VLOOKUP($E149,FK$463:FN$474,2,FALSE)*FK149*($K149)+IF($G149&lt;&gt;0,($H149/$G149)*FK149,0)*(1-$K149)</f>
        <v>0</v>
      </c>
      <c r="FM149" s="1203">
        <f>VLOOKUP($E149,FK$463:FN$474,3,FALSE)*FK149*($K149)+IF($G149&lt;&gt;0,($I149/$G149)*FK149,0)*(1-$K149)</f>
        <v>0</v>
      </c>
      <c r="FN149" s="1203">
        <f>VLOOKUP($E149,FK$463:FN$474,4,FALSE)*FK149*($K149)+(FK149-FL149-FM149)*(1-$K149)</f>
        <v>0</v>
      </c>
      <c r="FO149" s="1204"/>
    </row>
    <row r="150" spans="1:171" ht="16.5">
      <c r="A150" s="1269"/>
      <c r="B150" s="127" t="s">
        <v>96</v>
      </c>
      <c r="C150" s="1226"/>
      <c r="D150" s="1227"/>
      <c r="E150" s="1227"/>
      <c r="F150" s="1228"/>
      <c r="G150" s="1245">
        <f>G146-G147+G148-G149</f>
        <v>0</v>
      </c>
      <c r="H150" s="1245">
        <f>H146-H147+H148-H149</f>
        <v>0</v>
      </c>
      <c r="I150" s="1245">
        <f>I146-I147+I148-I149</f>
        <v>0</v>
      </c>
      <c r="J150" s="1246">
        <f>J146-J147+J148-J149</f>
        <v>0</v>
      </c>
      <c r="K150" s="1167"/>
      <c r="O150" s="1297">
        <f>O146-O147+O148-O149</f>
        <v>0</v>
      </c>
      <c r="P150" s="1297">
        <f>P146-P147+P148-P149</f>
        <v>0</v>
      </c>
      <c r="Q150" s="1297">
        <f>Q146-Q147+Q148-Q149</f>
        <v>0</v>
      </c>
      <c r="R150" s="1297">
        <f>R146-R147+R148-R149</f>
        <v>0</v>
      </c>
      <c r="S150" s="1204"/>
      <c r="W150" s="1297">
        <f>W146-W147+W148-W149</f>
        <v>0</v>
      </c>
      <c r="X150" s="1297">
        <f>X146-X147+X148-X149</f>
        <v>0</v>
      </c>
      <c r="Y150" s="1297">
        <f>Y146-Y147+Y148-Y149</f>
        <v>0</v>
      </c>
      <c r="Z150" s="1297">
        <f>Z146-Z147+Z148-Z149</f>
        <v>0</v>
      </c>
      <c r="AA150" s="1204"/>
      <c r="AE150" s="1297">
        <f>AE146-AE147+AE148-AE149</f>
        <v>0</v>
      </c>
      <c r="AF150" s="1297">
        <f>AF146-AF147+AF148-AF149</f>
        <v>0</v>
      </c>
      <c r="AG150" s="1297">
        <f>AG146-AG147+AG148-AG149</f>
        <v>0</v>
      </c>
      <c r="AH150" s="1297">
        <f>AH146-AH147+AH148-AH149</f>
        <v>0</v>
      </c>
      <c r="AI150" s="1204"/>
      <c r="AM150" s="1297">
        <f>AM146-AM147+AM148-AM149</f>
        <v>0</v>
      </c>
      <c r="AN150" s="1297">
        <f>AN146-AN147+AN148-AN149</f>
        <v>0</v>
      </c>
      <c r="AO150" s="1297">
        <f>AO146-AO147+AO148-AO149</f>
        <v>0</v>
      </c>
      <c r="AP150" s="1297">
        <f>AP146-AP147+AP148-AP149</f>
        <v>0</v>
      </c>
      <c r="AQ150" s="1204"/>
      <c r="AU150" s="1297">
        <f>AU146-AU147+AU148-AU149</f>
        <v>0</v>
      </c>
      <c r="AV150" s="1297">
        <f>AV146-AV147+AV148-AV149</f>
        <v>0</v>
      </c>
      <c r="AW150" s="1297">
        <f>AW146-AW147+AW148-AW149</f>
        <v>0</v>
      </c>
      <c r="AX150" s="1297">
        <f>AX146-AX147+AX148-AX149</f>
        <v>0</v>
      </c>
      <c r="AY150" s="1204"/>
      <c r="BC150" s="1297">
        <f>BC146-BC147+BC148-BC149</f>
        <v>0</v>
      </c>
      <c r="BD150" s="1297">
        <f>BD146-BD147+BD148-BD149</f>
        <v>0</v>
      </c>
      <c r="BE150" s="1297">
        <f>BE146-BE147+BE148-BE149</f>
        <v>0</v>
      </c>
      <c r="BF150" s="1297">
        <f>BF146-BF147+BF148-BF149</f>
        <v>0</v>
      </c>
      <c r="BG150" s="1204"/>
      <c r="BK150" s="1297">
        <f>BK146-BK147+BK148-BK149</f>
        <v>0</v>
      </c>
      <c r="BL150" s="1297">
        <f>BL146-BL147+BL148-BL149</f>
        <v>0</v>
      </c>
      <c r="BM150" s="1297">
        <f>BM146-BM147+BM148-BM149</f>
        <v>0</v>
      </c>
      <c r="BN150" s="1297">
        <f>BN146-BN147+BN148-BN149</f>
        <v>0</v>
      </c>
      <c r="BO150" s="1204"/>
      <c r="BS150" s="1297">
        <f>BS146-BS147+BS148-BS149</f>
        <v>0</v>
      </c>
      <c r="BT150" s="1297">
        <f>BT146-BT147+BT148-BT149</f>
        <v>0</v>
      </c>
      <c r="BU150" s="1297">
        <f>BU146-BU147+BU148-BU149</f>
        <v>0</v>
      </c>
      <c r="BV150" s="1297">
        <f>BV146-BV147+BV148-BV149</f>
        <v>0</v>
      </c>
      <c r="BW150" s="1204"/>
      <c r="CA150" s="1297">
        <f>CA146-CA147+CA148-CA149</f>
        <v>0</v>
      </c>
      <c r="CB150" s="1297">
        <f>CB146-CB147+CB148-CB149</f>
        <v>0</v>
      </c>
      <c r="CC150" s="1297">
        <f>CC146-CC147+CC148-CC149</f>
        <v>0</v>
      </c>
      <c r="CD150" s="1297">
        <f>CD146-CD147+CD148-CD149</f>
        <v>0</v>
      </c>
      <c r="CE150" s="1204"/>
      <c r="CI150" s="1297">
        <f>CI146-CI147+CI148-CI149</f>
        <v>0</v>
      </c>
      <c r="CJ150" s="1297">
        <f>CJ146-CJ147+CJ148-CJ149</f>
        <v>0</v>
      </c>
      <c r="CK150" s="1297">
        <f>CK146-CK147+CK148-CK149</f>
        <v>0</v>
      </c>
      <c r="CL150" s="1297">
        <f>CL146-CL147+CL148-CL149</f>
        <v>0</v>
      </c>
      <c r="CM150" s="1204"/>
      <c r="CQ150" s="1297">
        <f>CQ146-CQ147+CQ148-CQ149</f>
        <v>0</v>
      </c>
      <c r="CR150" s="1297">
        <f>CR146-CR147+CR148-CR149</f>
        <v>0</v>
      </c>
      <c r="CS150" s="1297">
        <f>CS146-CS147+CS148-CS149</f>
        <v>0</v>
      </c>
      <c r="CT150" s="1297">
        <f>CT146-CT147+CT148-CT149</f>
        <v>0</v>
      </c>
      <c r="CU150" s="1204"/>
      <c r="CY150" s="1297">
        <f>CY146-CY147+CY148-CY149</f>
        <v>0</v>
      </c>
      <c r="CZ150" s="1297">
        <f>CZ146-CZ147+CZ148-CZ149</f>
        <v>0</v>
      </c>
      <c r="DA150" s="1297">
        <f>DA146-DA147+DA148-DA149</f>
        <v>0</v>
      </c>
      <c r="DB150" s="1297">
        <f>DB146-DB147+DB148-DB149</f>
        <v>0</v>
      </c>
      <c r="DC150" s="1204"/>
      <c r="DG150" s="1297">
        <f>DG146-DG147+DG148-DG149</f>
        <v>0</v>
      </c>
      <c r="DH150" s="1297">
        <f>DH146-DH147+DH148-DH149</f>
        <v>0</v>
      </c>
      <c r="DI150" s="1297">
        <f>DI146-DI147+DI148-DI149</f>
        <v>0</v>
      </c>
      <c r="DJ150" s="1297">
        <f>DJ146-DJ147+DJ148-DJ149</f>
        <v>0</v>
      </c>
      <c r="DK150" s="1204"/>
      <c r="DO150" s="1297">
        <f>DO146-DO147+DO148-DO149</f>
        <v>0</v>
      </c>
      <c r="DP150" s="1297">
        <f>DP146-DP147+DP148-DP149</f>
        <v>0</v>
      </c>
      <c r="DQ150" s="1297">
        <f>DQ146-DQ147+DQ148-DQ149</f>
        <v>0</v>
      </c>
      <c r="DR150" s="1297">
        <f>DR146-DR147+DR148-DR149</f>
        <v>0</v>
      </c>
      <c r="DS150" s="1204"/>
      <c r="DW150" s="1297">
        <f>DW146-DW147+DW148-DW149</f>
        <v>0</v>
      </c>
      <c r="DX150" s="1297">
        <f>DX146-DX147+DX148-DX149</f>
        <v>0</v>
      </c>
      <c r="DY150" s="1297">
        <f>DY146-DY147+DY148-DY149</f>
        <v>0</v>
      </c>
      <c r="DZ150" s="1297">
        <f>DZ146-DZ147+DZ148-DZ149</f>
        <v>0</v>
      </c>
      <c r="EA150" s="1204"/>
      <c r="EE150" s="1297">
        <f>EE146-EE147+EE148-EE149</f>
        <v>0</v>
      </c>
      <c r="EF150" s="1297">
        <f>EF146-EF147+EF148-EF149</f>
        <v>0</v>
      </c>
      <c r="EG150" s="1297">
        <f>EG146-EG147+EG148-EG149</f>
        <v>0</v>
      </c>
      <c r="EH150" s="1297">
        <f>EH146-EH147+EH148-EH149</f>
        <v>0</v>
      </c>
      <c r="EI150" s="1204"/>
      <c r="EM150" s="1297">
        <f>EM146-EM147+EM148-EM149</f>
        <v>0</v>
      </c>
      <c r="EN150" s="1297">
        <f>EN146-EN147+EN148-EN149</f>
        <v>0</v>
      </c>
      <c r="EO150" s="1297">
        <f>EO146-EO147+EO148-EO149</f>
        <v>0</v>
      </c>
      <c r="EP150" s="1297">
        <f>EP146-EP147+EP148-EP149</f>
        <v>0</v>
      </c>
      <c r="EQ150" s="1204"/>
      <c r="EU150" s="1297">
        <f>EU146-EU147+EU148-EU149</f>
        <v>0</v>
      </c>
      <c r="EV150" s="1297">
        <f>EV146-EV147+EV148-EV149</f>
        <v>0</v>
      </c>
      <c r="EW150" s="1297">
        <f>EW146-EW147+EW148-EW149</f>
        <v>0</v>
      </c>
      <c r="EX150" s="1297">
        <f>EX146-EX147+EX148-EX149</f>
        <v>0</v>
      </c>
      <c r="EY150" s="1204"/>
      <c r="FC150" s="1297">
        <f>FC146-FC147+FC148-FC149</f>
        <v>0</v>
      </c>
      <c r="FD150" s="1297">
        <f>FD146-FD147+FD148-FD149</f>
        <v>0</v>
      </c>
      <c r="FE150" s="1297">
        <f>FE146-FE147+FE148-FE149</f>
        <v>0</v>
      </c>
      <c r="FF150" s="1297">
        <f>FF146-FF147+FF148-FF149</f>
        <v>0</v>
      </c>
      <c r="FG150" s="1204"/>
      <c r="FK150" s="1297">
        <f>FK146-FK147+FK148-FK149</f>
        <v>0</v>
      </c>
      <c r="FL150" s="1297">
        <f>FL146-FL147+FL148-FL149</f>
        <v>0</v>
      </c>
      <c r="FM150" s="1297">
        <f>FM146-FM147+FM148-FM149</f>
        <v>0</v>
      </c>
      <c r="FN150" s="1297">
        <f>FN146-FN147+FN148-FN149</f>
        <v>0</v>
      </c>
      <c r="FO150" s="1204"/>
    </row>
    <row r="151" spans="1:171" ht="16.5">
      <c r="A151" s="1269"/>
      <c r="B151" s="127" t="s">
        <v>368</v>
      </c>
      <c r="C151" s="769"/>
      <c r="D151" s="1295"/>
      <c r="E151" s="769"/>
      <c r="F151" s="769"/>
      <c r="G151" s="1224"/>
      <c r="H151" s="771"/>
      <c r="I151" s="771"/>
      <c r="J151" s="772"/>
      <c r="K151" s="1167"/>
      <c r="O151" s="132"/>
      <c r="S151" s="1204"/>
      <c r="W151" s="132"/>
      <c r="AA151" s="1204"/>
      <c r="AE151" s="132"/>
      <c r="AI151" s="1204"/>
      <c r="AM151" s="132"/>
      <c r="AQ151" s="1204"/>
      <c r="AU151" s="132"/>
      <c r="AY151" s="1204"/>
      <c r="BC151" s="132"/>
      <c r="BG151" s="1204"/>
      <c r="BK151" s="132"/>
      <c r="BO151" s="1204"/>
      <c r="BS151" s="132"/>
      <c r="BW151" s="1204"/>
      <c r="CA151" s="132"/>
      <c r="CE151" s="1204"/>
      <c r="CI151" s="132"/>
      <c r="CM151" s="1204"/>
      <c r="CQ151" s="132"/>
      <c r="CU151" s="1204"/>
      <c r="CY151" s="132"/>
      <c r="DC151" s="1204"/>
      <c r="DG151" s="132"/>
      <c r="DK151" s="1204"/>
      <c r="DO151" s="132"/>
      <c r="DS151" s="1204"/>
      <c r="DW151" s="132"/>
      <c r="EA151" s="1204"/>
      <c r="EE151" s="132"/>
      <c r="EI151" s="1204"/>
      <c r="EM151" s="132"/>
      <c r="EQ151" s="1204"/>
      <c r="EU151" s="132"/>
      <c r="EY151" s="1204"/>
      <c r="FC151" s="132"/>
      <c r="FG151" s="1204"/>
      <c r="FK151" s="132"/>
      <c r="FO151" s="1204"/>
    </row>
    <row r="152" spans="1:171">
      <c r="A152" s="1231"/>
      <c r="B152" s="286" t="s">
        <v>20</v>
      </c>
      <c r="C152" s="1197"/>
      <c r="D152" s="1197">
        <v>252</v>
      </c>
      <c r="E152" s="629" t="str">
        <f>'Sch 1- Rate Base '!E152</f>
        <v>DIST</v>
      </c>
      <c r="F152" s="1199"/>
      <c r="G152" s="629">
        <f>'Sch 1- Rate Base '!G152</f>
        <v>0</v>
      </c>
      <c r="H152" s="629">
        <f>'Sch 1- Rate Base '!H152</f>
        <v>0</v>
      </c>
      <c r="I152" s="629">
        <f>'Sch 1- Rate Base '!I152</f>
        <v>0</v>
      </c>
      <c r="J152" s="630">
        <f>'Sch 1- Rate Base '!J152</f>
        <v>0</v>
      </c>
      <c r="K152" s="1167">
        <f t="shared" ref="K152:K160" si="627">IF($E152="DIRECT",0,1)</f>
        <v>1</v>
      </c>
      <c r="O152" s="1202">
        <f t="shared" ref="O152:O160" si="628">$G152</f>
        <v>0</v>
      </c>
      <c r="P152" s="1203">
        <f t="shared" ref="P152:P160" si="629">VLOOKUP($E152,O$463:R$474,2,FALSE)*O152*($K152)+IF($G152&lt;&gt;0,($H152/$G152)*O152,0)*(1-$K152)</f>
        <v>0</v>
      </c>
      <c r="Q152" s="1203">
        <f t="shared" ref="Q152:Q160" si="630">VLOOKUP($E152,O$463:R$474,3,FALSE)*O152*($K152)+IF($G152&lt;&gt;0,($I152/$G152)*O152,0)*(1-$K152)</f>
        <v>0</v>
      </c>
      <c r="R152" s="1203">
        <f t="shared" ref="R152:R160" si="631">VLOOKUP($E152,O$463:R$474,4,FALSE)*O152*($K152)+(O152-P152-Q152)*(1-$K152)</f>
        <v>0</v>
      </c>
      <c r="S152" s="1204"/>
      <c r="W152" s="1202">
        <f t="shared" ref="W152:W160" si="632">$G152</f>
        <v>0</v>
      </c>
      <c r="X152" s="1203">
        <f t="shared" ref="X152:X160" si="633">VLOOKUP($E152,W$463:Z$474,2,FALSE)*W152*($K152)+IF($G152&lt;&gt;0,($H152/$G152)*W152,0)*(1-$K152)</f>
        <v>0</v>
      </c>
      <c r="Y152" s="1203">
        <f t="shared" ref="Y152:Y160" si="634">VLOOKUP($E152,W$463:Z$474,3,FALSE)*W152*($K152)+IF($G152&lt;&gt;0,($I152/$G152)*W152,0)*(1-$K152)</f>
        <v>0</v>
      </c>
      <c r="Z152" s="1203">
        <f t="shared" ref="Z152:Z160" si="635">VLOOKUP($E152,W$463:Z$474,4,FALSE)*W152*($K152)+(W152-X152-Y152)*(1-$K152)</f>
        <v>0</v>
      </c>
      <c r="AA152" s="1204"/>
      <c r="AE152" s="1202">
        <f t="shared" ref="AE152:AE160" si="636">$G152</f>
        <v>0</v>
      </c>
      <c r="AF152" s="1203">
        <f t="shared" ref="AF152:AF160" si="637">VLOOKUP($E152,AE$463:AH$474,2,FALSE)*AE152*($K152)+IF($G152&lt;&gt;0,($H152/$G152)*AE152,0)*(1-$K152)</f>
        <v>0</v>
      </c>
      <c r="AG152" s="1203">
        <f t="shared" ref="AG152:AG160" si="638">VLOOKUP($E152,AE$463:AH$474,3,FALSE)*AE152*($K152)+IF($G152&lt;&gt;0,($I152/$G152)*AE152,0)*(1-$K152)</f>
        <v>0</v>
      </c>
      <c r="AH152" s="1203">
        <f t="shared" ref="AH152:AH160" si="639">VLOOKUP($E152,AE$463:AH$474,4,FALSE)*AE152*($K152)+(AE152-AF152-AG152)*(1-$K152)</f>
        <v>0</v>
      </c>
      <c r="AI152" s="1204"/>
      <c r="AM152" s="1202">
        <f t="shared" ref="AM152:AM160" si="640">$G152</f>
        <v>0</v>
      </c>
      <c r="AN152" s="1203">
        <f t="shared" ref="AN152:AN160" si="641">VLOOKUP($E152,AM$463:AP$474,2,FALSE)*AM152*($K152)+IF($G152&lt;&gt;0,($H152/$G152)*AM152,0)*(1-$K152)</f>
        <v>0</v>
      </c>
      <c r="AO152" s="1203">
        <f t="shared" ref="AO152:AO160" si="642">VLOOKUP($E152,AM$463:AP$474,3,FALSE)*AM152*($K152)+IF($G152&lt;&gt;0,($I152/$G152)*AM152,0)*(1-$K152)</f>
        <v>0</v>
      </c>
      <c r="AP152" s="1203">
        <f t="shared" ref="AP152:AP160" si="643">VLOOKUP($E152,AM$463:AP$474,4,FALSE)*AM152*($K152)+(AM152-AN152-AO152)*(1-$K152)</f>
        <v>0</v>
      </c>
      <c r="AQ152" s="1204"/>
      <c r="AU152" s="1202">
        <f t="shared" ref="AU152:AU160" si="644">$G152</f>
        <v>0</v>
      </c>
      <c r="AV152" s="1203">
        <f t="shared" ref="AV152:AV160" si="645">VLOOKUP($E152,AU$463:AX$474,2,FALSE)*AU152*($K152)+IF($G152&lt;&gt;0,($H152/$G152)*AU152,0)*(1-$K152)</f>
        <v>0</v>
      </c>
      <c r="AW152" s="1203">
        <f t="shared" ref="AW152:AW160" si="646">VLOOKUP($E152,AU$463:AX$474,3,FALSE)*AU152*($K152)+IF($G152&lt;&gt;0,($I152/$G152)*AU152,0)*(1-$K152)</f>
        <v>0</v>
      </c>
      <c r="AX152" s="1203">
        <f t="shared" ref="AX152:AX160" si="647">VLOOKUP($E152,AU$463:AX$474,4,FALSE)*AU152*($K152)+(AU152-AV152-AW152)*(1-$K152)</f>
        <v>0</v>
      </c>
      <c r="AY152" s="1204"/>
      <c r="BC152" s="1202">
        <f t="shared" ref="BC152:BC160" si="648">$G152</f>
        <v>0</v>
      </c>
      <c r="BD152" s="1203">
        <f t="shared" ref="BD152:BD160" si="649">VLOOKUP($E152,BC$463:BF$474,2,FALSE)*BC152*($K152)+IF($G152&lt;&gt;0,($H152/$G152)*BC152,0)*(1-$K152)</f>
        <v>0</v>
      </c>
      <c r="BE152" s="1203">
        <f t="shared" ref="BE152:BE160" si="650">VLOOKUP($E152,BC$463:BF$474,3,FALSE)*BC152*($K152)+IF($G152&lt;&gt;0,($I152/$G152)*BC152,0)*(1-$K152)</f>
        <v>0</v>
      </c>
      <c r="BF152" s="1203">
        <f t="shared" ref="BF152:BF160" si="651">VLOOKUP($E152,BC$463:BF$474,4,FALSE)*BC152*($K152)+(BC152-BD152-BE152)*(1-$K152)</f>
        <v>0</v>
      </c>
      <c r="BG152" s="1204"/>
      <c r="BK152" s="1202">
        <f t="shared" ref="BK152:BK160" si="652">$G152</f>
        <v>0</v>
      </c>
      <c r="BL152" s="1203">
        <f t="shared" ref="BL152:BL160" si="653">VLOOKUP($E152,BK$463:BN$474,2,FALSE)*BK152*($K152)+IF($G152&lt;&gt;0,($H152/$G152)*BK152,0)*(1-$K152)</f>
        <v>0</v>
      </c>
      <c r="BM152" s="1203">
        <f t="shared" ref="BM152:BM160" si="654">VLOOKUP($E152,BK$463:BN$474,3,FALSE)*BK152*($K152)+IF($G152&lt;&gt;0,($I152/$G152)*BK152,0)*(1-$K152)</f>
        <v>0</v>
      </c>
      <c r="BN152" s="1203">
        <f t="shared" ref="BN152:BN160" si="655">VLOOKUP($E152,BK$463:BN$474,4,FALSE)*BK152*($K152)+(BK152-BL152-BM152)*(1-$K152)</f>
        <v>0</v>
      </c>
      <c r="BO152" s="1204"/>
      <c r="BS152" s="1202">
        <f t="shared" ref="BS152:BS160" si="656">$G152</f>
        <v>0</v>
      </c>
      <c r="BT152" s="1203">
        <f t="shared" ref="BT152:BT160" si="657">VLOOKUP($E152,BS$463:BV$474,2,FALSE)*BS152*($K152)+IF($G152&lt;&gt;0,($H152/$G152)*BS152,0)*(1-$K152)</f>
        <v>0</v>
      </c>
      <c r="BU152" s="1203">
        <f t="shared" ref="BU152:BU160" si="658">VLOOKUP($E152,BS$463:BV$474,3,FALSE)*BS152*($K152)+IF($G152&lt;&gt;0,($I152/$G152)*BS152,0)*(1-$K152)</f>
        <v>0</v>
      </c>
      <c r="BV152" s="1203">
        <f t="shared" ref="BV152:BV160" si="659">VLOOKUP($E152,BS$463:BV$474,4,FALSE)*BS152*($K152)+(BS152-BT152-BU152)*(1-$K152)</f>
        <v>0</v>
      </c>
      <c r="BW152" s="1204"/>
      <c r="CA152" s="1202">
        <f t="shared" ref="CA152:CA160" si="660">$G152</f>
        <v>0</v>
      </c>
      <c r="CB152" s="1203">
        <f t="shared" ref="CB152:CB160" si="661">VLOOKUP($E152,CA$463:CD$474,2,FALSE)*CA152*($K152)+IF($G152&lt;&gt;0,($H152/$G152)*CA152,0)*(1-$K152)</f>
        <v>0</v>
      </c>
      <c r="CC152" s="1203">
        <f t="shared" ref="CC152:CC160" si="662">VLOOKUP($E152,CA$463:CD$474,3,FALSE)*CA152*($K152)+IF($G152&lt;&gt;0,($I152/$G152)*CA152,0)*(1-$K152)</f>
        <v>0</v>
      </c>
      <c r="CD152" s="1203">
        <f t="shared" ref="CD152:CD160" si="663">VLOOKUP($E152,CA$463:CD$474,4,FALSE)*CA152*($K152)+(CA152-CB152-CC152)*(1-$K152)</f>
        <v>0</v>
      </c>
      <c r="CE152" s="1204"/>
      <c r="CI152" s="1202">
        <f t="shared" ref="CI152:CI160" si="664">$G152</f>
        <v>0</v>
      </c>
      <c r="CJ152" s="1203">
        <f t="shared" ref="CJ152:CJ160" si="665">VLOOKUP($E152,CI$463:CL$474,2,FALSE)*CI152*($K152)+IF($G152&lt;&gt;0,($H152/$G152)*CI152,0)*(1-$K152)</f>
        <v>0</v>
      </c>
      <c r="CK152" s="1203">
        <f t="shared" ref="CK152:CK160" si="666">VLOOKUP($E152,CI$463:CL$474,3,FALSE)*CI152*($K152)+IF($G152&lt;&gt;0,($I152/$G152)*CI152,0)*(1-$K152)</f>
        <v>0</v>
      </c>
      <c r="CL152" s="1203">
        <f t="shared" ref="CL152:CL160" si="667">VLOOKUP($E152,CI$463:CL$474,4,FALSE)*CI152*($K152)+(CI152-CJ152-CK152)*(1-$K152)</f>
        <v>0</v>
      </c>
      <c r="CM152" s="1204"/>
      <c r="CQ152" s="1202">
        <f t="shared" ref="CQ152:CQ160" si="668">$G152</f>
        <v>0</v>
      </c>
      <c r="CR152" s="1203">
        <f t="shared" ref="CR152:CR160" si="669">VLOOKUP($E152,CQ$463:CT$474,2,FALSE)*CQ152*($K152)+IF($G152&lt;&gt;0,($H152/$G152)*CQ152,0)*(1-$K152)</f>
        <v>0</v>
      </c>
      <c r="CS152" s="1203">
        <f t="shared" ref="CS152:CS160" si="670">VLOOKUP($E152,CQ$463:CT$474,3,FALSE)*CQ152*($K152)+IF($G152&lt;&gt;0,($I152/$G152)*CQ152,0)*(1-$K152)</f>
        <v>0</v>
      </c>
      <c r="CT152" s="1203">
        <f t="shared" ref="CT152:CT160" si="671">VLOOKUP($E152,CQ$463:CT$474,4,FALSE)*CQ152*($K152)+(CQ152-CR152-CS152)*(1-$K152)</f>
        <v>0</v>
      </c>
      <c r="CU152" s="1204"/>
      <c r="CY152" s="1202">
        <f t="shared" ref="CY152:CY160" si="672">$G152</f>
        <v>0</v>
      </c>
      <c r="CZ152" s="1203">
        <f t="shared" ref="CZ152:CZ160" si="673">VLOOKUP($E152,CY$463:DB$474,2,FALSE)*CY152*($K152)+IF($G152&lt;&gt;0,($H152/$G152)*CY152,0)*(1-$K152)</f>
        <v>0</v>
      </c>
      <c r="DA152" s="1203">
        <f t="shared" ref="DA152:DA160" si="674">VLOOKUP($E152,CY$463:DB$474,3,FALSE)*CY152*($K152)+IF($G152&lt;&gt;0,($I152/$G152)*CY152,0)*(1-$K152)</f>
        <v>0</v>
      </c>
      <c r="DB152" s="1203">
        <f t="shared" ref="DB152:DB160" si="675">VLOOKUP($E152,CY$463:DB$474,4,FALSE)*CY152*($K152)+(CY152-CZ152-DA152)*(1-$K152)</f>
        <v>0</v>
      </c>
      <c r="DC152" s="1204"/>
      <c r="DG152" s="1202">
        <f t="shared" ref="DG152:DG160" si="676">$G152</f>
        <v>0</v>
      </c>
      <c r="DH152" s="1203">
        <f t="shared" ref="DH152:DH160" si="677">VLOOKUP($E152,DG$463:DJ$474,2,FALSE)*DG152*($K152)+IF($G152&lt;&gt;0,($H152/$G152)*DG152,0)*(1-$K152)</f>
        <v>0</v>
      </c>
      <c r="DI152" s="1203">
        <f t="shared" ref="DI152:DI160" si="678">VLOOKUP($E152,DG$463:DJ$474,3,FALSE)*DG152*($K152)+IF($G152&lt;&gt;0,($I152/$G152)*DG152,0)*(1-$K152)</f>
        <v>0</v>
      </c>
      <c r="DJ152" s="1203">
        <f t="shared" ref="DJ152:DJ160" si="679">VLOOKUP($E152,DG$463:DJ$474,4,FALSE)*DG152*($K152)+(DG152-DH152-DI152)*(1-$K152)</f>
        <v>0</v>
      </c>
      <c r="DK152" s="1204"/>
      <c r="DO152" s="1202">
        <f t="shared" ref="DO152:DO160" si="680">$G152</f>
        <v>0</v>
      </c>
      <c r="DP152" s="1203">
        <f t="shared" ref="DP152:DP160" si="681">VLOOKUP($E152,DO$463:DR$474,2,FALSE)*DO152*($K152)+IF($G152&lt;&gt;0,($H152/$G152)*DO152,0)*(1-$K152)</f>
        <v>0</v>
      </c>
      <c r="DQ152" s="1203">
        <f t="shared" ref="DQ152:DQ160" si="682">VLOOKUP($E152,DO$463:DR$474,3,FALSE)*DO152*($K152)+IF($G152&lt;&gt;0,($I152/$G152)*DO152,0)*(1-$K152)</f>
        <v>0</v>
      </c>
      <c r="DR152" s="1203">
        <f t="shared" ref="DR152:DR160" si="683">VLOOKUP($E152,DO$463:DR$474,4,FALSE)*DO152*($K152)+(DO152-DP152-DQ152)*(1-$K152)</f>
        <v>0</v>
      </c>
      <c r="DS152" s="1204"/>
      <c r="DW152" s="1202">
        <f t="shared" ref="DW152:DW160" si="684">$G152</f>
        <v>0</v>
      </c>
      <c r="DX152" s="1203">
        <f t="shared" ref="DX152:DX160" si="685">VLOOKUP($E152,DW$463:DZ$474,2,FALSE)*DW152*($K152)+IF($G152&lt;&gt;0,($H152/$G152)*DW152,0)*(1-$K152)</f>
        <v>0</v>
      </c>
      <c r="DY152" s="1203">
        <f t="shared" ref="DY152:DY160" si="686">VLOOKUP($E152,DW$463:DZ$474,3,FALSE)*DW152*($K152)+IF($G152&lt;&gt;0,($I152/$G152)*DW152,0)*(1-$K152)</f>
        <v>0</v>
      </c>
      <c r="DZ152" s="1203">
        <f t="shared" ref="DZ152:DZ160" si="687">VLOOKUP($E152,DW$463:DZ$474,4,FALSE)*DW152*($K152)+(DW152-DX152-DY152)*(1-$K152)</f>
        <v>0</v>
      </c>
      <c r="EA152" s="1204"/>
      <c r="EE152" s="1202">
        <f t="shared" ref="EE152:EE160" si="688">$G152</f>
        <v>0</v>
      </c>
      <c r="EF152" s="1203">
        <f t="shared" ref="EF152:EF160" si="689">VLOOKUP($E152,EE$463:EH$474,2,FALSE)*EE152*($K152)+IF($G152&lt;&gt;0,($H152/$G152)*EE152,0)*(1-$K152)</f>
        <v>0</v>
      </c>
      <c r="EG152" s="1203">
        <f t="shared" ref="EG152:EG160" si="690">VLOOKUP($E152,EE$463:EH$474,3,FALSE)*EE152*($K152)+IF($G152&lt;&gt;0,($I152/$G152)*EE152,0)*(1-$K152)</f>
        <v>0</v>
      </c>
      <c r="EH152" s="1203">
        <f t="shared" ref="EH152:EH160" si="691">VLOOKUP($E152,EE$463:EH$474,4,FALSE)*EE152*($K152)+(EE152-EF152-EG152)*(1-$K152)</f>
        <v>0</v>
      </c>
      <c r="EI152" s="1204"/>
      <c r="EM152" s="1202">
        <f t="shared" ref="EM152:EM160" si="692">$G152</f>
        <v>0</v>
      </c>
      <c r="EN152" s="1203">
        <f t="shared" ref="EN152:EN160" si="693">VLOOKUP($E152,EM$463:EP$474,2,FALSE)*EM152*($K152)+IF($G152&lt;&gt;0,($H152/$G152)*EM152,0)*(1-$K152)</f>
        <v>0</v>
      </c>
      <c r="EO152" s="1203">
        <f t="shared" ref="EO152:EO160" si="694">VLOOKUP($E152,EM$463:EP$474,3,FALSE)*EM152*($K152)+IF($G152&lt;&gt;0,($I152/$G152)*EM152,0)*(1-$K152)</f>
        <v>0</v>
      </c>
      <c r="EP152" s="1203">
        <f t="shared" ref="EP152:EP160" si="695">VLOOKUP($E152,EM$463:EP$474,4,FALSE)*EM152*($K152)+(EM152-EN152-EO152)*(1-$K152)</f>
        <v>0</v>
      </c>
      <c r="EQ152" s="1204"/>
      <c r="EU152" s="1202">
        <f t="shared" ref="EU152:EU160" si="696">$G152</f>
        <v>0</v>
      </c>
      <c r="EV152" s="1203">
        <f t="shared" ref="EV152:EV160" si="697">VLOOKUP($E152,EU$463:EX$474,2,FALSE)*EU152*($K152)+IF($G152&lt;&gt;0,($H152/$G152)*EU152,0)*(1-$K152)</f>
        <v>0</v>
      </c>
      <c r="EW152" s="1203">
        <f t="shared" ref="EW152:EW160" si="698">VLOOKUP($E152,EU$463:EX$474,3,FALSE)*EU152*($K152)+IF($G152&lt;&gt;0,($I152/$G152)*EU152,0)*(1-$K152)</f>
        <v>0</v>
      </c>
      <c r="EX152" s="1203">
        <f t="shared" ref="EX152:EX160" si="699">VLOOKUP($E152,EU$463:EX$474,4,FALSE)*EU152*($K152)+(EU152-EV152-EW152)*(1-$K152)</f>
        <v>0</v>
      </c>
      <c r="EY152" s="1204"/>
      <c r="FC152" s="1202">
        <f t="shared" ref="FC152:FC160" si="700">$G152</f>
        <v>0</v>
      </c>
      <c r="FD152" s="1203">
        <f t="shared" ref="FD152:FD160" si="701">VLOOKUP($E152,FC$463:FF$474,2,FALSE)*FC152*($K152)+IF($G152&lt;&gt;0,($H152/$G152)*FC152,0)*(1-$K152)</f>
        <v>0</v>
      </c>
      <c r="FE152" s="1203">
        <f t="shared" ref="FE152:FE160" si="702">VLOOKUP($E152,FC$463:FF$474,3,FALSE)*FC152*($K152)+IF($G152&lt;&gt;0,($I152/$G152)*FC152,0)*(1-$K152)</f>
        <v>0</v>
      </c>
      <c r="FF152" s="1203">
        <f t="shared" ref="FF152:FF160" si="703">VLOOKUP($E152,FC$463:FF$474,4,FALSE)*FC152*($K152)+(FC152-FD152-FE152)*(1-$K152)</f>
        <v>0</v>
      </c>
      <c r="FG152" s="1204"/>
      <c r="FK152" s="1202">
        <f t="shared" ref="FK152:FK160" si="704">$G152</f>
        <v>0</v>
      </c>
      <c r="FL152" s="1203">
        <f t="shared" ref="FL152:FL160" si="705">VLOOKUP($E152,FK$463:FN$474,2,FALSE)*FK152*($K152)+IF($G152&lt;&gt;0,($H152/$G152)*FK152,0)*(1-$K152)</f>
        <v>0</v>
      </c>
      <c r="FM152" s="1203">
        <f t="shared" ref="FM152:FM160" si="706">VLOOKUP($E152,FK$463:FN$474,3,FALSE)*FK152*($K152)+IF($G152&lt;&gt;0,($I152/$G152)*FK152,0)*(1-$K152)</f>
        <v>0</v>
      </c>
      <c r="FN152" s="1203">
        <f t="shared" ref="FN152:FN160" si="707">VLOOKUP($E152,FK$463:FN$474,4,FALSE)*FK152*($K152)+(FK152-FL152-FM152)*(1-$K152)</f>
        <v>0</v>
      </c>
      <c r="FO152" s="1204"/>
    </row>
    <row r="153" spans="1:171">
      <c r="A153" s="1231"/>
      <c r="B153" s="286" t="s">
        <v>23</v>
      </c>
      <c r="C153" s="1197"/>
      <c r="D153" s="1197">
        <v>253</v>
      </c>
      <c r="E153" s="629" t="str">
        <f>'Sch 1- Rate Base '!E153</f>
        <v>DIRECT</v>
      </c>
      <c r="F153" s="1199"/>
      <c r="G153" s="629">
        <f>'Sch 1- Rate Base '!G153</f>
        <v>0</v>
      </c>
      <c r="H153" s="629">
        <f>'Sch 1- Rate Base '!H153</f>
        <v>0</v>
      </c>
      <c r="I153" s="629">
        <f>'Sch 1- Rate Base '!I153</f>
        <v>0</v>
      </c>
      <c r="J153" s="630">
        <f>'Sch 1- Rate Base '!J153</f>
        <v>0</v>
      </c>
      <c r="K153" s="1167">
        <f t="shared" si="627"/>
        <v>0</v>
      </c>
      <c r="O153" s="1202">
        <f t="shared" si="628"/>
        <v>0</v>
      </c>
      <c r="P153" s="1203">
        <f t="shared" si="629"/>
        <v>0</v>
      </c>
      <c r="Q153" s="1203">
        <f t="shared" si="630"/>
        <v>0</v>
      </c>
      <c r="R153" s="1203">
        <f t="shared" si="631"/>
        <v>0</v>
      </c>
      <c r="S153" s="1204"/>
      <c r="W153" s="1202">
        <f t="shared" si="632"/>
        <v>0</v>
      </c>
      <c r="X153" s="1203">
        <f t="shared" si="633"/>
        <v>0</v>
      </c>
      <c r="Y153" s="1203">
        <f t="shared" si="634"/>
        <v>0</v>
      </c>
      <c r="Z153" s="1203">
        <f t="shared" si="635"/>
        <v>0</v>
      </c>
      <c r="AA153" s="1204"/>
      <c r="AE153" s="1202">
        <f t="shared" si="636"/>
        <v>0</v>
      </c>
      <c r="AF153" s="1203">
        <f t="shared" si="637"/>
        <v>0</v>
      </c>
      <c r="AG153" s="1203">
        <f t="shared" si="638"/>
        <v>0</v>
      </c>
      <c r="AH153" s="1203">
        <f t="shared" si="639"/>
        <v>0</v>
      </c>
      <c r="AI153" s="1204"/>
      <c r="AM153" s="1202">
        <f t="shared" si="640"/>
        <v>0</v>
      </c>
      <c r="AN153" s="1203">
        <f t="shared" si="641"/>
        <v>0</v>
      </c>
      <c r="AO153" s="1203">
        <f t="shared" si="642"/>
        <v>0</v>
      </c>
      <c r="AP153" s="1203">
        <f t="shared" si="643"/>
        <v>0</v>
      </c>
      <c r="AQ153" s="1204"/>
      <c r="AU153" s="1202">
        <f t="shared" si="644"/>
        <v>0</v>
      </c>
      <c r="AV153" s="1203">
        <f t="shared" si="645"/>
        <v>0</v>
      </c>
      <c r="AW153" s="1203">
        <f t="shared" si="646"/>
        <v>0</v>
      </c>
      <c r="AX153" s="1203">
        <f t="shared" si="647"/>
        <v>0</v>
      </c>
      <c r="AY153" s="1204"/>
      <c r="BC153" s="1202">
        <f t="shared" si="648"/>
        <v>0</v>
      </c>
      <c r="BD153" s="1203">
        <f t="shared" si="649"/>
        <v>0</v>
      </c>
      <c r="BE153" s="1203">
        <f t="shared" si="650"/>
        <v>0</v>
      </c>
      <c r="BF153" s="1203">
        <f t="shared" si="651"/>
        <v>0</v>
      </c>
      <c r="BG153" s="1204"/>
      <c r="BK153" s="1202">
        <f t="shared" si="652"/>
        <v>0</v>
      </c>
      <c r="BL153" s="1203">
        <f t="shared" si="653"/>
        <v>0</v>
      </c>
      <c r="BM153" s="1203">
        <f t="shared" si="654"/>
        <v>0</v>
      </c>
      <c r="BN153" s="1203">
        <f t="shared" si="655"/>
        <v>0</v>
      </c>
      <c r="BO153" s="1204"/>
      <c r="BS153" s="1202">
        <f t="shared" si="656"/>
        <v>0</v>
      </c>
      <c r="BT153" s="1203">
        <f t="shared" si="657"/>
        <v>0</v>
      </c>
      <c r="BU153" s="1203">
        <f t="shared" si="658"/>
        <v>0</v>
      </c>
      <c r="BV153" s="1203">
        <f t="shared" si="659"/>
        <v>0</v>
      </c>
      <c r="BW153" s="1204"/>
      <c r="CA153" s="1202">
        <f t="shared" si="660"/>
        <v>0</v>
      </c>
      <c r="CB153" s="1203">
        <f t="shared" si="661"/>
        <v>0</v>
      </c>
      <c r="CC153" s="1203">
        <f t="shared" si="662"/>
        <v>0</v>
      </c>
      <c r="CD153" s="1203">
        <f t="shared" si="663"/>
        <v>0</v>
      </c>
      <c r="CE153" s="1204"/>
      <c r="CI153" s="1202">
        <f t="shared" si="664"/>
        <v>0</v>
      </c>
      <c r="CJ153" s="1203">
        <f t="shared" si="665"/>
        <v>0</v>
      </c>
      <c r="CK153" s="1203">
        <f t="shared" si="666"/>
        <v>0</v>
      </c>
      <c r="CL153" s="1203">
        <f t="shared" si="667"/>
        <v>0</v>
      </c>
      <c r="CM153" s="1204"/>
      <c r="CQ153" s="1202">
        <f t="shared" si="668"/>
        <v>0</v>
      </c>
      <c r="CR153" s="1203">
        <f t="shared" si="669"/>
        <v>0</v>
      </c>
      <c r="CS153" s="1203">
        <f t="shared" si="670"/>
        <v>0</v>
      </c>
      <c r="CT153" s="1203">
        <f t="shared" si="671"/>
        <v>0</v>
      </c>
      <c r="CU153" s="1204"/>
      <c r="CY153" s="1202">
        <f t="shared" si="672"/>
        <v>0</v>
      </c>
      <c r="CZ153" s="1203">
        <f t="shared" si="673"/>
        <v>0</v>
      </c>
      <c r="DA153" s="1203">
        <f t="shared" si="674"/>
        <v>0</v>
      </c>
      <c r="DB153" s="1203">
        <f t="shared" si="675"/>
        <v>0</v>
      </c>
      <c r="DC153" s="1204"/>
      <c r="DG153" s="1202">
        <f t="shared" si="676"/>
        <v>0</v>
      </c>
      <c r="DH153" s="1203">
        <f t="shared" si="677"/>
        <v>0</v>
      </c>
      <c r="DI153" s="1203">
        <f t="shared" si="678"/>
        <v>0</v>
      </c>
      <c r="DJ153" s="1203">
        <f t="shared" si="679"/>
        <v>0</v>
      </c>
      <c r="DK153" s="1204"/>
      <c r="DO153" s="1202">
        <f t="shared" si="680"/>
        <v>0</v>
      </c>
      <c r="DP153" s="1203">
        <f t="shared" si="681"/>
        <v>0</v>
      </c>
      <c r="DQ153" s="1203">
        <f t="shared" si="682"/>
        <v>0</v>
      </c>
      <c r="DR153" s="1203">
        <f t="shared" si="683"/>
        <v>0</v>
      </c>
      <c r="DS153" s="1204"/>
      <c r="DW153" s="1202">
        <f t="shared" si="684"/>
        <v>0</v>
      </c>
      <c r="DX153" s="1203">
        <f t="shared" si="685"/>
        <v>0</v>
      </c>
      <c r="DY153" s="1203">
        <f t="shared" si="686"/>
        <v>0</v>
      </c>
      <c r="DZ153" s="1203">
        <f t="shared" si="687"/>
        <v>0</v>
      </c>
      <c r="EA153" s="1204"/>
      <c r="EE153" s="1202">
        <f t="shared" si="688"/>
        <v>0</v>
      </c>
      <c r="EF153" s="1203">
        <f t="shared" si="689"/>
        <v>0</v>
      </c>
      <c r="EG153" s="1203">
        <f t="shared" si="690"/>
        <v>0</v>
      </c>
      <c r="EH153" s="1203">
        <f t="shared" si="691"/>
        <v>0</v>
      </c>
      <c r="EI153" s="1204"/>
      <c r="EM153" s="1202">
        <f t="shared" si="692"/>
        <v>0</v>
      </c>
      <c r="EN153" s="1203">
        <f t="shared" si="693"/>
        <v>0</v>
      </c>
      <c r="EO153" s="1203">
        <f t="shared" si="694"/>
        <v>0</v>
      </c>
      <c r="EP153" s="1203">
        <f t="shared" si="695"/>
        <v>0</v>
      </c>
      <c r="EQ153" s="1204"/>
      <c r="EU153" s="1202">
        <f t="shared" si="696"/>
        <v>0</v>
      </c>
      <c r="EV153" s="1203">
        <f t="shared" si="697"/>
        <v>0</v>
      </c>
      <c r="EW153" s="1203">
        <f t="shared" si="698"/>
        <v>0</v>
      </c>
      <c r="EX153" s="1203">
        <f t="shared" si="699"/>
        <v>0</v>
      </c>
      <c r="EY153" s="1204"/>
      <c r="FC153" s="1202">
        <f t="shared" si="700"/>
        <v>0</v>
      </c>
      <c r="FD153" s="1203">
        <f t="shared" si="701"/>
        <v>0</v>
      </c>
      <c r="FE153" s="1203">
        <f t="shared" si="702"/>
        <v>0</v>
      </c>
      <c r="FF153" s="1203">
        <f t="shared" si="703"/>
        <v>0</v>
      </c>
      <c r="FG153" s="1204"/>
      <c r="FK153" s="1202">
        <f t="shared" si="704"/>
        <v>0</v>
      </c>
      <c r="FL153" s="1203">
        <f t="shared" si="705"/>
        <v>0</v>
      </c>
      <c r="FM153" s="1203">
        <f t="shared" si="706"/>
        <v>0</v>
      </c>
      <c r="FN153" s="1203">
        <f t="shared" si="707"/>
        <v>0</v>
      </c>
      <c r="FO153" s="1204"/>
    </row>
    <row r="154" spans="1:171">
      <c r="A154" s="1231"/>
      <c r="B154" s="286" t="s">
        <v>24</v>
      </c>
      <c r="C154" s="1197"/>
      <c r="D154" s="1197">
        <v>254</v>
      </c>
      <c r="E154" s="629" t="str">
        <f>'Sch 1- Rate Base '!E154</f>
        <v>DIRECT</v>
      </c>
      <c r="F154" s="1199"/>
      <c r="G154" s="629">
        <f>'Sch 1- Rate Base '!G154</f>
        <v>0</v>
      </c>
      <c r="H154" s="629">
        <f>'Sch 1- Rate Base '!H154</f>
        <v>0</v>
      </c>
      <c r="I154" s="629">
        <f>'Sch 1- Rate Base '!I154</f>
        <v>0</v>
      </c>
      <c r="J154" s="630">
        <f>'Sch 1- Rate Base '!J154</f>
        <v>0</v>
      </c>
      <c r="K154" s="1167">
        <f t="shared" si="627"/>
        <v>0</v>
      </c>
      <c r="O154" s="1202">
        <f t="shared" si="628"/>
        <v>0</v>
      </c>
      <c r="P154" s="1203">
        <f t="shared" si="629"/>
        <v>0</v>
      </c>
      <c r="Q154" s="1203">
        <f t="shared" si="630"/>
        <v>0</v>
      </c>
      <c r="R154" s="1203">
        <f t="shared" si="631"/>
        <v>0</v>
      </c>
      <c r="S154" s="1204"/>
      <c r="W154" s="1202">
        <f t="shared" si="632"/>
        <v>0</v>
      </c>
      <c r="X154" s="1203">
        <f t="shared" si="633"/>
        <v>0</v>
      </c>
      <c r="Y154" s="1203">
        <f t="shared" si="634"/>
        <v>0</v>
      </c>
      <c r="Z154" s="1203">
        <f t="shared" si="635"/>
        <v>0</v>
      </c>
      <c r="AA154" s="1204"/>
      <c r="AE154" s="1202">
        <f t="shared" si="636"/>
        <v>0</v>
      </c>
      <c r="AF154" s="1203">
        <f t="shared" si="637"/>
        <v>0</v>
      </c>
      <c r="AG154" s="1203">
        <f t="shared" si="638"/>
        <v>0</v>
      </c>
      <c r="AH154" s="1203">
        <f t="shared" si="639"/>
        <v>0</v>
      </c>
      <c r="AI154" s="1204"/>
      <c r="AM154" s="1202">
        <f t="shared" si="640"/>
        <v>0</v>
      </c>
      <c r="AN154" s="1203">
        <f t="shared" si="641"/>
        <v>0</v>
      </c>
      <c r="AO154" s="1203">
        <f t="shared" si="642"/>
        <v>0</v>
      </c>
      <c r="AP154" s="1203">
        <f t="shared" si="643"/>
        <v>0</v>
      </c>
      <c r="AQ154" s="1204"/>
      <c r="AU154" s="1202">
        <f t="shared" si="644"/>
        <v>0</v>
      </c>
      <c r="AV154" s="1203">
        <f t="shared" si="645"/>
        <v>0</v>
      </c>
      <c r="AW154" s="1203">
        <f t="shared" si="646"/>
        <v>0</v>
      </c>
      <c r="AX154" s="1203">
        <f t="shared" si="647"/>
        <v>0</v>
      </c>
      <c r="AY154" s="1204"/>
      <c r="BC154" s="1202">
        <f t="shared" si="648"/>
        <v>0</v>
      </c>
      <c r="BD154" s="1203">
        <f t="shared" si="649"/>
        <v>0</v>
      </c>
      <c r="BE154" s="1203">
        <f t="shared" si="650"/>
        <v>0</v>
      </c>
      <c r="BF154" s="1203">
        <f t="shared" si="651"/>
        <v>0</v>
      </c>
      <c r="BG154" s="1204"/>
      <c r="BK154" s="1202">
        <f t="shared" si="652"/>
        <v>0</v>
      </c>
      <c r="BL154" s="1203">
        <f t="shared" si="653"/>
        <v>0</v>
      </c>
      <c r="BM154" s="1203">
        <f t="shared" si="654"/>
        <v>0</v>
      </c>
      <c r="BN154" s="1203">
        <f t="shared" si="655"/>
        <v>0</v>
      </c>
      <c r="BO154" s="1204"/>
      <c r="BS154" s="1202">
        <f t="shared" si="656"/>
        <v>0</v>
      </c>
      <c r="BT154" s="1203">
        <f t="shared" si="657"/>
        <v>0</v>
      </c>
      <c r="BU154" s="1203">
        <f t="shared" si="658"/>
        <v>0</v>
      </c>
      <c r="BV154" s="1203">
        <f t="shared" si="659"/>
        <v>0</v>
      </c>
      <c r="BW154" s="1204"/>
      <c r="CA154" s="1202">
        <f t="shared" si="660"/>
        <v>0</v>
      </c>
      <c r="CB154" s="1203">
        <f t="shared" si="661"/>
        <v>0</v>
      </c>
      <c r="CC154" s="1203">
        <f t="shared" si="662"/>
        <v>0</v>
      </c>
      <c r="CD154" s="1203">
        <f t="shared" si="663"/>
        <v>0</v>
      </c>
      <c r="CE154" s="1204"/>
      <c r="CI154" s="1202">
        <f t="shared" si="664"/>
        <v>0</v>
      </c>
      <c r="CJ154" s="1203">
        <f t="shared" si="665"/>
        <v>0</v>
      </c>
      <c r="CK154" s="1203">
        <f t="shared" si="666"/>
        <v>0</v>
      </c>
      <c r="CL154" s="1203">
        <f t="shared" si="667"/>
        <v>0</v>
      </c>
      <c r="CM154" s="1204"/>
      <c r="CQ154" s="1202">
        <f t="shared" si="668"/>
        <v>0</v>
      </c>
      <c r="CR154" s="1203">
        <f t="shared" si="669"/>
        <v>0</v>
      </c>
      <c r="CS154" s="1203">
        <f t="shared" si="670"/>
        <v>0</v>
      </c>
      <c r="CT154" s="1203">
        <f t="shared" si="671"/>
        <v>0</v>
      </c>
      <c r="CU154" s="1204"/>
      <c r="CY154" s="1202">
        <f t="shared" si="672"/>
        <v>0</v>
      </c>
      <c r="CZ154" s="1203">
        <f t="shared" si="673"/>
        <v>0</v>
      </c>
      <c r="DA154" s="1203">
        <f t="shared" si="674"/>
        <v>0</v>
      </c>
      <c r="DB154" s="1203">
        <f t="shared" si="675"/>
        <v>0</v>
      </c>
      <c r="DC154" s="1204"/>
      <c r="DG154" s="1202">
        <f t="shared" si="676"/>
        <v>0</v>
      </c>
      <c r="DH154" s="1203">
        <f t="shared" si="677"/>
        <v>0</v>
      </c>
      <c r="DI154" s="1203">
        <f t="shared" si="678"/>
        <v>0</v>
      </c>
      <c r="DJ154" s="1203">
        <f t="shared" si="679"/>
        <v>0</v>
      </c>
      <c r="DK154" s="1204"/>
      <c r="DO154" s="1202">
        <f t="shared" si="680"/>
        <v>0</v>
      </c>
      <c r="DP154" s="1203">
        <f t="shared" si="681"/>
        <v>0</v>
      </c>
      <c r="DQ154" s="1203">
        <f t="shared" si="682"/>
        <v>0</v>
      </c>
      <c r="DR154" s="1203">
        <f t="shared" si="683"/>
        <v>0</v>
      </c>
      <c r="DS154" s="1204"/>
      <c r="DW154" s="1202">
        <f t="shared" si="684"/>
        <v>0</v>
      </c>
      <c r="DX154" s="1203">
        <f t="shared" si="685"/>
        <v>0</v>
      </c>
      <c r="DY154" s="1203">
        <f t="shared" si="686"/>
        <v>0</v>
      </c>
      <c r="DZ154" s="1203">
        <f t="shared" si="687"/>
        <v>0</v>
      </c>
      <c r="EA154" s="1204"/>
      <c r="EE154" s="1202">
        <f t="shared" si="688"/>
        <v>0</v>
      </c>
      <c r="EF154" s="1203">
        <f t="shared" si="689"/>
        <v>0</v>
      </c>
      <c r="EG154" s="1203">
        <f t="shared" si="690"/>
        <v>0</v>
      </c>
      <c r="EH154" s="1203">
        <f t="shared" si="691"/>
        <v>0</v>
      </c>
      <c r="EI154" s="1204"/>
      <c r="EM154" s="1202">
        <f t="shared" si="692"/>
        <v>0</v>
      </c>
      <c r="EN154" s="1203">
        <f t="shared" si="693"/>
        <v>0</v>
      </c>
      <c r="EO154" s="1203">
        <f t="shared" si="694"/>
        <v>0</v>
      </c>
      <c r="EP154" s="1203">
        <f t="shared" si="695"/>
        <v>0</v>
      </c>
      <c r="EQ154" s="1204"/>
      <c r="EU154" s="1202">
        <f t="shared" si="696"/>
        <v>0</v>
      </c>
      <c r="EV154" s="1203">
        <f t="shared" si="697"/>
        <v>0</v>
      </c>
      <c r="EW154" s="1203">
        <f t="shared" si="698"/>
        <v>0</v>
      </c>
      <c r="EX154" s="1203">
        <f t="shared" si="699"/>
        <v>0</v>
      </c>
      <c r="EY154" s="1204"/>
      <c r="FC154" s="1202">
        <f t="shared" si="700"/>
        <v>0</v>
      </c>
      <c r="FD154" s="1203">
        <f t="shared" si="701"/>
        <v>0</v>
      </c>
      <c r="FE154" s="1203">
        <f t="shared" si="702"/>
        <v>0</v>
      </c>
      <c r="FF154" s="1203">
        <f t="shared" si="703"/>
        <v>0</v>
      </c>
      <c r="FG154" s="1204"/>
      <c r="FK154" s="1202">
        <f t="shared" si="704"/>
        <v>0</v>
      </c>
      <c r="FL154" s="1203">
        <f t="shared" si="705"/>
        <v>0</v>
      </c>
      <c r="FM154" s="1203">
        <f t="shared" si="706"/>
        <v>0</v>
      </c>
      <c r="FN154" s="1203">
        <f t="shared" si="707"/>
        <v>0</v>
      </c>
      <c r="FO154" s="1204"/>
    </row>
    <row r="155" spans="1:171">
      <c r="A155" s="1231"/>
      <c r="B155" s="286" t="s">
        <v>21</v>
      </c>
      <c r="C155" s="1197"/>
      <c r="D155" s="1197">
        <v>255</v>
      </c>
      <c r="E155" s="629" t="str">
        <f>'Sch 1- Rate Base '!E155</f>
        <v>DIST</v>
      </c>
      <c r="F155" s="1199"/>
      <c r="G155" s="629">
        <f>'Sch 1- Rate Base '!G155</f>
        <v>0</v>
      </c>
      <c r="H155" s="629">
        <f>'Sch 1- Rate Base '!H155</f>
        <v>0</v>
      </c>
      <c r="I155" s="629">
        <f>'Sch 1- Rate Base '!I155</f>
        <v>0</v>
      </c>
      <c r="J155" s="630">
        <f>'Sch 1- Rate Base '!J155</f>
        <v>0</v>
      </c>
      <c r="K155" s="1167">
        <f t="shared" si="627"/>
        <v>1</v>
      </c>
      <c r="O155" s="1202">
        <f t="shared" si="628"/>
        <v>0</v>
      </c>
      <c r="P155" s="1203">
        <f t="shared" si="629"/>
        <v>0</v>
      </c>
      <c r="Q155" s="1203">
        <f t="shared" si="630"/>
        <v>0</v>
      </c>
      <c r="R155" s="1203">
        <f t="shared" si="631"/>
        <v>0</v>
      </c>
      <c r="S155" s="1204"/>
      <c r="W155" s="1202">
        <f t="shared" si="632"/>
        <v>0</v>
      </c>
      <c r="X155" s="1203">
        <f t="shared" si="633"/>
        <v>0</v>
      </c>
      <c r="Y155" s="1203">
        <f t="shared" si="634"/>
        <v>0</v>
      </c>
      <c r="Z155" s="1203">
        <f t="shared" si="635"/>
        <v>0</v>
      </c>
      <c r="AA155" s="1204"/>
      <c r="AE155" s="1202">
        <f t="shared" si="636"/>
        <v>0</v>
      </c>
      <c r="AF155" s="1203">
        <f t="shared" si="637"/>
        <v>0</v>
      </c>
      <c r="AG155" s="1203">
        <f t="shared" si="638"/>
        <v>0</v>
      </c>
      <c r="AH155" s="1203">
        <f t="shared" si="639"/>
        <v>0</v>
      </c>
      <c r="AI155" s="1204"/>
      <c r="AM155" s="1202">
        <f t="shared" si="640"/>
        <v>0</v>
      </c>
      <c r="AN155" s="1203">
        <f t="shared" si="641"/>
        <v>0</v>
      </c>
      <c r="AO155" s="1203">
        <f t="shared" si="642"/>
        <v>0</v>
      </c>
      <c r="AP155" s="1203">
        <f t="shared" si="643"/>
        <v>0</v>
      </c>
      <c r="AQ155" s="1204"/>
      <c r="AU155" s="1202">
        <f t="shared" si="644"/>
        <v>0</v>
      </c>
      <c r="AV155" s="1203">
        <f t="shared" si="645"/>
        <v>0</v>
      </c>
      <c r="AW155" s="1203">
        <f t="shared" si="646"/>
        <v>0</v>
      </c>
      <c r="AX155" s="1203">
        <f t="shared" si="647"/>
        <v>0</v>
      </c>
      <c r="AY155" s="1204"/>
      <c r="BC155" s="1202">
        <f t="shared" si="648"/>
        <v>0</v>
      </c>
      <c r="BD155" s="1203">
        <f t="shared" si="649"/>
        <v>0</v>
      </c>
      <c r="BE155" s="1203">
        <f t="shared" si="650"/>
        <v>0</v>
      </c>
      <c r="BF155" s="1203">
        <f t="shared" si="651"/>
        <v>0</v>
      </c>
      <c r="BG155" s="1204"/>
      <c r="BK155" s="1202">
        <f t="shared" si="652"/>
        <v>0</v>
      </c>
      <c r="BL155" s="1203">
        <f t="shared" si="653"/>
        <v>0</v>
      </c>
      <c r="BM155" s="1203">
        <f t="shared" si="654"/>
        <v>0</v>
      </c>
      <c r="BN155" s="1203">
        <f t="shared" si="655"/>
        <v>0</v>
      </c>
      <c r="BO155" s="1204"/>
      <c r="BS155" s="1202">
        <f t="shared" si="656"/>
        <v>0</v>
      </c>
      <c r="BT155" s="1203">
        <f t="shared" si="657"/>
        <v>0</v>
      </c>
      <c r="BU155" s="1203">
        <f t="shared" si="658"/>
        <v>0</v>
      </c>
      <c r="BV155" s="1203">
        <f t="shared" si="659"/>
        <v>0</v>
      </c>
      <c r="BW155" s="1204"/>
      <c r="CA155" s="1202">
        <f t="shared" si="660"/>
        <v>0</v>
      </c>
      <c r="CB155" s="1203">
        <f t="shared" si="661"/>
        <v>0</v>
      </c>
      <c r="CC155" s="1203">
        <f t="shared" si="662"/>
        <v>0</v>
      </c>
      <c r="CD155" s="1203">
        <f t="shared" si="663"/>
        <v>0</v>
      </c>
      <c r="CE155" s="1204"/>
      <c r="CI155" s="1202">
        <f t="shared" si="664"/>
        <v>0</v>
      </c>
      <c r="CJ155" s="1203">
        <f t="shared" si="665"/>
        <v>0</v>
      </c>
      <c r="CK155" s="1203">
        <f t="shared" si="666"/>
        <v>0</v>
      </c>
      <c r="CL155" s="1203">
        <f t="shared" si="667"/>
        <v>0</v>
      </c>
      <c r="CM155" s="1204"/>
      <c r="CQ155" s="1202">
        <f t="shared" si="668"/>
        <v>0</v>
      </c>
      <c r="CR155" s="1203">
        <f t="shared" si="669"/>
        <v>0</v>
      </c>
      <c r="CS155" s="1203">
        <f t="shared" si="670"/>
        <v>0</v>
      </c>
      <c r="CT155" s="1203">
        <f t="shared" si="671"/>
        <v>0</v>
      </c>
      <c r="CU155" s="1204"/>
      <c r="CY155" s="1202">
        <f t="shared" si="672"/>
        <v>0</v>
      </c>
      <c r="CZ155" s="1203">
        <f t="shared" si="673"/>
        <v>0</v>
      </c>
      <c r="DA155" s="1203">
        <f t="shared" si="674"/>
        <v>0</v>
      </c>
      <c r="DB155" s="1203">
        <f t="shared" si="675"/>
        <v>0</v>
      </c>
      <c r="DC155" s="1204"/>
      <c r="DG155" s="1202">
        <f t="shared" si="676"/>
        <v>0</v>
      </c>
      <c r="DH155" s="1203">
        <f t="shared" si="677"/>
        <v>0</v>
      </c>
      <c r="DI155" s="1203">
        <f t="shared" si="678"/>
        <v>0</v>
      </c>
      <c r="DJ155" s="1203">
        <f t="shared" si="679"/>
        <v>0</v>
      </c>
      <c r="DK155" s="1204"/>
      <c r="DO155" s="1202">
        <f t="shared" si="680"/>
        <v>0</v>
      </c>
      <c r="DP155" s="1203">
        <f t="shared" si="681"/>
        <v>0</v>
      </c>
      <c r="DQ155" s="1203">
        <f t="shared" si="682"/>
        <v>0</v>
      </c>
      <c r="DR155" s="1203">
        <f t="shared" si="683"/>
        <v>0</v>
      </c>
      <c r="DS155" s="1204"/>
      <c r="DW155" s="1202">
        <f t="shared" si="684"/>
        <v>0</v>
      </c>
      <c r="DX155" s="1203">
        <f t="shared" si="685"/>
        <v>0</v>
      </c>
      <c r="DY155" s="1203">
        <f t="shared" si="686"/>
        <v>0</v>
      </c>
      <c r="DZ155" s="1203">
        <f t="shared" si="687"/>
        <v>0</v>
      </c>
      <c r="EA155" s="1204"/>
      <c r="EE155" s="1202">
        <f t="shared" si="688"/>
        <v>0</v>
      </c>
      <c r="EF155" s="1203">
        <f t="shared" si="689"/>
        <v>0</v>
      </c>
      <c r="EG155" s="1203">
        <f t="shared" si="690"/>
        <v>0</v>
      </c>
      <c r="EH155" s="1203">
        <f t="shared" si="691"/>
        <v>0</v>
      </c>
      <c r="EI155" s="1204"/>
      <c r="EM155" s="1202">
        <f t="shared" si="692"/>
        <v>0</v>
      </c>
      <c r="EN155" s="1203">
        <f t="shared" si="693"/>
        <v>0</v>
      </c>
      <c r="EO155" s="1203">
        <f t="shared" si="694"/>
        <v>0</v>
      </c>
      <c r="EP155" s="1203">
        <f t="shared" si="695"/>
        <v>0</v>
      </c>
      <c r="EQ155" s="1204"/>
      <c r="EU155" s="1202">
        <f t="shared" si="696"/>
        <v>0</v>
      </c>
      <c r="EV155" s="1203">
        <f t="shared" si="697"/>
        <v>0</v>
      </c>
      <c r="EW155" s="1203">
        <f t="shared" si="698"/>
        <v>0</v>
      </c>
      <c r="EX155" s="1203">
        <f t="shared" si="699"/>
        <v>0</v>
      </c>
      <c r="EY155" s="1204"/>
      <c r="FC155" s="1202">
        <f t="shared" si="700"/>
        <v>0</v>
      </c>
      <c r="FD155" s="1203">
        <f t="shared" si="701"/>
        <v>0</v>
      </c>
      <c r="FE155" s="1203">
        <f t="shared" si="702"/>
        <v>0</v>
      </c>
      <c r="FF155" s="1203">
        <f t="shared" si="703"/>
        <v>0</v>
      </c>
      <c r="FG155" s="1204"/>
      <c r="FK155" s="1202">
        <f t="shared" si="704"/>
        <v>0</v>
      </c>
      <c r="FL155" s="1203">
        <f t="shared" si="705"/>
        <v>0</v>
      </c>
      <c r="FM155" s="1203">
        <f t="shared" si="706"/>
        <v>0</v>
      </c>
      <c r="FN155" s="1203">
        <f t="shared" si="707"/>
        <v>0</v>
      </c>
      <c r="FO155" s="1204"/>
    </row>
    <row r="156" spans="1:171">
      <c r="A156" s="1231"/>
      <c r="B156" s="286" t="s">
        <v>22</v>
      </c>
      <c r="C156" s="1197"/>
      <c r="D156" s="1197">
        <v>256</v>
      </c>
      <c r="E156" s="629" t="str">
        <f>'Sch 1- Rate Base '!E156</f>
        <v>DIRECT</v>
      </c>
      <c r="F156" s="1199"/>
      <c r="G156" s="629">
        <f>'Sch 1- Rate Base '!G156</f>
        <v>0</v>
      </c>
      <c r="H156" s="629">
        <f>'Sch 1- Rate Base '!H156</f>
        <v>0</v>
      </c>
      <c r="I156" s="629">
        <f>'Sch 1- Rate Base '!I156</f>
        <v>0</v>
      </c>
      <c r="J156" s="630">
        <f>'Sch 1- Rate Base '!J156</f>
        <v>0</v>
      </c>
      <c r="K156" s="1167">
        <f t="shared" si="627"/>
        <v>0</v>
      </c>
      <c r="O156" s="1202">
        <f t="shared" si="628"/>
        <v>0</v>
      </c>
      <c r="P156" s="1203">
        <f t="shared" si="629"/>
        <v>0</v>
      </c>
      <c r="Q156" s="1203">
        <f t="shared" si="630"/>
        <v>0</v>
      </c>
      <c r="R156" s="1203">
        <f t="shared" si="631"/>
        <v>0</v>
      </c>
      <c r="S156" s="1204"/>
      <c r="W156" s="1202">
        <f t="shared" si="632"/>
        <v>0</v>
      </c>
      <c r="X156" s="1203">
        <f t="shared" si="633"/>
        <v>0</v>
      </c>
      <c r="Y156" s="1203">
        <f t="shared" si="634"/>
        <v>0</v>
      </c>
      <c r="Z156" s="1203">
        <f t="shared" si="635"/>
        <v>0</v>
      </c>
      <c r="AA156" s="1204"/>
      <c r="AE156" s="1202">
        <f t="shared" si="636"/>
        <v>0</v>
      </c>
      <c r="AF156" s="1203">
        <f t="shared" si="637"/>
        <v>0</v>
      </c>
      <c r="AG156" s="1203">
        <f t="shared" si="638"/>
        <v>0</v>
      </c>
      <c r="AH156" s="1203">
        <f t="shared" si="639"/>
        <v>0</v>
      </c>
      <c r="AI156" s="1204"/>
      <c r="AM156" s="1202">
        <f t="shared" si="640"/>
        <v>0</v>
      </c>
      <c r="AN156" s="1203">
        <f t="shared" si="641"/>
        <v>0</v>
      </c>
      <c r="AO156" s="1203">
        <f t="shared" si="642"/>
        <v>0</v>
      </c>
      <c r="AP156" s="1203">
        <f t="shared" si="643"/>
        <v>0</v>
      </c>
      <c r="AQ156" s="1204"/>
      <c r="AU156" s="1202">
        <f t="shared" si="644"/>
        <v>0</v>
      </c>
      <c r="AV156" s="1203">
        <f t="shared" si="645"/>
        <v>0</v>
      </c>
      <c r="AW156" s="1203">
        <f t="shared" si="646"/>
        <v>0</v>
      </c>
      <c r="AX156" s="1203">
        <f t="shared" si="647"/>
        <v>0</v>
      </c>
      <c r="AY156" s="1204"/>
      <c r="BC156" s="1202">
        <f t="shared" si="648"/>
        <v>0</v>
      </c>
      <c r="BD156" s="1203">
        <f t="shared" si="649"/>
        <v>0</v>
      </c>
      <c r="BE156" s="1203">
        <f t="shared" si="650"/>
        <v>0</v>
      </c>
      <c r="BF156" s="1203">
        <f t="shared" si="651"/>
        <v>0</v>
      </c>
      <c r="BG156" s="1204"/>
      <c r="BK156" s="1202">
        <f t="shared" si="652"/>
        <v>0</v>
      </c>
      <c r="BL156" s="1203">
        <f t="shared" si="653"/>
        <v>0</v>
      </c>
      <c r="BM156" s="1203">
        <f t="shared" si="654"/>
        <v>0</v>
      </c>
      <c r="BN156" s="1203">
        <f t="shared" si="655"/>
        <v>0</v>
      </c>
      <c r="BO156" s="1204"/>
      <c r="BS156" s="1202">
        <f t="shared" si="656"/>
        <v>0</v>
      </c>
      <c r="BT156" s="1203">
        <f t="shared" si="657"/>
        <v>0</v>
      </c>
      <c r="BU156" s="1203">
        <f t="shared" si="658"/>
        <v>0</v>
      </c>
      <c r="BV156" s="1203">
        <f t="shared" si="659"/>
        <v>0</v>
      </c>
      <c r="BW156" s="1204"/>
      <c r="CA156" s="1202">
        <f t="shared" si="660"/>
        <v>0</v>
      </c>
      <c r="CB156" s="1203">
        <f t="shared" si="661"/>
        <v>0</v>
      </c>
      <c r="CC156" s="1203">
        <f t="shared" si="662"/>
        <v>0</v>
      </c>
      <c r="CD156" s="1203">
        <f t="shared" si="663"/>
        <v>0</v>
      </c>
      <c r="CE156" s="1204"/>
      <c r="CI156" s="1202">
        <f t="shared" si="664"/>
        <v>0</v>
      </c>
      <c r="CJ156" s="1203">
        <f t="shared" si="665"/>
        <v>0</v>
      </c>
      <c r="CK156" s="1203">
        <f t="shared" si="666"/>
        <v>0</v>
      </c>
      <c r="CL156" s="1203">
        <f t="shared" si="667"/>
        <v>0</v>
      </c>
      <c r="CM156" s="1204"/>
      <c r="CQ156" s="1202">
        <f t="shared" si="668"/>
        <v>0</v>
      </c>
      <c r="CR156" s="1203">
        <f t="shared" si="669"/>
        <v>0</v>
      </c>
      <c r="CS156" s="1203">
        <f t="shared" si="670"/>
        <v>0</v>
      </c>
      <c r="CT156" s="1203">
        <f t="shared" si="671"/>
        <v>0</v>
      </c>
      <c r="CU156" s="1204"/>
      <c r="CY156" s="1202">
        <f t="shared" si="672"/>
        <v>0</v>
      </c>
      <c r="CZ156" s="1203">
        <f t="shared" si="673"/>
        <v>0</v>
      </c>
      <c r="DA156" s="1203">
        <f t="shared" si="674"/>
        <v>0</v>
      </c>
      <c r="DB156" s="1203">
        <f t="shared" si="675"/>
        <v>0</v>
      </c>
      <c r="DC156" s="1204"/>
      <c r="DG156" s="1202">
        <f t="shared" si="676"/>
        <v>0</v>
      </c>
      <c r="DH156" s="1203">
        <f t="shared" si="677"/>
        <v>0</v>
      </c>
      <c r="DI156" s="1203">
        <f t="shared" si="678"/>
        <v>0</v>
      </c>
      <c r="DJ156" s="1203">
        <f t="shared" si="679"/>
        <v>0</v>
      </c>
      <c r="DK156" s="1204"/>
      <c r="DO156" s="1202">
        <f t="shared" si="680"/>
        <v>0</v>
      </c>
      <c r="DP156" s="1203">
        <f t="shared" si="681"/>
        <v>0</v>
      </c>
      <c r="DQ156" s="1203">
        <f t="shared" si="682"/>
        <v>0</v>
      </c>
      <c r="DR156" s="1203">
        <f t="shared" si="683"/>
        <v>0</v>
      </c>
      <c r="DS156" s="1204"/>
      <c r="DW156" s="1202">
        <f t="shared" si="684"/>
        <v>0</v>
      </c>
      <c r="DX156" s="1203">
        <f t="shared" si="685"/>
        <v>0</v>
      </c>
      <c r="DY156" s="1203">
        <f t="shared" si="686"/>
        <v>0</v>
      </c>
      <c r="DZ156" s="1203">
        <f t="shared" si="687"/>
        <v>0</v>
      </c>
      <c r="EA156" s="1204"/>
      <c r="EE156" s="1202">
        <f t="shared" si="688"/>
        <v>0</v>
      </c>
      <c r="EF156" s="1203">
        <f t="shared" si="689"/>
        <v>0</v>
      </c>
      <c r="EG156" s="1203">
        <f t="shared" si="690"/>
        <v>0</v>
      </c>
      <c r="EH156" s="1203">
        <f t="shared" si="691"/>
        <v>0</v>
      </c>
      <c r="EI156" s="1204"/>
      <c r="EM156" s="1202">
        <f t="shared" si="692"/>
        <v>0</v>
      </c>
      <c r="EN156" s="1203">
        <f t="shared" si="693"/>
        <v>0</v>
      </c>
      <c r="EO156" s="1203">
        <f t="shared" si="694"/>
        <v>0</v>
      </c>
      <c r="EP156" s="1203">
        <f t="shared" si="695"/>
        <v>0</v>
      </c>
      <c r="EQ156" s="1204"/>
      <c r="EU156" s="1202">
        <f t="shared" si="696"/>
        <v>0</v>
      </c>
      <c r="EV156" s="1203">
        <f t="shared" si="697"/>
        <v>0</v>
      </c>
      <c r="EW156" s="1203">
        <f t="shared" si="698"/>
        <v>0</v>
      </c>
      <c r="EX156" s="1203">
        <f t="shared" si="699"/>
        <v>0</v>
      </c>
      <c r="EY156" s="1204"/>
      <c r="FC156" s="1202">
        <f t="shared" si="700"/>
        <v>0</v>
      </c>
      <c r="FD156" s="1203">
        <f t="shared" si="701"/>
        <v>0</v>
      </c>
      <c r="FE156" s="1203">
        <f t="shared" si="702"/>
        <v>0</v>
      </c>
      <c r="FF156" s="1203">
        <f t="shared" si="703"/>
        <v>0</v>
      </c>
      <c r="FG156" s="1204"/>
      <c r="FK156" s="1202">
        <f t="shared" si="704"/>
        <v>0</v>
      </c>
      <c r="FL156" s="1203">
        <f t="shared" si="705"/>
        <v>0</v>
      </c>
      <c r="FM156" s="1203">
        <f t="shared" si="706"/>
        <v>0</v>
      </c>
      <c r="FN156" s="1203">
        <f t="shared" si="707"/>
        <v>0</v>
      </c>
      <c r="FO156" s="1204"/>
    </row>
    <row r="157" spans="1:171">
      <c r="A157" s="1231"/>
      <c r="B157" s="286" t="s">
        <v>25</v>
      </c>
      <c r="C157" s="1197"/>
      <c r="D157" s="1197">
        <v>257</v>
      </c>
      <c r="E157" s="629" t="str">
        <f>'Sch 1- Rate Base '!E157</f>
        <v>PTDG</v>
      </c>
      <c r="F157" s="1199"/>
      <c r="G157" s="629">
        <f>'Sch 1- Rate Base '!G157</f>
        <v>0</v>
      </c>
      <c r="H157" s="629">
        <f>'Sch 1- Rate Base '!H157</f>
        <v>0</v>
      </c>
      <c r="I157" s="629">
        <f>'Sch 1- Rate Base '!I157</f>
        <v>0</v>
      </c>
      <c r="J157" s="630">
        <f>'Sch 1- Rate Base '!J157</f>
        <v>0</v>
      </c>
      <c r="K157" s="1167">
        <f t="shared" si="627"/>
        <v>1</v>
      </c>
      <c r="O157" s="1202">
        <f t="shared" si="628"/>
        <v>0</v>
      </c>
      <c r="P157" s="1203">
        <f t="shared" si="629"/>
        <v>0</v>
      </c>
      <c r="Q157" s="1203">
        <f t="shared" si="630"/>
        <v>0</v>
      </c>
      <c r="R157" s="1203">
        <f t="shared" si="631"/>
        <v>0</v>
      </c>
      <c r="S157" s="1204"/>
      <c r="W157" s="1202">
        <f t="shared" si="632"/>
        <v>0</v>
      </c>
      <c r="X157" s="1203">
        <f t="shared" si="633"/>
        <v>0</v>
      </c>
      <c r="Y157" s="1203">
        <f t="shared" si="634"/>
        <v>0</v>
      </c>
      <c r="Z157" s="1203">
        <f t="shared" si="635"/>
        <v>0</v>
      </c>
      <c r="AA157" s="1204"/>
      <c r="AE157" s="1202">
        <f t="shared" si="636"/>
        <v>0</v>
      </c>
      <c r="AF157" s="1203">
        <f t="shared" si="637"/>
        <v>0</v>
      </c>
      <c r="AG157" s="1203">
        <f t="shared" si="638"/>
        <v>0</v>
      </c>
      <c r="AH157" s="1203">
        <f t="shared" si="639"/>
        <v>0</v>
      </c>
      <c r="AI157" s="1204"/>
      <c r="AM157" s="1202">
        <f t="shared" si="640"/>
        <v>0</v>
      </c>
      <c r="AN157" s="1203">
        <f t="shared" si="641"/>
        <v>0</v>
      </c>
      <c r="AO157" s="1203">
        <f t="shared" si="642"/>
        <v>0</v>
      </c>
      <c r="AP157" s="1203">
        <f t="shared" si="643"/>
        <v>0</v>
      </c>
      <c r="AQ157" s="1204"/>
      <c r="AU157" s="1202">
        <f t="shared" si="644"/>
        <v>0</v>
      </c>
      <c r="AV157" s="1203">
        <f t="shared" si="645"/>
        <v>0</v>
      </c>
      <c r="AW157" s="1203">
        <f t="shared" si="646"/>
        <v>0</v>
      </c>
      <c r="AX157" s="1203">
        <f t="shared" si="647"/>
        <v>0</v>
      </c>
      <c r="AY157" s="1204"/>
      <c r="BC157" s="1202">
        <f t="shared" si="648"/>
        <v>0</v>
      </c>
      <c r="BD157" s="1203">
        <f t="shared" si="649"/>
        <v>0</v>
      </c>
      <c r="BE157" s="1203">
        <f t="shared" si="650"/>
        <v>0</v>
      </c>
      <c r="BF157" s="1203">
        <f t="shared" si="651"/>
        <v>0</v>
      </c>
      <c r="BG157" s="1204"/>
      <c r="BK157" s="1202">
        <f t="shared" si="652"/>
        <v>0</v>
      </c>
      <c r="BL157" s="1203">
        <f t="shared" si="653"/>
        <v>0</v>
      </c>
      <c r="BM157" s="1203">
        <f t="shared" si="654"/>
        <v>0</v>
      </c>
      <c r="BN157" s="1203">
        <f t="shared" si="655"/>
        <v>0</v>
      </c>
      <c r="BO157" s="1204"/>
      <c r="BS157" s="1202">
        <f t="shared" si="656"/>
        <v>0</v>
      </c>
      <c r="BT157" s="1203">
        <f t="shared" si="657"/>
        <v>0</v>
      </c>
      <c r="BU157" s="1203">
        <f t="shared" si="658"/>
        <v>0</v>
      </c>
      <c r="BV157" s="1203">
        <f t="shared" si="659"/>
        <v>0</v>
      </c>
      <c r="BW157" s="1204"/>
      <c r="CA157" s="1202">
        <f t="shared" si="660"/>
        <v>0</v>
      </c>
      <c r="CB157" s="1203">
        <f t="shared" si="661"/>
        <v>0</v>
      </c>
      <c r="CC157" s="1203">
        <f t="shared" si="662"/>
        <v>0</v>
      </c>
      <c r="CD157" s="1203">
        <f t="shared" si="663"/>
        <v>0</v>
      </c>
      <c r="CE157" s="1204"/>
      <c r="CI157" s="1202">
        <f t="shared" si="664"/>
        <v>0</v>
      </c>
      <c r="CJ157" s="1203">
        <f t="shared" si="665"/>
        <v>0</v>
      </c>
      <c r="CK157" s="1203">
        <f t="shared" si="666"/>
        <v>0</v>
      </c>
      <c r="CL157" s="1203">
        <f t="shared" si="667"/>
        <v>0</v>
      </c>
      <c r="CM157" s="1204"/>
      <c r="CQ157" s="1202">
        <f t="shared" si="668"/>
        <v>0</v>
      </c>
      <c r="CR157" s="1203">
        <f t="shared" si="669"/>
        <v>0</v>
      </c>
      <c r="CS157" s="1203">
        <f t="shared" si="670"/>
        <v>0</v>
      </c>
      <c r="CT157" s="1203">
        <f t="shared" si="671"/>
        <v>0</v>
      </c>
      <c r="CU157" s="1204"/>
      <c r="CY157" s="1202">
        <f t="shared" si="672"/>
        <v>0</v>
      </c>
      <c r="CZ157" s="1203">
        <f t="shared" si="673"/>
        <v>0</v>
      </c>
      <c r="DA157" s="1203">
        <f t="shared" si="674"/>
        <v>0</v>
      </c>
      <c r="DB157" s="1203">
        <f t="shared" si="675"/>
        <v>0</v>
      </c>
      <c r="DC157" s="1204"/>
      <c r="DG157" s="1202">
        <f t="shared" si="676"/>
        <v>0</v>
      </c>
      <c r="DH157" s="1203">
        <f t="shared" si="677"/>
        <v>0</v>
      </c>
      <c r="DI157" s="1203">
        <f t="shared" si="678"/>
        <v>0</v>
      </c>
      <c r="DJ157" s="1203">
        <f t="shared" si="679"/>
        <v>0</v>
      </c>
      <c r="DK157" s="1204"/>
      <c r="DO157" s="1202">
        <f t="shared" si="680"/>
        <v>0</v>
      </c>
      <c r="DP157" s="1203">
        <f t="shared" si="681"/>
        <v>0</v>
      </c>
      <c r="DQ157" s="1203">
        <f t="shared" si="682"/>
        <v>0</v>
      </c>
      <c r="DR157" s="1203">
        <f t="shared" si="683"/>
        <v>0</v>
      </c>
      <c r="DS157" s="1204"/>
      <c r="DW157" s="1202">
        <f t="shared" si="684"/>
        <v>0</v>
      </c>
      <c r="DX157" s="1203">
        <f t="shared" si="685"/>
        <v>0</v>
      </c>
      <c r="DY157" s="1203">
        <f t="shared" si="686"/>
        <v>0</v>
      </c>
      <c r="DZ157" s="1203">
        <f t="shared" si="687"/>
        <v>0</v>
      </c>
      <c r="EA157" s="1204"/>
      <c r="EE157" s="1202">
        <f t="shared" si="688"/>
        <v>0</v>
      </c>
      <c r="EF157" s="1203">
        <f t="shared" si="689"/>
        <v>0</v>
      </c>
      <c r="EG157" s="1203">
        <f t="shared" si="690"/>
        <v>0</v>
      </c>
      <c r="EH157" s="1203">
        <f t="shared" si="691"/>
        <v>0</v>
      </c>
      <c r="EI157" s="1204"/>
      <c r="EM157" s="1202">
        <f t="shared" si="692"/>
        <v>0</v>
      </c>
      <c r="EN157" s="1203">
        <f t="shared" si="693"/>
        <v>0</v>
      </c>
      <c r="EO157" s="1203">
        <f t="shared" si="694"/>
        <v>0</v>
      </c>
      <c r="EP157" s="1203">
        <f t="shared" si="695"/>
        <v>0</v>
      </c>
      <c r="EQ157" s="1204"/>
      <c r="EU157" s="1202">
        <f t="shared" si="696"/>
        <v>0</v>
      </c>
      <c r="EV157" s="1203">
        <f t="shared" si="697"/>
        <v>0</v>
      </c>
      <c r="EW157" s="1203">
        <f t="shared" si="698"/>
        <v>0</v>
      </c>
      <c r="EX157" s="1203">
        <f t="shared" si="699"/>
        <v>0</v>
      </c>
      <c r="EY157" s="1204"/>
      <c r="FC157" s="1202">
        <f t="shared" si="700"/>
        <v>0</v>
      </c>
      <c r="FD157" s="1203">
        <f t="shared" si="701"/>
        <v>0</v>
      </c>
      <c r="FE157" s="1203">
        <f t="shared" si="702"/>
        <v>0</v>
      </c>
      <c r="FF157" s="1203">
        <f t="shared" si="703"/>
        <v>0</v>
      </c>
      <c r="FG157" s="1204"/>
      <c r="FK157" s="1202">
        <f t="shared" si="704"/>
        <v>0</v>
      </c>
      <c r="FL157" s="1203">
        <f t="shared" si="705"/>
        <v>0</v>
      </c>
      <c r="FM157" s="1203">
        <f t="shared" si="706"/>
        <v>0</v>
      </c>
      <c r="FN157" s="1203">
        <f t="shared" si="707"/>
        <v>0</v>
      </c>
      <c r="FO157" s="1204"/>
    </row>
    <row r="158" spans="1:171">
      <c r="A158" s="1231"/>
      <c r="B158" s="286" t="s">
        <v>29</v>
      </c>
      <c r="C158" s="1197"/>
      <c r="D158" s="1197">
        <v>281</v>
      </c>
      <c r="E158" s="629" t="str">
        <f>'Sch 1- Rate Base '!E158</f>
        <v>DIST</v>
      </c>
      <c r="F158" s="1199"/>
      <c r="G158" s="629">
        <f>'Sch 1- Rate Base '!G158</f>
        <v>0</v>
      </c>
      <c r="H158" s="629">
        <f>'Sch 1- Rate Base '!H158</f>
        <v>0</v>
      </c>
      <c r="I158" s="629">
        <f>'Sch 1- Rate Base '!I158</f>
        <v>0</v>
      </c>
      <c r="J158" s="630">
        <f>'Sch 1- Rate Base '!J158</f>
        <v>0</v>
      </c>
      <c r="K158" s="1167">
        <f t="shared" si="627"/>
        <v>1</v>
      </c>
      <c r="O158" s="1202">
        <f t="shared" si="628"/>
        <v>0</v>
      </c>
      <c r="P158" s="1203">
        <f t="shared" si="629"/>
        <v>0</v>
      </c>
      <c r="Q158" s="1203">
        <f t="shared" si="630"/>
        <v>0</v>
      </c>
      <c r="R158" s="1203">
        <f t="shared" si="631"/>
        <v>0</v>
      </c>
      <c r="S158" s="1204"/>
      <c r="W158" s="1202">
        <f t="shared" si="632"/>
        <v>0</v>
      </c>
      <c r="X158" s="1203">
        <f t="shared" si="633"/>
        <v>0</v>
      </c>
      <c r="Y158" s="1203">
        <f t="shared" si="634"/>
        <v>0</v>
      </c>
      <c r="Z158" s="1203">
        <f t="shared" si="635"/>
        <v>0</v>
      </c>
      <c r="AA158" s="1204"/>
      <c r="AE158" s="1202">
        <f t="shared" si="636"/>
        <v>0</v>
      </c>
      <c r="AF158" s="1203">
        <f t="shared" si="637"/>
        <v>0</v>
      </c>
      <c r="AG158" s="1203">
        <f t="shared" si="638"/>
        <v>0</v>
      </c>
      <c r="AH158" s="1203">
        <f t="shared" si="639"/>
        <v>0</v>
      </c>
      <c r="AI158" s="1204"/>
      <c r="AM158" s="1202">
        <f t="shared" si="640"/>
        <v>0</v>
      </c>
      <c r="AN158" s="1203">
        <f t="shared" si="641"/>
        <v>0</v>
      </c>
      <c r="AO158" s="1203">
        <f t="shared" si="642"/>
        <v>0</v>
      </c>
      <c r="AP158" s="1203">
        <f t="shared" si="643"/>
        <v>0</v>
      </c>
      <c r="AQ158" s="1204"/>
      <c r="AU158" s="1202">
        <f t="shared" si="644"/>
        <v>0</v>
      </c>
      <c r="AV158" s="1203">
        <f t="shared" si="645"/>
        <v>0</v>
      </c>
      <c r="AW158" s="1203">
        <f t="shared" si="646"/>
        <v>0</v>
      </c>
      <c r="AX158" s="1203">
        <f t="shared" si="647"/>
        <v>0</v>
      </c>
      <c r="AY158" s="1204"/>
      <c r="BC158" s="1202">
        <f t="shared" si="648"/>
        <v>0</v>
      </c>
      <c r="BD158" s="1203">
        <f t="shared" si="649"/>
        <v>0</v>
      </c>
      <c r="BE158" s="1203">
        <f t="shared" si="650"/>
        <v>0</v>
      </c>
      <c r="BF158" s="1203">
        <f t="shared" si="651"/>
        <v>0</v>
      </c>
      <c r="BG158" s="1204"/>
      <c r="BK158" s="1202">
        <f t="shared" si="652"/>
        <v>0</v>
      </c>
      <c r="BL158" s="1203">
        <f t="shared" si="653"/>
        <v>0</v>
      </c>
      <c r="BM158" s="1203">
        <f t="shared" si="654"/>
        <v>0</v>
      </c>
      <c r="BN158" s="1203">
        <f t="shared" si="655"/>
        <v>0</v>
      </c>
      <c r="BO158" s="1204"/>
      <c r="BS158" s="1202">
        <f t="shared" si="656"/>
        <v>0</v>
      </c>
      <c r="BT158" s="1203">
        <f t="shared" si="657"/>
        <v>0</v>
      </c>
      <c r="BU158" s="1203">
        <f t="shared" si="658"/>
        <v>0</v>
      </c>
      <c r="BV158" s="1203">
        <f t="shared" si="659"/>
        <v>0</v>
      </c>
      <c r="BW158" s="1204"/>
      <c r="CA158" s="1202">
        <f t="shared" si="660"/>
        <v>0</v>
      </c>
      <c r="CB158" s="1203">
        <f t="shared" si="661"/>
        <v>0</v>
      </c>
      <c r="CC158" s="1203">
        <f t="shared" si="662"/>
        <v>0</v>
      </c>
      <c r="CD158" s="1203">
        <f t="shared" si="663"/>
        <v>0</v>
      </c>
      <c r="CE158" s="1204"/>
      <c r="CI158" s="1202">
        <f t="shared" si="664"/>
        <v>0</v>
      </c>
      <c r="CJ158" s="1203">
        <f t="shared" si="665"/>
        <v>0</v>
      </c>
      <c r="CK158" s="1203">
        <f t="shared" si="666"/>
        <v>0</v>
      </c>
      <c r="CL158" s="1203">
        <f t="shared" si="667"/>
        <v>0</v>
      </c>
      <c r="CM158" s="1204"/>
      <c r="CQ158" s="1202">
        <f t="shared" si="668"/>
        <v>0</v>
      </c>
      <c r="CR158" s="1203">
        <f t="shared" si="669"/>
        <v>0</v>
      </c>
      <c r="CS158" s="1203">
        <f t="shared" si="670"/>
        <v>0</v>
      </c>
      <c r="CT158" s="1203">
        <f t="shared" si="671"/>
        <v>0</v>
      </c>
      <c r="CU158" s="1204"/>
      <c r="CY158" s="1202">
        <f t="shared" si="672"/>
        <v>0</v>
      </c>
      <c r="CZ158" s="1203">
        <f t="shared" si="673"/>
        <v>0</v>
      </c>
      <c r="DA158" s="1203">
        <f t="shared" si="674"/>
        <v>0</v>
      </c>
      <c r="DB158" s="1203">
        <f t="shared" si="675"/>
        <v>0</v>
      </c>
      <c r="DC158" s="1204"/>
      <c r="DG158" s="1202">
        <f t="shared" si="676"/>
        <v>0</v>
      </c>
      <c r="DH158" s="1203">
        <f t="shared" si="677"/>
        <v>0</v>
      </c>
      <c r="DI158" s="1203">
        <f t="shared" si="678"/>
        <v>0</v>
      </c>
      <c r="DJ158" s="1203">
        <f t="shared" si="679"/>
        <v>0</v>
      </c>
      <c r="DK158" s="1204"/>
      <c r="DO158" s="1202">
        <f t="shared" si="680"/>
        <v>0</v>
      </c>
      <c r="DP158" s="1203">
        <f t="shared" si="681"/>
        <v>0</v>
      </c>
      <c r="DQ158" s="1203">
        <f t="shared" si="682"/>
        <v>0</v>
      </c>
      <c r="DR158" s="1203">
        <f t="shared" si="683"/>
        <v>0</v>
      </c>
      <c r="DS158" s="1204"/>
      <c r="DW158" s="1202">
        <f t="shared" si="684"/>
        <v>0</v>
      </c>
      <c r="DX158" s="1203">
        <f t="shared" si="685"/>
        <v>0</v>
      </c>
      <c r="DY158" s="1203">
        <f t="shared" si="686"/>
        <v>0</v>
      </c>
      <c r="DZ158" s="1203">
        <f t="shared" si="687"/>
        <v>0</v>
      </c>
      <c r="EA158" s="1204"/>
      <c r="EE158" s="1202">
        <f t="shared" si="688"/>
        <v>0</v>
      </c>
      <c r="EF158" s="1203">
        <f t="shared" si="689"/>
        <v>0</v>
      </c>
      <c r="EG158" s="1203">
        <f t="shared" si="690"/>
        <v>0</v>
      </c>
      <c r="EH158" s="1203">
        <f t="shared" si="691"/>
        <v>0</v>
      </c>
      <c r="EI158" s="1204"/>
      <c r="EM158" s="1202">
        <f t="shared" si="692"/>
        <v>0</v>
      </c>
      <c r="EN158" s="1203">
        <f t="shared" si="693"/>
        <v>0</v>
      </c>
      <c r="EO158" s="1203">
        <f t="shared" si="694"/>
        <v>0</v>
      </c>
      <c r="EP158" s="1203">
        <f t="shared" si="695"/>
        <v>0</v>
      </c>
      <c r="EQ158" s="1204"/>
      <c r="EU158" s="1202">
        <f t="shared" si="696"/>
        <v>0</v>
      </c>
      <c r="EV158" s="1203">
        <f t="shared" si="697"/>
        <v>0</v>
      </c>
      <c r="EW158" s="1203">
        <f t="shared" si="698"/>
        <v>0</v>
      </c>
      <c r="EX158" s="1203">
        <f t="shared" si="699"/>
        <v>0</v>
      </c>
      <c r="EY158" s="1204"/>
      <c r="FC158" s="1202">
        <f t="shared" si="700"/>
        <v>0</v>
      </c>
      <c r="FD158" s="1203">
        <f t="shared" si="701"/>
        <v>0</v>
      </c>
      <c r="FE158" s="1203">
        <f t="shared" si="702"/>
        <v>0</v>
      </c>
      <c r="FF158" s="1203">
        <f t="shared" si="703"/>
        <v>0</v>
      </c>
      <c r="FG158" s="1204"/>
      <c r="FK158" s="1202">
        <f t="shared" si="704"/>
        <v>0</v>
      </c>
      <c r="FL158" s="1203">
        <f t="shared" si="705"/>
        <v>0</v>
      </c>
      <c r="FM158" s="1203">
        <f t="shared" si="706"/>
        <v>0</v>
      </c>
      <c r="FN158" s="1203">
        <f t="shared" si="707"/>
        <v>0</v>
      </c>
      <c r="FO158" s="1204"/>
    </row>
    <row r="159" spans="1:171">
      <c r="A159" s="1231"/>
      <c r="B159" s="286" t="s">
        <v>30</v>
      </c>
      <c r="C159" s="1197"/>
      <c r="D159" s="1197">
        <v>282</v>
      </c>
      <c r="E159" s="629" t="str">
        <f>'Sch 1- Rate Base '!E159</f>
        <v>DIST</v>
      </c>
      <c r="F159" s="1199"/>
      <c r="G159" s="629">
        <f>'Sch 1- Rate Base '!G159</f>
        <v>0</v>
      </c>
      <c r="H159" s="629">
        <f>'Sch 1- Rate Base '!H159</f>
        <v>0</v>
      </c>
      <c r="I159" s="629">
        <f>'Sch 1- Rate Base '!I159</f>
        <v>0</v>
      </c>
      <c r="J159" s="630">
        <f>'Sch 1- Rate Base '!J159</f>
        <v>0</v>
      </c>
      <c r="K159" s="1167">
        <f t="shared" si="627"/>
        <v>1</v>
      </c>
      <c r="O159" s="1202">
        <f t="shared" si="628"/>
        <v>0</v>
      </c>
      <c r="P159" s="1203">
        <f t="shared" si="629"/>
        <v>0</v>
      </c>
      <c r="Q159" s="1203">
        <f t="shared" si="630"/>
        <v>0</v>
      </c>
      <c r="R159" s="1203">
        <f t="shared" si="631"/>
        <v>0</v>
      </c>
      <c r="S159" s="1204"/>
      <c r="W159" s="1202">
        <f t="shared" si="632"/>
        <v>0</v>
      </c>
      <c r="X159" s="1203">
        <f t="shared" si="633"/>
        <v>0</v>
      </c>
      <c r="Y159" s="1203">
        <f t="shared" si="634"/>
        <v>0</v>
      </c>
      <c r="Z159" s="1203">
        <f t="shared" si="635"/>
        <v>0</v>
      </c>
      <c r="AA159" s="1204"/>
      <c r="AE159" s="1202">
        <f t="shared" si="636"/>
        <v>0</v>
      </c>
      <c r="AF159" s="1203">
        <f t="shared" si="637"/>
        <v>0</v>
      </c>
      <c r="AG159" s="1203">
        <f t="shared" si="638"/>
        <v>0</v>
      </c>
      <c r="AH159" s="1203">
        <f t="shared" si="639"/>
        <v>0</v>
      </c>
      <c r="AI159" s="1204"/>
      <c r="AM159" s="1202">
        <f t="shared" si="640"/>
        <v>0</v>
      </c>
      <c r="AN159" s="1203">
        <f t="shared" si="641"/>
        <v>0</v>
      </c>
      <c r="AO159" s="1203">
        <f t="shared" si="642"/>
        <v>0</v>
      </c>
      <c r="AP159" s="1203">
        <f t="shared" si="643"/>
        <v>0</v>
      </c>
      <c r="AQ159" s="1204"/>
      <c r="AU159" s="1202">
        <f t="shared" si="644"/>
        <v>0</v>
      </c>
      <c r="AV159" s="1203">
        <f t="shared" si="645"/>
        <v>0</v>
      </c>
      <c r="AW159" s="1203">
        <f t="shared" si="646"/>
        <v>0</v>
      </c>
      <c r="AX159" s="1203">
        <f t="shared" si="647"/>
        <v>0</v>
      </c>
      <c r="AY159" s="1204"/>
      <c r="BC159" s="1202">
        <f t="shared" si="648"/>
        <v>0</v>
      </c>
      <c r="BD159" s="1203">
        <f t="shared" si="649"/>
        <v>0</v>
      </c>
      <c r="BE159" s="1203">
        <f t="shared" si="650"/>
        <v>0</v>
      </c>
      <c r="BF159" s="1203">
        <f t="shared" si="651"/>
        <v>0</v>
      </c>
      <c r="BG159" s="1204"/>
      <c r="BK159" s="1202">
        <f t="shared" si="652"/>
        <v>0</v>
      </c>
      <c r="BL159" s="1203">
        <f t="shared" si="653"/>
        <v>0</v>
      </c>
      <c r="BM159" s="1203">
        <f t="shared" si="654"/>
        <v>0</v>
      </c>
      <c r="BN159" s="1203">
        <f t="shared" si="655"/>
        <v>0</v>
      </c>
      <c r="BO159" s="1204"/>
      <c r="BS159" s="1202">
        <f t="shared" si="656"/>
        <v>0</v>
      </c>
      <c r="BT159" s="1203">
        <f t="shared" si="657"/>
        <v>0</v>
      </c>
      <c r="BU159" s="1203">
        <f t="shared" si="658"/>
        <v>0</v>
      </c>
      <c r="BV159" s="1203">
        <f t="shared" si="659"/>
        <v>0</v>
      </c>
      <c r="BW159" s="1204"/>
      <c r="CA159" s="1202">
        <f t="shared" si="660"/>
        <v>0</v>
      </c>
      <c r="CB159" s="1203">
        <f t="shared" si="661"/>
        <v>0</v>
      </c>
      <c r="CC159" s="1203">
        <f t="shared" si="662"/>
        <v>0</v>
      </c>
      <c r="CD159" s="1203">
        <f t="shared" si="663"/>
        <v>0</v>
      </c>
      <c r="CE159" s="1204"/>
      <c r="CI159" s="1202">
        <f t="shared" si="664"/>
        <v>0</v>
      </c>
      <c r="CJ159" s="1203">
        <f t="shared" si="665"/>
        <v>0</v>
      </c>
      <c r="CK159" s="1203">
        <f t="shared" si="666"/>
        <v>0</v>
      </c>
      <c r="CL159" s="1203">
        <f t="shared" si="667"/>
        <v>0</v>
      </c>
      <c r="CM159" s="1204"/>
      <c r="CQ159" s="1202">
        <f t="shared" si="668"/>
        <v>0</v>
      </c>
      <c r="CR159" s="1203">
        <f t="shared" si="669"/>
        <v>0</v>
      </c>
      <c r="CS159" s="1203">
        <f t="shared" si="670"/>
        <v>0</v>
      </c>
      <c r="CT159" s="1203">
        <f t="shared" si="671"/>
        <v>0</v>
      </c>
      <c r="CU159" s="1204"/>
      <c r="CY159" s="1202">
        <f t="shared" si="672"/>
        <v>0</v>
      </c>
      <c r="CZ159" s="1203">
        <f t="shared" si="673"/>
        <v>0</v>
      </c>
      <c r="DA159" s="1203">
        <f t="shared" si="674"/>
        <v>0</v>
      </c>
      <c r="DB159" s="1203">
        <f t="shared" si="675"/>
        <v>0</v>
      </c>
      <c r="DC159" s="1204"/>
      <c r="DG159" s="1202">
        <f t="shared" si="676"/>
        <v>0</v>
      </c>
      <c r="DH159" s="1203">
        <f t="shared" si="677"/>
        <v>0</v>
      </c>
      <c r="DI159" s="1203">
        <f t="shared" si="678"/>
        <v>0</v>
      </c>
      <c r="DJ159" s="1203">
        <f t="shared" si="679"/>
        <v>0</v>
      </c>
      <c r="DK159" s="1204"/>
      <c r="DO159" s="1202">
        <f t="shared" si="680"/>
        <v>0</v>
      </c>
      <c r="DP159" s="1203">
        <f t="shared" si="681"/>
        <v>0</v>
      </c>
      <c r="DQ159" s="1203">
        <f t="shared" si="682"/>
        <v>0</v>
      </c>
      <c r="DR159" s="1203">
        <f t="shared" si="683"/>
        <v>0</v>
      </c>
      <c r="DS159" s="1204"/>
      <c r="DW159" s="1202">
        <f t="shared" si="684"/>
        <v>0</v>
      </c>
      <c r="DX159" s="1203">
        <f t="shared" si="685"/>
        <v>0</v>
      </c>
      <c r="DY159" s="1203">
        <f t="shared" si="686"/>
        <v>0</v>
      </c>
      <c r="DZ159" s="1203">
        <f t="shared" si="687"/>
        <v>0</v>
      </c>
      <c r="EA159" s="1204"/>
      <c r="EE159" s="1202">
        <f t="shared" si="688"/>
        <v>0</v>
      </c>
      <c r="EF159" s="1203">
        <f t="shared" si="689"/>
        <v>0</v>
      </c>
      <c r="EG159" s="1203">
        <f t="shared" si="690"/>
        <v>0</v>
      </c>
      <c r="EH159" s="1203">
        <f t="shared" si="691"/>
        <v>0</v>
      </c>
      <c r="EI159" s="1204"/>
      <c r="EM159" s="1202">
        <f t="shared" si="692"/>
        <v>0</v>
      </c>
      <c r="EN159" s="1203">
        <f t="shared" si="693"/>
        <v>0</v>
      </c>
      <c r="EO159" s="1203">
        <f t="shared" si="694"/>
        <v>0</v>
      </c>
      <c r="EP159" s="1203">
        <f t="shared" si="695"/>
        <v>0</v>
      </c>
      <c r="EQ159" s="1204"/>
      <c r="EU159" s="1202">
        <f t="shared" si="696"/>
        <v>0</v>
      </c>
      <c r="EV159" s="1203">
        <f t="shared" si="697"/>
        <v>0</v>
      </c>
      <c r="EW159" s="1203">
        <f t="shared" si="698"/>
        <v>0</v>
      </c>
      <c r="EX159" s="1203">
        <f t="shared" si="699"/>
        <v>0</v>
      </c>
      <c r="EY159" s="1204"/>
      <c r="FC159" s="1202">
        <f t="shared" si="700"/>
        <v>0</v>
      </c>
      <c r="FD159" s="1203">
        <f t="shared" si="701"/>
        <v>0</v>
      </c>
      <c r="FE159" s="1203">
        <f t="shared" si="702"/>
        <v>0</v>
      </c>
      <c r="FF159" s="1203">
        <f t="shared" si="703"/>
        <v>0</v>
      </c>
      <c r="FG159" s="1204"/>
      <c r="FK159" s="1202">
        <f t="shared" si="704"/>
        <v>0</v>
      </c>
      <c r="FL159" s="1203">
        <f t="shared" si="705"/>
        <v>0</v>
      </c>
      <c r="FM159" s="1203">
        <f t="shared" si="706"/>
        <v>0</v>
      </c>
      <c r="FN159" s="1203">
        <f t="shared" si="707"/>
        <v>0</v>
      </c>
      <c r="FO159" s="1204"/>
    </row>
    <row r="160" spans="1:171">
      <c r="A160" s="1231"/>
      <c r="B160" s="286" t="s">
        <v>31</v>
      </c>
      <c r="C160" s="1197"/>
      <c r="D160" s="1197">
        <v>283</v>
      </c>
      <c r="E160" s="629" t="str">
        <f>'Sch 1- Rate Base '!E160</f>
        <v>DIST</v>
      </c>
      <c r="F160" s="1199"/>
      <c r="G160" s="629">
        <f>'Sch 1- Rate Base '!G160</f>
        <v>0</v>
      </c>
      <c r="H160" s="629">
        <f>'Sch 1- Rate Base '!H160</f>
        <v>0</v>
      </c>
      <c r="I160" s="629">
        <f>'Sch 1- Rate Base '!I160</f>
        <v>0</v>
      </c>
      <c r="J160" s="630">
        <f>'Sch 1- Rate Base '!J160</f>
        <v>0</v>
      </c>
      <c r="K160" s="1167">
        <f t="shared" si="627"/>
        <v>1</v>
      </c>
      <c r="O160" s="1202">
        <f t="shared" si="628"/>
        <v>0</v>
      </c>
      <c r="P160" s="1203">
        <f t="shared" si="629"/>
        <v>0</v>
      </c>
      <c r="Q160" s="1203">
        <f t="shared" si="630"/>
        <v>0</v>
      </c>
      <c r="R160" s="1203">
        <f t="shared" si="631"/>
        <v>0</v>
      </c>
      <c r="S160" s="1204"/>
      <c r="W160" s="1202">
        <f t="shared" si="632"/>
        <v>0</v>
      </c>
      <c r="X160" s="1203">
        <f t="shared" si="633"/>
        <v>0</v>
      </c>
      <c r="Y160" s="1203">
        <f t="shared" si="634"/>
        <v>0</v>
      </c>
      <c r="Z160" s="1203">
        <f t="shared" si="635"/>
        <v>0</v>
      </c>
      <c r="AA160" s="1204"/>
      <c r="AE160" s="1202">
        <f t="shared" si="636"/>
        <v>0</v>
      </c>
      <c r="AF160" s="1203">
        <f t="shared" si="637"/>
        <v>0</v>
      </c>
      <c r="AG160" s="1203">
        <f t="shared" si="638"/>
        <v>0</v>
      </c>
      <c r="AH160" s="1203">
        <f t="shared" si="639"/>
        <v>0</v>
      </c>
      <c r="AI160" s="1204"/>
      <c r="AM160" s="1202">
        <f t="shared" si="640"/>
        <v>0</v>
      </c>
      <c r="AN160" s="1203">
        <f t="shared" si="641"/>
        <v>0</v>
      </c>
      <c r="AO160" s="1203">
        <f t="shared" si="642"/>
        <v>0</v>
      </c>
      <c r="AP160" s="1203">
        <f t="shared" si="643"/>
        <v>0</v>
      </c>
      <c r="AQ160" s="1204"/>
      <c r="AU160" s="1202">
        <f t="shared" si="644"/>
        <v>0</v>
      </c>
      <c r="AV160" s="1203">
        <f t="shared" si="645"/>
        <v>0</v>
      </c>
      <c r="AW160" s="1203">
        <f t="shared" si="646"/>
        <v>0</v>
      </c>
      <c r="AX160" s="1203">
        <f t="shared" si="647"/>
        <v>0</v>
      </c>
      <c r="AY160" s="1204"/>
      <c r="BC160" s="1202">
        <f t="shared" si="648"/>
        <v>0</v>
      </c>
      <c r="BD160" s="1203">
        <f t="shared" si="649"/>
        <v>0</v>
      </c>
      <c r="BE160" s="1203">
        <f t="shared" si="650"/>
        <v>0</v>
      </c>
      <c r="BF160" s="1203">
        <f t="shared" si="651"/>
        <v>0</v>
      </c>
      <c r="BG160" s="1204"/>
      <c r="BK160" s="1202">
        <f t="shared" si="652"/>
        <v>0</v>
      </c>
      <c r="BL160" s="1203">
        <f t="shared" si="653"/>
        <v>0</v>
      </c>
      <c r="BM160" s="1203">
        <f t="shared" si="654"/>
        <v>0</v>
      </c>
      <c r="BN160" s="1203">
        <f t="shared" si="655"/>
        <v>0</v>
      </c>
      <c r="BO160" s="1204"/>
      <c r="BS160" s="1202">
        <f t="shared" si="656"/>
        <v>0</v>
      </c>
      <c r="BT160" s="1203">
        <f t="shared" si="657"/>
        <v>0</v>
      </c>
      <c r="BU160" s="1203">
        <f t="shared" si="658"/>
        <v>0</v>
      </c>
      <c r="BV160" s="1203">
        <f t="shared" si="659"/>
        <v>0</v>
      </c>
      <c r="BW160" s="1204"/>
      <c r="CA160" s="1202">
        <f t="shared" si="660"/>
        <v>0</v>
      </c>
      <c r="CB160" s="1203">
        <f t="shared" si="661"/>
        <v>0</v>
      </c>
      <c r="CC160" s="1203">
        <f t="shared" si="662"/>
        <v>0</v>
      </c>
      <c r="CD160" s="1203">
        <f t="shared" si="663"/>
        <v>0</v>
      </c>
      <c r="CE160" s="1204"/>
      <c r="CI160" s="1202">
        <f t="shared" si="664"/>
        <v>0</v>
      </c>
      <c r="CJ160" s="1203">
        <f t="shared" si="665"/>
        <v>0</v>
      </c>
      <c r="CK160" s="1203">
        <f t="shared" si="666"/>
        <v>0</v>
      </c>
      <c r="CL160" s="1203">
        <f t="shared" si="667"/>
        <v>0</v>
      </c>
      <c r="CM160" s="1204"/>
      <c r="CQ160" s="1202">
        <f t="shared" si="668"/>
        <v>0</v>
      </c>
      <c r="CR160" s="1203">
        <f t="shared" si="669"/>
        <v>0</v>
      </c>
      <c r="CS160" s="1203">
        <f t="shared" si="670"/>
        <v>0</v>
      </c>
      <c r="CT160" s="1203">
        <f t="shared" si="671"/>
        <v>0</v>
      </c>
      <c r="CU160" s="1204"/>
      <c r="CY160" s="1202">
        <f t="shared" si="672"/>
        <v>0</v>
      </c>
      <c r="CZ160" s="1203">
        <f t="shared" si="673"/>
        <v>0</v>
      </c>
      <c r="DA160" s="1203">
        <f t="shared" si="674"/>
        <v>0</v>
      </c>
      <c r="DB160" s="1203">
        <f t="shared" si="675"/>
        <v>0</v>
      </c>
      <c r="DC160" s="1204"/>
      <c r="DG160" s="1202">
        <f t="shared" si="676"/>
        <v>0</v>
      </c>
      <c r="DH160" s="1203">
        <f t="shared" si="677"/>
        <v>0</v>
      </c>
      <c r="DI160" s="1203">
        <f t="shared" si="678"/>
        <v>0</v>
      </c>
      <c r="DJ160" s="1203">
        <f t="shared" si="679"/>
        <v>0</v>
      </c>
      <c r="DK160" s="1204"/>
      <c r="DO160" s="1202">
        <f t="shared" si="680"/>
        <v>0</v>
      </c>
      <c r="DP160" s="1203">
        <f t="shared" si="681"/>
        <v>0</v>
      </c>
      <c r="DQ160" s="1203">
        <f t="shared" si="682"/>
        <v>0</v>
      </c>
      <c r="DR160" s="1203">
        <f t="shared" si="683"/>
        <v>0</v>
      </c>
      <c r="DS160" s="1204"/>
      <c r="DW160" s="1202">
        <f t="shared" si="684"/>
        <v>0</v>
      </c>
      <c r="DX160" s="1203">
        <f t="shared" si="685"/>
        <v>0</v>
      </c>
      <c r="DY160" s="1203">
        <f t="shared" si="686"/>
        <v>0</v>
      </c>
      <c r="DZ160" s="1203">
        <f t="shared" si="687"/>
        <v>0</v>
      </c>
      <c r="EA160" s="1204"/>
      <c r="EE160" s="1202">
        <f t="shared" si="688"/>
        <v>0</v>
      </c>
      <c r="EF160" s="1203">
        <f t="shared" si="689"/>
        <v>0</v>
      </c>
      <c r="EG160" s="1203">
        <f t="shared" si="690"/>
        <v>0</v>
      </c>
      <c r="EH160" s="1203">
        <f t="shared" si="691"/>
        <v>0</v>
      </c>
      <c r="EI160" s="1204"/>
      <c r="EM160" s="1202">
        <f t="shared" si="692"/>
        <v>0</v>
      </c>
      <c r="EN160" s="1203">
        <f t="shared" si="693"/>
        <v>0</v>
      </c>
      <c r="EO160" s="1203">
        <f t="shared" si="694"/>
        <v>0</v>
      </c>
      <c r="EP160" s="1203">
        <f t="shared" si="695"/>
        <v>0</v>
      </c>
      <c r="EQ160" s="1204"/>
      <c r="EU160" s="1202">
        <f t="shared" si="696"/>
        <v>0</v>
      </c>
      <c r="EV160" s="1203">
        <f t="shared" si="697"/>
        <v>0</v>
      </c>
      <c r="EW160" s="1203">
        <f t="shared" si="698"/>
        <v>0</v>
      </c>
      <c r="EX160" s="1203">
        <f t="shared" si="699"/>
        <v>0</v>
      </c>
      <c r="EY160" s="1204"/>
      <c r="FC160" s="1202">
        <f t="shared" si="700"/>
        <v>0</v>
      </c>
      <c r="FD160" s="1203">
        <f t="shared" si="701"/>
        <v>0</v>
      </c>
      <c r="FE160" s="1203">
        <f t="shared" si="702"/>
        <v>0</v>
      </c>
      <c r="FF160" s="1203">
        <f t="shared" si="703"/>
        <v>0</v>
      </c>
      <c r="FG160" s="1204"/>
      <c r="FK160" s="1202">
        <f t="shared" si="704"/>
        <v>0</v>
      </c>
      <c r="FL160" s="1203">
        <f t="shared" si="705"/>
        <v>0</v>
      </c>
      <c r="FM160" s="1203">
        <f t="shared" si="706"/>
        <v>0</v>
      </c>
      <c r="FN160" s="1203">
        <f t="shared" si="707"/>
        <v>0</v>
      </c>
      <c r="FO160" s="1204"/>
    </row>
    <row r="161" spans="1:171" ht="16.5">
      <c r="A161" s="1231"/>
      <c r="B161" s="127" t="s">
        <v>96</v>
      </c>
      <c r="C161" s="1226"/>
      <c r="D161" s="1227"/>
      <c r="E161" s="1227"/>
      <c r="F161" s="1228"/>
      <c r="G161" s="1245">
        <f>SUM(G152:G160)</f>
        <v>0</v>
      </c>
      <c r="H161" s="1245">
        <f>SUM(H152:H160)</f>
        <v>0</v>
      </c>
      <c r="I161" s="1245">
        <f>SUM(I152:I160)</f>
        <v>0</v>
      </c>
      <c r="J161" s="1246">
        <f>SUM(J152:J160)</f>
        <v>0</v>
      </c>
      <c r="K161" s="1167"/>
      <c r="O161" s="1261">
        <f>SUM(O152:O160)</f>
        <v>0</v>
      </c>
      <c r="P161" s="1261">
        <f>SUM(P152:P160)</f>
        <v>0</v>
      </c>
      <c r="Q161" s="1261">
        <f>SUM(Q152:Q160)</f>
        <v>0</v>
      </c>
      <c r="R161" s="1261">
        <f>SUM(R152:R160)</f>
        <v>0</v>
      </c>
      <c r="S161" s="1204"/>
      <c r="W161" s="1261">
        <f>SUM(W152:W160)</f>
        <v>0</v>
      </c>
      <c r="X161" s="1261">
        <f>SUM(X152:X160)</f>
        <v>0</v>
      </c>
      <c r="Y161" s="1261">
        <f>SUM(Y152:Y160)</f>
        <v>0</v>
      </c>
      <c r="Z161" s="1261">
        <f>SUM(Z152:Z160)</f>
        <v>0</v>
      </c>
      <c r="AA161" s="1204"/>
      <c r="AE161" s="1261">
        <f>SUM(AE152:AE160)</f>
        <v>0</v>
      </c>
      <c r="AF161" s="1261">
        <f>SUM(AF152:AF160)</f>
        <v>0</v>
      </c>
      <c r="AG161" s="1261">
        <f>SUM(AG152:AG160)</f>
        <v>0</v>
      </c>
      <c r="AH161" s="1261">
        <f>SUM(AH152:AH160)</f>
        <v>0</v>
      </c>
      <c r="AI161" s="1204"/>
      <c r="AM161" s="1261">
        <f>SUM(AM152:AM160)</f>
        <v>0</v>
      </c>
      <c r="AN161" s="1261">
        <f>SUM(AN152:AN160)</f>
        <v>0</v>
      </c>
      <c r="AO161" s="1261">
        <f>SUM(AO152:AO160)</f>
        <v>0</v>
      </c>
      <c r="AP161" s="1261">
        <f>SUM(AP152:AP160)</f>
        <v>0</v>
      </c>
      <c r="AQ161" s="1204"/>
      <c r="AU161" s="1261">
        <f>SUM(AU152:AU160)</f>
        <v>0</v>
      </c>
      <c r="AV161" s="1261">
        <f>SUM(AV152:AV160)</f>
        <v>0</v>
      </c>
      <c r="AW161" s="1261">
        <f>SUM(AW152:AW160)</f>
        <v>0</v>
      </c>
      <c r="AX161" s="1261">
        <f>SUM(AX152:AX160)</f>
        <v>0</v>
      </c>
      <c r="AY161" s="1204"/>
      <c r="BC161" s="1261">
        <f>SUM(BC152:BC160)</f>
        <v>0</v>
      </c>
      <c r="BD161" s="1261">
        <f>SUM(BD152:BD160)</f>
        <v>0</v>
      </c>
      <c r="BE161" s="1261">
        <f>SUM(BE152:BE160)</f>
        <v>0</v>
      </c>
      <c r="BF161" s="1261">
        <f>SUM(BF152:BF160)</f>
        <v>0</v>
      </c>
      <c r="BG161" s="1204"/>
      <c r="BK161" s="1261">
        <f>SUM(BK152:BK160)</f>
        <v>0</v>
      </c>
      <c r="BL161" s="1261">
        <f>SUM(BL152:BL160)</f>
        <v>0</v>
      </c>
      <c r="BM161" s="1261">
        <f>SUM(BM152:BM160)</f>
        <v>0</v>
      </c>
      <c r="BN161" s="1261">
        <f>SUM(BN152:BN160)</f>
        <v>0</v>
      </c>
      <c r="BO161" s="1204"/>
      <c r="BS161" s="1261">
        <f>SUM(BS152:BS160)</f>
        <v>0</v>
      </c>
      <c r="BT161" s="1261">
        <f>SUM(BT152:BT160)</f>
        <v>0</v>
      </c>
      <c r="BU161" s="1261">
        <f>SUM(BU152:BU160)</f>
        <v>0</v>
      </c>
      <c r="BV161" s="1261">
        <f>SUM(BV152:BV160)</f>
        <v>0</v>
      </c>
      <c r="BW161" s="1204"/>
      <c r="CA161" s="1261">
        <f>SUM(CA152:CA160)</f>
        <v>0</v>
      </c>
      <c r="CB161" s="1261">
        <f>SUM(CB152:CB160)</f>
        <v>0</v>
      </c>
      <c r="CC161" s="1261">
        <f>SUM(CC152:CC160)</f>
        <v>0</v>
      </c>
      <c r="CD161" s="1261">
        <f>SUM(CD152:CD160)</f>
        <v>0</v>
      </c>
      <c r="CE161" s="1204"/>
      <c r="CI161" s="1261">
        <f>SUM(CI152:CI160)</f>
        <v>0</v>
      </c>
      <c r="CJ161" s="1261">
        <f>SUM(CJ152:CJ160)</f>
        <v>0</v>
      </c>
      <c r="CK161" s="1261">
        <f>SUM(CK152:CK160)</f>
        <v>0</v>
      </c>
      <c r="CL161" s="1261">
        <f>SUM(CL152:CL160)</f>
        <v>0</v>
      </c>
      <c r="CM161" s="1204"/>
      <c r="CQ161" s="1261">
        <f>SUM(CQ152:CQ160)</f>
        <v>0</v>
      </c>
      <c r="CR161" s="1261">
        <f>SUM(CR152:CR160)</f>
        <v>0</v>
      </c>
      <c r="CS161" s="1261">
        <f>SUM(CS152:CS160)</f>
        <v>0</v>
      </c>
      <c r="CT161" s="1261">
        <f>SUM(CT152:CT160)</f>
        <v>0</v>
      </c>
      <c r="CU161" s="1204"/>
      <c r="CY161" s="1261">
        <f>SUM(CY152:CY160)</f>
        <v>0</v>
      </c>
      <c r="CZ161" s="1261">
        <f>SUM(CZ152:CZ160)</f>
        <v>0</v>
      </c>
      <c r="DA161" s="1261">
        <f>SUM(DA152:DA160)</f>
        <v>0</v>
      </c>
      <c r="DB161" s="1261">
        <f>SUM(DB152:DB160)</f>
        <v>0</v>
      </c>
      <c r="DC161" s="1204"/>
      <c r="DG161" s="1261">
        <f>SUM(DG152:DG160)</f>
        <v>0</v>
      </c>
      <c r="DH161" s="1261">
        <f>SUM(DH152:DH160)</f>
        <v>0</v>
      </c>
      <c r="DI161" s="1261">
        <f>SUM(DI152:DI160)</f>
        <v>0</v>
      </c>
      <c r="DJ161" s="1261">
        <f>SUM(DJ152:DJ160)</f>
        <v>0</v>
      </c>
      <c r="DK161" s="1204"/>
      <c r="DO161" s="1261">
        <f>SUM(DO152:DO160)</f>
        <v>0</v>
      </c>
      <c r="DP161" s="1261">
        <f>SUM(DP152:DP160)</f>
        <v>0</v>
      </c>
      <c r="DQ161" s="1261">
        <f>SUM(DQ152:DQ160)</f>
        <v>0</v>
      </c>
      <c r="DR161" s="1261">
        <f>SUM(DR152:DR160)</f>
        <v>0</v>
      </c>
      <c r="DS161" s="1204"/>
      <c r="DW161" s="1261">
        <f>SUM(DW152:DW160)</f>
        <v>0</v>
      </c>
      <c r="DX161" s="1261">
        <f>SUM(DX152:DX160)</f>
        <v>0</v>
      </c>
      <c r="DY161" s="1261">
        <f>SUM(DY152:DY160)</f>
        <v>0</v>
      </c>
      <c r="DZ161" s="1261">
        <f>SUM(DZ152:DZ160)</f>
        <v>0</v>
      </c>
      <c r="EA161" s="1204"/>
      <c r="EE161" s="1261">
        <f>SUM(EE152:EE160)</f>
        <v>0</v>
      </c>
      <c r="EF161" s="1261">
        <f>SUM(EF152:EF160)</f>
        <v>0</v>
      </c>
      <c r="EG161" s="1261">
        <f>SUM(EG152:EG160)</f>
        <v>0</v>
      </c>
      <c r="EH161" s="1261">
        <f>SUM(EH152:EH160)</f>
        <v>0</v>
      </c>
      <c r="EI161" s="1204"/>
      <c r="EM161" s="1261">
        <f>SUM(EM152:EM160)</f>
        <v>0</v>
      </c>
      <c r="EN161" s="1261">
        <f>SUM(EN152:EN160)</f>
        <v>0</v>
      </c>
      <c r="EO161" s="1261">
        <f>SUM(EO152:EO160)</f>
        <v>0</v>
      </c>
      <c r="EP161" s="1261">
        <f>SUM(EP152:EP160)</f>
        <v>0</v>
      </c>
      <c r="EQ161" s="1204"/>
      <c r="EU161" s="1261">
        <f>SUM(EU152:EU160)</f>
        <v>0</v>
      </c>
      <c r="EV161" s="1261">
        <f>SUM(EV152:EV160)</f>
        <v>0</v>
      </c>
      <c r="EW161" s="1261">
        <f>SUM(EW152:EW160)</f>
        <v>0</v>
      </c>
      <c r="EX161" s="1261">
        <f>SUM(EX152:EX160)</f>
        <v>0</v>
      </c>
      <c r="EY161" s="1204"/>
      <c r="FC161" s="1261">
        <f>SUM(FC152:FC160)</f>
        <v>0</v>
      </c>
      <c r="FD161" s="1261">
        <f>SUM(FD152:FD160)</f>
        <v>0</v>
      </c>
      <c r="FE161" s="1261">
        <f>SUM(FE152:FE160)</f>
        <v>0</v>
      </c>
      <c r="FF161" s="1261">
        <f>SUM(FF152:FF160)</f>
        <v>0</v>
      </c>
      <c r="FG161" s="1204"/>
      <c r="FK161" s="1261">
        <f>SUM(FK152:FK160)</f>
        <v>0</v>
      </c>
      <c r="FL161" s="1261">
        <f>SUM(FL152:FL160)</f>
        <v>0</v>
      </c>
      <c r="FM161" s="1261">
        <f>SUM(FM152:FM160)</f>
        <v>0</v>
      </c>
      <c r="FN161" s="1261">
        <f>SUM(FN152:FN160)</f>
        <v>0</v>
      </c>
      <c r="FO161" s="1204"/>
    </row>
    <row r="162" spans="1:171">
      <c r="A162" s="1231"/>
      <c r="B162" s="286"/>
      <c r="C162" s="769"/>
      <c r="D162" s="1295"/>
      <c r="E162" s="769"/>
      <c r="F162" s="769"/>
      <c r="G162" s="1298"/>
      <c r="H162" s="1299"/>
      <c r="I162" s="1299"/>
      <c r="J162" s="1300"/>
      <c r="K162" s="1167"/>
      <c r="O162" s="132"/>
      <c r="S162" s="1204"/>
      <c r="W162" s="132"/>
      <c r="AA162" s="1204"/>
      <c r="AE162" s="132"/>
      <c r="AI162" s="1204"/>
      <c r="AM162" s="132"/>
      <c r="AQ162" s="1204"/>
      <c r="AU162" s="132"/>
      <c r="AY162" s="1204"/>
      <c r="BC162" s="132"/>
      <c r="BG162" s="1204"/>
      <c r="BK162" s="132"/>
      <c r="BO162" s="1204"/>
      <c r="BS162" s="132"/>
      <c r="BW162" s="1204"/>
      <c r="CA162" s="132"/>
      <c r="CE162" s="1204"/>
      <c r="CI162" s="132"/>
      <c r="CM162" s="1204"/>
      <c r="CQ162" s="132"/>
      <c r="CU162" s="1204"/>
      <c r="CY162" s="132"/>
      <c r="DC162" s="1204"/>
      <c r="DG162" s="132"/>
      <c r="DK162" s="1204"/>
      <c r="DO162" s="132"/>
      <c r="DS162" s="1204"/>
      <c r="DW162" s="132"/>
      <c r="EA162" s="1204"/>
      <c r="EE162" s="132"/>
      <c r="EI162" s="1204"/>
      <c r="EM162" s="132"/>
      <c r="EQ162" s="1204"/>
      <c r="EU162" s="132"/>
      <c r="EY162" s="1204"/>
      <c r="FC162" s="132"/>
      <c r="FG162" s="1204"/>
      <c r="FK162" s="132"/>
      <c r="FO162" s="1204"/>
    </row>
    <row r="163" spans="1:171" ht="16.5">
      <c r="A163" s="807" t="s">
        <v>67</v>
      </c>
      <c r="B163" s="823"/>
      <c r="C163" s="1226"/>
      <c r="D163" s="1227"/>
      <c r="E163" s="1227"/>
      <c r="F163" s="1228"/>
      <c r="G163" s="1245">
        <f>+G161+G150</f>
        <v>0</v>
      </c>
      <c r="H163" s="1245">
        <f>+H161+H150</f>
        <v>0</v>
      </c>
      <c r="I163" s="1245">
        <f>+I161+I150</f>
        <v>0</v>
      </c>
      <c r="J163" s="1246">
        <f>+J161+J150</f>
        <v>0</v>
      </c>
      <c r="K163" s="1167"/>
      <c r="O163" s="1301">
        <f>+O161+O150</f>
        <v>0</v>
      </c>
      <c r="P163" s="1301">
        <f>+P161+P150</f>
        <v>0</v>
      </c>
      <c r="Q163" s="1301">
        <f>+Q161+Q150</f>
        <v>0</v>
      </c>
      <c r="R163" s="1301">
        <f>+R161+R150</f>
        <v>0</v>
      </c>
      <c r="S163" s="1204"/>
      <c r="W163" s="1301">
        <f>+W161+W150</f>
        <v>0</v>
      </c>
      <c r="X163" s="1301">
        <f>+X161+X150</f>
        <v>0</v>
      </c>
      <c r="Y163" s="1301">
        <f>+Y161+Y150</f>
        <v>0</v>
      </c>
      <c r="Z163" s="1301">
        <f>+Z161+Z150</f>
        <v>0</v>
      </c>
      <c r="AA163" s="1204"/>
      <c r="AE163" s="1301">
        <f>+AE161+AE150</f>
        <v>0</v>
      </c>
      <c r="AF163" s="1301">
        <f>+AF161+AF150</f>
        <v>0</v>
      </c>
      <c r="AG163" s="1301">
        <f>+AG161+AG150</f>
        <v>0</v>
      </c>
      <c r="AH163" s="1301">
        <f>+AH161+AH150</f>
        <v>0</v>
      </c>
      <c r="AI163" s="1204"/>
      <c r="AM163" s="1301">
        <f>+AM161+AM150</f>
        <v>0</v>
      </c>
      <c r="AN163" s="1301">
        <f>+AN161+AN150</f>
        <v>0</v>
      </c>
      <c r="AO163" s="1301">
        <f>+AO161+AO150</f>
        <v>0</v>
      </c>
      <c r="AP163" s="1301">
        <f>+AP161+AP150</f>
        <v>0</v>
      </c>
      <c r="AQ163" s="1204"/>
      <c r="AU163" s="1301">
        <f>+AU161+AU150</f>
        <v>0</v>
      </c>
      <c r="AV163" s="1301">
        <f>+AV161+AV150</f>
        <v>0</v>
      </c>
      <c r="AW163" s="1301">
        <f>+AW161+AW150</f>
        <v>0</v>
      </c>
      <c r="AX163" s="1301">
        <f>+AX161+AX150</f>
        <v>0</v>
      </c>
      <c r="AY163" s="1204"/>
      <c r="BC163" s="1301">
        <f>+BC161+BC150</f>
        <v>0</v>
      </c>
      <c r="BD163" s="1301">
        <f>+BD161+BD150</f>
        <v>0</v>
      </c>
      <c r="BE163" s="1301">
        <f>+BE161+BE150</f>
        <v>0</v>
      </c>
      <c r="BF163" s="1301">
        <f>+BF161+BF150</f>
        <v>0</v>
      </c>
      <c r="BG163" s="1204"/>
      <c r="BK163" s="1301">
        <f>+BK161+BK150</f>
        <v>0</v>
      </c>
      <c r="BL163" s="1301">
        <f>+BL161+BL150</f>
        <v>0</v>
      </c>
      <c r="BM163" s="1301">
        <f>+BM161+BM150</f>
        <v>0</v>
      </c>
      <c r="BN163" s="1301">
        <f>+BN161+BN150</f>
        <v>0</v>
      </c>
      <c r="BO163" s="1204"/>
      <c r="BS163" s="1301">
        <f>+BS161+BS150</f>
        <v>0</v>
      </c>
      <c r="BT163" s="1301">
        <f>+BT161+BT150</f>
        <v>0</v>
      </c>
      <c r="BU163" s="1301">
        <f>+BU161+BU150</f>
        <v>0</v>
      </c>
      <c r="BV163" s="1301">
        <f>+BV161+BV150</f>
        <v>0</v>
      </c>
      <c r="BW163" s="1204"/>
      <c r="CA163" s="1301">
        <f>+CA161+CA150</f>
        <v>0</v>
      </c>
      <c r="CB163" s="1301">
        <f>+CB161+CB150</f>
        <v>0</v>
      </c>
      <c r="CC163" s="1301">
        <f>+CC161+CC150</f>
        <v>0</v>
      </c>
      <c r="CD163" s="1301">
        <f>+CD161+CD150</f>
        <v>0</v>
      </c>
      <c r="CE163" s="1204"/>
      <c r="CI163" s="1301">
        <f>+CI161+CI150</f>
        <v>0</v>
      </c>
      <c r="CJ163" s="1301">
        <f>+CJ161+CJ150</f>
        <v>0</v>
      </c>
      <c r="CK163" s="1301">
        <f>+CK161+CK150</f>
        <v>0</v>
      </c>
      <c r="CL163" s="1301">
        <f>+CL161+CL150</f>
        <v>0</v>
      </c>
      <c r="CM163" s="1204"/>
      <c r="CQ163" s="1301">
        <f>+CQ161+CQ150</f>
        <v>0</v>
      </c>
      <c r="CR163" s="1301">
        <f>+CR161+CR150</f>
        <v>0</v>
      </c>
      <c r="CS163" s="1301">
        <f>+CS161+CS150</f>
        <v>0</v>
      </c>
      <c r="CT163" s="1301">
        <f>+CT161+CT150</f>
        <v>0</v>
      </c>
      <c r="CU163" s="1204"/>
      <c r="CY163" s="1301">
        <f>+CY161+CY150</f>
        <v>0</v>
      </c>
      <c r="CZ163" s="1301">
        <f>+CZ161+CZ150</f>
        <v>0</v>
      </c>
      <c r="DA163" s="1301">
        <f>+DA161+DA150</f>
        <v>0</v>
      </c>
      <c r="DB163" s="1301">
        <f>+DB161+DB150</f>
        <v>0</v>
      </c>
      <c r="DC163" s="1204"/>
      <c r="DG163" s="1301">
        <f>+DG161+DG150</f>
        <v>0</v>
      </c>
      <c r="DH163" s="1301">
        <f>+DH161+DH150</f>
        <v>0</v>
      </c>
      <c r="DI163" s="1301">
        <f>+DI161+DI150</f>
        <v>0</v>
      </c>
      <c r="DJ163" s="1301">
        <f>+DJ161+DJ150</f>
        <v>0</v>
      </c>
      <c r="DK163" s="1204"/>
      <c r="DO163" s="1301">
        <f>+DO161+DO150</f>
        <v>0</v>
      </c>
      <c r="DP163" s="1301">
        <f>+DP161+DP150</f>
        <v>0</v>
      </c>
      <c r="DQ163" s="1301">
        <f>+DQ161+DQ150</f>
        <v>0</v>
      </c>
      <c r="DR163" s="1301">
        <f>+DR161+DR150</f>
        <v>0</v>
      </c>
      <c r="DS163" s="1204"/>
      <c r="DW163" s="1301">
        <f>+DW161+DW150</f>
        <v>0</v>
      </c>
      <c r="DX163" s="1301">
        <f>+DX161+DX150</f>
        <v>0</v>
      </c>
      <c r="DY163" s="1301">
        <f>+DY161+DY150</f>
        <v>0</v>
      </c>
      <c r="DZ163" s="1301">
        <f>+DZ161+DZ150</f>
        <v>0</v>
      </c>
      <c r="EA163" s="1204"/>
      <c r="EE163" s="1301">
        <f>+EE161+EE150</f>
        <v>0</v>
      </c>
      <c r="EF163" s="1301">
        <f>+EF161+EF150</f>
        <v>0</v>
      </c>
      <c r="EG163" s="1301">
        <f>+EG161+EG150</f>
        <v>0</v>
      </c>
      <c r="EH163" s="1301">
        <f>+EH161+EH150</f>
        <v>0</v>
      </c>
      <c r="EI163" s="1204"/>
      <c r="EM163" s="1301">
        <f>+EM161+EM150</f>
        <v>0</v>
      </c>
      <c r="EN163" s="1301">
        <f>+EN161+EN150</f>
        <v>0</v>
      </c>
      <c r="EO163" s="1301">
        <f>+EO161+EO150</f>
        <v>0</v>
      </c>
      <c r="EP163" s="1301">
        <f>+EP161+EP150</f>
        <v>0</v>
      </c>
      <c r="EQ163" s="1204"/>
      <c r="EU163" s="1301">
        <f>+EU161+EU150</f>
        <v>0</v>
      </c>
      <c r="EV163" s="1301">
        <f>+EV161+EV150</f>
        <v>0</v>
      </c>
      <c r="EW163" s="1301">
        <f>+EW161+EW150</f>
        <v>0</v>
      </c>
      <c r="EX163" s="1301">
        <f>+EX161+EX150</f>
        <v>0</v>
      </c>
      <c r="EY163" s="1204"/>
      <c r="FC163" s="1301">
        <f>+FC161+FC150</f>
        <v>0</v>
      </c>
      <c r="FD163" s="1301">
        <f>+FD161+FD150</f>
        <v>0</v>
      </c>
      <c r="FE163" s="1301">
        <f>+FE161+FE150</f>
        <v>0</v>
      </c>
      <c r="FF163" s="1301">
        <f>+FF161+FF150</f>
        <v>0</v>
      </c>
      <c r="FG163" s="1204"/>
      <c r="FK163" s="1301">
        <f>+FK161+FK150</f>
        <v>0</v>
      </c>
      <c r="FL163" s="1301">
        <f>+FL161+FL150</f>
        <v>0</v>
      </c>
      <c r="FM163" s="1301">
        <f>+FM161+FM150</f>
        <v>0</v>
      </c>
      <c r="FN163" s="1301">
        <f>+FN161+FN150</f>
        <v>0</v>
      </c>
      <c r="FO163" s="1204"/>
    </row>
    <row r="164" spans="1:171">
      <c r="A164" s="858"/>
      <c r="B164" s="823"/>
      <c r="C164" s="521"/>
      <c r="D164" s="521"/>
      <c r="E164" s="521"/>
      <c r="F164" s="521"/>
      <c r="G164" s="292"/>
      <c r="H164" s="292"/>
      <c r="I164" s="292"/>
      <c r="J164" s="1288"/>
      <c r="K164" s="1167"/>
      <c r="S164" s="1204"/>
      <c r="AA164" s="1204"/>
      <c r="AI164" s="1204"/>
      <c r="AQ164" s="1204"/>
      <c r="AY164" s="1204"/>
      <c r="BG164" s="1204"/>
      <c r="BO164" s="1204"/>
      <c r="BW164" s="1204"/>
      <c r="CE164" s="1204"/>
      <c r="CM164" s="1204"/>
      <c r="CU164" s="1204"/>
      <c r="DC164" s="1204"/>
      <c r="DK164" s="1204"/>
      <c r="DS164" s="1204"/>
      <c r="EA164" s="1204"/>
      <c r="EI164" s="1204"/>
      <c r="EQ164" s="1204"/>
      <c r="EY164" s="1204"/>
      <c r="FG164" s="1204"/>
      <c r="FO164" s="1204"/>
    </row>
    <row r="165" spans="1:171">
      <c r="A165" s="420"/>
      <c r="B165" s="286"/>
      <c r="C165" s="1295"/>
      <c r="D165" s="1295"/>
      <c r="E165" s="286"/>
      <c r="F165" s="286"/>
      <c r="G165" s="1302"/>
      <c r="H165" s="1302"/>
      <c r="I165" s="1302"/>
      <c r="J165" s="1303"/>
      <c r="K165" s="1167"/>
      <c r="S165" s="1204"/>
      <c r="AA165" s="1204"/>
      <c r="AI165" s="1204"/>
      <c r="AQ165" s="1204"/>
      <c r="AY165" s="1204"/>
      <c r="BG165" s="1204"/>
      <c r="BO165" s="1204"/>
      <c r="BW165" s="1204"/>
      <c r="CE165" s="1204"/>
      <c r="CM165" s="1204"/>
      <c r="CU165" s="1204"/>
      <c r="DC165" s="1204"/>
      <c r="DK165" s="1204"/>
      <c r="DS165" s="1204"/>
      <c r="EA165" s="1204"/>
      <c r="EI165" s="1204"/>
      <c r="EQ165" s="1204"/>
      <c r="EY165" s="1204"/>
      <c r="FG165" s="1204"/>
      <c r="FO165" s="1204"/>
    </row>
    <row r="166" spans="1:171" ht="16.5">
      <c r="A166" s="413" t="s">
        <v>409</v>
      </c>
      <c r="B166" s="823"/>
      <c r="C166" s="1226"/>
      <c r="D166" s="1227"/>
      <c r="E166" s="1227"/>
      <c r="F166" s="1228"/>
      <c r="G166" s="1245">
        <f>G87+G142-G163</f>
        <v>0</v>
      </c>
      <c r="H166" s="1245">
        <f>H87+H142-H163</f>
        <v>0</v>
      </c>
      <c r="I166" s="1245">
        <f>I87+I142-I163</f>
        <v>0</v>
      </c>
      <c r="J166" s="1246">
        <f>J87+J142-J163</f>
        <v>0</v>
      </c>
      <c r="K166" s="1167"/>
      <c r="O166" s="1286" t="e">
        <f>O87+O142-O163</f>
        <v>#DIV/0!</v>
      </c>
      <c r="P166" s="1286" t="e">
        <f>P87+P142-P163</f>
        <v>#DIV/0!</v>
      </c>
      <c r="Q166" s="1286" t="e">
        <f>Q87+Q142-Q163</f>
        <v>#DIV/0!</v>
      </c>
      <c r="R166" s="1286" t="e">
        <f>R87+R142-R163</f>
        <v>#DIV/0!</v>
      </c>
      <c r="S166" s="1243"/>
      <c r="W166" s="1286" t="e">
        <f>W87+W142-W163</f>
        <v>#DIV/0!</v>
      </c>
      <c r="X166" s="1286" t="e">
        <f>X87+X142-X163</f>
        <v>#DIV/0!</v>
      </c>
      <c r="Y166" s="1286" t="e">
        <f>Y87+Y142-Y163</f>
        <v>#DIV/0!</v>
      </c>
      <c r="Z166" s="1286" t="e">
        <f>Z87+Z142-Z163</f>
        <v>#DIV/0!</v>
      </c>
      <c r="AA166" s="1243"/>
      <c r="AE166" s="1286" t="e">
        <f>AE87+AE142-AE163</f>
        <v>#DIV/0!</v>
      </c>
      <c r="AF166" s="1286" t="e">
        <f>AF87+AF142-AF163</f>
        <v>#DIV/0!</v>
      </c>
      <c r="AG166" s="1286" t="e">
        <f>AG87+AG142-AG163</f>
        <v>#DIV/0!</v>
      </c>
      <c r="AH166" s="1286" t="e">
        <f>AH87+AH142-AH163</f>
        <v>#DIV/0!</v>
      </c>
      <c r="AI166" s="1243"/>
      <c r="AM166" s="1286" t="e">
        <f>AM87+AM142-AM163</f>
        <v>#DIV/0!</v>
      </c>
      <c r="AN166" s="1286" t="e">
        <f>AN87+AN142-AN163</f>
        <v>#DIV/0!</v>
      </c>
      <c r="AO166" s="1286" t="e">
        <f>AO87+AO142-AO163</f>
        <v>#DIV/0!</v>
      </c>
      <c r="AP166" s="1286" t="e">
        <f>AP87+AP142-AP163</f>
        <v>#DIV/0!</v>
      </c>
      <c r="AQ166" s="1243"/>
      <c r="AU166" s="1286" t="e">
        <f>AU87+AU142-AU163</f>
        <v>#DIV/0!</v>
      </c>
      <c r="AV166" s="1286" t="e">
        <f>AV87+AV142-AV163</f>
        <v>#DIV/0!</v>
      </c>
      <c r="AW166" s="1286" t="e">
        <f>AW87+AW142-AW163</f>
        <v>#DIV/0!</v>
      </c>
      <c r="AX166" s="1286" t="e">
        <f>AX87+AX142-AX163</f>
        <v>#DIV/0!</v>
      </c>
      <c r="AY166" s="1243"/>
      <c r="BC166" s="1286" t="e">
        <f>BC87+BC142-BC163</f>
        <v>#DIV/0!</v>
      </c>
      <c r="BD166" s="1286" t="e">
        <f>BD87+BD142-BD163</f>
        <v>#DIV/0!</v>
      </c>
      <c r="BE166" s="1286" t="e">
        <f>BE87+BE142-BE163</f>
        <v>#DIV/0!</v>
      </c>
      <c r="BF166" s="1286" t="e">
        <f>BF87+BF142-BF163</f>
        <v>#DIV/0!</v>
      </c>
      <c r="BG166" s="1243"/>
      <c r="BK166" s="1286" t="e">
        <f>BK87+BK142-BK163</f>
        <v>#DIV/0!</v>
      </c>
      <c r="BL166" s="1286" t="e">
        <f>BL87+BL142-BL163</f>
        <v>#DIV/0!</v>
      </c>
      <c r="BM166" s="1286" t="e">
        <f>BM87+BM142-BM163</f>
        <v>#DIV/0!</v>
      </c>
      <c r="BN166" s="1286" t="e">
        <f>BN87+BN142-BN163</f>
        <v>#DIV/0!</v>
      </c>
      <c r="BO166" s="1243"/>
      <c r="BS166" s="1286" t="e">
        <f>BS87+BS142-BS163</f>
        <v>#DIV/0!</v>
      </c>
      <c r="BT166" s="1286" t="e">
        <f>BT87+BT142-BT163</f>
        <v>#DIV/0!</v>
      </c>
      <c r="BU166" s="1286" t="e">
        <f>BU87+BU142-BU163</f>
        <v>#DIV/0!</v>
      </c>
      <c r="BV166" s="1286" t="e">
        <f>BV87+BV142-BV163</f>
        <v>#DIV/0!</v>
      </c>
      <c r="BW166" s="1243"/>
      <c r="CA166" s="1286" t="e">
        <f>CA87+CA142-CA163</f>
        <v>#DIV/0!</v>
      </c>
      <c r="CB166" s="1286" t="e">
        <f>CB87+CB142-CB163</f>
        <v>#DIV/0!</v>
      </c>
      <c r="CC166" s="1286" t="e">
        <f>CC87+CC142-CC163</f>
        <v>#DIV/0!</v>
      </c>
      <c r="CD166" s="1286" t="e">
        <f>CD87+CD142-CD163</f>
        <v>#DIV/0!</v>
      </c>
      <c r="CE166" s="1243"/>
      <c r="CI166" s="1286" t="e">
        <f>CI87+CI142-CI163</f>
        <v>#DIV/0!</v>
      </c>
      <c r="CJ166" s="1286" t="e">
        <f>CJ87+CJ142-CJ163</f>
        <v>#DIV/0!</v>
      </c>
      <c r="CK166" s="1286" t="e">
        <f>CK87+CK142-CK163</f>
        <v>#DIV/0!</v>
      </c>
      <c r="CL166" s="1286" t="e">
        <f>CL87+CL142-CL163</f>
        <v>#DIV/0!</v>
      </c>
      <c r="CM166" s="1243"/>
      <c r="CQ166" s="1286" t="e">
        <f>CQ87+CQ142-CQ163</f>
        <v>#DIV/0!</v>
      </c>
      <c r="CR166" s="1286" t="e">
        <f>CR87+CR142-CR163</f>
        <v>#DIV/0!</v>
      </c>
      <c r="CS166" s="1286" t="e">
        <f>CS87+CS142-CS163</f>
        <v>#DIV/0!</v>
      </c>
      <c r="CT166" s="1286" t="e">
        <f>CT87+CT142-CT163</f>
        <v>#DIV/0!</v>
      </c>
      <c r="CU166" s="1243"/>
      <c r="CY166" s="1286" t="e">
        <f>CY87+CY142-CY163</f>
        <v>#DIV/0!</v>
      </c>
      <c r="CZ166" s="1286" t="e">
        <f>CZ87+CZ142-CZ163</f>
        <v>#DIV/0!</v>
      </c>
      <c r="DA166" s="1286" t="e">
        <f>DA87+DA142-DA163</f>
        <v>#DIV/0!</v>
      </c>
      <c r="DB166" s="1286" t="e">
        <f>DB87+DB142-DB163</f>
        <v>#DIV/0!</v>
      </c>
      <c r="DC166" s="1243"/>
      <c r="DG166" s="1286" t="e">
        <f>DG87+DG142-DG163</f>
        <v>#DIV/0!</v>
      </c>
      <c r="DH166" s="1286" t="e">
        <f>DH87+DH142-DH163</f>
        <v>#DIV/0!</v>
      </c>
      <c r="DI166" s="1286" t="e">
        <f>DI87+DI142-DI163</f>
        <v>#DIV/0!</v>
      </c>
      <c r="DJ166" s="1286" t="e">
        <f>DJ87+DJ142-DJ163</f>
        <v>#DIV/0!</v>
      </c>
      <c r="DK166" s="1243"/>
      <c r="DO166" s="1286" t="e">
        <f>DO87+DO142-DO163</f>
        <v>#DIV/0!</v>
      </c>
      <c r="DP166" s="1286" t="e">
        <f>DP87+DP142-DP163</f>
        <v>#DIV/0!</v>
      </c>
      <c r="DQ166" s="1286" t="e">
        <f>DQ87+DQ142-DQ163</f>
        <v>#DIV/0!</v>
      </c>
      <c r="DR166" s="1286" t="e">
        <f>DR87+DR142-DR163</f>
        <v>#DIV/0!</v>
      </c>
      <c r="DS166" s="1243"/>
      <c r="DW166" s="1286" t="e">
        <f>DW87+DW142-DW163</f>
        <v>#DIV/0!</v>
      </c>
      <c r="DX166" s="1286" t="e">
        <f>DX87+DX142-DX163</f>
        <v>#DIV/0!</v>
      </c>
      <c r="DY166" s="1286" t="e">
        <f>DY87+DY142-DY163</f>
        <v>#DIV/0!</v>
      </c>
      <c r="DZ166" s="1286" t="e">
        <f>DZ87+DZ142-DZ163</f>
        <v>#DIV/0!</v>
      </c>
      <c r="EA166" s="1243"/>
      <c r="EE166" s="1286" t="e">
        <f>EE87+EE142-EE163</f>
        <v>#DIV/0!</v>
      </c>
      <c r="EF166" s="1286" t="e">
        <f>EF87+EF142-EF163</f>
        <v>#DIV/0!</v>
      </c>
      <c r="EG166" s="1286" t="e">
        <f>EG87+EG142-EG163</f>
        <v>#DIV/0!</v>
      </c>
      <c r="EH166" s="1286" t="e">
        <f>EH87+EH142-EH163</f>
        <v>#DIV/0!</v>
      </c>
      <c r="EI166" s="1243"/>
      <c r="EM166" s="1286" t="e">
        <f>EM87+EM142-EM163</f>
        <v>#DIV/0!</v>
      </c>
      <c r="EN166" s="1286" t="e">
        <f>EN87+EN142-EN163</f>
        <v>#DIV/0!</v>
      </c>
      <c r="EO166" s="1286" t="e">
        <f>EO87+EO142-EO163</f>
        <v>#DIV/0!</v>
      </c>
      <c r="EP166" s="1286" t="e">
        <f>EP87+EP142-EP163</f>
        <v>#DIV/0!</v>
      </c>
      <c r="EQ166" s="1243"/>
      <c r="EU166" s="1286" t="e">
        <f>EU87+EU142-EU163</f>
        <v>#DIV/0!</v>
      </c>
      <c r="EV166" s="1286" t="e">
        <f>EV87+EV142-EV163</f>
        <v>#DIV/0!</v>
      </c>
      <c r="EW166" s="1286" t="e">
        <f>EW87+EW142-EW163</f>
        <v>#DIV/0!</v>
      </c>
      <c r="EX166" s="1286" t="e">
        <f>EX87+EX142-EX163</f>
        <v>#DIV/0!</v>
      </c>
      <c r="EY166" s="1243"/>
      <c r="FC166" s="1286" t="e">
        <f>FC87+FC142-FC163</f>
        <v>#DIV/0!</v>
      </c>
      <c r="FD166" s="1286" t="e">
        <f>FD87+FD142-FD163</f>
        <v>#DIV/0!</v>
      </c>
      <c r="FE166" s="1286" t="e">
        <f>FE87+FE142-FE163</f>
        <v>#DIV/0!</v>
      </c>
      <c r="FF166" s="1286" t="e">
        <f>FF87+FF142-FF163</f>
        <v>#DIV/0!</v>
      </c>
      <c r="FG166" s="1243"/>
      <c r="FK166" s="1286" t="e">
        <f>FK87+FK142-FK163</f>
        <v>#DIV/0!</v>
      </c>
      <c r="FL166" s="1286" t="e">
        <f>FL87+FL142-FL163</f>
        <v>#DIV/0!</v>
      </c>
      <c r="FM166" s="1286" t="e">
        <f>FM87+FM142-FM163</f>
        <v>#DIV/0!</v>
      </c>
      <c r="FN166" s="1286" t="e">
        <f>FN87+FN142-FN163</f>
        <v>#DIV/0!</v>
      </c>
      <c r="FO166" s="1243"/>
    </row>
    <row r="167" spans="1:171" ht="16.5">
      <c r="A167" s="1244" t="s">
        <v>75</v>
      </c>
      <c r="B167" s="823"/>
      <c r="C167" s="521"/>
      <c r="D167" s="521"/>
      <c r="E167" s="521"/>
      <c r="F167" s="521"/>
      <c r="G167" s="1224"/>
      <c r="H167" s="1193"/>
      <c r="I167" s="880"/>
      <c r="J167" s="1304"/>
      <c r="K167" s="1167"/>
      <c r="S167" s="1243"/>
      <c r="AA167" s="1243"/>
      <c r="AI167" s="1243"/>
      <c r="AQ167" s="1243"/>
      <c r="AY167" s="1243"/>
      <c r="BG167" s="1243"/>
      <c r="BO167" s="1243"/>
      <c r="BW167" s="1243"/>
      <c r="CE167" s="1243"/>
      <c r="CM167" s="1243"/>
      <c r="CU167" s="1243"/>
      <c r="DC167" s="1243"/>
      <c r="DK167" s="1243"/>
      <c r="DS167" s="1243"/>
      <c r="EA167" s="1243"/>
      <c r="EI167" s="1243"/>
      <c r="EQ167" s="1243"/>
      <c r="EY167" s="1243"/>
      <c r="FG167" s="1243"/>
      <c r="FO167" s="1243"/>
    </row>
    <row r="168" spans="1:171" ht="17.25" thickBot="1">
      <c r="A168" s="1253"/>
      <c r="B168" s="1254"/>
      <c r="C168" s="1255"/>
      <c r="D168" s="1255"/>
      <c r="E168" s="1255"/>
      <c r="F168" s="1255"/>
      <c r="G168" s="1257"/>
      <c r="H168" s="1305"/>
      <c r="I168" s="1306"/>
      <c r="J168" s="1307"/>
      <c r="K168" s="1167"/>
      <c r="S168" s="1243"/>
      <c r="AA168" s="1243"/>
      <c r="AI168" s="1243"/>
      <c r="AQ168" s="1243"/>
      <c r="AY168" s="1243"/>
      <c r="BG168" s="1243"/>
      <c r="BO168" s="1243"/>
      <c r="BW168" s="1243"/>
      <c r="CE168" s="1243"/>
      <c r="CM168" s="1243"/>
      <c r="CU168" s="1243"/>
      <c r="DC168" s="1243"/>
      <c r="DK168" s="1243"/>
      <c r="DS168" s="1243"/>
      <c r="EA168" s="1243"/>
      <c r="EI168" s="1243"/>
      <c r="EQ168" s="1243"/>
      <c r="EY168" s="1243"/>
      <c r="FG168" s="1243"/>
      <c r="FO168" s="1243"/>
    </row>
    <row r="169" spans="1:171" ht="17.25" thickTop="1">
      <c r="A169" s="1244"/>
      <c r="B169" s="823"/>
      <c r="C169" s="521"/>
      <c r="D169" s="521"/>
      <c r="E169" s="521"/>
      <c r="F169" s="521"/>
      <c r="G169" s="1224"/>
      <c r="H169" s="1193"/>
      <c r="I169" s="880"/>
      <c r="J169" s="1304"/>
      <c r="K169" s="1167"/>
      <c r="S169" s="1243"/>
      <c r="AA169" s="1243"/>
      <c r="AI169" s="1243"/>
      <c r="AQ169" s="1243"/>
      <c r="AY169" s="1243"/>
      <c r="BG169" s="1243"/>
      <c r="BO169" s="1243"/>
      <c r="BW169" s="1243"/>
      <c r="CE169" s="1243"/>
      <c r="CM169" s="1243"/>
      <c r="CU169" s="1243"/>
      <c r="DC169" s="1243"/>
      <c r="DK169" s="1243"/>
      <c r="DS169" s="1243"/>
      <c r="EA169" s="1243"/>
      <c r="EI169" s="1243"/>
      <c r="EQ169" s="1243"/>
      <c r="EY169" s="1243"/>
      <c r="FG169" s="1243"/>
      <c r="FO169" s="1243"/>
    </row>
    <row r="170" spans="1:171" ht="16.5">
      <c r="A170" s="1214" t="s">
        <v>60</v>
      </c>
      <c r="G170" s="1308">
        <f>'Sch 2 -Rate of Return'!E14</f>
        <v>0</v>
      </c>
      <c r="H170" s="1309">
        <f>G170</f>
        <v>0</v>
      </c>
      <c r="I170" s="1309">
        <f>G170</f>
        <v>0</v>
      </c>
      <c r="J170" s="1310">
        <f>G170</f>
        <v>0</v>
      </c>
      <c r="K170" s="1167"/>
      <c r="O170" s="1311">
        <f>$G$170</f>
        <v>0</v>
      </c>
      <c r="P170" s="1311">
        <f>$G$170</f>
        <v>0</v>
      </c>
      <c r="Q170" s="1311">
        <f>$G$170</f>
        <v>0</v>
      </c>
      <c r="R170" s="1311">
        <f>$G$170</f>
        <v>0</v>
      </c>
      <c r="S170" s="1243"/>
      <c r="W170" s="1311">
        <f>$G$170</f>
        <v>0</v>
      </c>
      <c r="X170" s="1311">
        <f>$G$170</f>
        <v>0</v>
      </c>
      <c r="Y170" s="1311">
        <f>$G$170</f>
        <v>0</v>
      </c>
      <c r="Z170" s="1311">
        <f>$G$170</f>
        <v>0</v>
      </c>
      <c r="AA170" s="1243"/>
      <c r="AE170" s="1311">
        <f>$G$170</f>
        <v>0</v>
      </c>
      <c r="AF170" s="1311">
        <f>$G$170</f>
        <v>0</v>
      </c>
      <c r="AG170" s="1311">
        <f>$G$170</f>
        <v>0</v>
      </c>
      <c r="AH170" s="1311">
        <f>$G$170</f>
        <v>0</v>
      </c>
      <c r="AI170" s="1243"/>
      <c r="AM170" s="1311">
        <f>$G$170</f>
        <v>0</v>
      </c>
      <c r="AN170" s="1311">
        <f>$G$170</f>
        <v>0</v>
      </c>
      <c r="AO170" s="1311">
        <f>$G$170</f>
        <v>0</v>
      </c>
      <c r="AP170" s="1311">
        <f>$G$170</f>
        <v>0</v>
      </c>
      <c r="AQ170" s="1243"/>
      <c r="AU170" s="1311">
        <f>$G$170</f>
        <v>0</v>
      </c>
      <c r="AV170" s="1311">
        <f>$G$170</f>
        <v>0</v>
      </c>
      <c r="AW170" s="1311">
        <f>$G$170</f>
        <v>0</v>
      </c>
      <c r="AX170" s="1311">
        <f>$G$170</f>
        <v>0</v>
      </c>
      <c r="AY170" s="1243"/>
      <c r="BC170" s="1311">
        <f>$G$170</f>
        <v>0</v>
      </c>
      <c r="BD170" s="1311">
        <f>$G$170</f>
        <v>0</v>
      </c>
      <c r="BE170" s="1311">
        <f>$G$170</f>
        <v>0</v>
      </c>
      <c r="BF170" s="1311">
        <f>$G$170</f>
        <v>0</v>
      </c>
      <c r="BG170" s="1243"/>
      <c r="BK170" s="1311">
        <f>$G$170</f>
        <v>0</v>
      </c>
      <c r="BL170" s="1311">
        <f>$G$170</f>
        <v>0</v>
      </c>
      <c r="BM170" s="1311">
        <f>$G$170</f>
        <v>0</v>
      </c>
      <c r="BN170" s="1311">
        <f>$G$170</f>
        <v>0</v>
      </c>
      <c r="BO170" s="1243"/>
      <c r="BS170" s="1311">
        <f>$G$170</f>
        <v>0</v>
      </c>
      <c r="BT170" s="1311">
        <f>$G$170</f>
        <v>0</v>
      </c>
      <c r="BU170" s="1311">
        <f>$G$170</f>
        <v>0</v>
      </c>
      <c r="BV170" s="1311">
        <f>$G$170</f>
        <v>0</v>
      </c>
      <c r="BW170" s="1243"/>
      <c r="CA170" s="1311">
        <f>$G$170</f>
        <v>0</v>
      </c>
      <c r="CB170" s="1311">
        <f>$G$170</f>
        <v>0</v>
      </c>
      <c r="CC170" s="1311">
        <f>$G$170</f>
        <v>0</v>
      </c>
      <c r="CD170" s="1311">
        <f>$G$170</f>
        <v>0</v>
      </c>
      <c r="CE170" s="1243"/>
      <c r="CI170" s="1311">
        <f>$G$170</f>
        <v>0</v>
      </c>
      <c r="CJ170" s="1311">
        <f>$G$170</f>
        <v>0</v>
      </c>
      <c r="CK170" s="1311">
        <f>$G$170</f>
        <v>0</v>
      </c>
      <c r="CL170" s="1311">
        <f>$G$170</f>
        <v>0</v>
      </c>
      <c r="CM170" s="1243"/>
      <c r="CQ170" s="1311">
        <f>$G$170</f>
        <v>0</v>
      </c>
      <c r="CR170" s="1311">
        <f>$G$170</f>
        <v>0</v>
      </c>
      <c r="CS170" s="1311">
        <f>$G$170</f>
        <v>0</v>
      </c>
      <c r="CT170" s="1311">
        <f>$G$170</f>
        <v>0</v>
      </c>
      <c r="CU170" s="1243"/>
      <c r="CY170" s="1311">
        <f>$G$170</f>
        <v>0</v>
      </c>
      <c r="CZ170" s="1311">
        <f>$G$170</f>
        <v>0</v>
      </c>
      <c r="DA170" s="1311">
        <f>$G$170</f>
        <v>0</v>
      </c>
      <c r="DB170" s="1311">
        <f>$G$170</f>
        <v>0</v>
      </c>
      <c r="DC170" s="1243"/>
      <c r="DG170" s="1311">
        <f>$G$170</f>
        <v>0</v>
      </c>
      <c r="DH170" s="1311">
        <f>$G$170</f>
        <v>0</v>
      </c>
      <c r="DI170" s="1311">
        <f>$G$170</f>
        <v>0</v>
      </c>
      <c r="DJ170" s="1311">
        <f>$G$170</f>
        <v>0</v>
      </c>
      <c r="DK170" s="1243"/>
      <c r="DO170" s="1311">
        <f>$G$170</f>
        <v>0</v>
      </c>
      <c r="DP170" s="1311">
        <f>$G$170</f>
        <v>0</v>
      </c>
      <c r="DQ170" s="1311">
        <f>$G$170</f>
        <v>0</v>
      </c>
      <c r="DR170" s="1311">
        <f>$G$170</f>
        <v>0</v>
      </c>
      <c r="DS170" s="1243"/>
      <c r="DW170" s="1311">
        <f>$G$170</f>
        <v>0</v>
      </c>
      <c r="DX170" s="1311">
        <f>$G$170</f>
        <v>0</v>
      </c>
      <c r="DY170" s="1311">
        <f>$G$170</f>
        <v>0</v>
      </c>
      <c r="DZ170" s="1311">
        <f>$G$170</f>
        <v>0</v>
      </c>
      <c r="EA170" s="1243"/>
      <c r="EE170" s="1311">
        <f>$G$170</f>
        <v>0</v>
      </c>
      <c r="EF170" s="1311">
        <f>$G$170</f>
        <v>0</v>
      </c>
      <c r="EG170" s="1311">
        <f>$G$170</f>
        <v>0</v>
      </c>
      <c r="EH170" s="1311">
        <f>$G$170</f>
        <v>0</v>
      </c>
      <c r="EI170" s="1243"/>
      <c r="EM170" s="1311">
        <f>$G$170</f>
        <v>0</v>
      </c>
      <c r="EN170" s="1311">
        <f>$G$170</f>
        <v>0</v>
      </c>
      <c r="EO170" s="1311">
        <f>$G$170</f>
        <v>0</v>
      </c>
      <c r="EP170" s="1311">
        <f>$G$170</f>
        <v>0</v>
      </c>
      <c r="EQ170" s="1243"/>
      <c r="EU170" s="1311">
        <f>$G$170</f>
        <v>0</v>
      </c>
      <c r="EV170" s="1311">
        <f>$G$170</f>
        <v>0</v>
      </c>
      <c r="EW170" s="1311">
        <f>$G$170</f>
        <v>0</v>
      </c>
      <c r="EX170" s="1311">
        <f>$G$170</f>
        <v>0</v>
      </c>
      <c r="EY170" s="1243"/>
      <c r="FC170" s="1311">
        <f>$G$170</f>
        <v>0</v>
      </c>
      <c r="FD170" s="1311">
        <f>$G$170</f>
        <v>0</v>
      </c>
      <c r="FE170" s="1311">
        <f>$G$170</f>
        <v>0</v>
      </c>
      <c r="FF170" s="1311">
        <f>$G$170</f>
        <v>0</v>
      </c>
      <c r="FG170" s="1243"/>
      <c r="FK170" s="1311">
        <f>$G$170</f>
        <v>0</v>
      </c>
      <c r="FL170" s="1311">
        <f>$G$170</f>
        <v>0</v>
      </c>
      <c r="FM170" s="1311">
        <f>$G$170</f>
        <v>0</v>
      </c>
      <c r="FN170" s="1311">
        <f>$G$170</f>
        <v>0</v>
      </c>
      <c r="FO170" s="1243"/>
    </row>
    <row r="171" spans="1:171">
      <c r="A171" s="832"/>
      <c r="J171" s="455"/>
      <c r="K171" s="1167"/>
      <c r="S171" s="1243"/>
      <c r="AA171" s="1243"/>
      <c r="AI171" s="1243"/>
      <c r="AQ171" s="1243"/>
      <c r="AY171" s="1243"/>
      <c r="BG171" s="1243"/>
      <c r="BO171" s="1243"/>
      <c r="BW171" s="1243"/>
      <c r="CE171" s="1243"/>
      <c r="CM171" s="1243"/>
      <c r="CU171" s="1243"/>
      <c r="DC171" s="1243"/>
      <c r="DK171" s="1243"/>
      <c r="DS171" s="1243"/>
      <c r="EA171" s="1243"/>
      <c r="EI171" s="1243"/>
      <c r="EQ171" s="1243"/>
      <c r="EY171" s="1243"/>
      <c r="FG171" s="1243"/>
      <c r="FO171" s="1243"/>
    </row>
    <row r="172" spans="1:171" ht="16.5">
      <c r="A172" s="1312" t="s">
        <v>129</v>
      </c>
      <c r="G172" s="1313">
        <f>G166*G170</f>
        <v>0</v>
      </c>
      <c r="H172" s="1313">
        <f>H166*H170</f>
        <v>0</v>
      </c>
      <c r="I172" s="1313">
        <f>I166*I170</f>
        <v>0</v>
      </c>
      <c r="J172" s="1314">
        <f>J166*J170</f>
        <v>0</v>
      </c>
      <c r="K172" s="1167"/>
      <c r="O172" s="1286" t="e">
        <f>O166*O170</f>
        <v>#DIV/0!</v>
      </c>
      <c r="P172" s="1286" t="e">
        <f>P166*P170</f>
        <v>#DIV/0!</v>
      </c>
      <c r="Q172" s="1286" t="e">
        <f>Q166*Q170</f>
        <v>#DIV/0!</v>
      </c>
      <c r="R172" s="1286" t="e">
        <f>R166*R170</f>
        <v>#DIV/0!</v>
      </c>
      <c r="S172" s="1243"/>
      <c r="W172" s="1286" t="e">
        <f>W166*W170</f>
        <v>#DIV/0!</v>
      </c>
      <c r="X172" s="1286" t="e">
        <f>X166*X170</f>
        <v>#DIV/0!</v>
      </c>
      <c r="Y172" s="1286" t="e">
        <f>Y166*Y170</f>
        <v>#DIV/0!</v>
      </c>
      <c r="Z172" s="1286" t="e">
        <f>Z166*Z170</f>
        <v>#DIV/0!</v>
      </c>
      <c r="AA172" s="1243"/>
      <c r="AE172" s="1286" t="e">
        <f>AE166*AE170</f>
        <v>#DIV/0!</v>
      </c>
      <c r="AF172" s="1286" t="e">
        <f>AF166*AF170</f>
        <v>#DIV/0!</v>
      </c>
      <c r="AG172" s="1286" t="e">
        <f>AG166*AG170</f>
        <v>#DIV/0!</v>
      </c>
      <c r="AH172" s="1286" t="e">
        <f>AH166*AH170</f>
        <v>#DIV/0!</v>
      </c>
      <c r="AI172" s="1243"/>
      <c r="AM172" s="1286" t="e">
        <f>AM166*AM170</f>
        <v>#DIV/0!</v>
      </c>
      <c r="AN172" s="1286" t="e">
        <f>AN166*AN170</f>
        <v>#DIV/0!</v>
      </c>
      <c r="AO172" s="1286" t="e">
        <f>AO166*AO170</f>
        <v>#DIV/0!</v>
      </c>
      <c r="AP172" s="1286" t="e">
        <f>AP166*AP170</f>
        <v>#DIV/0!</v>
      </c>
      <c r="AQ172" s="1243"/>
      <c r="AU172" s="1286" t="e">
        <f>AU166*AU170</f>
        <v>#DIV/0!</v>
      </c>
      <c r="AV172" s="1286" t="e">
        <f>AV166*AV170</f>
        <v>#DIV/0!</v>
      </c>
      <c r="AW172" s="1286" t="e">
        <f>AW166*AW170</f>
        <v>#DIV/0!</v>
      </c>
      <c r="AX172" s="1286" t="e">
        <f>AX166*AX170</f>
        <v>#DIV/0!</v>
      </c>
      <c r="AY172" s="1243"/>
      <c r="BC172" s="1286" t="e">
        <f>BC166*BC170</f>
        <v>#DIV/0!</v>
      </c>
      <c r="BD172" s="1286" t="e">
        <f>BD166*BD170</f>
        <v>#DIV/0!</v>
      </c>
      <c r="BE172" s="1286" t="e">
        <f>BE166*BE170</f>
        <v>#DIV/0!</v>
      </c>
      <c r="BF172" s="1286" t="e">
        <f>BF166*BF170</f>
        <v>#DIV/0!</v>
      </c>
      <c r="BG172" s="1243"/>
      <c r="BK172" s="1286" t="e">
        <f>BK166*BK170</f>
        <v>#DIV/0!</v>
      </c>
      <c r="BL172" s="1286" t="e">
        <f>BL166*BL170</f>
        <v>#DIV/0!</v>
      </c>
      <c r="BM172" s="1286" t="e">
        <f>BM166*BM170</f>
        <v>#DIV/0!</v>
      </c>
      <c r="BN172" s="1286" t="e">
        <f>BN166*BN170</f>
        <v>#DIV/0!</v>
      </c>
      <c r="BO172" s="1243"/>
      <c r="BS172" s="1286" t="e">
        <f>BS166*BS170</f>
        <v>#DIV/0!</v>
      </c>
      <c r="BT172" s="1286" t="e">
        <f>BT166*BT170</f>
        <v>#DIV/0!</v>
      </c>
      <c r="BU172" s="1286" t="e">
        <f>BU166*BU170</f>
        <v>#DIV/0!</v>
      </c>
      <c r="BV172" s="1286" t="e">
        <f>BV166*BV170</f>
        <v>#DIV/0!</v>
      </c>
      <c r="BW172" s="1243"/>
      <c r="CA172" s="1286" t="e">
        <f>CA166*CA170</f>
        <v>#DIV/0!</v>
      </c>
      <c r="CB172" s="1286" t="e">
        <f>CB166*CB170</f>
        <v>#DIV/0!</v>
      </c>
      <c r="CC172" s="1286" t="e">
        <f>CC166*CC170</f>
        <v>#DIV/0!</v>
      </c>
      <c r="CD172" s="1286" t="e">
        <f>CD166*CD170</f>
        <v>#DIV/0!</v>
      </c>
      <c r="CE172" s="1243"/>
      <c r="CI172" s="1286" t="e">
        <f>CI166*CI170</f>
        <v>#DIV/0!</v>
      </c>
      <c r="CJ172" s="1286" t="e">
        <f>CJ166*CJ170</f>
        <v>#DIV/0!</v>
      </c>
      <c r="CK172" s="1286" t="e">
        <f>CK166*CK170</f>
        <v>#DIV/0!</v>
      </c>
      <c r="CL172" s="1286" t="e">
        <f>CL166*CL170</f>
        <v>#DIV/0!</v>
      </c>
      <c r="CM172" s="1243"/>
      <c r="CQ172" s="1286" t="e">
        <f>CQ166*CQ170</f>
        <v>#DIV/0!</v>
      </c>
      <c r="CR172" s="1286" t="e">
        <f>CR166*CR170</f>
        <v>#DIV/0!</v>
      </c>
      <c r="CS172" s="1286" t="e">
        <f>CS166*CS170</f>
        <v>#DIV/0!</v>
      </c>
      <c r="CT172" s="1286" t="e">
        <f>CT166*CT170</f>
        <v>#DIV/0!</v>
      </c>
      <c r="CU172" s="1243"/>
      <c r="CY172" s="1286" t="e">
        <f>CY166*CY170</f>
        <v>#DIV/0!</v>
      </c>
      <c r="CZ172" s="1286" t="e">
        <f>CZ166*CZ170</f>
        <v>#DIV/0!</v>
      </c>
      <c r="DA172" s="1286" t="e">
        <f>DA166*DA170</f>
        <v>#DIV/0!</v>
      </c>
      <c r="DB172" s="1286" t="e">
        <f>DB166*DB170</f>
        <v>#DIV/0!</v>
      </c>
      <c r="DC172" s="1243"/>
      <c r="DG172" s="1286" t="e">
        <f>DG166*DG170</f>
        <v>#DIV/0!</v>
      </c>
      <c r="DH172" s="1286" t="e">
        <f>DH166*DH170</f>
        <v>#DIV/0!</v>
      </c>
      <c r="DI172" s="1286" t="e">
        <f>DI166*DI170</f>
        <v>#DIV/0!</v>
      </c>
      <c r="DJ172" s="1286" t="e">
        <f>DJ166*DJ170</f>
        <v>#DIV/0!</v>
      </c>
      <c r="DK172" s="1243"/>
      <c r="DO172" s="1286" t="e">
        <f>DO166*DO170</f>
        <v>#DIV/0!</v>
      </c>
      <c r="DP172" s="1286" t="e">
        <f>DP166*DP170</f>
        <v>#DIV/0!</v>
      </c>
      <c r="DQ172" s="1286" t="e">
        <f>DQ166*DQ170</f>
        <v>#DIV/0!</v>
      </c>
      <c r="DR172" s="1286" t="e">
        <f>DR166*DR170</f>
        <v>#DIV/0!</v>
      </c>
      <c r="DS172" s="1243"/>
      <c r="DW172" s="1286" t="e">
        <f>DW166*DW170</f>
        <v>#DIV/0!</v>
      </c>
      <c r="DX172" s="1286" t="e">
        <f>DX166*DX170</f>
        <v>#DIV/0!</v>
      </c>
      <c r="DY172" s="1286" t="e">
        <f>DY166*DY170</f>
        <v>#DIV/0!</v>
      </c>
      <c r="DZ172" s="1286" t="e">
        <f>DZ166*DZ170</f>
        <v>#DIV/0!</v>
      </c>
      <c r="EA172" s="1243"/>
      <c r="EE172" s="1286" t="e">
        <f>EE166*EE170</f>
        <v>#DIV/0!</v>
      </c>
      <c r="EF172" s="1286" t="e">
        <f>EF166*EF170</f>
        <v>#DIV/0!</v>
      </c>
      <c r="EG172" s="1286" t="e">
        <f>EG166*EG170</f>
        <v>#DIV/0!</v>
      </c>
      <c r="EH172" s="1286" t="e">
        <f>EH166*EH170</f>
        <v>#DIV/0!</v>
      </c>
      <c r="EI172" s="1243"/>
      <c r="EM172" s="1286" t="e">
        <f>EM166*EM170</f>
        <v>#DIV/0!</v>
      </c>
      <c r="EN172" s="1286" t="e">
        <f>EN166*EN170</f>
        <v>#DIV/0!</v>
      </c>
      <c r="EO172" s="1286" t="e">
        <f>EO166*EO170</f>
        <v>#DIV/0!</v>
      </c>
      <c r="EP172" s="1286" t="e">
        <f>EP166*EP170</f>
        <v>#DIV/0!</v>
      </c>
      <c r="EQ172" s="1243"/>
      <c r="EU172" s="1286" t="e">
        <f>EU166*EU170</f>
        <v>#DIV/0!</v>
      </c>
      <c r="EV172" s="1286" t="e">
        <f>EV166*EV170</f>
        <v>#DIV/0!</v>
      </c>
      <c r="EW172" s="1286" t="e">
        <f>EW166*EW170</f>
        <v>#DIV/0!</v>
      </c>
      <c r="EX172" s="1286" t="e">
        <f>EX166*EX170</f>
        <v>#DIV/0!</v>
      </c>
      <c r="EY172" s="1243"/>
      <c r="FC172" s="1286" t="e">
        <f>FC166*FC170</f>
        <v>#DIV/0!</v>
      </c>
      <c r="FD172" s="1286" t="e">
        <f>FD166*FD170</f>
        <v>#DIV/0!</v>
      </c>
      <c r="FE172" s="1286" t="e">
        <f>FE166*FE170</f>
        <v>#DIV/0!</v>
      </c>
      <c r="FF172" s="1286" t="e">
        <f>FF166*FF170</f>
        <v>#DIV/0!</v>
      </c>
      <c r="FG172" s="1243"/>
      <c r="FK172" s="1286" t="e">
        <f>FK166*FK170</f>
        <v>#DIV/0!</v>
      </c>
      <c r="FL172" s="1286" t="e">
        <f>FL166*FL170</f>
        <v>#DIV/0!</v>
      </c>
      <c r="FM172" s="1286" t="e">
        <f>FM166*FM170</f>
        <v>#DIV/0!</v>
      </c>
      <c r="FN172" s="1286" t="e">
        <f>FN166*FN170</f>
        <v>#DIV/0!</v>
      </c>
      <c r="FO172" s="1243"/>
    </row>
    <row r="173" spans="1:171">
      <c r="A173" s="832"/>
      <c r="J173" s="455"/>
      <c r="K173" s="1167"/>
      <c r="S173" s="1243"/>
      <c r="AA173" s="1243"/>
      <c r="AI173" s="1243"/>
      <c r="AQ173" s="1243"/>
      <c r="AY173" s="1243"/>
      <c r="BG173" s="1243"/>
      <c r="BO173" s="1243"/>
      <c r="BW173" s="1243"/>
      <c r="CE173" s="1243"/>
      <c r="CM173" s="1243"/>
      <c r="CU173" s="1243"/>
      <c r="DC173" s="1243"/>
      <c r="DK173" s="1243"/>
      <c r="DS173" s="1243"/>
      <c r="EA173" s="1243"/>
      <c r="EI173" s="1243"/>
      <c r="EQ173" s="1243"/>
      <c r="EY173" s="1243"/>
      <c r="FG173" s="1243"/>
      <c r="FO173" s="1243"/>
    </row>
    <row r="174" spans="1:171" ht="16.5" thickBot="1">
      <c r="A174" s="832"/>
      <c r="J174" s="455"/>
      <c r="K174" s="1167"/>
      <c r="S174" s="1243"/>
      <c r="AA174" s="1243"/>
      <c r="AI174" s="1243"/>
      <c r="AQ174" s="1243"/>
      <c r="AY174" s="1243"/>
      <c r="BG174" s="1243"/>
      <c r="BO174" s="1243"/>
      <c r="BW174" s="1243"/>
      <c r="CE174" s="1243"/>
      <c r="CM174" s="1243"/>
      <c r="CU174" s="1243"/>
      <c r="DC174" s="1243"/>
      <c r="DK174" s="1243"/>
      <c r="DS174" s="1243"/>
      <c r="EA174" s="1243"/>
      <c r="EI174" s="1243"/>
      <c r="EQ174" s="1243"/>
      <c r="EY174" s="1243"/>
      <c r="FG174" s="1243"/>
      <c r="FO174" s="1243"/>
    </row>
    <row r="175" spans="1:171" ht="18" thickTop="1" thickBot="1">
      <c r="A175" s="1315" t="s">
        <v>74</v>
      </c>
      <c r="B175" s="1316"/>
      <c r="C175" s="1316"/>
      <c r="D175" s="1316"/>
      <c r="E175" s="1317"/>
      <c r="F175" s="1317"/>
      <c r="G175" s="1318"/>
      <c r="H175" s="1319"/>
      <c r="I175" s="1319"/>
      <c r="J175" s="1320"/>
      <c r="K175" s="1167"/>
      <c r="S175" s="1243"/>
      <c r="AA175" s="1243"/>
      <c r="AI175" s="1243"/>
      <c r="AQ175" s="1243"/>
      <c r="AY175" s="1243"/>
      <c r="BG175" s="1243"/>
      <c r="BO175" s="1243"/>
      <c r="BW175" s="1243"/>
      <c r="CE175" s="1243"/>
      <c r="CM175" s="1243"/>
      <c r="CU175" s="1243"/>
      <c r="DC175" s="1243"/>
      <c r="DK175" s="1243"/>
      <c r="DS175" s="1243"/>
      <c r="EA175" s="1243"/>
      <c r="EI175" s="1243"/>
      <c r="EQ175" s="1243"/>
      <c r="EY175" s="1243"/>
      <c r="FG175" s="1243"/>
      <c r="FO175" s="1243"/>
    </row>
    <row r="176" spans="1:171" ht="18" thickTop="1" thickBot="1">
      <c r="A176" s="654"/>
      <c r="B176" s="1704" t="s">
        <v>92</v>
      </c>
      <c r="C176" s="655" t="s">
        <v>284</v>
      </c>
      <c r="D176" s="655"/>
      <c r="E176" s="1749" t="s">
        <v>312</v>
      </c>
      <c r="F176" s="1828"/>
      <c r="G176" s="1831" t="s">
        <v>96</v>
      </c>
      <c r="H176" s="1834" t="s">
        <v>97</v>
      </c>
      <c r="I176" s="1837" t="s">
        <v>98</v>
      </c>
      <c r="J176" s="1189"/>
      <c r="K176" s="1167"/>
      <c r="S176" s="1243"/>
      <c r="AA176" s="1243"/>
      <c r="AI176" s="1243"/>
      <c r="AQ176" s="1243"/>
      <c r="AY176" s="1243"/>
      <c r="BG176" s="1243"/>
      <c r="BO176" s="1243"/>
      <c r="BW176" s="1243"/>
      <c r="CE176" s="1243"/>
      <c r="CM176" s="1243"/>
      <c r="CU176" s="1243"/>
      <c r="DC176" s="1243"/>
      <c r="DK176" s="1243"/>
      <c r="DS176" s="1243"/>
      <c r="EA176" s="1243"/>
      <c r="EI176" s="1243"/>
      <c r="EQ176" s="1243"/>
      <c r="EY176" s="1243"/>
      <c r="FG176" s="1243"/>
      <c r="FO176" s="1243"/>
    </row>
    <row r="177" spans="1:171" ht="17.25" thickBot="1">
      <c r="A177" s="656"/>
      <c r="B177" s="1826"/>
      <c r="C177" s="657" t="s">
        <v>244</v>
      </c>
      <c r="D177" s="657" t="s">
        <v>88</v>
      </c>
      <c r="E177" s="1829"/>
      <c r="F177" s="1830"/>
      <c r="G177" s="1832"/>
      <c r="H177" s="1835"/>
      <c r="I177" s="1824"/>
      <c r="J177" s="163" t="s">
        <v>90</v>
      </c>
      <c r="K177" s="1167"/>
      <c r="S177" s="1243"/>
      <c r="AA177" s="1243"/>
      <c r="AI177" s="1243"/>
      <c r="AQ177" s="1243"/>
      <c r="AY177" s="1243"/>
      <c r="BG177" s="1243"/>
      <c r="BO177" s="1243"/>
      <c r="BW177" s="1243"/>
      <c r="CE177" s="1243"/>
      <c r="CM177" s="1243"/>
      <c r="CU177" s="1243"/>
      <c r="DC177" s="1243"/>
      <c r="DK177" s="1243"/>
      <c r="DS177" s="1243"/>
      <c r="EA177" s="1243"/>
      <c r="EI177" s="1243"/>
      <c r="EQ177" s="1243"/>
      <c r="EY177" s="1243"/>
      <c r="FG177" s="1243"/>
      <c r="FO177" s="1243"/>
    </row>
    <row r="178" spans="1:171" ht="17.25" thickBot="1">
      <c r="A178" s="1321"/>
      <c r="B178" s="1827"/>
      <c r="C178" s="659" t="s">
        <v>245</v>
      </c>
      <c r="D178" s="659" t="s">
        <v>229</v>
      </c>
      <c r="E178" s="659" t="s">
        <v>381</v>
      </c>
      <c r="F178" s="659" t="s">
        <v>529</v>
      </c>
      <c r="G178" s="1833"/>
      <c r="H178" s="1836"/>
      <c r="I178" s="1838"/>
      <c r="J178" s="1192" t="s">
        <v>99</v>
      </c>
      <c r="K178" s="1167"/>
      <c r="S178" s="1243"/>
      <c r="AA178" s="1243"/>
      <c r="AI178" s="1243"/>
      <c r="AQ178" s="1243"/>
      <c r="AY178" s="1243"/>
      <c r="BG178" s="1243"/>
      <c r="BO178" s="1243"/>
      <c r="BW178" s="1243"/>
      <c r="CE178" s="1243"/>
      <c r="CM178" s="1243"/>
      <c r="CU178" s="1243"/>
      <c r="DC178" s="1243"/>
      <c r="DK178" s="1243"/>
      <c r="DS178" s="1243"/>
      <c r="EA178" s="1243"/>
      <c r="EI178" s="1243"/>
      <c r="EQ178" s="1243"/>
      <c r="EY178" s="1243"/>
      <c r="FG178" s="1243"/>
      <c r="FO178" s="1243"/>
    </row>
    <row r="179" spans="1:171" ht="17.25" thickTop="1">
      <c r="A179" s="405" t="s">
        <v>387</v>
      </c>
      <c r="B179" s="823"/>
      <c r="C179" s="521"/>
      <c r="D179" s="521"/>
      <c r="E179" s="521"/>
      <c r="F179" s="521"/>
      <c r="G179" s="1322"/>
      <c r="H179" s="1193"/>
      <c r="I179" s="1193"/>
      <c r="J179" s="1194"/>
      <c r="K179" s="1167"/>
      <c r="S179" s="1243"/>
      <c r="AA179" s="1243"/>
      <c r="AI179" s="1243"/>
      <c r="AQ179" s="1243"/>
      <c r="AY179" s="1243"/>
      <c r="BG179" s="1243"/>
      <c r="BO179" s="1243"/>
      <c r="BW179" s="1243"/>
      <c r="CE179" s="1243"/>
      <c r="CM179" s="1243"/>
      <c r="CU179" s="1243"/>
      <c r="DC179" s="1243"/>
      <c r="DK179" s="1243"/>
      <c r="DS179" s="1243"/>
      <c r="EA179" s="1243"/>
      <c r="EI179" s="1243"/>
      <c r="EQ179" s="1243"/>
      <c r="EY179" s="1243"/>
      <c r="FG179" s="1243"/>
      <c r="FO179" s="1243"/>
    </row>
    <row r="180" spans="1:171" ht="16.5">
      <c r="A180" s="1231"/>
      <c r="B180" s="1" t="s">
        <v>388</v>
      </c>
      <c r="C180" s="521"/>
      <c r="D180" s="521"/>
      <c r="E180" s="521"/>
      <c r="F180" s="521"/>
      <c r="G180" s="1322"/>
      <c r="H180" s="1193"/>
      <c r="I180" s="1193"/>
      <c r="J180" s="1194"/>
      <c r="K180" s="1167"/>
      <c r="S180" s="1243"/>
      <c r="AA180" s="1243"/>
      <c r="AI180" s="1243"/>
      <c r="AQ180" s="1243"/>
      <c r="AY180" s="1243"/>
      <c r="BG180" s="1243"/>
      <c r="BO180" s="1243"/>
      <c r="BW180" s="1243"/>
      <c r="CE180" s="1243"/>
      <c r="CM180" s="1243"/>
      <c r="CU180" s="1243"/>
      <c r="DC180" s="1243"/>
      <c r="DK180" s="1243"/>
      <c r="DS180" s="1243"/>
      <c r="EA180" s="1243"/>
      <c r="EI180" s="1243"/>
      <c r="EQ180" s="1243"/>
      <c r="EY180" s="1243"/>
      <c r="FG180" s="1243"/>
      <c r="FO180" s="1243"/>
    </row>
    <row r="181" spans="1:171">
      <c r="A181" s="1323">
        <v>7</v>
      </c>
      <c r="B181" s="808" t="s">
        <v>234</v>
      </c>
      <c r="C181" s="1197"/>
      <c r="D181" s="1197">
        <v>501</v>
      </c>
      <c r="E181" s="629" t="str">
        <f>'Sch 3 - Expenses'!E16</f>
        <v>PROD</v>
      </c>
      <c r="F181" s="1199"/>
      <c r="G181" s="629">
        <f>'Sch 3 - Expenses'!G16</f>
        <v>0</v>
      </c>
      <c r="H181" s="629">
        <f>'Sch 3 - Expenses'!H16</f>
        <v>0</v>
      </c>
      <c r="I181" s="629">
        <f>'Sch 3 - Expenses'!I16</f>
        <v>0</v>
      </c>
      <c r="J181" s="630">
        <f>'Sch 3 - Expenses'!J16</f>
        <v>0</v>
      </c>
      <c r="K181" s="1167">
        <f t="shared" ref="K181:K211" si="708">IF($E181="DIRECT",0,1)</f>
        <v>1</v>
      </c>
      <c r="N181" s="1278">
        <f>VLOOKUP($A181,'New Resources - Individual'!$A$4:$Y$151,N$2,FALSE)*N$1</f>
        <v>0</v>
      </c>
      <c r="O181" s="1202">
        <f>$G181+N181</f>
        <v>0</v>
      </c>
      <c r="P181" s="1203">
        <f>VLOOKUP($E181,O$463:R$474,2,FALSE)*O181*($K181)+IF($G181&lt;&gt;0,($H181/$G181)*O181,0)*(1-$K181)</f>
        <v>0</v>
      </c>
      <c r="Q181" s="1203">
        <f>VLOOKUP($E181,O$463:R$474,3,FALSE)*O181*($K181)+IF($G181&lt;&gt;0,($I181/$G181)*O181,0)*(1-$K181)</f>
        <v>0</v>
      </c>
      <c r="R181" s="1203">
        <f>VLOOKUP($E181,O$463:R$474,4,FALSE)*O181*($K181)+(O181-P181-Q181)*(1-$K181)</f>
        <v>0</v>
      </c>
      <c r="S181" s="1243"/>
      <c r="V181" s="1324">
        <f>VLOOKUP($A181,'New Resources - Individual'!$A$4:$Y$151,V$2,FALSE)*V$1</f>
        <v>0</v>
      </c>
      <c r="W181" s="1202">
        <f>$G181+V181</f>
        <v>0</v>
      </c>
      <c r="X181" s="1203">
        <f>VLOOKUP($E181,W$463:Z$474,2,FALSE)*W181*($K181)+IF($G181&lt;&gt;0,($H181/$G181)*W181,0)*(1-$K181)</f>
        <v>0</v>
      </c>
      <c r="Y181" s="1203">
        <f>VLOOKUP($E181,W$463:Z$474,3,FALSE)*W181*($K181)+IF($G181&lt;&gt;0,($I181/$G181)*W181,0)*(1-$K181)</f>
        <v>0</v>
      </c>
      <c r="Z181" s="1203">
        <f>VLOOKUP($E181,W$463:Z$474,4,FALSE)*W181*($K181)+(W181-X181-Y181)*(1-$K181)</f>
        <v>0</v>
      </c>
      <c r="AA181" s="1243"/>
      <c r="AD181" s="1324">
        <f>VLOOKUP($A181,'New Resources - Individual'!$A$4:$Y$151,AD$2,FALSE)*AD$1</f>
        <v>0</v>
      </c>
      <c r="AE181" s="1202">
        <f>$G181+AD181</f>
        <v>0</v>
      </c>
      <c r="AF181" s="1203">
        <f>VLOOKUP($E181,AE$463:AH$474,2,FALSE)*AE181*($K181)+IF($G181&lt;&gt;0,($H181/$G181)*AE181,0)*(1-$K181)</f>
        <v>0</v>
      </c>
      <c r="AG181" s="1203">
        <f>VLOOKUP($E181,AE$463:AH$474,3,FALSE)*AE181*($K181)+IF($G181&lt;&gt;0,($I181/$G181)*AE181,0)*(1-$K181)</f>
        <v>0</v>
      </c>
      <c r="AH181" s="1203">
        <f>VLOOKUP($E181,AE$463:AH$474,4,FALSE)*AE181*($K181)+(AE181-AF181-AG181)*(1-$K181)</f>
        <v>0</v>
      </c>
      <c r="AI181" s="1243"/>
      <c r="AL181" s="1324">
        <f>VLOOKUP($A181,'New Resources - Individual'!$A$4:$Y$151,AL$2,FALSE)*AL$1</f>
        <v>0</v>
      </c>
      <c r="AM181" s="1202">
        <f>$G181+AL181</f>
        <v>0</v>
      </c>
      <c r="AN181" s="1203">
        <f>VLOOKUP($E181,AM$463:AP$474,2,FALSE)*AM181*($K181)+IF($G181&lt;&gt;0,($H181/$G181)*AM181,0)*(1-$K181)</f>
        <v>0</v>
      </c>
      <c r="AO181" s="1203">
        <f>VLOOKUP($E181,AM$463:AP$474,3,FALSE)*AM181*($K181)+IF($G181&lt;&gt;0,($I181/$G181)*AM181,0)*(1-$K181)</f>
        <v>0</v>
      </c>
      <c r="AP181" s="1203">
        <f>VLOOKUP($E181,AM$463:AP$474,4,FALSE)*AM181*($K181)+(AM181-AN181-AO181)*(1-$K181)</f>
        <v>0</v>
      </c>
      <c r="AQ181" s="1243"/>
      <c r="AT181" s="1324">
        <f>VLOOKUP($A181,'New Resources - Individual'!$A$4:$Y$151,AT$2,FALSE)*AT$1</f>
        <v>0</v>
      </c>
      <c r="AU181" s="1202">
        <f>$G181+AT181</f>
        <v>0</v>
      </c>
      <c r="AV181" s="1203">
        <f>VLOOKUP($E181,AU$463:AX$474,2,FALSE)*AU181*($K181)+IF($G181&lt;&gt;0,($H181/$G181)*AU181,0)*(1-$K181)</f>
        <v>0</v>
      </c>
      <c r="AW181" s="1203">
        <f>VLOOKUP($E181,AU$463:AX$474,3,FALSE)*AU181*($K181)+IF($G181&lt;&gt;0,($I181/$G181)*AU181,0)*(1-$K181)</f>
        <v>0</v>
      </c>
      <c r="AX181" s="1203">
        <f>VLOOKUP($E181,AU$463:AX$474,4,FALSE)*AU181*($K181)+(AU181-AV181-AW181)*(1-$K181)</f>
        <v>0</v>
      </c>
      <c r="AY181" s="1243"/>
      <c r="BB181" s="1324">
        <f>VLOOKUP($A181,'New Resources - Individual'!$A$4:$Y$151,BB$2,FALSE)*BB$1</f>
        <v>0</v>
      </c>
      <c r="BC181" s="1202">
        <f>$G181+BB181</f>
        <v>0</v>
      </c>
      <c r="BD181" s="1203">
        <f>VLOOKUP($E181,BC$463:BF$474,2,FALSE)*BC181*($K181)+IF($G181&lt;&gt;0,($H181/$G181)*BC181,0)*(1-$K181)</f>
        <v>0</v>
      </c>
      <c r="BE181" s="1203">
        <f>VLOOKUP($E181,BC$463:BF$474,3,FALSE)*BC181*($K181)+IF($G181&lt;&gt;0,($I181/$G181)*BC181,0)*(1-$K181)</f>
        <v>0</v>
      </c>
      <c r="BF181" s="1203">
        <f>VLOOKUP($E181,BC$463:BF$474,4,FALSE)*BC181*($K181)+(BC181-BD181-BE181)*(1-$K181)</f>
        <v>0</v>
      </c>
      <c r="BG181" s="1243"/>
      <c r="BJ181" s="1324">
        <f>VLOOKUP($A181,'New Resources - Individual'!$A$4:$Y$151,BJ$2,FALSE)*BJ$1</f>
        <v>0</v>
      </c>
      <c r="BK181" s="1202">
        <f>$G181+BJ181</f>
        <v>0</v>
      </c>
      <c r="BL181" s="1203">
        <f>VLOOKUP($E181,BK$463:BN$474,2,FALSE)*BK181*($K181)+IF($G181&lt;&gt;0,($H181/$G181)*BK181,0)*(1-$K181)</f>
        <v>0</v>
      </c>
      <c r="BM181" s="1203">
        <f>VLOOKUP($E181,BK$463:BN$474,3,FALSE)*BK181*($K181)+IF($G181&lt;&gt;0,($I181/$G181)*BK181,0)*(1-$K181)</f>
        <v>0</v>
      </c>
      <c r="BN181" s="1203">
        <f>VLOOKUP($E181,BK$463:BN$474,4,FALSE)*BK181*($K181)+(BK181-BL181-BM181)*(1-$K181)</f>
        <v>0</v>
      </c>
      <c r="BO181" s="1243"/>
      <c r="BR181" s="1324">
        <f>VLOOKUP($A181,'New Resources - Individual'!$A$4:$Y$151,BR$2,FALSE)*BR$1</f>
        <v>0</v>
      </c>
      <c r="BS181" s="1202">
        <f>$G181+BR181</f>
        <v>0</v>
      </c>
      <c r="BT181" s="1203">
        <f>VLOOKUP($E181,BS$463:BV$474,2,FALSE)*BS181*($K181)+IF($G181&lt;&gt;0,($H181/$G181)*BS181,0)*(1-$K181)</f>
        <v>0</v>
      </c>
      <c r="BU181" s="1203">
        <f>VLOOKUP($E181,BS$463:BV$474,3,FALSE)*BS181*($K181)+IF($G181&lt;&gt;0,($I181/$G181)*BS181,0)*(1-$K181)</f>
        <v>0</v>
      </c>
      <c r="BV181" s="1203">
        <f>VLOOKUP($E181,BS$463:BV$474,4,FALSE)*BS181*($K181)+(BS181-BT181-BU181)*(1-$K181)</f>
        <v>0</v>
      </c>
      <c r="BW181" s="1243"/>
      <c r="BZ181" s="1324">
        <f>VLOOKUP($A181,'New Resources - Individual'!$A$4:$Y$151,BZ$2,FALSE)*BZ$1</f>
        <v>0</v>
      </c>
      <c r="CA181" s="1202">
        <f>$G181+BZ181</f>
        <v>0</v>
      </c>
      <c r="CB181" s="1203">
        <f>VLOOKUP($E181,CA$463:CD$474,2,FALSE)*CA181*($K181)+IF($G181&lt;&gt;0,($H181/$G181)*CA181,0)*(1-$K181)</f>
        <v>0</v>
      </c>
      <c r="CC181" s="1203">
        <f>VLOOKUP($E181,CA$463:CD$474,3,FALSE)*CA181*($K181)+IF($G181&lt;&gt;0,($I181/$G181)*CA181,0)*(1-$K181)</f>
        <v>0</v>
      </c>
      <c r="CD181" s="1203">
        <f>VLOOKUP($E181,CA$463:CD$474,4,FALSE)*CA181*($K181)+(CA181-CB181-CC181)*(1-$K181)</f>
        <v>0</v>
      </c>
      <c r="CE181" s="1243"/>
      <c r="CH181" s="1324">
        <f>VLOOKUP($A181,'New Resources - Individual'!$A$4:$Y$151,CH$2,FALSE)*CH$1</f>
        <v>0</v>
      </c>
      <c r="CI181" s="1202">
        <f>$G181+CH181</f>
        <v>0</v>
      </c>
      <c r="CJ181" s="1203">
        <f>VLOOKUP($E181,CI$463:CL$474,2,FALSE)*CI181*($K181)+IF($G181&lt;&gt;0,($H181/$G181)*CI181,0)*(1-$K181)</f>
        <v>0</v>
      </c>
      <c r="CK181" s="1203">
        <f>VLOOKUP($E181,CI$463:CL$474,3,FALSE)*CI181*($K181)+IF($G181&lt;&gt;0,($I181/$G181)*CI181,0)*(1-$K181)</f>
        <v>0</v>
      </c>
      <c r="CL181" s="1203">
        <f>VLOOKUP($E181,CI$463:CL$474,4,FALSE)*CI181*($K181)+(CI181-CJ181-CK181)*(1-$K181)</f>
        <v>0</v>
      </c>
      <c r="CM181" s="1243"/>
      <c r="CP181" s="1324">
        <f>VLOOKUP($A181,'New Resources - Individual'!$A$4:$Y$151,CP$2,FALSE)*CP$1</f>
        <v>0</v>
      </c>
      <c r="CQ181" s="1202">
        <f>$G181+CP181</f>
        <v>0</v>
      </c>
      <c r="CR181" s="1203">
        <f>VLOOKUP($E181,CQ$463:CT$474,2,FALSE)*CQ181*($K181)+IF($G181&lt;&gt;0,($H181/$G181)*CQ181,0)*(1-$K181)</f>
        <v>0</v>
      </c>
      <c r="CS181" s="1203">
        <f>VLOOKUP($E181,CQ$463:CT$474,3,FALSE)*CQ181*($K181)+IF($G181&lt;&gt;0,($I181/$G181)*CQ181,0)*(1-$K181)</f>
        <v>0</v>
      </c>
      <c r="CT181" s="1203">
        <f>VLOOKUP($E181,CQ$463:CT$474,4,FALSE)*CQ181*($K181)+(CQ181-CR181-CS181)*(1-$K181)</f>
        <v>0</v>
      </c>
      <c r="CU181" s="1243"/>
      <c r="CX181" s="1324">
        <f>VLOOKUP($A181,'New Resources - Individual'!$A$4:$Y$151,CX$2,FALSE)*CX$1</f>
        <v>0</v>
      </c>
      <c r="CY181" s="1202">
        <f>$G181+CX181</f>
        <v>0</v>
      </c>
      <c r="CZ181" s="1203">
        <f>VLOOKUP($E181,CY$463:DB$474,2,FALSE)*CY181*($K181)+IF($G181&lt;&gt;0,($H181/$G181)*CY181,0)*(1-$K181)</f>
        <v>0</v>
      </c>
      <c r="DA181" s="1203">
        <f>VLOOKUP($E181,CY$463:DB$474,3,FALSE)*CY181*($K181)+IF($G181&lt;&gt;0,($I181/$G181)*CY181,0)*(1-$K181)</f>
        <v>0</v>
      </c>
      <c r="DB181" s="1203">
        <f>VLOOKUP($E181,CY$463:DB$474,4,FALSE)*CY181*($K181)+(CY181-CZ181-DA181)*(1-$K181)</f>
        <v>0</v>
      </c>
      <c r="DC181" s="1243"/>
      <c r="DF181" s="1324">
        <f>VLOOKUP($A181,'New Resources - Individual'!$A$4:$Y$151,DF$2,FALSE)*DF$1</f>
        <v>0</v>
      </c>
      <c r="DG181" s="1202">
        <f>$G181+DF181</f>
        <v>0</v>
      </c>
      <c r="DH181" s="1203">
        <f>VLOOKUP($E181,DG$463:DJ$474,2,FALSE)*DG181*($K181)+IF($G181&lt;&gt;0,($H181/$G181)*DG181,0)*(1-$K181)</f>
        <v>0</v>
      </c>
      <c r="DI181" s="1203">
        <f>VLOOKUP($E181,DG$463:DJ$474,3,FALSE)*DG181*($K181)+IF($G181&lt;&gt;0,($I181/$G181)*DG181,0)*(1-$K181)</f>
        <v>0</v>
      </c>
      <c r="DJ181" s="1203">
        <f>VLOOKUP($E181,DG$463:DJ$474,4,FALSE)*DG181*($K181)+(DG181-DH181-DI181)*(1-$K181)</f>
        <v>0</v>
      </c>
      <c r="DK181" s="1243"/>
      <c r="DN181" s="1324">
        <f>VLOOKUP($A181,'New Resources - Individual'!$A$4:$Y$151,DN$2,FALSE)*DN$1</f>
        <v>0</v>
      </c>
      <c r="DO181" s="1202">
        <f>$G181+DN181</f>
        <v>0</v>
      </c>
      <c r="DP181" s="1203">
        <f>VLOOKUP($E181,DO$463:DR$474,2,FALSE)*DO181*($K181)+IF($G181&lt;&gt;0,($H181/$G181)*DO181,0)*(1-$K181)</f>
        <v>0</v>
      </c>
      <c r="DQ181" s="1203">
        <f>VLOOKUP($E181,DO$463:DR$474,3,FALSE)*DO181*($K181)+IF($G181&lt;&gt;0,($I181/$G181)*DO181,0)*(1-$K181)</f>
        <v>0</v>
      </c>
      <c r="DR181" s="1203">
        <f>VLOOKUP($E181,DO$463:DR$474,4,FALSE)*DO181*($K181)+(DO181-DP181-DQ181)*(1-$K181)</f>
        <v>0</v>
      </c>
      <c r="DS181" s="1243"/>
      <c r="DV181" s="1324">
        <f>VLOOKUP($A181,'New Resources - Individual'!$A$4:$Y$151,DV$2,FALSE)*DV$1</f>
        <v>0</v>
      </c>
      <c r="DW181" s="1202">
        <f>$G181+DV181</f>
        <v>0</v>
      </c>
      <c r="DX181" s="1203">
        <f>VLOOKUP($E181,DW$463:DZ$474,2,FALSE)*DW181*($K181)+IF($G181&lt;&gt;0,($H181/$G181)*DW181,0)*(1-$K181)</f>
        <v>0</v>
      </c>
      <c r="DY181" s="1203">
        <f>VLOOKUP($E181,DW$463:DZ$474,3,FALSE)*DW181*($K181)+IF($G181&lt;&gt;0,($I181/$G181)*DW181,0)*(1-$K181)</f>
        <v>0</v>
      </c>
      <c r="DZ181" s="1203">
        <f>VLOOKUP($E181,DW$463:DZ$474,4,FALSE)*DW181*($K181)+(DW181-DX181-DY181)*(1-$K181)</f>
        <v>0</v>
      </c>
      <c r="EA181" s="1243"/>
      <c r="ED181" s="1324">
        <f>VLOOKUP($A181,'New Resources - Individual'!$A$4:$Y$151,ED$2,FALSE)*ED$1</f>
        <v>0</v>
      </c>
      <c r="EE181" s="1202">
        <f>$G181+ED181</f>
        <v>0</v>
      </c>
      <c r="EF181" s="1203">
        <f>VLOOKUP($E181,EE$463:EH$474,2,FALSE)*EE181*($K181)+IF($G181&lt;&gt;0,($H181/$G181)*EE181,0)*(1-$K181)</f>
        <v>0</v>
      </c>
      <c r="EG181" s="1203">
        <f>VLOOKUP($E181,EE$463:EH$474,3,FALSE)*EE181*($K181)+IF($G181&lt;&gt;0,($I181/$G181)*EE181,0)*(1-$K181)</f>
        <v>0</v>
      </c>
      <c r="EH181" s="1203">
        <f>VLOOKUP($E181,EE$463:EH$474,4,FALSE)*EE181*($K181)+(EE181-EF181-EG181)*(1-$K181)</f>
        <v>0</v>
      </c>
      <c r="EI181" s="1243"/>
      <c r="EL181" s="1324">
        <f>VLOOKUP($A181,'New Resources - Individual'!$A$4:$Y$151,EL$2,FALSE)*EL$1</f>
        <v>0</v>
      </c>
      <c r="EM181" s="1202">
        <f>$G181+EL181</f>
        <v>0</v>
      </c>
      <c r="EN181" s="1203">
        <f>VLOOKUP($E181,EM$463:EP$474,2,FALSE)*EM181*($K181)+IF($G181&lt;&gt;0,($H181/$G181)*EM181,0)*(1-$K181)</f>
        <v>0</v>
      </c>
      <c r="EO181" s="1203">
        <f>VLOOKUP($E181,EM$463:EP$474,3,FALSE)*EM181*($K181)+IF($G181&lt;&gt;0,($I181/$G181)*EM181,0)*(1-$K181)</f>
        <v>0</v>
      </c>
      <c r="EP181" s="1203">
        <f>VLOOKUP($E181,EM$463:EP$474,4,FALSE)*EM181*($K181)+(EM181-EN181-EO181)*(1-$K181)</f>
        <v>0</v>
      </c>
      <c r="EQ181" s="1243"/>
      <c r="ET181" s="1324">
        <f>VLOOKUP($A181,'New Resources - Individual'!$A$4:$Y$151,ET$2,FALSE)*ET$1</f>
        <v>0</v>
      </c>
      <c r="EU181" s="1202">
        <f>$G181+ET181</f>
        <v>0</v>
      </c>
      <c r="EV181" s="1203">
        <f>VLOOKUP($E181,EU$463:EX$474,2,FALSE)*EU181*($K181)+IF($G181&lt;&gt;0,($H181/$G181)*EU181,0)*(1-$K181)</f>
        <v>0</v>
      </c>
      <c r="EW181" s="1203">
        <f>VLOOKUP($E181,EU$463:EX$474,3,FALSE)*EU181*($K181)+IF($G181&lt;&gt;0,($I181/$G181)*EU181,0)*(1-$K181)</f>
        <v>0</v>
      </c>
      <c r="EX181" s="1203">
        <f>VLOOKUP($E181,EU$463:EX$474,4,FALSE)*EU181*($K181)+(EU181-EV181-EW181)*(1-$K181)</f>
        <v>0</v>
      </c>
      <c r="EY181" s="1243"/>
      <c r="FB181" s="1324">
        <f>VLOOKUP($A181,'New Resources - Individual'!$A$4:$Y$151,FB$2,FALSE)*FB$1</f>
        <v>0</v>
      </c>
      <c r="FC181" s="1202">
        <f>$G181+FB181</f>
        <v>0</v>
      </c>
      <c r="FD181" s="1203">
        <f>VLOOKUP($E181,FC$463:FF$474,2,FALSE)*FC181*($K181)+IF($G181&lt;&gt;0,($H181/$G181)*FC181,0)*(1-$K181)</f>
        <v>0</v>
      </c>
      <c r="FE181" s="1203">
        <f>VLOOKUP($E181,FC$463:FF$474,3,FALSE)*FC181*($K181)+IF($G181&lt;&gt;0,($I181/$G181)*FC181,0)*(1-$K181)</f>
        <v>0</v>
      </c>
      <c r="FF181" s="1203">
        <f>VLOOKUP($E181,FC$463:FF$474,4,FALSE)*FC181*($K181)+(FC181-FD181-FE181)*(1-$K181)</f>
        <v>0</v>
      </c>
      <c r="FG181" s="1243"/>
      <c r="FJ181" s="1324">
        <f>VLOOKUP($A181,'New Resources - Individual'!$A$4:$Y$151,FJ$2,FALSE)*FJ$1</f>
        <v>0</v>
      </c>
      <c r="FK181" s="1202">
        <f>$G181+FJ181</f>
        <v>0</v>
      </c>
      <c r="FL181" s="1203">
        <f>VLOOKUP($E181,FK$463:FN$474,2,FALSE)*FK181*($K181)+IF($G181&lt;&gt;0,($H181/$G181)*FK181,0)*(1-$K181)</f>
        <v>0</v>
      </c>
      <c r="FM181" s="1203">
        <f>VLOOKUP($E181,FK$463:FN$474,3,FALSE)*FK181*($K181)+IF($G181&lt;&gt;0,($I181/$G181)*FK181,0)*(1-$K181)</f>
        <v>0</v>
      </c>
      <c r="FN181" s="1203">
        <f>VLOOKUP($E181,FK$463:FN$474,4,FALSE)*FK181*($K181)+(FK181-FL181-FM181)*(1-$K181)</f>
        <v>0</v>
      </c>
      <c r="FO181" s="1243"/>
    </row>
    <row r="182" spans="1:171">
      <c r="A182" s="1323">
        <v>8</v>
      </c>
      <c r="B182" s="808" t="s">
        <v>235</v>
      </c>
      <c r="C182" s="1197"/>
      <c r="D182" s="1197" t="s">
        <v>383</v>
      </c>
      <c r="E182" s="629" t="str">
        <f>'Sch 3 - Expenses'!E17</f>
        <v>PROD</v>
      </c>
      <c r="F182" s="1199"/>
      <c r="G182" s="629">
        <f>'Sch 3 - Expenses'!G17</f>
        <v>0</v>
      </c>
      <c r="H182" s="629">
        <f>'Sch 3 - Expenses'!H17</f>
        <v>0</v>
      </c>
      <c r="I182" s="629">
        <f>'Sch 3 - Expenses'!I17</f>
        <v>0</v>
      </c>
      <c r="J182" s="630">
        <f>'Sch 3 - Expenses'!J17</f>
        <v>0</v>
      </c>
      <c r="K182" s="1167">
        <f t="shared" si="708"/>
        <v>1</v>
      </c>
      <c r="N182" s="1278">
        <f>VLOOKUP($A182,'New Resources - Individual'!$A$4:$Y$151,N$2,FALSE)*N$1</f>
        <v>0</v>
      </c>
      <c r="O182" s="1202">
        <f>$G182+N182</f>
        <v>0</v>
      </c>
      <c r="P182" s="1203">
        <f>VLOOKUP($E182,O$463:R$474,2,FALSE)*O182*($K182)+IF($G182&lt;&gt;0,($H182/$G182)*O182,0)*(1-$K182)</f>
        <v>0</v>
      </c>
      <c r="Q182" s="1203">
        <f>VLOOKUP($E182,O$463:R$474,3,FALSE)*O182*($K182)+IF($G182&lt;&gt;0,($I182/$G182)*O182,0)*(1-$K182)</f>
        <v>0</v>
      </c>
      <c r="R182" s="1203">
        <f>VLOOKUP($E182,O$463:R$474,4,FALSE)*O182*($K182)+(O182-P182-Q182)*(1-$K182)</f>
        <v>0</v>
      </c>
      <c r="S182" s="1243"/>
      <c r="V182" s="1278">
        <f>VLOOKUP($A182,'New Resources - Individual'!$A$4:$Y$151,V$2,FALSE)*V$1</f>
        <v>0</v>
      </c>
      <c r="W182" s="1202">
        <f>$G182+V182</f>
        <v>0</v>
      </c>
      <c r="X182" s="1203">
        <f>VLOOKUP($E182,W$463:Z$474,2,FALSE)*W182*($K182)+IF($G182&lt;&gt;0,($H182/$G182)*W182,0)*(1-$K182)</f>
        <v>0</v>
      </c>
      <c r="Y182" s="1203">
        <f>VLOOKUP($E182,W$463:Z$474,3,FALSE)*W182*($K182)+IF($G182&lt;&gt;0,($I182/$G182)*W182,0)*(1-$K182)</f>
        <v>0</v>
      </c>
      <c r="Z182" s="1203">
        <f>VLOOKUP($E182,W$463:Z$474,4,FALSE)*W182*($K182)+(W182-X182-Y182)*(1-$K182)</f>
        <v>0</v>
      </c>
      <c r="AA182" s="1243"/>
      <c r="AD182" s="1278">
        <f>VLOOKUP($A182,'New Resources - Individual'!$A$4:$Y$151,AD$2,FALSE)*AD$1</f>
        <v>0</v>
      </c>
      <c r="AE182" s="1202">
        <f>$G182+AD182</f>
        <v>0</v>
      </c>
      <c r="AF182" s="1203">
        <f>VLOOKUP($E182,AE$463:AH$474,2,FALSE)*AE182*($K182)+IF($G182&lt;&gt;0,($H182/$G182)*AE182,0)*(1-$K182)</f>
        <v>0</v>
      </c>
      <c r="AG182" s="1203">
        <f>VLOOKUP($E182,AE$463:AH$474,3,FALSE)*AE182*($K182)+IF($G182&lt;&gt;0,($I182/$G182)*AE182,0)*(1-$K182)</f>
        <v>0</v>
      </c>
      <c r="AH182" s="1203">
        <f>VLOOKUP($E182,AE$463:AH$474,4,FALSE)*AE182*($K182)+(AE182-AF182-AG182)*(1-$K182)</f>
        <v>0</v>
      </c>
      <c r="AI182" s="1243"/>
      <c r="AL182" s="1278">
        <f>VLOOKUP($A182,'New Resources - Individual'!$A$4:$Y$151,AL$2,FALSE)*AL$1</f>
        <v>0</v>
      </c>
      <c r="AM182" s="1202">
        <f>$G182+AL182</f>
        <v>0</v>
      </c>
      <c r="AN182" s="1203">
        <f>VLOOKUP($E182,AM$463:AP$474,2,FALSE)*AM182*($K182)+IF($G182&lt;&gt;0,($H182/$G182)*AM182,0)*(1-$K182)</f>
        <v>0</v>
      </c>
      <c r="AO182" s="1203">
        <f>VLOOKUP($E182,AM$463:AP$474,3,FALSE)*AM182*($K182)+IF($G182&lt;&gt;0,($I182/$G182)*AM182,0)*(1-$K182)</f>
        <v>0</v>
      </c>
      <c r="AP182" s="1203">
        <f>VLOOKUP($E182,AM$463:AP$474,4,FALSE)*AM182*($K182)+(AM182-AN182-AO182)*(1-$K182)</f>
        <v>0</v>
      </c>
      <c r="AQ182" s="1243"/>
      <c r="AT182" s="1278">
        <f>VLOOKUP($A182,'New Resources - Individual'!$A$4:$Y$151,AT$2,FALSE)*AT$1</f>
        <v>0</v>
      </c>
      <c r="AU182" s="1202">
        <f>$G182+AT182</f>
        <v>0</v>
      </c>
      <c r="AV182" s="1203">
        <f>VLOOKUP($E182,AU$463:AX$474,2,FALSE)*AU182*($K182)+IF($G182&lt;&gt;0,($H182/$G182)*AU182,0)*(1-$K182)</f>
        <v>0</v>
      </c>
      <c r="AW182" s="1203">
        <f>VLOOKUP($E182,AU$463:AX$474,3,FALSE)*AU182*($K182)+IF($G182&lt;&gt;0,($I182/$G182)*AU182,0)*(1-$K182)</f>
        <v>0</v>
      </c>
      <c r="AX182" s="1203">
        <f>VLOOKUP($E182,AU$463:AX$474,4,FALSE)*AU182*($K182)+(AU182-AV182-AW182)*(1-$K182)</f>
        <v>0</v>
      </c>
      <c r="AY182" s="1243"/>
      <c r="BB182" s="1278">
        <f>VLOOKUP($A182,'New Resources - Individual'!$A$4:$Y$151,BB$2,FALSE)*BB$1</f>
        <v>0</v>
      </c>
      <c r="BC182" s="1202">
        <f>$G182+BB182</f>
        <v>0</v>
      </c>
      <c r="BD182" s="1203">
        <f>VLOOKUP($E182,BC$463:BF$474,2,FALSE)*BC182*($K182)+IF($G182&lt;&gt;0,($H182/$G182)*BC182,0)*(1-$K182)</f>
        <v>0</v>
      </c>
      <c r="BE182" s="1203">
        <f>VLOOKUP($E182,BC$463:BF$474,3,FALSE)*BC182*($K182)+IF($G182&lt;&gt;0,($I182/$G182)*BC182,0)*(1-$K182)</f>
        <v>0</v>
      </c>
      <c r="BF182" s="1203">
        <f>VLOOKUP($E182,BC$463:BF$474,4,FALSE)*BC182*($K182)+(BC182-BD182-BE182)*(1-$K182)</f>
        <v>0</v>
      </c>
      <c r="BG182" s="1243"/>
      <c r="BJ182" s="1278">
        <f>VLOOKUP($A182,'New Resources - Individual'!$A$4:$Y$151,BJ$2,FALSE)*BJ$1</f>
        <v>0</v>
      </c>
      <c r="BK182" s="1202">
        <f>$G182+BJ182</f>
        <v>0</v>
      </c>
      <c r="BL182" s="1203">
        <f>VLOOKUP($E182,BK$463:BN$474,2,FALSE)*BK182*($K182)+IF($G182&lt;&gt;0,($H182/$G182)*BK182,0)*(1-$K182)</f>
        <v>0</v>
      </c>
      <c r="BM182" s="1203">
        <f>VLOOKUP($E182,BK$463:BN$474,3,FALSE)*BK182*($K182)+IF($G182&lt;&gt;0,($I182/$G182)*BK182,0)*(1-$K182)</f>
        <v>0</v>
      </c>
      <c r="BN182" s="1203">
        <f>VLOOKUP($E182,BK$463:BN$474,4,FALSE)*BK182*($K182)+(BK182-BL182-BM182)*(1-$K182)</f>
        <v>0</v>
      </c>
      <c r="BO182" s="1243"/>
      <c r="BR182" s="1278">
        <f>VLOOKUP($A182,'New Resources - Individual'!$A$4:$Y$151,BR$2,FALSE)*BR$1</f>
        <v>0</v>
      </c>
      <c r="BS182" s="1202">
        <f>$G182+BR182</f>
        <v>0</v>
      </c>
      <c r="BT182" s="1203">
        <f>VLOOKUP($E182,BS$463:BV$474,2,FALSE)*BS182*($K182)+IF($G182&lt;&gt;0,($H182/$G182)*BS182,0)*(1-$K182)</f>
        <v>0</v>
      </c>
      <c r="BU182" s="1203">
        <f>VLOOKUP($E182,BS$463:BV$474,3,FALSE)*BS182*($K182)+IF($G182&lt;&gt;0,($I182/$G182)*BS182,0)*(1-$K182)</f>
        <v>0</v>
      </c>
      <c r="BV182" s="1203">
        <f>VLOOKUP($E182,BS$463:BV$474,4,FALSE)*BS182*($K182)+(BS182-BT182-BU182)*(1-$K182)</f>
        <v>0</v>
      </c>
      <c r="BW182" s="1243"/>
      <c r="BZ182" s="1278">
        <f>VLOOKUP($A182,'New Resources - Individual'!$A$4:$Y$151,BZ$2,FALSE)*BZ$1</f>
        <v>0</v>
      </c>
      <c r="CA182" s="1202">
        <f>$G182+BZ182</f>
        <v>0</v>
      </c>
      <c r="CB182" s="1203">
        <f>VLOOKUP($E182,CA$463:CD$474,2,FALSE)*CA182*($K182)+IF($G182&lt;&gt;0,($H182/$G182)*CA182,0)*(1-$K182)</f>
        <v>0</v>
      </c>
      <c r="CC182" s="1203">
        <f>VLOOKUP($E182,CA$463:CD$474,3,FALSE)*CA182*($K182)+IF($G182&lt;&gt;0,($I182/$G182)*CA182,0)*(1-$K182)</f>
        <v>0</v>
      </c>
      <c r="CD182" s="1203">
        <f>VLOOKUP($E182,CA$463:CD$474,4,FALSE)*CA182*($K182)+(CA182-CB182-CC182)*(1-$K182)</f>
        <v>0</v>
      </c>
      <c r="CE182" s="1243"/>
      <c r="CH182" s="1278">
        <f>VLOOKUP($A182,'New Resources - Individual'!$A$4:$Y$151,CH$2,FALSE)*CH$1</f>
        <v>0</v>
      </c>
      <c r="CI182" s="1202">
        <f>$G182+CH182</f>
        <v>0</v>
      </c>
      <c r="CJ182" s="1203">
        <f>VLOOKUP($E182,CI$463:CL$474,2,FALSE)*CI182*($K182)+IF($G182&lt;&gt;0,($H182/$G182)*CI182,0)*(1-$K182)</f>
        <v>0</v>
      </c>
      <c r="CK182" s="1203">
        <f>VLOOKUP($E182,CI$463:CL$474,3,FALSE)*CI182*($K182)+IF($G182&lt;&gt;0,($I182/$G182)*CI182,0)*(1-$K182)</f>
        <v>0</v>
      </c>
      <c r="CL182" s="1203">
        <f>VLOOKUP($E182,CI$463:CL$474,4,FALSE)*CI182*($K182)+(CI182-CJ182-CK182)*(1-$K182)</f>
        <v>0</v>
      </c>
      <c r="CM182" s="1243"/>
      <c r="CP182" s="1278">
        <f>VLOOKUP($A182,'New Resources - Individual'!$A$4:$Y$151,CP$2,FALSE)*CP$1</f>
        <v>0</v>
      </c>
      <c r="CQ182" s="1202">
        <f>$G182+CP182</f>
        <v>0</v>
      </c>
      <c r="CR182" s="1203">
        <f>VLOOKUP($E182,CQ$463:CT$474,2,FALSE)*CQ182*($K182)+IF($G182&lt;&gt;0,($H182/$G182)*CQ182,0)*(1-$K182)</f>
        <v>0</v>
      </c>
      <c r="CS182" s="1203">
        <f>VLOOKUP($E182,CQ$463:CT$474,3,FALSE)*CQ182*($K182)+IF($G182&lt;&gt;0,($I182/$G182)*CQ182,0)*(1-$K182)</f>
        <v>0</v>
      </c>
      <c r="CT182" s="1203">
        <f>VLOOKUP($E182,CQ$463:CT$474,4,FALSE)*CQ182*($K182)+(CQ182-CR182-CS182)*(1-$K182)</f>
        <v>0</v>
      </c>
      <c r="CU182" s="1243"/>
      <c r="CX182" s="1278">
        <f>VLOOKUP($A182,'New Resources - Individual'!$A$4:$Y$151,CX$2,FALSE)*CX$1</f>
        <v>0</v>
      </c>
      <c r="CY182" s="1202">
        <f>$G182+CX182</f>
        <v>0</v>
      </c>
      <c r="CZ182" s="1203">
        <f>VLOOKUP($E182,CY$463:DB$474,2,FALSE)*CY182*($K182)+IF($G182&lt;&gt;0,($H182/$G182)*CY182,0)*(1-$K182)</f>
        <v>0</v>
      </c>
      <c r="DA182" s="1203">
        <f>VLOOKUP($E182,CY$463:DB$474,3,FALSE)*CY182*($K182)+IF($G182&lt;&gt;0,($I182/$G182)*CY182,0)*(1-$K182)</f>
        <v>0</v>
      </c>
      <c r="DB182" s="1203">
        <f>VLOOKUP($E182,CY$463:DB$474,4,FALSE)*CY182*($K182)+(CY182-CZ182-DA182)*(1-$K182)</f>
        <v>0</v>
      </c>
      <c r="DC182" s="1243"/>
      <c r="DF182" s="1278">
        <f>VLOOKUP($A182,'New Resources - Individual'!$A$4:$Y$151,DF$2,FALSE)*DF$1</f>
        <v>0</v>
      </c>
      <c r="DG182" s="1202">
        <f>$G182+DF182</f>
        <v>0</v>
      </c>
      <c r="DH182" s="1203">
        <f>VLOOKUP($E182,DG$463:DJ$474,2,FALSE)*DG182*($K182)+IF($G182&lt;&gt;0,($H182/$G182)*DG182,0)*(1-$K182)</f>
        <v>0</v>
      </c>
      <c r="DI182" s="1203">
        <f>VLOOKUP($E182,DG$463:DJ$474,3,FALSE)*DG182*($K182)+IF($G182&lt;&gt;0,($I182/$G182)*DG182,0)*(1-$K182)</f>
        <v>0</v>
      </c>
      <c r="DJ182" s="1203">
        <f>VLOOKUP($E182,DG$463:DJ$474,4,FALSE)*DG182*($K182)+(DG182-DH182-DI182)*(1-$K182)</f>
        <v>0</v>
      </c>
      <c r="DK182" s="1243"/>
      <c r="DN182" s="1278">
        <f>VLOOKUP($A182,'New Resources - Individual'!$A$4:$Y$151,DN$2,FALSE)*DN$1</f>
        <v>0</v>
      </c>
      <c r="DO182" s="1202">
        <f>$G182+DN182</f>
        <v>0</v>
      </c>
      <c r="DP182" s="1203">
        <f>VLOOKUP($E182,DO$463:DR$474,2,FALSE)*DO182*($K182)+IF($G182&lt;&gt;0,($H182/$G182)*DO182,0)*(1-$K182)</f>
        <v>0</v>
      </c>
      <c r="DQ182" s="1203">
        <f>VLOOKUP($E182,DO$463:DR$474,3,FALSE)*DO182*($K182)+IF($G182&lt;&gt;0,($I182/$G182)*DO182,0)*(1-$K182)</f>
        <v>0</v>
      </c>
      <c r="DR182" s="1203">
        <f>VLOOKUP($E182,DO$463:DR$474,4,FALSE)*DO182*($K182)+(DO182-DP182-DQ182)*(1-$K182)</f>
        <v>0</v>
      </c>
      <c r="DS182" s="1243"/>
      <c r="DV182" s="1278">
        <f>VLOOKUP($A182,'New Resources - Individual'!$A$4:$Y$151,DV$2,FALSE)*DV$1</f>
        <v>0</v>
      </c>
      <c r="DW182" s="1202">
        <f>$G182+DV182</f>
        <v>0</v>
      </c>
      <c r="DX182" s="1203">
        <f>VLOOKUP($E182,DW$463:DZ$474,2,FALSE)*DW182*($K182)+IF($G182&lt;&gt;0,($H182/$G182)*DW182,0)*(1-$K182)</f>
        <v>0</v>
      </c>
      <c r="DY182" s="1203">
        <f>VLOOKUP($E182,DW$463:DZ$474,3,FALSE)*DW182*($K182)+IF($G182&lt;&gt;0,($I182/$G182)*DW182,0)*(1-$K182)</f>
        <v>0</v>
      </c>
      <c r="DZ182" s="1203">
        <f>VLOOKUP($E182,DW$463:DZ$474,4,FALSE)*DW182*($K182)+(DW182-DX182-DY182)*(1-$K182)</f>
        <v>0</v>
      </c>
      <c r="EA182" s="1243"/>
      <c r="ED182" s="1278">
        <f>VLOOKUP($A182,'New Resources - Individual'!$A$4:$Y$151,ED$2,FALSE)*ED$1</f>
        <v>0</v>
      </c>
      <c r="EE182" s="1202">
        <f>$G182+ED182</f>
        <v>0</v>
      </c>
      <c r="EF182" s="1203">
        <f>VLOOKUP($E182,EE$463:EH$474,2,FALSE)*EE182*($K182)+IF($G182&lt;&gt;0,($H182/$G182)*EE182,0)*(1-$K182)</f>
        <v>0</v>
      </c>
      <c r="EG182" s="1203">
        <f>VLOOKUP($E182,EE$463:EH$474,3,FALSE)*EE182*($K182)+IF($G182&lt;&gt;0,($I182/$G182)*EE182,0)*(1-$K182)</f>
        <v>0</v>
      </c>
      <c r="EH182" s="1203">
        <f>VLOOKUP($E182,EE$463:EH$474,4,FALSE)*EE182*($K182)+(EE182-EF182-EG182)*(1-$K182)</f>
        <v>0</v>
      </c>
      <c r="EI182" s="1243"/>
      <c r="EL182" s="1278">
        <f>VLOOKUP($A182,'New Resources - Individual'!$A$4:$Y$151,EL$2,FALSE)*EL$1</f>
        <v>0</v>
      </c>
      <c r="EM182" s="1202">
        <f>$G182+EL182</f>
        <v>0</v>
      </c>
      <c r="EN182" s="1203">
        <f>VLOOKUP($E182,EM$463:EP$474,2,FALSE)*EM182*($K182)+IF($G182&lt;&gt;0,($H182/$G182)*EM182,0)*(1-$K182)</f>
        <v>0</v>
      </c>
      <c r="EO182" s="1203">
        <f>VLOOKUP($E182,EM$463:EP$474,3,FALSE)*EM182*($K182)+IF($G182&lt;&gt;0,($I182/$G182)*EM182,0)*(1-$K182)</f>
        <v>0</v>
      </c>
      <c r="EP182" s="1203">
        <f>VLOOKUP($E182,EM$463:EP$474,4,FALSE)*EM182*($K182)+(EM182-EN182-EO182)*(1-$K182)</f>
        <v>0</v>
      </c>
      <c r="EQ182" s="1243"/>
      <c r="ET182" s="1278">
        <f>VLOOKUP($A182,'New Resources - Individual'!$A$4:$Y$151,ET$2,FALSE)*ET$1</f>
        <v>0</v>
      </c>
      <c r="EU182" s="1202">
        <f>$G182+ET182</f>
        <v>0</v>
      </c>
      <c r="EV182" s="1203">
        <f>VLOOKUP($E182,EU$463:EX$474,2,FALSE)*EU182*($K182)+IF($G182&lt;&gt;0,($H182/$G182)*EU182,0)*(1-$K182)</f>
        <v>0</v>
      </c>
      <c r="EW182" s="1203">
        <f>VLOOKUP($E182,EU$463:EX$474,3,FALSE)*EU182*($K182)+IF($G182&lt;&gt;0,($I182/$G182)*EU182,0)*(1-$K182)</f>
        <v>0</v>
      </c>
      <c r="EX182" s="1203">
        <f>VLOOKUP($E182,EU$463:EX$474,4,FALSE)*EU182*($K182)+(EU182-EV182-EW182)*(1-$K182)</f>
        <v>0</v>
      </c>
      <c r="EY182" s="1243"/>
      <c r="FB182" s="1278">
        <f>VLOOKUP($A182,'New Resources - Individual'!$A$4:$Y$151,FB$2,FALSE)*FB$1</f>
        <v>0</v>
      </c>
      <c r="FC182" s="1202">
        <f>$G182+FB182</f>
        <v>0</v>
      </c>
      <c r="FD182" s="1203">
        <f>VLOOKUP($E182,FC$463:FF$474,2,FALSE)*FC182*($K182)+IF($G182&lt;&gt;0,($H182/$G182)*FC182,0)*(1-$K182)</f>
        <v>0</v>
      </c>
      <c r="FE182" s="1203">
        <f>VLOOKUP($E182,FC$463:FF$474,3,FALSE)*FC182*($K182)+IF($G182&lt;&gt;0,($I182/$G182)*FC182,0)*(1-$K182)</f>
        <v>0</v>
      </c>
      <c r="FF182" s="1203">
        <f>VLOOKUP($E182,FC$463:FF$474,4,FALSE)*FC182*($K182)+(FC182-FD182-FE182)*(1-$K182)</f>
        <v>0</v>
      </c>
      <c r="FG182" s="1243"/>
      <c r="FJ182" s="1278">
        <f>VLOOKUP($A182,'New Resources - Individual'!$A$4:$Y$151,FJ$2,FALSE)*FJ$1</f>
        <v>0</v>
      </c>
      <c r="FK182" s="1202">
        <f>$G182+FJ182</f>
        <v>0</v>
      </c>
      <c r="FL182" s="1203">
        <f>VLOOKUP($E182,FK$463:FN$474,2,FALSE)*FK182*($K182)+IF($G182&lt;&gt;0,($H182/$G182)*FK182,0)*(1-$K182)</f>
        <v>0</v>
      </c>
      <c r="FM182" s="1203">
        <f>VLOOKUP($E182,FK$463:FN$474,3,FALSE)*FK182*($K182)+IF($G182&lt;&gt;0,($I182/$G182)*FK182,0)*(1-$K182)</f>
        <v>0</v>
      </c>
      <c r="FN182" s="1203">
        <f>VLOOKUP($E182,FK$463:FN$474,4,FALSE)*FK182*($K182)+(FK182-FL182-FM182)*(1-$K182)</f>
        <v>0</v>
      </c>
      <c r="FO182" s="1243"/>
    </row>
    <row r="183" spans="1:171">
      <c r="A183" s="1323">
        <v>9</v>
      </c>
      <c r="B183" s="808" t="s">
        <v>236</v>
      </c>
      <c r="C183" s="1197"/>
      <c r="D183" s="1197" t="s">
        <v>237</v>
      </c>
      <c r="E183" s="629" t="str">
        <f>'Sch 3 - Expenses'!E18</f>
        <v>PROD</v>
      </c>
      <c r="F183" s="1199"/>
      <c r="G183" s="629">
        <f>'Sch 3 - Expenses'!G18</f>
        <v>0</v>
      </c>
      <c r="H183" s="629">
        <f>'Sch 3 - Expenses'!H18</f>
        <v>0</v>
      </c>
      <c r="I183" s="629">
        <f>'Sch 3 - Expenses'!I18</f>
        <v>0</v>
      </c>
      <c r="J183" s="630">
        <f>'Sch 3 - Expenses'!J18</f>
        <v>0</v>
      </c>
      <c r="K183" s="1167">
        <f t="shared" si="708"/>
        <v>1</v>
      </c>
      <c r="N183" s="1278">
        <f>VLOOKUP($A183,'New Resources - Individual'!$A$4:$Y$151,N$2,FALSE)*N$1</f>
        <v>0</v>
      </c>
      <c r="O183" s="1202">
        <f>$G183+N183</f>
        <v>0</v>
      </c>
      <c r="P183" s="1203">
        <f>VLOOKUP($E183,O$463:R$474,2,FALSE)*O183*($K183)+IF($G183&lt;&gt;0,($H183/$G183)*O183,0)*(1-$K183)</f>
        <v>0</v>
      </c>
      <c r="Q183" s="1203">
        <f>VLOOKUP($E183,O$463:R$474,3,FALSE)*O183*($K183)+IF($G183&lt;&gt;0,($I183/$G183)*O183,0)*(1-$K183)</f>
        <v>0</v>
      </c>
      <c r="R183" s="1203">
        <f>VLOOKUP($E183,O$463:R$474,4,FALSE)*O183*($K183)+(O183-P183-Q183)*(1-$K183)</f>
        <v>0</v>
      </c>
      <c r="S183" s="1243"/>
      <c r="V183" s="1278">
        <f>VLOOKUP($A183,'New Resources - Individual'!$A$4:$Y$151,V$2,FALSE)*V$1</f>
        <v>0</v>
      </c>
      <c r="W183" s="1202">
        <f>$G183+V183</f>
        <v>0</v>
      </c>
      <c r="X183" s="1203">
        <f>VLOOKUP($E183,W$463:Z$474,2,FALSE)*W183*($K183)+IF($G183&lt;&gt;0,($H183/$G183)*W183,0)*(1-$K183)</f>
        <v>0</v>
      </c>
      <c r="Y183" s="1203">
        <f>VLOOKUP($E183,W$463:Z$474,3,FALSE)*W183*($K183)+IF($G183&lt;&gt;0,($I183/$G183)*W183,0)*(1-$K183)</f>
        <v>0</v>
      </c>
      <c r="Z183" s="1203">
        <f>VLOOKUP($E183,W$463:Z$474,4,FALSE)*W183*($K183)+(W183-X183-Y183)*(1-$K183)</f>
        <v>0</v>
      </c>
      <c r="AA183" s="1243"/>
      <c r="AD183" s="1278">
        <f>VLOOKUP($A183,'New Resources - Individual'!$A$4:$Y$151,AD$2,FALSE)*AD$1</f>
        <v>0</v>
      </c>
      <c r="AE183" s="1202">
        <f>$G183+AD183</f>
        <v>0</v>
      </c>
      <c r="AF183" s="1203">
        <f>VLOOKUP($E183,AE$463:AH$474,2,FALSE)*AE183*($K183)+IF($G183&lt;&gt;0,($H183/$G183)*AE183,0)*(1-$K183)</f>
        <v>0</v>
      </c>
      <c r="AG183" s="1203">
        <f>VLOOKUP($E183,AE$463:AH$474,3,FALSE)*AE183*($K183)+IF($G183&lt;&gt;0,($I183/$G183)*AE183,0)*(1-$K183)</f>
        <v>0</v>
      </c>
      <c r="AH183" s="1203">
        <f>VLOOKUP($E183,AE$463:AH$474,4,FALSE)*AE183*($K183)+(AE183-AF183-AG183)*(1-$K183)</f>
        <v>0</v>
      </c>
      <c r="AI183" s="1243"/>
      <c r="AL183" s="1278">
        <f>VLOOKUP($A183,'New Resources - Individual'!$A$4:$Y$151,AL$2,FALSE)*AL$1</f>
        <v>0</v>
      </c>
      <c r="AM183" s="1202">
        <f>$G183+AL183</f>
        <v>0</v>
      </c>
      <c r="AN183" s="1203">
        <f>VLOOKUP($E183,AM$463:AP$474,2,FALSE)*AM183*($K183)+IF($G183&lt;&gt;0,($H183/$G183)*AM183,0)*(1-$K183)</f>
        <v>0</v>
      </c>
      <c r="AO183" s="1203">
        <f>VLOOKUP($E183,AM$463:AP$474,3,FALSE)*AM183*($K183)+IF($G183&lt;&gt;0,($I183/$G183)*AM183,0)*(1-$K183)</f>
        <v>0</v>
      </c>
      <c r="AP183" s="1203">
        <f>VLOOKUP($E183,AM$463:AP$474,4,FALSE)*AM183*($K183)+(AM183-AN183-AO183)*(1-$K183)</f>
        <v>0</v>
      </c>
      <c r="AQ183" s="1243"/>
      <c r="AT183" s="1278">
        <f>VLOOKUP($A183,'New Resources - Individual'!$A$4:$Y$151,AT$2,FALSE)*AT$1</f>
        <v>0</v>
      </c>
      <c r="AU183" s="1202">
        <f>$G183+AT183</f>
        <v>0</v>
      </c>
      <c r="AV183" s="1203">
        <f>VLOOKUP($E183,AU$463:AX$474,2,FALSE)*AU183*($K183)+IF($G183&lt;&gt;0,($H183/$G183)*AU183,0)*(1-$K183)</f>
        <v>0</v>
      </c>
      <c r="AW183" s="1203">
        <f>VLOOKUP($E183,AU$463:AX$474,3,FALSE)*AU183*($K183)+IF($G183&lt;&gt;0,($I183/$G183)*AU183,0)*(1-$K183)</f>
        <v>0</v>
      </c>
      <c r="AX183" s="1203">
        <f>VLOOKUP($E183,AU$463:AX$474,4,FALSE)*AU183*($K183)+(AU183-AV183-AW183)*(1-$K183)</f>
        <v>0</v>
      </c>
      <c r="AY183" s="1243"/>
      <c r="BB183" s="1278">
        <f>VLOOKUP($A183,'New Resources - Individual'!$A$4:$Y$151,BB$2,FALSE)*BB$1</f>
        <v>0</v>
      </c>
      <c r="BC183" s="1202">
        <f>$G183+BB183</f>
        <v>0</v>
      </c>
      <c r="BD183" s="1203">
        <f>VLOOKUP($E183,BC$463:BF$474,2,FALSE)*BC183*($K183)+IF($G183&lt;&gt;0,($H183/$G183)*BC183,0)*(1-$K183)</f>
        <v>0</v>
      </c>
      <c r="BE183" s="1203">
        <f>VLOOKUP($E183,BC$463:BF$474,3,FALSE)*BC183*($K183)+IF($G183&lt;&gt;0,($I183/$G183)*BC183,0)*(1-$K183)</f>
        <v>0</v>
      </c>
      <c r="BF183" s="1203">
        <f>VLOOKUP($E183,BC$463:BF$474,4,FALSE)*BC183*($K183)+(BC183-BD183-BE183)*(1-$K183)</f>
        <v>0</v>
      </c>
      <c r="BG183" s="1243"/>
      <c r="BJ183" s="1278">
        <f>VLOOKUP($A183,'New Resources - Individual'!$A$4:$Y$151,BJ$2,FALSE)*BJ$1</f>
        <v>0</v>
      </c>
      <c r="BK183" s="1202">
        <f>$G183+BJ183</f>
        <v>0</v>
      </c>
      <c r="BL183" s="1203">
        <f>VLOOKUP($E183,BK$463:BN$474,2,FALSE)*BK183*($K183)+IF($G183&lt;&gt;0,($H183/$G183)*BK183,0)*(1-$K183)</f>
        <v>0</v>
      </c>
      <c r="BM183" s="1203">
        <f>VLOOKUP($E183,BK$463:BN$474,3,FALSE)*BK183*($K183)+IF($G183&lt;&gt;0,($I183/$G183)*BK183,0)*(1-$K183)</f>
        <v>0</v>
      </c>
      <c r="BN183" s="1203">
        <f>VLOOKUP($E183,BK$463:BN$474,4,FALSE)*BK183*($K183)+(BK183-BL183-BM183)*(1-$K183)</f>
        <v>0</v>
      </c>
      <c r="BO183" s="1243"/>
      <c r="BR183" s="1278">
        <f>VLOOKUP($A183,'New Resources - Individual'!$A$4:$Y$151,BR$2,FALSE)*BR$1</f>
        <v>0</v>
      </c>
      <c r="BS183" s="1202">
        <f>$G183+BR183</f>
        <v>0</v>
      </c>
      <c r="BT183" s="1203">
        <f>VLOOKUP($E183,BS$463:BV$474,2,FALSE)*BS183*($K183)+IF($G183&lt;&gt;0,($H183/$G183)*BS183,0)*(1-$K183)</f>
        <v>0</v>
      </c>
      <c r="BU183" s="1203">
        <f>VLOOKUP($E183,BS$463:BV$474,3,FALSE)*BS183*($K183)+IF($G183&lt;&gt;0,($I183/$G183)*BS183,0)*(1-$K183)</f>
        <v>0</v>
      </c>
      <c r="BV183" s="1203">
        <f>VLOOKUP($E183,BS$463:BV$474,4,FALSE)*BS183*($K183)+(BS183-BT183-BU183)*(1-$K183)</f>
        <v>0</v>
      </c>
      <c r="BW183" s="1243"/>
      <c r="BZ183" s="1278">
        <f>VLOOKUP($A183,'New Resources - Individual'!$A$4:$Y$151,BZ$2,FALSE)*BZ$1</f>
        <v>0</v>
      </c>
      <c r="CA183" s="1202">
        <f>$G183+BZ183</f>
        <v>0</v>
      </c>
      <c r="CB183" s="1203">
        <f>VLOOKUP($E183,CA$463:CD$474,2,FALSE)*CA183*($K183)+IF($G183&lt;&gt;0,($H183/$G183)*CA183,0)*(1-$K183)</f>
        <v>0</v>
      </c>
      <c r="CC183" s="1203">
        <f>VLOOKUP($E183,CA$463:CD$474,3,FALSE)*CA183*($K183)+IF($G183&lt;&gt;0,($I183/$G183)*CA183,0)*(1-$K183)</f>
        <v>0</v>
      </c>
      <c r="CD183" s="1203">
        <f>VLOOKUP($E183,CA$463:CD$474,4,FALSE)*CA183*($K183)+(CA183-CB183-CC183)*(1-$K183)</f>
        <v>0</v>
      </c>
      <c r="CE183" s="1243"/>
      <c r="CH183" s="1278">
        <f>VLOOKUP($A183,'New Resources - Individual'!$A$4:$Y$151,CH$2,FALSE)*CH$1</f>
        <v>0</v>
      </c>
      <c r="CI183" s="1202">
        <f>$G183+CH183</f>
        <v>0</v>
      </c>
      <c r="CJ183" s="1203">
        <f>VLOOKUP($E183,CI$463:CL$474,2,FALSE)*CI183*($K183)+IF($G183&lt;&gt;0,($H183/$G183)*CI183,0)*(1-$K183)</f>
        <v>0</v>
      </c>
      <c r="CK183" s="1203">
        <f>VLOOKUP($E183,CI$463:CL$474,3,FALSE)*CI183*($K183)+IF($G183&lt;&gt;0,($I183/$G183)*CI183,0)*(1-$K183)</f>
        <v>0</v>
      </c>
      <c r="CL183" s="1203">
        <f>VLOOKUP($E183,CI$463:CL$474,4,FALSE)*CI183*($K183)+(CI183-CJ183-CK183)*(1-$K183)</f>
        <v>0</v>
      </c>
      <c r="CM183" s="1243"/>
      <c r="CP183" s="1278">
        <f>VLOOKUP($A183,'New Resources - Individual'!$A$4:$Y$151,CP$2,FALSE)*CP$1</f>
        <v>0</v>
      </c>
      <c r="CQ183" s="1202">
        <f>$G183+CP183</f>
        <v>0</v>
      </c>
      <c r="CR183" s="1203">
        <f>VLOOKUP($E183,CQ$463:CT$474,2,FALSE)*CQ183*($K183)+IF($G183&lt;&gt;0,($H183/$G183)*CQ183,0)*(1-$K183)</f>
        <v>0</v>
      </c>
      <c r="CS183" s="1203">
        <f>VLOOKUP($E183,CQ$463:CT$474,3,FALSE)*CQ183*($K183)+IF($G183&lt;&gt;0,($I183/$G183)*CQ183,0)*(1-$K183)</f>
        <v>0</v>
      </c>
      <c r="CT183" s="1203">
        <f>VLOOKUP($E183,CQ$463:CT$474,4,FALSE)*CQ183*($K183)+(CQ183-CR183-CS183)*(1-$K183)</f>
        <v>0</v>
      </c>
      <c r="CU183" s="1243"/>
      <c r="CX183" s="1278">
        <f>VLOOKUP($A183,'New Resources - Individual'!$A$4:$Y$151,CX$2,FALSE)*CX$1</f>
        <v>0</v>
      </c>
      <c r="CY183" s="1202">
        <f>$G183+CX183</f>
        <v>0</v>
      </c>
      <c r="CZ183" s="1203">
        <f>VLOOKUP($E183,CY$463:DB$474,2,FALSE)*CY183*($K183)+IF($G183&lt;&gt;0,($H183/$G183)*CY183,0)*(1-$K183)</f>
        <v>0</v>
      </c>
      <c r="DA183" s="1203">
        <f>VLOOKUP($E183,CY$463:DB$474,3,FALSE)*CY183*($K183)+IF($G183&lt;&gt;0,($I183/$G183)*CY183,0)*(1-$K183)</f>
        <v>0</v>
      </c>
      <c r="DB183" s="1203">
        <f>VLOOKUP($E183,CY$463:DB$474,4,FALSE)*CY183*($K183)+(CY183-CZ183-DA183)*(1-$K183)</f>
        <v>0</v>
      </c>
      <c r="DC183" s="1243"/>
      <c r="DF183" s="1278">
        <f>VLOOKUP($A183,'New Resources - Individual'!$A$4:$Y$151,DF$2,FALSE)*DF$1</f>
        <v>0</v>
      </c>
      <c r="DG183" s="1202">
        <f>$G183+DF183</f>
        <v>0</v>
      </c>
      <c r="DH183" s="1203">
        <f>VLOOKUP($E183,DG$463:DJ$474,2,FALSE)*DG183*($K183)+IF($G183&lt;&gt;0,($H183/$G183)*DG183,0)*(1-$K183)</f>
        <v>0</v>
      </c>
      <c r="DI183" s="1203">
        <f>VLOOKUP($E183,DG$463:DJ$474,3,FALSE)*DG183*($K183)+IF($G183&lt;&gt;0,($I183/$G183)*DG183,0)*(1-$K183)</f>
        <v>0</v>
      </c>
      <c r="DJ183" s="1203">
        <f>VLOOKUP($E183,DG$463:DJ$474,4,FALSE)*DG183*($K183)+(DG183-DH183-DI183)*(1-$K183)</f>
        <v>0</v>
      </c>
      <c r="DK183" s="1243"/>
      <c r="DN183" s="1278">
        <f>VLOOKUP($A183,'New Resources - Individual'!$A$4:$Y$151,DN$2,FALSE)*DN$1</f>
        <v>0</v>
      </c>
      <c r="DO183" s="1202">
        <f>$G183+DN183</f>
        <v>0</v>
      </c>
      <c r="DP183" s="1203">
        <f>VLOOKUP($E183,DO$463:DR$474,2,FALSE)*DO183*($K183)+IF($G183&lt;&gt;0,($H183/$G183)*DO183,0)*(1-$K183)</f>
        <v>0</v>
      </c>
      <c r="DQ183" s="1203">
        <f>VLOOKUP($E183,DO$463:DR$474,3,FALSE)*DO183*($K183)+IF($G183&lt;&gt;0,($I183/$G183)*DO183,0)*(1-$K183)</f>
        <v>0</v>
      </c>
      <c r="DR183" s="1203">
        <f>VLOOKUP($E183,DO$463:DR$474,4,FALSE)*DO183*($K183)+(DO183-DP183-DQ183)*(1-$K183)</f>
        <v>0</v>
      </c>
      <c r="DS183" s="1243"/>
      <c r="DV183" s="1278">
        <f>VLOOKUP($A183,'New Resources - Individual'!$A$4:$Y$151,DV$2,FALSE)*DV$1</f>
        <v>0</v>
      </c>
      <c r="DW183" s="1202">
        <f>$G183+DV183</f>
        <v>0</v>
      </c>
      <c r="DX183" s="1203">
        <f>VLOOKUP($E183,DW$463:DZ$474,2,FALSE)*DW183*($K183)+IF($G183&lt;&gt;0,($H183/$G183)*DW183,0)*(1-$K183)</f>
        <v>0</v>
      </c>
      <c r="DY183" s="1203">
        <f>VLOOKUP($E183,DW$463:DZ$474,3,FALSE)*DW183*($K183)+IF($G183&lt;&gt;0,($I183/$G183)*DW183,0)*(1-$K183)</f>
        <v>0</v>
      </c>
      <c r="DZ183" s="1203">
        <f>VLOOKUP($E183,DW$463:DZ$474,4,FALSE)*DW183*($K183)+(DW183-DX183-DY183)*(1-$K183)</f>
        <v>0</v>
      </c>
      <c r="EA183" s="1243"/>
      <c r="ED183" s="1278">
        <f>VLOOKUP($A183,'New Resources - Individual'!$A$4:$Y$151,ED$2,FALSE)*ED$1</f>
        <v>0</v>
      </c>
      <c r="EE183" s="1202">
        <f>$G183+ED183</f>
        <v>0</v>
      </c>
      <c r="EF183" s="1203">
        <f>VLOOKUP($E183,EE$463:EH$474,2,FALSE)*EE183*($K183)+IF($G183&lt;&gt;0,($H183/$G183)*EE183,0)*(1-$K183)</f>
        <v>0</v>
      </c>
      <c r="EG183" s="1203">
        <f>VLOOKUP($E183,EE$463:EH$474,3,FALSE)*EE183*($K183)+IF($G183&lt;&gt;0,($I183/$G183)*EE183,0)*(1-$K183)</f>
        <v>0</v>
      </c>
      <c r="EH183" s="1203">
        <f>VLOOKUP($E183,EE$463:EH$474,4,FALSE)*EE183*($K183)+(EE183-EF183-EG183)*(1-$K183)</f>
        <v>0</v>
      </c>
      <c r="EI183" s="1243"/>
      <c r="EL183" s="1278">
        <f>VLOOKUP($A183,'New Resources - Individual'!$A$4:$Y$151,EL$2,FALSE)*EL$1</f>
        <v>0</v>
      </c>
      <c r="EM183" s="1202">
        <f>$G183+EL183</f>
        <v>0</v>
      </c>
      <c r="EN183" s="1203">
        <f>VLOOKUP($E183,EM$463:EP$474,2,FALSE)*EM183*($K183)+IF($G183&lt;&gt;0,($H183/$G183)*EM183,0)*(1-$K183)</f>
        <v>0</v>
      </c>
      <c r="EO183" s="1203">
        <f>VLOOKUP($E183,EM$463:EP$474,3,FALSE)*EM183*($K183)+IF($G183&lt;&gt;0,($I183/$G183)*EM183,0)*(1-$K183)</f>
        <v>0</v>
      </c>
      <c r="EP183" s="1203">
        <f>VLOOKUP($E183,EM$463:EP$474,4,FALSE)*EM183*($K183)+(EM183-EN183-EO183)*(1-$K183)</f>
        <v>0</v>
      </c>
      <c r="EQ183" s="1243"/>
      <c r="ET183" s="1278">
        <f>VLOOKUP($A183,'New Resources - Individual'!$A$4:$Y$151,ET$2,FALSE)*ET$1</f>
        <v>0</v>
      </c>
      <c r="EU183" s="1202">
        <f>$G183+ET183</f>
        <v>0</v>
      </c>
      <c r="EV183" s="1203">
        <f>VLOOKUP($E183,EU$463:EX$474,2,FALSE)*EU183*($K183)+IF($G183&lt;&gt;0,($H183/$G183)*EU183,0)*(1-$K183)</f>
        <v>0</v>
      </c>
      <c r="EW183" s="1203">
        <f>VLOOKUP($E183,EU$463:EX$474,3,FALSE)*EU183*($K183)+IF($G183&lt;&gt;0,($I183/$G183)*EU183,0)*(1-$K183)</f>
        <v>0</v>
      </c>
      <c r="EX183" s="1203">
        <f>VLOOKUP($E183,EU$463:EX$474,4,FALSE)*EU183*($K183)+(EU183-EV183-EW183)*(1-$K183)</f>
        <v>0</v>
      </c>
      <c r="EY183" s="1243"/>
      <c r="FB183" s="1278">
        <f>VLOOKUP($A183,'New Resources - Individual'!$A$4:$Y$151,FB$2,FALSE)*FB$1</f>
        <v>0</v>
      </c>
      <c r="FC183" s="1202">
        <f>$G183+FB183</f>
        <v>0</v>
      </c>
      <c r="FD183" s="1203">
        <f>VLOOKUP($E183,FC$463:FF$474,2,FALSE)*FC183*($K183)+IF($G183&lt;&gt;0,($H183/$G183)*FC183,0)*(1-$K183)</f>
        <v>0</v>
      </c>
      <c r="FE183" s="1203">
        <f>VLOOKUP($E183,FC$463:FF$474,3,FALSE)*FC183*($K183)+IF($G183&lt;&gt;0,($I183/$G183)*FC183,0)*(1-$K183)</f>
        <v>0</v>
      </c>
      <c r="FF183" s="1203">
        <f>VLOOKUP($E183,FC$463:FF$474,4,FALSE)*FC183*($K183)+(FC183-FD183-FE183)*(1-$K183)</f>
        <v>0</v>
      </c>
      <c r="FG183" s="1243"/>
      <c r="FJ183" s="1278">
        <f>VLOOKUP($A183,'New Resources - Individual'!$A$4:$Y$151,FJ$2,FALSE)*FJ$1</f>
        <v>0</v>
      </c>
      <c r="FK183" s="1202">
        <f>$G183+FJ183</f>
        <v>0</v>
      </c>
      <c r="FL183" s="1203">
        <f>VLOOKUP($E183,FK$463:FN$474,2,FALSE)*FK183*($K183)+IF($G183&lt;&gt;0,($H183/$G183)*FK183,0)*(1-$K183)</f>
        <v>0</v>
      </c>
      <c r="FM183" s="1203">
        <f>VLOOKUP($E183,FK$463:FN$474,3,FALSE)*FK183*($K183)+IF($G183&lt;&gt;0,($I183/$G183)*FK183,0)*(1-$K183)</f>
        <v>0</v>
      </c>
      <c r="FN183" s="1203">
        <f>VLOOKUP($E183,FK$463:FN$474,4,FALSE)*FK183*($K183)+(FK183-FL183-FM183)*(1-$K183)</f>
        <v>0</v>
      </c>
      <c r="FO183" s="1243"/>
    </row>
    <row r="184" spans="1:171" ht="16.5">
      <c r="A184" s="1325"/>
      <c r="B184" s="135" t="s">
        <v>389</v>
      </c>
      <c r="C184" s="521"/>
      <c r="D184" s="521"/>
      <c r="E184" s="769"/>
      <c r="F184" s="769"/>
      <c r="G184" s="745"/>
      <c r="H184" s="745"/>
      <c r="I184" s="745"/>
      <c r="J184" s="1326"/>
      <c r="K184" s="1167"/>
      <c r="S184" s="1243"/>
      <c r="AA184" s="1243"/>
      <c r="AI184" s="1243"/>
      <c r="AQ184" s="1243"/>
      <c r="AY184" s="1243"/>
      <c r="BG184" s="1243"/>
      <c r="BO184" s="1243"/>
      <c r="BW184" s="1243"/>
      <c r="CE184" s="1243"/>
      <c r="CM184" s="1243"/>
      <c r="CU184" s="1243"/>
      <c r="DC184" s="1243"/>
      <c r="DK184" s="1243"/>
      <c r="DS184" s="1243"/>
      <c r="EA184" s="1243"/>
      <c r="EI184" s="1243"/>
      <c r="EQ184" s="1243"/>
      <c r="EY184" s="1243"/>
      <c r="FG184" s="1243"/>
      <c r="FO184" s="1243"/>
    </row>
    <row r="185" spans="1:171">
      <c r="A185" s="1323">
        <v>20</v>
      </c>
      <c r="B185" s="808" t="s">
        <v>77</v>
      </c>
      <c r="C185" s="1197"/>
      <c r="D185" s="1197">
        <v>518</v>
      </c>
      <c r="E185" s="629" t="str">
        <f>'Sch 3 - Expenses'!E20</f>
        <v>PROD</v>
      </c>
      <c r="F185" s="1199"/>
      <c r="G185" s="629">
        <f>'Sch 3 - Expenses'!G20</f>
        <v>0</v>
      </c>
      <c r="H185" s="629">
        <f>'Sch 3 - Expenses'!H20</f>
        <v>0</v>
      </c>
      <c r="I185" s="629">
        <f>'Sch 3 - Expenses'!I20</f>
        <v>0</v>
      </c>
      <c r="J185" s="630">
        <f>'Sch 3 - Expenses'!J20</f>
        <v>0</v>
      </c>
      <c r="K185" s="1167">
        <f t="shared" si="708"/>
        <v>1</v>
      </c>
      <c r="N185" s="1278">
        <f>VLOOKUP($A185,'New Resources - Individual'!$A$4:$Y$151,N$2,FALSE)*N$1</f>
        <v>0</v>
      </c>
      <c r="O185" s="1202">
        <f>$G185+N185</f>
        <v>0</v>
      </c>
      <c r="P185" s="1203">
        <f>VLOOKUP($E185,O$463:R$474,2,FALSE)*O185*($K185)+IF($G185&lt;&gt;0,($H185/$G185)*O185,0)*(1-$K185)</f>
        <v>0</v>
      </c>
      <c r="Q185" s="1203">
        <f>VLOOKUP($E185,O$463:R$474,3,FALSE)*O185*($K185)+IF($G185&lt;&gt;0,($I185/$G185)*O185,0)*(1-$K185)</f>
        <v>0</v>
      </c>
      <c r="R185" s="1203">
        <f>VLOOKUP($E185,O$463:R$474,4,FALSE)*O185*($K185)+(O185-P185-Q185)*(1-$K185)</f>
        <v>0</v>
      </c>
      <c r="S185" s="1243"/>
      <c r="V185" s="1278">
        <f>VLOOKUP($A185,'New Resources - Individual'!$A$4:$Y$151,V$2,FALSE)*V$1</f>
        <v>0</v>
      </c>
      <c r="W185" s="1202">
        <f>$G185+V185</f>
        <v>0</v>
      </c>
      <c r="X185" s="1203">
        <f>VLOOKUP($E185,W$463:Z$474,2,FALSE)*W185*($K185)+IF($G185&lt;&gt;0,($H185/$G185)*W185,0)*(1-$K185)</f>
        <v>0</v>
      </c>
      <c r="Y185" s="1203">
        <f>VLOOKUP($E185,W$463:Z$474,3,FALSE)*W185*($K185)+IF($G185&lt;&gt;0,($I185/$G185)*W185,0)*(1-$K185)</f>
        <v>0</v>
      </c>
      <c r="Z185" s="1203">
        <f>VLOOKUP($E185,W$463:Z$474,4,FALSE)*W185*($K185)+(W185-X185-Y185)*(1-$K185)</f>
        <v>0</v>
      </c>
      <c r="AA185" s="1243"/>
      <c r="AD185" s="1278">
        <f>VLOOKUP($A185,'New Resources - Individual'!$A$4:$Y$151,AD$2,FALSE)*AD$1</f>
        <v>0</v>
      </c>
      <c r="AE185" s="1202">
        <f>$G185+AD185</f>
        <v>0</v>
      </c>
      <c r="AF185" s="1203">
        <f>VLOOKUP($E185,AE$463:AH$474,2,FALSE)*AE185*($K185)+IF($G185&lt;&gt;0,($H185/$G185)*AE185,0)*(1-$K185)</f>
        <v>0</v>
      </c>
      <c r="AG185" s="1203">
        <f>VLOOKUP($E185,AE$463:AH$474,3,FALSE)*AE185*($K185)+IF($G185&lt;&gt;0,($I185/$G185)*AE185,0)*(1-$K185)</f>
        <v>0</v>
      </c>
      <c r="AH185" s="1203">
        <f>VLOOKUP($E185,AE$463:AH$474,4,FALSE)*AE185*($K185)+(AE185-AF185-AG185)*(1-$K185)</f>
        <v>0</v>
      </c>
      <c r="AI185" s="1243"/>
      <c r="AL185" s="1278">
        <f>VLOOKUP($A185,'New Resources - Individual'!$A$4:$Y$151,AL$2,FALSE)*AL$1</f>
        <v>0</v>
      </c>
      <c r="AM185" s="1202">
        <f>$G185+AL185</f>
        <v>0</v>
      </c>
      <c r="AN185" s="1203">
        <f>VLOOKUP($E185,AM$463:AP$474,2,FALSE)*AM185*($K185)+IF($G185&lt;&gt;0,($H185/$G185)*AM185,0)*(1-$K185)</f>
        <v>0</v>
      </c>
      <c r="AO185" s="1203">
        <f>VLOOKUP($E185,AM$463:AP$474,3,FALSE)*AM185*($K185)+IF($G185&lt;&gt;0,($I185/$G185)*AM185,0)*(1-$K185)</f>
        <v>0</v>
      </c>
      <c r="AP185" s="1203">
        <f>VLOOKUP($E185,AM$463:AP$474,4,FALSE)*AM185*($K185)+(AM185-AN185-AO185)*(1-$K185)</f>
        <v>0</v>
      </c>
      <c r="AQ185" s="1243"/>
      <c r="AT185" s="1278">
        <f>VLOOKUP($A185,'New Resources - Individual'!$A$4:$Y$151,AT$2,FALSE)*AT$1</f>
        <v>0</v>
      </c>
      <c r="AU185" s="1202">
        <f>$G185+AT185</f>
        <v>0</v>
      </c>
      <c r="AV185" s="1203">
        <f>VLOOKUP($E185,AU$463:AX$474,2,FALSE)*AU185*($K185)+IF($G185&lt;&gt;0,($H185/$G185)*AU185,0)*(1-$K185)</f>
        <v>0</v>
      </c>
      <c r="AW185" s="1203">
        <f>VLOOKUP($E185,AU$463:AX$474,3,FALSE)*AU185*($K185)+IF($G185&lt;&gt;0,($I185/$G185)*AU185,0)*(1-$K185)</f>
        <v>0</v>
      </c>
      <c r="AX185" s="1203">
        <f>VLOOKUP($E185,AU$463:AX$474,4,FALSE)*AU185*($K185)+(AU185-AV185-AW185)*(1-$K185)</f>
        <v>0</v>
      </c>
      <c r="AY185" s="1243"/>
      <c r="BB185" s="1278">
        <f>VLOOKUP($A185,'New Resources - Individual'!$A$4:$Y$151,BB$2,FALSE)*BB$1</f>
        <v>0</v>
      </c>
      <c r="BC185" s="1202">
        <f>$G185+BB185</f>
        <v>0</v>
      </c>
      <c r="BD185" s="1203">
        <f>VLOOKUP($E185,BC$463:BF$474,2,FALSE)*BC185*($K185)+IF($G185&lt;&gt;0,($H185/$G185)*BC185,0)*(1-$K185)</f>
        <v>0</v>
      </c>
      <c r="BE185" s="1203">
        <f>VLOOKUP($E185,BC$463:BF$474,3,FALSE)*BC185*($K185)+IF($G185&lt;&gt;0,($I185/$G185)*BC185,0)*(1-$K185)</f>
        <v>0</v>
      </c>
      <c r="BF185" s="1203">
        <f>VLOOKUP($E185,BC$463:BF$474,4,FALSE)*BC185*($K185)+(BC185-BD185-BE185)*(1-$K185)</f>
        <v>0</v>
      </c>
      <c r="BG185" s="1243"/>
      <c r="BJ185" s="1278">
        <f>VLOOKUP($A185,'New Resources - Individual'!$A$4:$Y$151,BJ$2,FALSE)*BJ$1</f>
        <v>0</v>
      </c>
      <c r="BK185" s="1202">
        <f>$G185+BJ185</f>
        <v>0</v>
      </c>
      <c r="BL185" s="1203">
        <f>VLOOKUP($E185,BK$463:BN$474,2,FALSE)*BK185*($K185)+IF($G185&lt;&gt;0,($H185/$G185)*BK185,0)*(1-$K185)</f>
        <v>0</v>
      </c>
      <c r="BM185" s="1203">
        <f>VLOOKUP($E185,BK$463:BN$474,3,FALSE)*BK185*($K185)+IF($G185&lt;&gt;0,($I185/$G185)*BK185,0)*(1-$K185)</f>
        <v>0</v>
      </c>
      <c r="BN185" s="1203">
        <f>VLOOKUP($E185,BK$463:BN$474,4,FALSE)*BK185*($K185)+(BK185-BL185-BM185)*(1-$K185)</f>
        <v>0</v>
      </c>
      <c r="BO185" s="1243"/>
      <c r="BR185" s="1278">
        <f>VLOOKUP($A185,'New Resources - Individual'!$A$4:$Y$151,BR$2,FALSE)*BR$1</f>
        <v>0</v>
      </c>
      <c r="BS185" s="1202">
        <f>$G185+BR185</f>
        <v>0</v>
      </c>
      <c r="BT185" s="1203">
        <f>VLOOKUP($E185,BS$463:BV$474,2,FALSE)*BS185*($K185)+IF($G185&lt;&gt;0,($H185/$G185)*BS185,0)*(1-$K185)</f>
        <v>0</v>
      </c>
      <c r="BU185" s="1203">
        <f>VLOOKUP($E185,BS$463:BV$474,3,FALSE)*BS185*($K185)+IF($G185&lt;&gt;0,($I185/$G185)*BS185,0)*(1-$K185)</f>
        <v>0</v>
      </c>
      <c r="BV185" s="1203">
        <f>VLOOKUP($E185,BS$463:BV$474,4,FALSE)*BS185*($K185)+(BS185-BT185-BU185)*(1-$K185)</f>
        <v>0</v>
      </c>
      <c r="BW185" s="1243"/>
      <c r="BZ185" s="1278">
        <f>VLOOKUP($A185,'New Resources - Individual'!$A$4:$Y$151,BZ$2,FALSE)*BZ$1</f>
        <v>0</v>
      </c>
      <c r="CA185" s="1202">
        <f>$G185+BZ185</f>
        <v>0</v>
      </c>
      <c r="CB185" s="1203">
        <f>VLOOKUP($E185,CA$463:CD$474,2,FALSE)*CA185*($K185)+IF($G185&lt;&gt;0,($H185/$G185)*CA185,0)*(1-$K185)</f>
        <v>0</v>
      </c>
      <c r="CC185" s="1203">
        <f>VLOOKUP($E185,CA$463:CD$474,3,FALSE)*CA185*($K185)+IF($G185&lt;&gt;0,($I185/$G185)*CA185,0)*(1-$K185)</f>
        <v>0</v>
      </c>
      <c r="CD185" s="1203">
        <f>VLOOKUP($E185,CA$463:CD$474,4,FALSE)*CA185*($K185)+(CA185-CB185-CC185)*(1-$K185)</f>
        <v>0</v>
      </c>
      <c r="CE185" s="1243"/>
      <c r="CH185" s="1278">
        <f>VLOOKUP($A185,'New Resources - Individual'!$A$4:$Y$151,CH$2,FALSE)*CH$1</f>
        <v>0</v>
      </c>
      <c r="CI185" s="1202">
        <f>$G185+CH185</f>
        <v>0</v>
      </c>
      <c r="CJ185" s="1203">
        <f>VLOOKUP($E185,CI$463:CL$474,2,FALSE)*CI185*($K185)+IF($G185&lt;&gt;0,($H185/$G185)*CI185,0)*(1-$K185)</f>
        <v>0</v>
      </c>
      <c r="CK185" s="1203">
        <f>VLOOKUP($E185,CI$463:CL$474,3,FALSE)*CI185*($K185)+IF($G185&lt;&gt;0,($I185/$G185)*CI185,0)*(1-$K185)</f>
        <v>0</v>
      </c>
      <c r="CL185" s="1203">
        <f>VLOOKUP($E185,CI$463:CL$474,4,FALSE)*CI185*($K185)+(CI185-CJ185-CK185)*(1-$K185)</f>
        <v>0</v>
      </c>
      <c r="CM185" s="1243"/>
      <c r="CP185" s="1278">
        <f>VLOOKUP($A185,'New Resources - Individual'!$A$4:$Y$151,CP$2,FALSE)*CP$1</f>
        <v>0</v>
      </c>
      <c r="CQ185" s="1202">
        <f>$G185+CP185</f>
        <v>0</v>
      </c>
      <c r="CR185" s="1203">
        <f>VLOOKUP($E185,CQ$463:CT$474,2,FALSE)*CQ185*($K185)+IF($G185&lt;&gt;0,($H185/$G185)*CQ185,0)*(1-$K185)</f>
        <v>0</v>
      </c>
      <c r="CS185" s="1203">
        <f>VLOOKUP($E185,CQ$463:CT$474,3,FALSE)*CQ185*($K185)+IF($G185&lt;&gt;0,($I185/$G185)*CQ185,0)*(1-$K185)</f>
        <v>0</v>
      </c>
      <c r="CT185" s="1203">
        <f>VLOOKUP($E185,CQ$463:CT$474,4,FALSE)*CQ185*($K185)+(CQ185-CR185-CS185)*(1-$K185)</f>
        <v>0</v>
      </c>
      <c r="CU185" s="1243"/>
      <c r="CX185" s="1278">
        <f>VLOOKUP($A185,'New Resources - Individual'!$A$4:$Y$151,CX$2,FALSE)*CX$1</f>
        <v>0</v>
      </c>
      <c r="CY185" s="1202">
        <f>$G185+CX185</f>
        <v>0</v>
      </c>
      <c r="CZ185" s="1203">
        <f>VLOOKUP($E185,CY$463:DB$474,2,FALSE)*CY185*($K185)+IF($G185&lt;&gt;0,($H185/$G185)*CY185,0)*(1-$K185)</f>
        <v>0</v>
      </c>
      <c r="DA185" s="1203">
        <f>VLOOKUP($E185,CY$463:DB$474,3,FALSE)*CY185*($K185)+IF($G185&lt;&gt;0,($I185/$G185)*CY185,0)*(1-$K185)</f>
        <v>0</v>
      </c>
      <c r="DB185" s="1203">
        <f>VLOOKUP($E185,CY$463:DB$474,4,FALSE)*CY185*($K185)+(CY185-CZ185-DA185)*(1-$K185)</f>
        <v>0</v>
      </c>
      <c r="DC185" s="1243"/>
      <c r="DF185" s="1278">
        <f>VLOOKUP($A185,'New Resources - Individual'!$A$4:$Y$151,DF$2,FALSE)*DF$1</f>
        <v>0</v>
      </c>
      <c r="DG185" s="1202">
        <f>$G185+DF185</f>
        <v>0</v>
      </c>
      <c r="DH185" s="1203">
        <f>VLOOKUP($E185,DG$463:DJ$474,2,FALSE)*DG185*($K185)+IF($G185&lt;&gt;0,($H185/$G185)*DG185,0)*(1-$K185)</f>
        <v>0</v>
      </c>
      <c r="DI185" s="1203">
        <f>VLOOKUP($E185,DG$463:DJ$474,3,FALSE)*DG185*($K185)+IF($G185&lt;&gt;0,($I185/$G185)*DG185,0)*(1-$K185)</f>
        <v>0</v>
      </c>
      <c r="DJ185" s="1203">
        <f>VLOOKUP($E185,DG$463:DJ$474,4,FALSE)*DG185*($K185)+(DG185-DH185-DI185)*(1-$K185)</f>
        <v>0</v>
      </c>
      <c r="DK185" s="1243"/>
      <c r="DN185" s="1278">
        <f>VLOOKUP($A185,'New Resources - Individual'!$A$4:$Y$151,DN$2,FALSE)*DN$1</f>
        <v>0</v>
      </c>
      <c r="DO185" s="1202">
        <f>$G185+DN185</f>
        <v>0</v>
      </c>
      <c r="DP185" s="1203">
        <f>VLOOKUP($E185,DO$463:DR$474,2,FALSE)*DO185*($K185)+IF($G185&lt;&gt;0,($H185/$G185)*DO185,0)*(1-$K185)</f>
        <v>0</v>
      </c>
      <c r="DQ185" s="1203">
        <f>VLOOKUP($E185,DO$463:DR$474,3,FALSE)*DO185*($K185)+IF($G185&lt;&gt;0,($I185/$G185)*DO185,0)*(1-$K185)</f>
        <v>0</v>
      </c>
      <c r="DR185" s="1203">
        <f>VLOOKUP($E185,DO$463:DR$474,4,FALSE)*DO185*($K185)+(DO185-DP185-DQ185)*(1-$K185)</f>
        <v>0</v>
      </c>
      <c r="DS185" s="1243"/>
      <c r="DV185" s="1278">
        <f>VLOOKUP($A185,'New Resources - Individual'!$A$4:$Y$151,DV$2,FALSE)*DV$1</f>
        <v>0</v>
      </c>
      <c r="DW185" s="1202">
        <f>$G185+DV185</f>
        <v>0</v>
      </c>
      <c r="DX185" s="1203">
        <f>VLOOKUP($E185,DW$463:DZ$474,2,FALSE)*DW185*($K185)+IF($G185&lt;&gt;0,($H185/$G185)*DW185,0)*(1-$K185)</f>
        <v>0</v>
      </c>
      <c r="DY185" s="1203">
        <f>VLOOKUP($E185,DW$463:DZ$474,3,FALSE)*DW185*($K185)+IF($G185&lt;&gt;0,($I185/$G185)*DW185,0)*(1-$K185)</f>
        <v>0</v>
      </c>
      <c r="DZ185" s="1203">
        <f>VLOOKUP($E185,DW$463:DZ$474,4,FALSE)*DW185*($K185)+(DW185-DX185-DY185)*(1-$K185)</f>
        <v>0</v>
      </c>
      <c r="EA185" s="1243"/>
      <c r="ED185" s="1278">
        <f>VLOOKUP($A185,'New Resources - Individual'!$A$4:$Y$151,ED$2,FALSE)*ED$1</f>
        <v>0</v>
      </c>
      <c r="EE185" s="1202">
        <f>$G185+ED185</f>
        <v>0</v>
      </c>
      <c r="EF185" s="1203">
        <f>VLOOKUP($E185,EE$463:EH$474,2,FALSE)*EE185*($K185)+IF($G185&lt;&gt;0,($H185/$G185)*EE185,0)*(1-$K185)</f>
        <v>0</v>
      </c>
      <c r="EG185" s="1203">
        <f>VLOOKUP($E185,EE$463:EH$474,3,FALSE)*EE185*($K185)+IF($G185&lt;&gt;0,($I185/$G185)*EE185,0)*(1-$K185)</f>
        <v>0</v>
      </c>
      <c r="EH185" s="1203">
        <f>VLOOKUP($E185,EE$463:EH$474,4,FALSE)*EE185*($K185)+(EE185-EF185-EG185)*(1-$K185)</f>
        <v>0</v>
      </c>
      <c r="EI185" s="1243"/>
      <c r="EL185" s="1278">
        <f>VLOOKUP($A185,'New Resources - Individual'!$A$4:$Y$151,EL$2,FALSE)*EL$1</f>
        <v>0</v>
      </c>
      <c r="EM185" s="1202">
        <f>$G185+EL185</f>
        <v>0</v>
      </c>
      <c r="EN185" s="1203">
        <f>VLOOKUP($E185,EM$463:EP$474,2,FALSE)*EM185*($K185)+IF($G185&lt;&gt;0,($H185/$G185)*EM185,0)*(1-$K185)</f>
        <v>0</v>
      </c>
      <c r="EO185" s="1203">
        <f>VLOOKUP($E185,EM$463:EP$474,3,FALSE)*EM185*($K185)+IF($G185&lt;&gt;0,($I185/$G185)*EM185,0)*(1-$K185)</f>
        <v>0</v>
      </c>
      <c r="EP185" s="1203">
        <f>VLOOKUP($E185,EM$463:EP$474,4,FALSE)*EM185*($K185)+(EM185-EN185-EO185)*(1-$K185)</f>
        <v>0</v>
      </c>
      <c r="EQ185" s="1243"/>
      <c r="ET185" s="1278">
        <f>VLOOKUP($A185,'New Resources - Individual'!$A$4:$Y$151,ET$2,FALSE)*ET$1</f>
        <v>0</v>
      </c>
      <c r="EU185" s="1202">
        <f>$G185+ET185</f>
        <v>0</v>
      </c>
      <c r="EV185" s="1203">
        <f>VLOOKUP($E185,EU$463:EX$474,2,FALSE)*EU185*($K185)+IF($G185&lt;&gt;0,($H185/$G185)*EU185,0)*(1-$K185)</f>
        <v>0</v>
      </c>
      <c r="EW185" s="1203">
        <f>VLOOKUP($E185,EU$463:EX$474,3,FALSE)*EU185*($K185)+IF($G185&lt;&gt;0,($I185/$G185)*EU185,0)*(1-$K185)</f>
        <v>0</v>
      </c>
      <c r="EX185" s="1203">
        <f>VLOOKUP($E185,EU$463:EX$474,4,FALSE)*EU185*($K185)+(EU185-EV185-EW185)*(1-$K185)</f>
        <v>0</v>
      </c>
      <c r="EY185" s="1243"/>
      <c r="FB185" s="1278">
        <f>VLOOKUP($A185,'New Resources - Individual'!$A$4:$Y$151,FB$2,FALSE)*FB$1</f>
        <v>0</v>
      </c>
      <c r="FC185" s="1202">
        <f>$G185+FB185</f>
        <v>0</v>
      </c>
      <c r="FD185" s="1203">
        <f>VLOOKUP($E185,FC$463:FF$474,2,FALSE)*FC185*($K185)+IF($G185&lt;&gt;0,($H185/$G185)*FC185,0)*(1-$K185)</f>
        <v>0</v>
      </c>
      <c r="FE185" s="1203">
        <f>VLOOKUP($E185,FC$463:FF$474,3,FALSE)*FC185*($K185)+IF($G185&lt;&gt;0,($I185/$G185)*FC185,0)*(1-$K185)</f>
        <v>0</v>
      </c>
      <c r="FF185" s="1203">
        <f>VLOOKUP($E185,FC$463:FF$474,4,FALSE)*FC185*($K185)+(FC185-FD185-FE185)*(1-$K185)</f>
        <v>0</v>
      </c>
      <c r="FG185" s="1243"/>
      <c r="FJ185" s="1278">
        <f>VLOOKUP($A185,'New Resources - Individual'!$A$4:$Y$151,FJ$2,FALSE)*FJ$1</f>
        <v>0</v>
      </c>
      <c r="FK185" s="1202">
        <f>$G185+FJ185</f>
        <v>0</v>
      </c>
      <c r="FL185" s="1203">
        <f>VLOOKUP($E185,FK$463:FN$474,2,FALSE)*FK185*($K185)+IF($G185&lt;&gt;0,($H185/$G185)*FK185,0)*(1-$K185)</f>
        <v>0</v>
      </c>
      <c r="FM185" s="1203">
        <f>VLOOKUP($E185,FK$463:FN$474,3,FALSE)*FK185*($K185)+IF($G185&lt;&gt;0,($I185/$G185)*FK185,0)*(1-$K185)</f>
        <v>0</v>
      </c>
      <c r="FN185" s="1203">
        <f>VLOOKUP($E185,FK$463:FN$474,4,FALSE)*FK185*($K185)+(FK185-FL185-FM185)*(1-$K185)</f>
        <v>0</v>
      </c>
      <c r="FO185" s="1243"/>
    </row>
    <row r="186" spans="1:171">
      <c r="A186" s="1323">
        <v>21</v>
      </c>
      <c r="B186" s="1232" t="s">
        <v>239</v>
      </c>
      <c r="C186" s="1197"/>
      <c r="D186" s="1197" t="s">
        <v>384</v>
      </c>
      <c r="E186" s="629" t="str">
        <f>'Sch 3 - Expenses'!E21</f>
        <v>PROD</v>
      </c>
      <c r="F186" s="1199"/>
      <c r="G186" s="629">
        <f>'Sch 3 - Expenses'!G21</f>
        <v>0</v>
      </c>
      <c r="H186" s="629">
        <f>'Sch 3 - Expenses'!H21</f>
        <v>0</v>
      </c>
      <c r="I186" s="629">
        <f>'Sch 3 - Expenses'!I21</f>
        <v>0</v>
      </c>
      <c r="J186" s="630">
        <f>'Sch 3 - Expenses'!J21</f>
        <v>0</v>
      </c>
      <c r="K186" s="1167">
        <f t="shared" si="708"/>
        <v>1</v>
      </c>
      <c r="N186" s="1278">
        <f>VLOOKUP($A186,'New Resources - Individual'!$A$4:$Y$151,N$2,FALSE)*N$1</f>
        <v>0</v>
      </c>
      <c r="O186" s="1202">
        <f>$G186+N186</f>
        <v>0</v>
      </c>
      <c r="P186" s="1203">
        <f>VLOOKUP($E186,O$463:R$474,2,FALSE)*O186*($K186)+IF($G186&lt;&gt;0,($H186/$G186)*O186,0)*(1-$K186)</f>
        <v>0</v>
      </c>
      <c r="Q186" s="1203">
        <f>VLOOKUP($E186,O$463:R$474,3,FALSE)*O186*($K186)+IF($G186&lt;&gt;0,($I186/$G186)*O186,0)*(1-$K186)</f>
        <v>0</v>
      </c>
      <c r="R186" s="1203">
        <f>VLOOKUP($E186,O$463:R$474,4,FALSE)*O186*($K186)+(O186-P186-Q186)*(1-$K186)</f>
        <v>0</v>
      </c>
      <c r="S186" s="1243"/>
      <c r="V186" s="1278">
        <f>VLOOKUP($A186,'New Resources - Individual'!$A$4:$Y$151,V$2,FALSE)*V$1</f>
        <v>0</v>
      </c>
      <c r="W186" s="1202">
        <f>$G186+V186</f>
        <v>0</v>
      </c>
      <c r="X186" s="1203">
        <f>VLOOKUP($E186,W$463:Z$474,2,FALSE)*W186*($K186)+IF($G186&lt;&gt;0,($H186/$G186)*W186,0)*(1-$K186)</f>
        <v>0</v>
      </c>
      <c r="Y186" s="1203">
        <f>VLOOKUP($E186,W$463:Z$474,3,FALSE)*W186*($K186)+IF($G186&lt;&gt;0,($I186/$G186)*W186,0)*(1-$K186)</f>
        <v>0</v>
      </c>
      <c r="Z186" s="1203">
        <f>VLOOKUP($E186,W$463:Z$474,4,FALSE)*W186*($K186)+(W186-X186-Y186)*(1-$K186)</f>
        <v>0</v>
      </c>
      <c r="AA186" s="1243"/>
      <c r="AD186" s="1278">
        <f>VLOOKUP($A186,'New Resources - Individual'!$A$4:$Y$151,AD$2,FALSE)*AD$1</f>
        <v>0</v>
      </c>
      <c r="AE186" s="1202">
        <f>$G186+AD186</f>
        <v>0</v>
      </c>
      <c r="AF186" s="1203">
        <f>VLOOKUP($E186,AE$463:AH$474,2,FALSE)*AE186*($K186)+IF($G186&lt;&gt;0,($H186/$G186)*AE186,0)*(1-$K186)</f>
        <v>0</v>
      </c>
      <c r="AG186" s="1203">
        <f>VLOOKUP($E186,AE$463:AH$474,3,FALSE)*AE186*($K186)+IF($G186&lt;&gt;0,($I186/$G186)*AE186,0)*(1-$K186)</f>
        <v>0</v>
      </c>
      <c r="AH186" s="1203">
        <f>VLOOKUP($E186,AE$463:AH$474,4,FALSE)*AE186*($K186)+(AE186-AF186-AG186)*(1-$K186)</f>
        <v>0</v>
      </c>
      <c r="AI186" s="1243"/>
      <c r="AL186" s="1278">
        <f>VLOOKUP($A186,'New Resources - Individual'!$A$4:$Y$151,AL$2,FALSE)*AL$1</f>
        <v>0</v>
      </c>
      <c r="AM186" s="1202">
        <f>$G186+AL186</f>
        <v>0</v>
      </c>
      <c r="AN186" s="1203">
        <f>VLOOKUP($E186,AM$463:AP$474,2,FALSE)*AM186*($K186)+IF($G186&lt;&gt;0,($H186/$G186)*AM186,0)*(1-$K186)</f>
        <v>0</v>
      </c>
      <c r="AO186" s="1203">
        <f>VLOOKUP($E186,AM$463:AP$474,3,FALSE)*AM186*($K186)+IF($G186&lt;&gt;0,($I186/$G186)*AM186,0)*(1-$K186)</f>
        <v>0</v>
      </c>
      <c r="AP186" s="1203">
        <f>VLOOKUP($E186,AM$463:AP$474,4,FALSE)*AM186*($K186)+(AM186-AN186-AO186)*(1-$K186)</f>
        <v>0</v>
      </c>
      <c r="AQ186" s="1243"/>
      <c r="AT186" s="1278">
        <f>VLOOKUP($A186,'New Resources - Individual'!$A$4:$Y$151,AT$2,FALSE)*AT$1</f>
        <v>0</v>
      </c>
      <c r="AU186" s="1202">
        <f>$G186+AT186</f>
        <v>0</v>
      </c>
      <c r="AV186" s="1203">
        <f>VLOOKUP($E186,AU$463:AX$474,2,FALSE)*AU186*($K186)+IF($G186&lt;&gt;0,($H186/$G186)*AU186,0)*(1-$K186)</f>
        <v>0</v>
      </c>
      <c r="AW186" s="1203">
        <f>VLOOKUP($E186,AU$463:AX$474,3,FALSE)*AU186*($K186)+IF($G186&lt;&gt;0,($I186/$G186)*AU186,0)*(1-$K186)</f>
        <v>0</v>
      </c>
      <c r="AX186" s="1203">
        <f>VLOOKUP($E186,AU$463:AX$474,4,FALSE)*AU186*($K186)+(AU186-AV186-AW186)*(1-$K186)</f>
        <v>0</v>
      </c>
      <c r="AY186" s="1243"/>
      <c r="BB186" s="1278">
        <f>VLOOKUP($A186,'New Resources - Individual'!$A$4:$Y$151,BB$2,FALSE)*BB$1</f>
        <v>0</v>
      </c>
      <c r="BC186" s="1202">
        <f>$G186+BB186</f>
        <v>0</v>
      </c>
      <c r="BD186" s="1203">
        <f>VLOOKUP($E186,BC$463:BF$474,2,FALSE)*BC186*($K186)+IF($G186&lt;&gt;0,($H186/$G186)*BC186,0)*(1-$K186)</f>
        <v>0</v>
      </c>
      <c r="BE186" s="1203">
        <f>VLOOKUP($E186,BC$463:BF$474,3,FALSE)*BC186*($K186)+IF($G186&lt;&gt;0,($I186/$G186)*BC186,0)*(1-$K186)</f>
        <v>0</v>
      </c>
      <c r="BF186" s="1203">
        <f>VLOOKUP($E186,BC$463:BF$474,4,FALSE)*BC186*($K186)+(BC186-BD186-BE186)*(1-$K186)</f>
        <v>0</v>
      </c>
      <c r="BG186" s="1243"/>
      <c r="BJ186" s="1278">
        <f>VLOOKUP($A186,'New Resources - Individual'!$A$4:$Y$151,BJ$2,FALSE)*BJ$1</f>
        <v>0</v>
      </c>
      <c r="BK186" s="1202">
        <f>$G186+BJ186</f>
        <v>0</v>
      </c>
      <c r="BL186" s="1203">
        <f>VLOOKUP($E186,BK$463:BN$474,2,FALSE)*BK186*($K186)+IF($G186&lt;&gt;0,($H186/$G186)*BK186,0)*(1-$K186)</f>
        <v>0</v>
      </c>
      <c r="BM186" s="1203">
        <f>VLOOKUP($E186,BK$463:BN$474,3,FALSE)*BK186*($K186)+IF($G186&lt;&gt;0,($I186/$G186)*BK186,0)*(1-$K186)</f>
        <v>0</v>
      </c>
      <c r="BN186" s="1203">
        <f>VLOOKUP($E186,BK$463:BN$474,4,FALSE)*BK186*($K186)+(BK186-BL186-BM186)*(1-$K186)</f>
        <v>0</v>
      </c>
      <c r="BO186" s="1243"/>
      <c r="BR186" s="1278">
        <f>VLOOKUP($A186,'New Resources - Individual'!$A$4:$Y$151,BR$2,FALSE)*BR$1</f>
        <v>0</v>
      </c>
      <c r="BS186" s="1202">
        <f>$G186+BR186</f>
        <v>0</v>
      </c>
      <c r="BT186" s="1203">
        <f>VLOOKUP($E186,BS$463:BV$474,2,FALSE)*BS186*($K186)+IF($G186&lt;&gt;0,($H186/$G186)*BS186,0)*(1-$K186)</f>
        <v>0</v>
      </c>
      <c r="BU186" s="1203">
        <f>VLOOKUP($E186,BS$463:BV$474,3,FALSE)*BS186*($K186)+IF($G186&lt;&gt;0,($I186/$G186)*BS186,0)*(1-$K186)</f>
        <v>0</v>
      </c>
      <c r="BV186" s="1203">
        <f>VLOOKUP($E186,BS$463:BV$474,4,FALSE)*BS186*($K186)+(BS186-BT186-BU186)*(1-$K186)</f>
        <v>0</v>
      </c>
      <c r="BW186" s="1243"/>
      <c r="BZ186" s="1278">
        <f>VLOOKUP($A186,'New Resources - Individual'!$A$4:$Y$151,BZ$2,FALSE)*BZ$1</f>
        <v>0</v>
      </c>
      <c r="CA186" s="1202">
        <f>$G186+BZ186</f>
        <v>0</v>
      </c>
      <c r="CB186" s="1203">
        <f>VLOOKUP($E186,CA$463:CD$474,2,FALSE)*CA186*($K186)+IF($G186&lt;&gt;0,($H186/$G186)*CA186,0)*(1-$K186)</f>
        <v>0</v>
      </c>
      <c r="CC186" s="1203">
        <f>VLOOKUP($E186,CA$463:CD$474,3,FALSE)*CA186*($K186)+IF($G186&lt;&gt;0,($I186/$G186)*CA186,0)*(1-$K186)</f>
        <v>0</v>
      </c>
      <c r="CD186" s="1203">
        <f>VLOOKUP($E186,CA$463:CD$474,4,FALSE)*CA186*($K186)+(CA186-CB186-CC186)*(1-$K186)</f>
        <v>0</v>
      </c>
      <c r="CE186" s="1243"/>
      <c r="CH186" s="1278">
        <f>VLOOKUP($A186,'New Resources - Individual'!$A$4:$Y$151,CH$2,FALSE)*CH$1</f>
        <v>0</v>
      </c>
      <c r="CI186" s="1202">
        <f>$G186+CH186</f>
        <v>0</v>
      </c>
      <c r="CJ186" s="1203">
        <f>VLOOKUP($E186,CI$463:CL$474,2,FALSE)*CI186*($K186)+IF($G186&lt;&gt;0,($H186/$G186)*CI186,0)*(1-$K186)</f>
        <v>0</v>
      </c>
      <c r="CK186" s="1203">
        <f>VLOOKUP($E186,CI$463:CL$474,3,FALSE)*CI186*($K186)+IF($G186&lt;&gt;0,($I186/$G186)*CI186,0)*(1-$K186)</f>
        <v>0</v>
      </c>
      <c r="CL186" s="1203">
        <f>VLOOKUP($E186,CI$463:CL$474,4,FALSE)*CI186*($K186)+(CI186-CJ186-CK186)*(1-$K186)</f>
        <v>0</v>
      </c>
      <c r="CM186" s="1243"/>
      <c r="CP186" s="1278">
        <f>VLOOKUP($A186,'New Resources - Individual'!$A$4:$Y$151,CP$2,FALSE)*CP$1</f>
        <v>0</v>
      </c>
      <c r="CQ186" s="1202">
        <f>$G186+CP186</f>
        <v>0</v>
      </c>
      <c r="CR186" s="1203">
        <f>VLOOKUP($E186,CQ$463:CT$474,2,FALSE)*CQ186*($K186)+IF($G186&lt;&gt;0,($H186/$G186)*CQ186,0)*(1-$K186)</f>
        <v>0</v>
      </c>
      <c r="CS186" s="1203">
        <f>VLOOKUP($E186,CQ$463:CT$474,3,FALSE)*CQ186*($K186)+IF($G186&lt;&gt;0,($I186/$G186)*CQ186,0)*(1-$K186)</f>
        <v>0</v>
      </c>
      <c r="CT186" s="1203">
        <f>VLOOKUP($E186,CQ$463:CT$474,4,FALSE)*CQ186*($K186)+(CQ186-CR186-CS186)*(1-$K186)</f>
        <v>0</v>
      </c>
      <c r="CU186" s="1243"/>
      <c r="CX186" s="1278">
        <f>VLOOKUP($A186,'New Resources - Individual'!$A$4:$Y$151,CX$2,FALSE)*CX$1</f>
        <v>0</v>
      </c>
      <c r="CY186" s="1202">
        <f>$G186+CX186</f>
        <v>0</v>
      </c>
      <c r="CZ186" s="1203">
        <f>VLOOKUP($E186,CY$463:DB$474,2,FALSE)*CY186*($K186)+IF($G186&lt;&gt;0,($H186/$G186)*CY186,0)*(1-$K186)</f>
        <v>0</v>
      </c>
      <c r="DA186" s="1203">
        <f>VLOOKUP($E186,CY$463:DB$474,3,FALSE)*CY186*($K186)+IF($G186&lt;&gt;0,($I186/$G186)*CY186,0)*(1-$K186)</f>
        <v>0</v>
      </c>
      <c r="DB186" s="1203">
        <f>VLOOKUP($E186,CY$463:DB$474,4,FALSE)*CY186*($K186)+(CY186-CZ186-DA186)*(1-$K186)</f>
        <v>0</v>
      </c>
      <c r="DC186" s="1243"/>
      <c r="DF186" s="1278">
        <f>VLOOKUP($A186,'New Resources - Individual'!$A$4:$Y$151,DF$2,FALSE)*DF$1</f>
        <v>0</v>
      </c>
      <c r="DG186" s="1202">
        <f>$G186+DF186</f>
        <v>0</v>
      </c>
      <c r="DH186" s="1203">
        <f>VLOOKUP($E186,DG$463:DJ$474,2,FALSE)*DG186*($K186)+IF($G186&lt;&gt;0,($H186/$G186)*DG186,0)*(1-$K186)</f>
        <v>0</v>
      </c>
      <c r="DI186" s="1203">
        <f>VLOOKUP($E186,DG$463:DJ$474,3,FALSE)*DG186*($K186)+IF($G186&lt;&gt;0,($I186/$G186)*DG186,0)*(1-$K186)</f>
        <v>0</v>
      </c>
      <c r="DJ186" s="1203">
        <f>VLOOKUP($E186,DG$463:DJ$474,4,FALSE)*DG186*($K186)+(DG186-DH186-DI186)*(1-$K186)</f>
        <v>0</v>
      </c>
      <c r="DK186" s="1243"/>
      <c r="DN186" s="1278">
        <f>VLOOKUP($A186,'New Resources - Individual'!$A$4:$Y$151,DN$2,FALSE)*DN$1</f>
        <v>0</v>
      </c>
      <c r="DO186" s="1202">
        <f>$G186+DN186</f>
        <v>0</v>
      </c>
      <c r="DP186" s="1203">
        <f>VLOOKUP($E186,DO$463:DR$474,2,FALSE)*DO186*($K186)+IF($G186&lt;&gt;0,($H186/$G186)*DO186,0)*(1-$K186)</f>
        <v>0</v>
      </c>
      <c r="DQ186" s="1203">
        <f>VLOOKUP($E186,DO$463:DR$474,3,FALSE)*DO186*($K186)+IF($G186&lt;&gt;0,($I186/$G186)*DO186,0)*(1-$K186)</f>
        <v>0</v>
      </c>
      <c r="DR186" s="1203">
        <f>VLOOKUP($E186,DO$463:DR$474,4,FALSE)*DO186*($K186)+(DO186-DP186-DQ186)*(1-$K186)</f>
        <v>0</v>
      </c>
      <c r="DS186" s="1243"/>
      <c r="DV186" s="1278">
        <f>VLOOKUP($A186,'New Resources - Individual'!$A$4:$Y$151,DV$2,FALSE)*DV$1</f>
        <v>0</v>
      </c>
      <c r="DW186" s="1202">
        <f>$G186+DV186</f>
        <v>0</v>
      </c>
      <c r="DX186" s="1203">
        <f>VLOOKUP($E186,DW$463:DZ$474,2,FALSE)*DW186*($K186)+IF($G186&lt;&gt;0,($H186/$G186)*DW186,0)*(1-$K186)</f>
        <v>0</v>
      </c>
      <c r="DY186" s="1203">
        <f>VLOOKUP($E186,DW$463:DZ$474,3,FALSE)*DW186*($K186)+IF($G186&lt;&gt;0,($I186/$G186)*DW186,0)*(1-$K186)</f>
        <v>0</v>
      </c>
      <c r="DZ186" s="1203">
        <f>VLOOKUP($E186,DW$463:DZ$474,4,FALSE)*DW186*($K186)+(DW186-DX186-DY186)*(1-$K186)</f>
        <v>0</v>
      </c>
      <c r="EA186" s="1243"/>
      <c r="ED186" s="1278">
        <f>VLOOKUP($A186,'New Resources - Individual'!$A$4:$Y$151,ED$2,FALSE)*ED$1</f>
        <v>0</v>
      </c>
      <c r="EE186" s="1202">
        <f>$G186+ED186</f>
        <v>0</v>
      </c>
      <c r="EF186" s="1203">
        <f>VLOOKUP($E186,EE$463:EH$474,2,FALSE)*EE186*($K186)+IF($G186&lt;&gt;0,($H186/$G186)*EE186,0)*(1-$K186)</f>
        <v>0</v>
      </c>
      <c r="EG186" s="1203">
        <f>VLOOKUP($E186,EE$463:EH$474,3,FALSE)*EE186*($K186)+IF($G186&lt;&gt;0,($I186/$G186)*EE186,0)*(1-$K186)</f>
        <v>0</v>
      </c>
      <c r="EH186" s="1203">
        <f>VLOOKUP($E186,EE$463:EH$474,4,FALSE)*EE186*($K186)+(EE186-EF186-EG186)*(1-$K186)</f>
        <v>0</v>
      </c>
      <c r="EI186" s="1243"/>
      <c r="EL186" s="1278">
        <f>VLOOKUP($A186,'New Resources - Individual'!$A$4:$Y$151,EL$2,FALSE)*EL$1</f>
        <v>0</v>
      </c>
      <c r="EM186" s="1202">
        <f>$G186+EL186</f>
        <v>0</v>
      </c>
      <c r="EN186" s="1203">
        <f>VLOOKUP($E186,EM$463:EP$474,2,FALSE)*EM186*($K186)+IF($G186&lt;&gt;0,($H186/$G186)*EM186,0)*(1-$K186)</f>
        <v>0</v>
      </c>
      <c r="EO186" s="1203">
        <f>VLOOKUP($E186,EM$463:EP$474,3,FALSE)*EM186*($K186)+IF($G186&lt;&gt;0,($I186/$G186)*EM186,0)*(1-$K186)</f>
        <v>0</v>
      </c>
      <c r="EP186" s="1203">
        <f>VLOOKUP($E186,EM$463:EP$474,4,FALSE)*EM186*($K186)+(EM186-EN186-EO186)*(1-$K186)</f>
        <v>0</v>
      </c>
      <c r="EQ186" s="1243"/>
      <c r="ET186" s="1278">
        <f>VLOOKUP($A186,'New Resources - Individual'!$A$4:$Y$151,ET$2,FALSE)*ET$1</f>
        <v>0</v>
      </c>
      <c r="EU186" s="1202">
        <f>$G186+ET186</f>
        <v>0</v>
      </c>
      <c r="EV186" s="1203">
        <f>VLOOKUP($E186,EU$463:EX$474,2,FALSE)*EU186*($K186)+IF($G186&lt;&gt;0,($H186/$G186)*EU186,0)*(1-$K186)</f>
        <v>0</v>
      </c>
      <c r="EW186" s="1203">
        <f>VLOOKUP($E186,EU$463:EX$474,3,FALSE)*EU186*($K186)+IF($G186&lt;&gt;0,($I186/$G186)*EU186,0)*(1-$K186)</f>
        <v>0</v>
      </c>
      <c r="EX186" s="1203">
        <f>VLOOKUP($E186,EU$463:EX$474,4,FALSE)*EU186*($K186)+(EU186-EV186-EW186)*(1-$K186)</f>
        <v>0</v>
      </c>
      <c r="EY186" s="1243"/>
      <c r="FB186" s="1278">
        <f>VLOOKUP($A186,'New Resources - Individual'!$A$4:$Y$151,FB$2,FALSE)*FB$1</f>
        <v>0</v>
      </c>
      <c r="FC186" s="1202">
        <f>$G186+FB186</f>
        <v>0</v>
      </c>
      <c r="FD186" s="1203">
        <f>VLOOKUP($E186,FC$463:FF$474,2,FALSE)*FC186*($K186)+IF($G186&lt;&gt;0,($H186/$G186)*FC186,0)*(1-$K186)</f>
        <v>0</v>
      </c>
      <c r="FE186" s="1203">
        <f>VLOOKUP($E186,FC$463:FF$474,3,FALSE)*FC186*($K186)+IF($G186&lt;&gt;0,($I186/$G186)*FC186,0)*(1-$K186)</f>
        <v>0</v>
      </c>
      <c r="FF186" s="1203">
        <f>VLOOKUP($E186,FC$463:FF$474,4,FALSE)*FC186*($K186)+(FC186-FD186-FE186)*(1-$K186)</f>
        <v>0</v>
      </c>
      <c r="FG186" s="1243"/>
      <c r="FJ186" s="1278">
        <f>VLOOKUP($A186,'New Resources - Individual'!$A$4:$Y$151,FJ$2,FALSE)*FJ$1</f>
        <v>0</v>
      </c>
      <c r="FK186" s="1202">
        <f>$G186+FJ186</f>
        <v>0</v>
      </c>
      <c r="FL186" s="1203">
        <f>VLOOKUP($E186,FK$463:FN$474,2,FALSE)*FK186*($K186)+IF($G186&lt;&gt;0,($H186/$G186)*FK186,0)*(1-$K186)</f>
        <v>0</v>
      </c>
      <c r="FM186" s="1203">
        <f>VLOOKUP($E186,FK$463:FN$474,3,FALSE)*FK186*($K186)+IF($G186&lt;&gt;0,($I186/$G186)*FK186,0)*(1-$K186)</f>
        <v>0</v>
      </c>
      <c r="FN186" s="1203">
        <f>VLOOKUP($E186,FK$463:FN$474,4,FALSE)*FK186*($K186)+(FK186-FL186-FM186)*(1-$K186)</f>
        <v>0</v>
      </c>
      <c r="FO186" s="1243"/>
    </row>
    <row r="187" spans="1:171">
      <c r="A187" s="1323">
        <v>22</v>
      </c>
      <c r="B187" s="520" t="s">
        <v>410</v>
      </c>
      <c r="C187" s="1197"/>
      <c r="D187" s="1197" t="s">
        <v>411</v>
      </c>
      <c r="E187" s="629" t="str">
        <f>'Sch 3 - Expenses'!E22</f>
        <v>PROD</v>
      </c>
      <c r="F187" s="1199"/>
      <c r="G187" s="629">
        <f>'Sch 3 - Expenses'!G22</f>
        <v>0</v>
      </c>
      <c r="H187" s="629">
        <f>'Sch 3 - Expenses'!H22</f>
        <v>0</v>
      </c>
      <c r="I187" s="629">
        <f>'Sch 3 - Expenses'!I22</f>
        <v>0</v>
      </c>
      <c r="J187" s="630">
        <f>'Sch 3 - Expenses'!J22</f>
        <v>0</v>
      </c>
      <c r="K187" s="1167">
        <f t="shared" si="708"/>
        <v>1</v>
      </c>
      <c r="N187" s="1278">
        <f>VLOOKUP($A187,'New Resources - Individual'!$A$4:$Y$151,N$2,FALSE)*N$1</f>
        <v>0</v>
      </c>
      <c r="O187" s="1202">
        <f>$G187+N187</f>
        <v>0</v>
      </c>
      <c r="P187" s="1203">
        <f>VLOOKUP($E187,O$463:R$474,2,FALSE)*O187*($K187)+IF($G187&lt;&gt;0,($H187/$G187)*O187,0)*(1-$K187)</f>
        <v>0</v>
      </c>
      <c r="Q187" s="1203">
        <f>VLOOKUP($E187,O$463:R$474,3,FALSE)*O187*($K187)+IF($G187&lt;&gt;0,($I187/$G187)*O187,0)*(1-$K187)</f>
        <v>0</v>
      </c>
      <c r="R187" s="1203">
        <f>VLOOKUP($E187,O$463:R$474,4,FALSE)*O187*($K187)+(O187-P187-Q187)*(1-$K187)</f>
        <v>0</v>
      </c>
      <c r="S187" s="1243"/>
      <c r="V187" s="1278">
        <f>VLOOKUP($A187,'New Resources - Individual'!$A$4:$Y$151,V$2,FALSE)*V$1</f>
        <v>0</v>
      </c>
      <c r="W187" s="1202">
        <f>$G187+V187</f>
        <v>0</v>
      </c>
      <c r="X187" s="1203">
        <f>VLOOKUP($E187,W$463:Z$474,2,FALSE)*W187*($K187)+IF($G187&lt;&gt;0,($H187/$G187)*W187,0)*(1-$K187)</f>
        <v>0</v>
      </c>
      <c r="Y187" s="1203">
        <f>VLOOKUP($E187,W$463:Z$474,3,FALSE)*W187*($K187)+IF($G187&lt;&gt;0,($I187/$G187)*W187,0)*(1-$K187)</f>
        <v>0</v>
      </c>
      <c r="Z187" s="1203">
        <f>VLOOKUP($E187,W$463:Z$474,4,FALSE)*W187*($K187)+(W187-X187-Y187)*(1-$K187)</f>
        <v>0</v>
      </c>
      <c r="AA187" s="1243"/>
      <c r="AD187" s="1278">
        <f>VLOOKUP($A187,'New Resources - Individual'!$A$4:$Y$151,AD$2,FALSE)*AD$1</f>
        <v>0</v>
      </c>
      <c r="AE187" s="1202">
        <f>$G187+AD187</f>
        <v>0</v>
      </c>
      <c r="AF187" s="1203">
        <f>VLOOKUP($E187,AE$463:AH$474,2,FALSE)*AE187*($K187)+IF($G187&lt;&gt;0,($H187/$G187)*AE187,0)*(1-$K187)</f>
        <v>0</v>
      </c>
      <c r="AG187" s="1203">
        <f>VLOOKUP($E187,AE$463:AH$474,3,FALSE)*AE187*($K187)+IF($G187&lt;&gt;0,($I187/$G187)*AE187,0)*(1-$K187)</f>
        <v>0</v>
      </c>
      <c r="AH187" s="1203">
        <f>VLOOKUP($E187,AE$463:AH$474,4,FALSE)*AE187*($K187)+(AE187-AF187-AG187)*(1-$K187)</f>
        <v>0</v>
      </c>
      <c r="AI187" s="1243"/>
      <c r="AL187" s="1278">
        <f>VLOOKUP($A187,'New Resources - Individual'!$A$4:$Y$151,AL$2,FALSE)*AL$1</f>
        <v>0</v>
      </c>
      <c r="AM187" s="1202">
        <f>$G187+AL187</f>
        <v>0</v>
      </c>
      <c r="AN187" s="1203">
        <f>VLOOKUP($E187,AM$463:AP$474,2,FALSE)*AM187*($K187)+IF($G187&lt;&gt;0,($H187/$G187)*AM187,0)*(1-$K187)</f>
        <v>0</v>
      </c>
      <c r="AO187" s="1203">
        <f>VLOOKUP($E187,AM$463:AP$474,3,FALSE)*AM187*($K187)+IF($G187&lt;&gt;0,($I187/$G187)*AM187,0)*(1-$K187)</f>
        <v>0</v>
      </c>
      <c r="AP187" s="1203">
        <f>VLOOKUP($E187,AM$463:AP$474,4,FALSE)*AM187*($K187)+(AM187-AN187-AO187)*(1-$K187)</f>
        <v>0</v>
      </c>
      <c r="AQ187" s="1243"/>
      <c r="AT187" s="1278">
        <f>VLOOKUP($A187,'New Resources - Individual'!$A$4:$Y$151,AT$2,FALSE)*AT$1</f>
        <v>0</v>
      </c>
      <c r="AU187" s="1202">
        <f>$G187+AT187</f>
        <v>0</v>
      </c>
      <c r="AV187" s="1203">
        <f>VLOOKUP($E187,AU$463:AX$474,2,FALSE)*AU187*($K187)+IF($G187&lt;&gt;0,($H187/$G187)*AU187,0)*(1-$K187)</f>
        <v>0</v>
      </c>
      <c r="AW187" s="1203">
        <f>VLOOKUP($E187,AU$463:AX$474,3,FALSE)*AU187*($K187)+IF($G187&lt;&gt;0,($I187/$G187)*AU187,0)*(1-$K187)</f>
        <v>0</v>
      </c>
      <c r="AX187" s="1203">
        <f>VLOOKUP($E187,AU$463:AX$474,4,FALSE)*AU187*($K187)+(AU187-AV187-AW187)*(1-$K187)</f>
        <v>0</v>
      </c>
      <c r="AY187" s="1243"/>
      <c r="BB187" s="1278">
        <f>VLOOKUP($A187,'New Resources - Individual'!$A$4:$Y$151,BB$2,FALSE)*BB$1</f>
        <v>0</v>
      </c>
      <c r="BC187" s="1202">
        <f>$G187+BB187</f>
        <v>0</v>
      </c>
      <c r="BD187" s="1203">
        <f>VLOOKUP($E187,BC$463:BF$474,2,FALSE)*BC187*($K187)+IF($G187&lt;&gt;0,($H187/$G187)*BC187,0)*(1-$K187)</f>
        <v>0</v>
      </c>
      <c r="BE187" s="1203">
        <f>VLOOKUP($E187,BC$463:BF$474,3,FALSE)*BC187*($K187)+IF($G187&lt;&gt;0,($I187/$G187)*BC187,0)*(1-$K187)</f>
        <v>0</v>
      </c>
      <c r="BF187" s="1203">
        <f>VLOOKUP($E187,BC$463:BF$474,4,FALSE)*BC187*($K187)+(BC187-BD187-BE187)*(1-$K187)</f>
        <v>0</v>
      </c>
      <c r="BG187" s="1243"/>
      <c r="BJ187" s="1278">
        <f>VLOOKUP($A187,'New Resources - Individual'!$A$4:$Y$151,BJ$2,FALSE)*BJ$1</f>
        <v>0</v>
      </c>
      <c r="BK187" s="1202">
        <f>$G187+BJ187</f>
        <v>0</v>
      </c>
      <c r="BL187" s="1203">
        <f>VLOOKUP($E187,BK$463:BN$474,2,FALSE)*BK187*($K187)+IF($G187&lt;&gt;0,($H187/$G187)*BK187,0)*(1-$K187)</f>
        <v>0</v>
      </c>
      <c r="BM187" s="1203">
        <f>VLOOKUP($E187,BK$463:BN$474,3,FALSE)*BK187*($K187)+IF($G187&lt;&gt;0,($I187/$G187)*BK187,0)*(1-$K187)</f>
        <v>0</v>
      </c>
      <c r="BN187" s="1203">
        <f>VLOOKUP($E187,BK$463:BN$474,4,FALSE)*BK187*($K187)+(BK187-BL187-BM187)*(1-$K187)</f>
        <v>0</v>
      </c>
      <c r="BO187" s="1243"/>
      <c r="BR187" s="1278">
        <f>VLOOKUP($A187,'New Resources - Individual'!$A$4:$Y$151,BR$2,FALSE)*BR$1</f>
        <v>0</v>
      </c>
      <c r="BS187" s="1202">
        <f>$G187+BR187</f>
        <v>0</v>
      </c>
      <c r="BT187" s="1203">
        <f>VLOOKUP($E187,BS$463:BV$474,2,FALSE)*BS187*($K187)+IF($G187&lt;&gt;0,($H187/$G187)*BS187,0)*(1-$K187)</f>
        <v>0</v>
      </c>
      <c r="BU187" s="1203">
        <f>VLOOKUP($E187,BS$463:BV$474,3,FALSE)*BS187*($K187)+IF($G187&lt;&gt;0,($I187/$G187)*BS187,0)*(1-$K187)</f>
        <v>0</v>
      </c>
      <c r="BV187" s="1203">
        <f>VLOOKUP($E187,BS$463:BV$474,4,FALSE)*BS187*($K187)+(BS187-BT187-BU187)*(1-$K187)</f>
        <v>0</v>
      </c>
      <c r="BW187" s="1243"/>
      <c r="BZ187" s="1278">
        <f>VLOOKUP($A187,'New Resources - Individual'!$A$4:$Y$151,BZ$2,FALSE)*BZ$1</f>
        <v>0</v>
      </c>
      <c r="CA187" s="1202">
        <f>$G187+BZ187</f>
        <v>0</v>
      </c>
      <c r="CB187" s="1203">
        <f>VLOOKUP($E187,CA$463:CD$474,2,FALSE)*CA187*($K187)+IF($G187&lt;&gt;0,($H187/$G187)*CA187,0)*(1-$K187)</f>
        <v>0</v>
      </c>
      <c r="CC187" s="1203">
        <f>VLOOKUP($E187,CA$463:CD$474,3,FALSE)*CA187*($K187)+IF($G187&lt;&gt;0,($I187/$G187)*CA187,0)*(1-$K187)</f>
        <v>0</v>
      </c>
      <c r="CD187" s="1203">
        <f>VLOOKUP($E187,CA$463:CD$474,4,FALSE)*CA187*($K187)+(CA187-CB187-CC187)*(1-$K187)</f>
        <v>0</v>
      </c>
      <c r="CE187" s="1243"/>
      <c r="CH187" s="1278">
        <f>VLOOKUP($A187,'New Resources - Individual'!$A$4:$Y$151,CH$2,FALSE)*CH$1</f>
        <v>0</v>
      </c>
      <c r="CI187" s="1202">
        <f>$G187+CH187</f>
        <v>0</v>
      </c>
      <c r="CJ187" s="1203">
        <f>VLOOKUP($E187,CI$463:CL$474,2,FALSE)*CI187*($K187)+IF($G187&lt;&gt;0,($H187/$G187)*CI187,0)*(1-$K187)</f>
        <v>0</v>
      </c>
      <c r="CK187" s="1203">
        <f>VLOOKUP($E187,CI$463:CL$474,3,FALSE)*CI187*($K187)+IF($G187&lt;&gt;0,($I187/$G187)*CI187,0)*(1-$K187)</f>
        <v>0</v>
      </c>
      <c r="CL187" s="1203">
        <f>VLOOKUP($E187,CI$463:CL$474,4,FALSE)*CI187*($K187)+(CI187-CJ187-CK187)*(1-$K187)</f>
        <v>0</v>
      </c>
      <c r="CM187" s="1243"/>
      <c r="CP187" s="1278">
        <f>VLOOKUP($A187,'New Resources - Individual'!$A$4:$Y$151,CP$2,FALSE)*CP$1</f>
        <v>0</v>
      </c>
      <c r="CQ187" s="1202">
        <f>$G187+CP187</f>
        <v>0</v>
      </c>
      <c r="CR187" s="1203">
        <f>VLOOKUP($E187,CQ$463:CT$474,2,FALSE)*CQ187*($K187)+IF($G187&lt;&gt;0,($H187/$G187)*CQ187,0)*(1-$K187)</f>
        <v>0</v>
      </c>
      <c r="CS187" s="1203">
        <f>VLOOKUP($E187,CQ$463:CT$474,3,FALSE)*CQ187*($K187)+IF($G187&lt;&gt;0,($I187/$G187)*CQ187,0)*(1-$K187)</f>
        <v>0</v>
      </c>
      <c r="CT187" s="1203">
        <f>VLOOKUP($E187,CQ$463:CT$474,4,FALSE)*CQ187*($K187)+(CQ187-CR187-CS187)*(1-$K187)</f>
        <v>0</v>
      </c>
      <c r="CU187" s="1243"/>
      <c r="CX187" s="1278">
        <f>VLOOKUP($A187,'New Resources - Individual'!$A$4:$Y$151,CX$2,FALSE)*CX$1</f>
        <v>0</v>
      </c>
      <c r="CY187" s="1202">
        <f>$G187+CX187</f>
        <v>0</v>
      </c>
      <c r="CZ187" s="1203">
        <f>VLOOKUP($E187,CY$463:DB$474,2,FALSE)*CY187*($K187)+IF($G187&lt;&gt;0,($H187/$G187)*CY187,0)*(1-$K187)</f>
        <v>0</v>
      </c>
      <c r="DA187" s="1203">
        <f>VLOOKUP($E187,CY$463:DB$474,3,FALSE)*CY187*($K187)+IF($G187&lt;&gt;0,($I187/$G187)*CY187,0)*(1-$K187)</f>
        <v>0</v>
      </c>
      <c r="DB187" s="1203">
        <f>VLOOKUP($E187,CY$463:DB$474,4,FALSE)*CY187*($K187)+(CY187-CZ187-DA187)*(1-$K187)</f>
        <v>0</v>
      </c>
      <c r="DC187" s="1243"/>
      <c r="DF187" s="1278">
        <f>VLOOKUP($A187,'New Resources - Individual'!$A$4:$Y$151,DF$2,FALSE)*DF$1</f>
        <v>0</v>
      </c>
      <c r="DG187" s="1202">
        <f>$G187+DF187</f>
        <v>0</v>
      </c>
      <c r="DH187" s="1203">
        <f>VLOOKUP($E187,DG$463:DJ$474,2,FALSE)*DG187*($K187)+IF($G187&lt;&gt;0,($H187/$G187)*DG187,0)*(1-$K187)</f>
        <v>0</v>
      </c>
      <c r="DI187" s="1203">
        <f>VLOOKUP($E187,DG$463:DJ$474,3,FALSE)*DG187*($K187)+IF($G187&lt;&gt;0,($I187/$G187)*DG187,0)*(1-$K187)</f>
        <v>0</v>
      </c>
      <c r="DJ187" s="1203">
        <f>VLOOKUP($E187,DG$463:DJ$474,4,FALSE)*DG187*($K187)+(DG187-DH187-DI187)*(1-$K187)</f>
        <v>0</v>
      </c>
      <c r="DK187" s="1243"/>
      <c r="DN187" s="1278">
        <f>VLOOKUP($A187,'New Resources - Individual'!$A$4:$Y$151,DN$2,FALSE)*DN$1</f>
        <v>0</v>
      </c>
      <c r="DO187" s="1202">
        <f>$G187+DN187</f>
        <v>0</v>
      </c>
      <c r="DP187" s="1203">
        <f>VLOOKUP($E187,DO$463:DR$474,2,FALSE)*DO187*($K187)+IF($G187&lt;&gt;0,($H187/$G187)*DO187,0)*(1-$K187)</f>
        <v>0</v>
      </c>
      <c r="DQ187" s="1203">
        <f>VLOOKUP($E187,DO$463:DR$474,3,FALSE)*DO187*($K187)+IF($G187&lt;&gt;0,($I187/$G187)*DO187,0)*(1-$K187)</f>
        <v>0</v>
      </c>
      <c r="DR187" s="1203">
        <f>VLOOKUP($E187,DO$463:DR$474,4,FALSE)*DO187*($K187)+(DO187-DP187-DQ187)*(1-$K187)</f>
        <v>0</v>
      </c>
      <c r="DS187" s="1243"/>
      <c r="DV187" s="1278">
        <f>VLOOKUP($A187,'New Resources - Individual'!$A$4:$Y$151,DV$2,FALSE)*DV$1</f>
        <v>0</v>
      </c>
      <c r="DW187" s="1202">
        <f>$G187+DV187</f>
        <v>0</v>
      </c>
      <c r="DX187" s="1203">
        <f>VLOOKUP($E187,DW$463:DZ$474,2,FALSE)*DW187*($K187)+IF($G187&lt;&gt;0,($H187/$G187)*DW187,0)*(1-$K187)</f>
        <v>0</v>
      </c>
      <c r="DY187" s="1203">
        <f>VLOOKUP($E187,DW$463:DZ$474,3,FALSE)*DW187*($K187)+IF($G187&lt;&gt;0,($I187/$G187)*DW187,0)*(1-$K187)</f>
        <v>0</v>
      </c>
      <c r="DZ187" s="1203">
        <f>VLOOKUP($E187,DW$463:DZ$474,4,FALSE)*DW187*($K187)+(DW187-DX187-DY187)*(1-$K187)</f>
        <v>0</v>
      </c>
      <c r="EA187" s="1243"/>
      <c r="ED187" s="1278">
        <f>VLOOKUP($A187,'New Resources - Individual'!$A$4:$Y$151,ED$2,FALSE)*ED$1</f>
        <v>0</v>
      </c>
      <c r="EE187" s="1202">
        <f>$G187+ED187</f>
        <v>0</v>
      </c>
      <c r="EF187" s="1203">
        <f>VLOOKUP($E187,EE$463:EH$474,2,FALSE)*EE187*($K187)+IF($G187&lt;&gt;0,($H187/$G187)*EE187,0)*(1-$K187)</f>
        <v>0</v>
      </c>
      <c r="EG187" s="1203">
        <f>VLOOKUP($E187,EE$463:EH$474,3,FALSE)*EE187*($K187)+IF($G187&lt;&gt;0,($I187/$G187)*EE187,0)*(1-$K187)</f>
        <v>0</v>
      </c>
      <c r="EH187" s="1203">
        <f>VLOOKUP($E187,EE$463:EH$474,4,FALSE)*EE187*($K187)+(EE187-EF187-EG187)*(1-$K187)</f>
        <v>0</v>
      </c>
      <c r="EI187" s="1243"/>
      <c r="EL187" s="1278">
        <f>VLOOKUP($A187,'New Resources - Individual'!$A$4:$Y$151,EL$2,FALSE)*EL$1</f>
        <v>0</v>
      </c>
      <c r="EM187" s="1202">
        <f>$G187+EL187</f>
        <v>0</v>
      </c>
      <c r="EN187" s="1203">
        <f>VLOOKUP($E187,EM$463:EP$474,2,FALSE)*EM187*($K187)+IF($G187&lt;&gt;0,($H187/$G187)*EM187,0)*(1-$K187)</f>
        <v>0</v>
      </c>
      <c r="EO187" s="1203">
        <f>VLOOKUP($E187,EM$463:EP$474,3,FALSE)*EM187*($K187)+IF($G187&lt;&gt;0,($I187/$G187)*EM187,0)*(1-$K187)</f>
        <v>0</v>
      </c>
      <c r="EP187" s="1203">
        <f>VLOOKUP($E187,EM$463:EP$474,4,FALSE)*EM187*($K187)+(EM187-EN187-EO187)*(1-$K187)</f>
        <v>0</v>
      </c>
      <c r="EQ187" s="1243"/>
      <c r="ET187" s="1278">
        <f>VLOOKUP($A187,'New Resources - Individual'!$A$4:$Y$151,ET$2,FALSE)*ET$1</f>
        <v>0</v>
      </c>
      <c r="EU187" s="1202">
        <f>$G187+ET187</f>
        <v>0</v>
      </c>
      <c r="EV187" s="1203">
        <f>VLOOKUP($E187,EU$463:EX$474,2,FALSE)*EU187*($K187)+IF($G187&lt;&gt;0,($H187/$G187)*EU187,0)*(1-$K187)</f>
        <v>0</v>
      </c>
      <c r="EW187" s="1203">
        <f>VLOOKUP($E187,EU$463:EX$474,3,FALSE)*EU187*($K187)+IF($G187&lt;&gt;0,($I187/$G187)*EU187,0)*(1-$K187)</f>
        <v>0</v>
      </c>
      <c r="EX187" s="1203">
        <f>VLOOKUP($E187,EU$463:EX$474,4,FALSE)*EU187*($K187)+(EU187-EV187-EW187)*(1-$K187)</f>
        <v>0</v>
      </c>
      <c r="EY187" s="1243"/>
      <c r="FB187" s="1278">
        <f>VLOOKUP($A187,'New Resources - Individual'!$A$4:$Y$151,FB$2,FALSE)*FB$1</f>
        <v>0</v>
      </c>
      <c r="FC187" s="1202">
        <f>$G187+FB187</f>
        <v>0</v>
      </c>
      <c r="FD187" s="1203">
        <f>VLOOKUP($E187,FC$463:FF$474,2,FALSE)*FC187*($K187)+IF($G187&lt;&gt;0,($H187/$G187)*FC187,0)*(1-$K187)</f>
        <v>0</v>
      </c>
      <c r="FE187" s="1203">
        <f>VLOOKUP($E187,FC$463:FF$474,3,FALSE)*FC187*($K187)+IF($G187&lt;&gt;0,($I187/$G187)*FC187,0)*(1-$K187)</f>
        <v>0</v>
      </c>
      <c r="FF187" s="1203">
        <f>VLOOKUP($E187,FC$463:FF$474,4,FALSE)*FC187*($K187)+(FC187-FD187-FE187)*(1-$K187)</f>
        <v>0</v>
      </c>
      <c r="FG187" s="1243"/>
      <c r="FJ187" s="1278">
        <f>VLOOKUP($A187,'New Resources - Individual'!$A$4:$Y$151,FJ$2,FALSE)*FJ$1</f>
        <v>0</v>
      </c>
      <c r="FK187" s="1202">
        <f>$G187+FJ187</f>
        <v>0</v>
      </c>
      <c r="FL187" s="1203">
        <f>VLOOKUP($E187,FK$463:FN$474,2,FALSE)*FK187*($K187)+IF($G187&lt;&gt;0,($H187/$G187)*FK187,0)*(1-$K187)</f>
        <v>0</v>
      </c>
      <c r="FM187" s="1203">
        <f>VLOOKUP($E187,FK$463:FN$474,3,FALSE)*FK187*($K187)+IF($G187&lt;&gt;0,($I187/$G187)*FK187,0)*(1-$K187)</f>
        <v>0</v>
      </c>
      <c r="FN187" s="1203">
        <f>VLOOKUP($E187,FK$463:FN$474,4,FALSE)*FK187*($K187)+(FK187-FL187-FM187)*(1-$K187)</f>
        <v>0</v>
      </c>
      <c r="FO187" s="1243"/>
    </row>
    <row r="188" spans="1:171" ht="16.5">
      <c r="A188" s="1325"/>
      <c r="B188" s="135" t="s">
        <v>390</v>
      </c>
      <c r="C188" s="521"/>
      <c r="D188" s="521"/>
      <c r="E188" s="769"/>
      <c r="F188" s="769"/>
      <c r="G188" s="745"/>
      <c r="H188" s="745"/>
      <c r="I188" s="745"/>
      <c r="J188" s="1326"/>
      <c r="K188" s="1167"/>
      <c r="S188" s="1243"/>
      <c r="AA188" s="1243"/>
      <c r="AI188" s="1243"/>
      <c r="AQ188" s="1243"/>
      <c r="AY188" s="1243"/>
      <c r="BG188" s="1243"/>
      <c r="BO188" s="1243"/>
      <c r="BW188" s="1243"/>
      <c r="CE188" s="1243"/>
      <c r="CM188" s="1243"/>
      <c r="CU188" s="1243"/>
      <c r="DC188" s="1243"/>
      <c r="DK188" s="1243"/>
      <c r="DS188" s="1243"/>
      <c r="EA188" s="1243"/>
      <c r="EI188" s="1243"/>
      <c r="EQ188" s="1243"/>
      <c r="EY188" s="1243"/>
      <c r="FG188" s="1243"/>
      <c r="FO188" s="1243"/>
    </row>
    <row r="189" spans="1:171">
      <c r="A189" s="1323">
        <v>32</v>
      </c>
      <c r="B189" s="1232" t="s">
        <v>78</v>
      </c>
      <c r="C189" s="1197"/>
      <c r="D189" s="1197" t="s">
        <v>197</v>
      </c>
      <c r="E189" s="629" t="str">
        <f>'Sch 3 - Expenses'!E24</f>
        <v>PROD</v>
      </c>
      <c r="F189" s="1199"/>
      <c r="G189" s="629">
        <f>'Sch 3 - Expenses'!G24</f>
        <v>0</v>
      </c>
      <c r="H189" s="629">
        <f>'Sch 3 - Expenses'!H24</f>
        <v>0</v>
      </c>
      <c r="I189" s="629">
        <f>'Sch 3 - Expenses'!I24</f>
        <v>0</v>
      </c>
      <c r="J189" s="630">
        <f>'Sch 3 - Expenses'!J24</f>
        <v>0</v>
      </c>
      <c r="K189" s="1167">
        <f t="shared" si="708"/>
        <v>1</v>
      </c>
      <c r="N189" s="1278">
        <f>VLOOKUP($A189,'New Resources - Individual'!$A$4:$Y$151,N$2,FALSE)*N$1</f>
        <v>0</v>
      </c>
      <c r="O189" s="1202">
        <f>$G189+N189</f>
        <v>0</v>
      </c>
      <c r="P189" s="1203">
        <f>VLOOKUP($E189,O$463:R$474,2,FALSE)*O189*($K189)+IF($G189&lt;&gt;0,($H189/$G189)*O189,0)*(1-$K189)</f>
        <v>0</v>
      </c>
      <c r="Q189" s="1203">
        <f>VLOOKUP($E189,O$463:R$474,3,FALSE)*O189*($K189)+IF($G189&lt;&gt;0,($I189/$G189)*O189,0)*(1-$K189)</f>
        <v>0</v>
      </c>
      <c r="R189" s="1203">
        <f>VLOOKUP($E189,O$463:R$474,4,FALSE)*O189*($K189)+(O189-P189-Q189)*(1-$K189)</f>
        <v>0</v>
      </c>
      <c r="S189" s="1243"/>
      <c r="V189" s="1278">
        <f>VLOOKUP($A189,'New Resources - Individual'!$A$4:$Y$151,V$2,FALSE)*V$1</f>
        <v>0</v>
      </c>
      <c r="W189" s="1202">
        <f>$G189+V189</f>
        <v>0</v>
      </c>
      <c r="X189" s="1203">
        <f>VLOOKUP($E189,W$463:Z$474,2,FALSE)*W189*($K189)+IF($G189&lt;&gt;0,($H189/$G189)*W189,0)*(1-$K189)</f>
        <v>0</v>
      </c>
      <c r="Y189" s="1203">
        <f>VLOOKUP($E189,W$463:Z$474,3,FALSE)*W189*($K189)+IF($G189&lt;&gt;0,($I189/$G189)*W189,0)*(1-$K189)</f>
        <v>0</v>
      </c>
      <c r="Z189" s="1203">
        <f>VLOOKUP($E189,W$463:Z$474,4,FALSE)*W189*($K189)+(W189-X189-Y189)*(1-$K189)</f>
        <v>0</v>
      </c>
      <c r="AA189" s="1243"/>
      <c r="AD189" s="1278">
        <f>VLOOKUP($A189,'New Resources - Individual'!$A$4:$Y$151,AD$2,FALSE)*AD$1</f>
        <v>0</v>
      </c>
      <c r="AE189" s="1202">
        <f>$G189+AD189</f>
        <v>0</v>
      </c>
      <c r="AF189" s="1203">
        <f>VLOOKUP($E189,AE$463:AH$474,2,FALSE)*AE189*($K189)+IF($G189&lt;&gt;0,($H189/$G189)*AE189,0)*(1-$K189)</f>
        <v>0</v>
      </c>
      <c r="AG189" s="1203">
        <f>VLOOKUP($E189,AE$463:AH$474,3,FALSE)*AE189*($K189)+IF($G189&lt;&gt;0,($I189/$G189)*AE189,0)*(1-$K189)</f>
        <v>0</v>
      </c>
      <c r="AH189" s="1203">
        <f>VLOOKUP($E189,AE$463:AH$474,4,FALSE)*AE189*($K189)+(AE189-AF189-AG189)*(1-$K189)</f>
        <v>0</v>
      </c>
      <c r="AI189" s="1243"/>
      <c r="AL189" s="1278">
        <f>VLOOKUP($A189,'New Resources - Individual'!$A$4:$Y$151,AL$2,FALSE)*AL$1</f>
        <v>0</v>
      </c>
      <c r="AM189" s="1202">
        <f>$G189+AL189</f>
        <v>0</v>
      </c>
      <c r="AN189" s="1203">
        <f>VLOOKUP($E189,AM$463:AP$474,2,FALSE)*AM189*($K189)+IF($G189&lt;&gt;0,($H189/$G189)*AM189,0)*(1-$K189)</f>
        <v>0</v>
      </c>
      <c r="AO189" s="1203">
        <f>VLOOKUP($E189,AM$463:AP$474,3,FALSE)*AM189*($K189)+IF($G189&lt;&gt;0,($I189/$G189)*AM189,0)*(1-$K189)</f>
        <v>0</v>
      </c>
      <c r="AP189" s="1203">
        <f>VLOOKUP($E189,AM$463:AP$474,4,FALSE)*AM189*($K189)+(AM189-AN189-AO189)*(1-$K189)</f>
        <v>0</v>
      </c>
      <c r="AQ189" s="1243"/>
      <c r="AT189" s="1278">
        <f>VLOOKUP($A189,'New Resources - Individual'!$A$4:$Y$151,AT$2,FALSE)*AT$1</f>
        <v>0</v>
      </c>
      <c r="AU189" s="1202">
        <f>$G189+AT189</f>
        <v>0</v>
      </c>
      <c r="AV189" s="1203">
        <f>VLOOKUP($E189,AU$463:AX$474,2,FALSE)*AU189*($K189)+IF($G189&lt;&gt;0,($H189/$G189)*AU189,0)*(1-$K189)</f>
        <v>0</v>
      </c>
      <c r="AW189" s="1203">
        <f>VLOOKUP($E189,AU$463:AX$474,3,FALSE)*AU189*($K189)+IF($G189&lt;&gt;0,($I189/$G189)*AU189,0)*(1-$K189)</f>
        <v>0</v>
      </c>
      <c r="AX189" s="1203">
        <f>VLOOKUP($E189,AU$463:AX$474,4,FALSE)*AU189*($K189)+(AU189-AV189-AW189)*(1-$K189)</f>
        <v>0</v>
      </c>
      <c r="AY189" s="1243"/>
      <c r="BB189" s="1278">
        <f>VLOOKUP($A189,'New Resources - Individual'!$A$4:$Y$151,BB$2,FALSE)*BB$1</f>
        <v>0</v>
      </c>
      <c r="BC189" s="1202">
        <f>$G189+BB189</f>
        <v>0</v>
      </c>
      <c r="BD189" s="1203">
        <f>VLOOKUP($E189,BC$463:BF$474,2,FALSE)*BC189*($K189)+IF($G189&lt;&gt;0,($H189/$G189)*BC189,0)*(1-$K189)</f>
        <v>0</v>
      </c>
      <c r="BE189" s="1203">
        <f>VLOOKUP($E189,BC$463:BF$474,3,FALSE)*BC189*($K189)+IF($G189&lt;&gt;0,($I189/$G189)*BC189,0)*(1-$K189)</f>
        <v>0</v>
      </c>
      <c r="BF189" s="1203">
        <f>VLOOKUP($E189,BC$463:BF$474,4,FALSE)*BC189*($K189)+(BC189-BD189-BE189)*(1-$K189)</f>
        <v>0</v>
      </c>
      <c r="BG189" s="1243"/>
      <c r="BJ189" s="1278">
        <f>VLOOKUP($A189,'New Resources - Individual'!$A$4:$Y$151,BJ$2,FALSE)*BJ$1</f>
        <v>0</v>
      </c>
      <c r="BK189" s="1202">
        <f>$G189+BJ189</f>
        <v>0</v>
      </c>
      <c r="BL189" s="1203">
        <f>VLOOKUP($E189,BK$463:BN$474,2,FALSE)*BK189*($K189)+IF($G189&lt;&gt;0,($H189/$G189)*BK189,0)*(1-$K189)</f>
        <v>0</v>
      </c>
      <c r="BM189" s="1203">
        <f>VLOOKUP($E189,BK$463:BN$474,3,FALSE)*BK189*($K189)+IF($G189&lt;&gt;0,($I189/$G189)*BK189,0)*(1-$K189)</f>
        <v>0</v>
      </c>
      <c r="BN189" s="1203">
        <f>VLOOKUP($E189,BK$463:BN$474,4,FALSE)*BK189*($K189)+(BK189-BL189-BM189)*(1-$K189)</f>
        <v>0</v>
      </c>
      <c r="BO189" s="1243"/>
      <c r="BR189" s="1278">
        <f>VLOOKUP($A189,'New Resources - Individual'!$A$4:$Y$151,BR$2,FALSE)*BR$1</f>
        <v>0</v>
      </c>
      <c r="BS189" s="1202">
        <f>$G189+BR189</f>
        <v>0</v>
      </c>
      <c r="BT189" s="1203">
        <f>VLOOKUP($E189,BS$463:BV$474,2,FALSE)*BS189*($K189)+IF($G189&lt;&gt;0,($H189/$G189)*BS189,0)*(1-$K189)</f>
        <v>0</v>
      </c>
      <c r="BU189" s="1203">
        <f>VLOOKUP($E189,BS$463:BV$474,3,FALSE)*BS189*($K189)+IF($G189&lt;&gt;0,($I189/$G189)*BS189,0)*(1-$K189)</f>
        <v>0</v>
      </c>
      <c r="BV189" s="1203">
        <f>VLOOKUP($E189,BS$463:BV$474,4,FALSE)*BS189*($K189)+(BS189-BT189-BU189)*(1-$K189)</f>
        <v>0</v>
      </c>
      <c r="BW189" s="1243"/>
      <c r="BZ189" s="1278">
        <f>VLOOKUP($A189,'New Resources - Individual'!$A$4:$Y$151,BZ$2,FALSE)*BZ$1</f>
        <v>0</v>
      </c>
      <c r="CA189" s="1202">
        <f>$G189+BZ189</f>
        <v>0</v>
      </c>
      <c r="CB189" s="1203">
        <f>VLOOKUP($E189,CA$463:CD$474,2,FALSE)*CA189*($K189)+IF($G189&lt;&gt;0,($H189/$G189)*CA189,0)*(1-$K189)</f>
        <v>0</v>
      </c>
      <c r="CC189" s="1203">
        <f>VLOOKUP($E189,CA$463:CD$474,3,FALSE)*CA189*($K189)+IF($G189&lt;&gt;0,($I189/$G189)*CA189,0)*(1-$K189)</f>
        <v>0</v>
      </c>
      <c r="CD189" s="1203">
        <f>VLOOKUP($E189,CA$463:CD$474,4,FALSE)*CA189*($K189)+(CA189-CB189-CC189)*(1-$K189)</f>
        <v>0</v>
      </c>
      <c r="CE189" s="1243"/>
      <c r="CH189" s="1278">
        <f>VLOOKUP($A189,'New Resources - Individual'!$A$4:$Y$151,CH$2,FALSE)*CH$1</f>
        <v>0</v>
      </c>
      <c r="CI189" s="1202">
        <f>$G189+CH189</f>
        <v>0</v>
      </c>
      <c r="CJ189" s="1203">
        <f>VLOOKUP($E189,CI$463:CL$474,2,FALSE)*CI189*($K189)+IF($G189&lt;&gt;0,($H189/$G189)*CI189,0)*(1-$K189)</f>
        <v>0</v>
      </c>
      <c r="CK189" s="1203">
        <f>VLOOKUP($E189,CI$463:CL$474,3,FALSE)*CI189*($K189)+IF($G189&lt;&gt;0,($I189/$G189)*CI189,0)*(1-$K189)</f>
        <v>0</v>
      </c>
      <c r="CL189" s="1203">
        <f>VLOOKUP($E189,CI$463:CL$474,4,FALSE)*CI189*($K189)+(CI189-CJ189-CK189)*(1-$K189)</f>
        <v>0</v>
      </c>
      <c r="CM189" s="1243"/>
      <c r="CP189" s="1278">
        <f>VLOOKUP($A189,'New Resources - Individual'!$A$4:$Y$151,CP$2,FALSE)*CP$1</f>
        <v>0</v>
      </c>
      <c r="CQ189" s="1202">
        <f>$G189+CP189</f>
        <v>0</v>
      </c>
      <c r="CR189" s="1203">
        <f>VLOOKUP($E189,CQ$463:CT$474,2,FALSE)*CQ189*($K189)+IF($G189&lt;&gt;0,($H189/$G189)*CQ189,0)*(1-$K189)</f>
        <v>0</v>
      </c>
      <c r="CS189" s="1203">
        <f>VLOOKUP($E189,CQ$463:CT$474,3,FALSE)*CQ189*($K189)+IF($G189&lt;&gt;0,($I189/$G189)*CQ189,0)*(1-$K189)</f>
        <v>0</v>
      </c>
      <c r="CT189" s="1203">
        <f>VLOOKUP($E189,CQ$463:CT$474,4,FALSE)*CQ189*($K189)+(CQ189-CR189-CS189)*(1-$K189)</f>
        <v>0</v>
      </c>
      <c r="CU189" s="1243"/>
      <c r="CX189" s="1278">
        <f>VLOOKUP($A189,'New Resources - Individual'!$A$4:$Y$151,CX$2,FALSE)*CX$1</f>
        <v>0</v>
      </c>
      <c r="CY189" s="1202">
        <f>$G189+CX189</f>
        <v>0</v>
      </c>
      <c r="CZ189" s="1203">
        <f>VLOOKUP($E189,CY$463:DB$474,2,FALSE)*CY189*($K189)+IF($G189&lt;&gt;0,($H189/$G189)*CY189,0)*(1-$K189)</f>
        <v>0</v>
      </c>
      <c r="DA189" s="1203">
        <f>VLOOKUP($E189,CY$463:DB$474,3,FALSE)*CY189*($K189)+IF($G189&lt;&gt;0,($I189/$G189)*CY189,0)*(1-$K189)</f>
        <v>0</v>
      </c>
      <c r="DB189" s="1203">
        <f>VLOOKUP($E189,CY$463:DB$474,4,FALSE)*CY189*($K189)+(CY189-CZ189-DA189)*(1-$K189)</f>
        <v>0</v>
      </c>
      <c r="DC189" s="1243"/>
      <c r="DF189" s="1278">
        <f>VLOOKUP($A189,'New Resources - Individual'!$A$4:$Y$151,DF$2,FALSE)*DF$1</f>
        <v>0</v>
      </c>
      <c r="DG189" s="1202">
        <f>$G189+DF189</f>
        <v>0</v>
      </c>
      <c r="DH189" s="1203">
        <f>VLOOKUP($E189,DG$463:DJ$474,2,FALSE)*DG189*($K189)+IF($G189&lt;&gt;0,($H189/$G189)*DG189,0)*(1-$K189)</f>
        <v>0</v>
      </c>
      <c r="DI189" s="1203">
        <f>VLOOKUP($E189,DG$463:DJ$474,3,FALSE)*DG189*($K189)+IF($G189&lt;&gt;0,($I189/$G189)*DG189,0)*(1-$K189)</f>
        <v>0</v>
      </c>
      <c r="DJ189" s="1203">
        <f>VLOOKUP($E189,DG$463:DJ$474,4,FALSE)*DG189*($K189)+(DG189-DH189-DI189)*(1-$K189)</f>
        <v>0</v>
      </c>
      <c r="DK189" s="1243"/>
      <c r="DN189" s="1278">
        <f>VLOOKUP($A189,'New Resources - Individual'!$A$4:$Y$151,DN$2,FALSE)*DN$1</f>
        <v>0</v>
      </c>
      <c r="DO189" s="1202">
        <f>$G189+DN189</f>
        <v>0</v>
      </c>
      <c r="DP189" s="1203">
        <f>VLOOKUP($E189,DO$463:DR$474,2,FALSE)*DO189*($K189)+IF($G189&lt;&gt;0,($H189/$G189)*DO189,0)*(1-$K189)</f>
        <v>0</v>
      </c>
      <c r="DQ189" s="1203">
        <f>VLOOKUP($E189,DO$463:DR$474,3,FALSE)*DO189*($K189)+IF($G189&lt;&gt;0,($I189/$G189)*DO189,0)*(1-$K189)</f>
        <v>0</v>
      </c>
      <c r="DR189" s="1203">
        <f>VLOOKUP($E189,DO$463:DR$474,4,FALSE)*DO189*($K189)+(DO189-DP189-DQ189)*(1-$K189)</f>
        <v>0</v>
      </c>
      <c r="DS189" s="1243"/>
      <c r="DV189" s="1278">
        <f>VLOOKUP($A189,'New Resources - Individual'!$A$4:$Y$151,DV$2,FALSE)*DV$1</f>
        <v>0</v>
      </c>
      <c r="DW189" s="1202">
        <f>$G189+DV189</f>
        <v>0</v>
      </c>
      <c r="DX189" s="1203">
        <f>VLOOKUP($E189,DW$463:DZ$474,2,FALSE)*DW189*($K189)+IF($G189&lt;&gt;0,($H189/$G189)*DW189,0)*(1-$K189)</f>
        <v>0</v>
      </c>
      <c r="DY189" s="1203">
        <f>VLOOKUP($E189,DW$463:DZ$474,3,FALSE)*DW189*($K189)+IF($G189&lt;&gt;0,($I189/$G189)*DW189,0)*(1-$K189)</f>
        <v>0</v>
      </c>
      <c r="DZ189" s="1203">
        <f>VLOOKUP($E189,DW$463:DZ$474,4,FALSE)*DW189*($K189)+(DW189-DX189-DY189)*(1-$K189)</f>
        <v>0</v>
      </c>
      <c r="EA189" s="1243"/>
      <c r="ED189" s="1278">
        <f>VLOOKUP($A189,'New Resources - Individual'!$A$4:$Y$151,ED$2,FALSE)*ED$1</f>
        <v>0</v>
      </c>
      <c r="EE189" s="1202">
        <f>$G189+ED189</f>
        <v>0</v>
      </c>
      <c r="EF189" s="1203">
        <f>VLOOKUP($E189,EE$463:EH$474,2,FALSE)*EE189*($K189)+IF($G189&lt;&gt;0,($H189/$G189)*EE189,0)*(1-$K189)</f>
        <v>0</v>
      </c>
      <c r="EG189" s="1203">
        <f>VLOOKUP($E189,EE$463:EH$474,3,FALSE)*EE189*($K189)+IF($G189&lt;&gt;0,($I189/$G189)*EE189,0)*(1-$K189)</f>
        <v>0</v>
      </c>
      <c r="EH189" s="1203">
        <f>VLOOKUP($E189,EE$463:EH$474,4,FALSE)*EE189*($K189)+(EE189-EF189-EG189)*(1-$K189)</f>
        <v>0</v>
      </c>
      <c r="EI189" s="1243"/>
      <c r="EL189" s="1278">
        <f>VLOOKUP($A189,'New Resources - Individual'!$A$4:$Y$151,EL$2,FALSE)*EL$1</f>
        <v>0</v>
      </c>
      <c r="EM189" s="1202">
        <f>$G189+EL189</f>
        <v>0</v>
      </c>
      <c r="EN189" s="1203">
        <f>VLOOKUP($E189,EM$463:EP$474,2,FALSE)*EM189*($K189)+IF($G189&lt;&gt;0,($H189/$G189)*EM189,0)*(1-$K189)</f>
        <v>0</v>
      </c>
      <c r="EO189" s="1203">
        <f>VLOOKUP($E189,EM$463:EP$474,3,FALSE)*EM189*($K189)+IF($G189&lt;&gt;0,($I189/$G189)*EM189,0)*(1-$K189)</f>
        <v>0</v>
      </c>
      <c r="EP189" s="1203">
        <f>VLOOKUP($E189,EM$463:EP$474,4,FALSE)*EM189*($K189)+(EM189-EN189-EO189)*(1-$K189)</f>
        <v>0</v>
      </c>
      <c r="EQ189" s="1243"/>
      <c r="ET189" s="1278">
        <f>VLOOKUP($A189,'New Resources - Individual'!$A$4:$Y$151,ET$2,FALSE)*ET$1</f>
        <v>0</v>
      </c>
      <c r="EU189" s="1202">
        <f>$G189+ET189</f>
        <v>0</v>
      </c>
      <c r="EV189" s="1203">
        <f>VLOOKUP($E189,EU$463:EX$474,2,FALSE)*EU189*($K189)+IF($G189&lt;&gt;0,($H189/$G189)*EU189,0)*(1-$K189)</f>
        <v>0</v>
      </c>
      <c r="EW189" s="1203">
        <f>VLOOKUP($E189,EU$463:EX$474,3,FALSE)*EU189*($K189)+IF($G189&lt;&gt;0,($I189/$G189)*EU189,0)*(1-$K189)</f>
        <v>0</v>
      </c>
      <c r="EX189" s="1203">
        <f>VLOOKUP($E189,EU$463:EX$474,4,FALSE)*EU189*($K189)+(EU189-EV189-EW189)*(1-$K189)</f>
        <v>0</v>
      </c>
      <c r="EY189" s="1243"/>
      <c r="FB189" s="1278">
        <f>VLOOKUP($A189,'New Resources - Individual'!$A$4:$Y$151,FB$2,FALSE)*FB$1</f>
        <v>0</v>
      </c>
      <c r="FC189" s="1202">
        <f>$G189+FB189</f>
        <v>0</v>
      </c>
      <c r="FD189" s="1203">
        <f>VLOOKUP($E189,FC$463:FF$474,2,FALSE)*FC189*($K189)+IF($G189&lt;&gt;0,($H189/$G189)*FC189,0)*(1-$K189)</f>
        <v>0</v>
      </c>
      <c r="FE189" s="1203">
        <f>VLOOKUP($E189,FC$463:FF$474,3,FALSE)*FC189*($K189)+IF($G189&lt;&gt;0,($I189/$G189)*FC189,0)*(1-$K189)</f>
        <v>0</v>
      </c>
      <c r="FF189" s="1203">
        <f>VLOOKUP($E189,FC$463:FF$474,4,FALSE)*FC189*($K189)+(FC189-FD189-FE189)*(1-$K189)</f>
        <v>0</v>
      </c>
      <c r="FG189" s="1243"/>
      <c r="FJ189" s="1278">
        <f>VLOOKUP($A189,'New Resources - Individual'!$A$4:$Y$151,FJ$2,FALSE)*FJ$1</f>
        <v>0</v>
      </c>
      <c r="FK189" s="1202">
        <f>$G189+FJ189</f>
        <v>0</v>
      </c>
      <c r="FL189" s="1203">
        <f>VLOOKUP($E189,FK$463:FN$474,2,FALSE)*FK189*($K189)+IF($G189&lt;&gt;0,($H189/$G189)*FK189,0)*(1-$K189)</f>
        <v>0</v>
      </c>
      <c r="FM189" s="1203">
        <f>VLOOKUP($E189,FK$463:FN$474,3,FALSE)*FK189*($K189)+IF($G189&lt;&gt;0,($I189/$G189)*FK189,0)*(1-$K189)</f>
        <v>0</v>
      </c>
      <c r="FN189" s="1203">
        <f>VLOOKUP($E189,FK$463:FN$474,4,FALSE)*FK189*($K189)+(FK189-FL189-FM189)*(1-$K189)</f>
        <v>0</v>
      </c>
      <c r="FO189" s="1243"/>
    </row>
    <row r="190" spans="1:171">
      <c r="A190" s="1323">
        <v>33</v>
      </c>
      <c r="B190" s="1232" t="s">
        <v>79</v>
      </c>
      <c r="C190" s="1197"/>
      <c r="D190" s="1197" t="s">
        <v>198</v>
      </c>
      <c r="E190" s="629" t="str">
        <f>'Sch 3 - Expenses'!E25</f>
        <v>PROD</v>
      </c>
      <c r="F190" s="1199"/>
      <c r="G190" s="629">
        <f>'Sch 3 - Expenses'!G25</f>
        <v>0</v>
      </c>
      <c r="H190" s="629">
        <f>'Sch 3 - Expenses'!H25</f>
        <v>0</v>
      </c>
      <c r="I190" s="629">
        <f>'Sch 3 - Expenses'!I25</f>
        <v>0</v>
      </c>
      <c r="J190" s="630">
        <f>'Sch 3 - Expenses'!J25</f>
        <v>0</v>
      </c>
      <c r="K190" s="1167">
        <f t="shared" si="708"/>
        <v>1</v>
      </c>
      <c r="N190" s="1278">
        <f>VLOOKUP($A190,'New Resources - Individual'!$A$4:$Y$151,N$2,FALSE)*N$1</f>
        <v>0</v>
      </c>
      <c r="O190" s="1202">
        <f>$G190+N190</f>
        <v>0</v>
      </c>
      <c r="P190" s="1203">
        <f>VLOOKUP($E190,O$463:R$474,2,FALSE)*O190*($K190)+IF($G190&lt;&gt;0,($H190/$G190)*O190,0)*(1-$K190)</f>
        <v>0</v>
      </c>
      <c r="Q190" s="1203">
        <f>VLOOKUP($E190,O$463:R$474,3,FALSE)*O190*($K190)+IF($G190&lt;&gt;0,($I190/$G190)*O190,0)*(1-$K190)</f>
        <v>0</v>
      </c>
      <c r="R190" s="1203">
        <f>VLOOKUP($E190,O$463:R$474,4,FALSE)*O190*($K190)+(O190-P190-Q190)*(1-$K190)</f>
        <v>0</v>
      </c>
      <c r="S190" s="1243"/>
      <c r="V190" s="1278">
        <f>VLOOKUP($A190,'New Resources - Individual'!$A$4:$Y$151,V$2,FALSE)*V$1</f>
        <v>0</v>
      </c>
      <c r="W190" s="1202">
        <f>$G190+V190</f>
        <v>0</v>
      </c>
      <c r="X190" s="1203">
        <f>VLOOKUP($E190,W$463:Z$474,2,FALSE)*W190*($K190)+IF($G190&lt;&gt;0,($H190/$G190)*W190,0)*(1-$K190)</f>
        <v>0</v>
      </c>
      <c r="Y190" s="1203">
        <f>VLOOKUP($E190,W$463:Z$474,3,FALSE)*W190*($K190)+IF($G190&lt;&gt;0,($I190/$G190)*W190,0)*(1-$K190)</f>
        <v>0</v>
      </c>
      <c r="Z190" s="1203">
        <f>VLOOKUP($E190,W$463:Z$474,4,FALSE)*W190*($K190)+(W190-X190-Y190)*(1-$K190)</f>
        <v>0</v>
      </c>
      <c r="AA190" s="1243"/>
      <c r="AD190" s="1278">
        <f>VLOOKUP($A190,'New Resources - Individual'!$A$4:$Y$151,AD$2,FALSE)*AD$1</f>
        <v>0</v>
      </c>
      <c r="AE190" s="1202">
        <f>$G190+AD190</f>
        <v>0</v>
      </c>
      <c r="AF190" s="1203">
        <f>VLOOKUP($E190,AE$463:AH$474,2,FALSE)*AE190*($K190)+IF($G190&lt;&gt;0,($H190/$G190)*AE190,0)*(1-$K190)</f>
        <v>0</v>
      </c>
      <c r="AG190" s="1203">
        <f>VLOOKUP($E190,AE$463:AH$474,3,FALSE)*AE190*($K190)+IF($G190&lt;&gt;0,($I190/$G190)*AE190,0)*(1-$K190)</f>
        <v>0</v>
      </c>
      <c r="AH190" s="1203">
        <f>VLOOKUP($E190,AE$463:AH$474,4,FALSE)*AE190*($K190)+(AE190-AF190-AG190)*(1-$K190)</f>
        <v>0</v>
      </c>
      <c r="AI190" s="1243"/>
      <c r="AL190" s="1278">
        <f>VLOOKUP($A190,'New Resources - Individual'!$A$4:$Y$151,AL$2,FALSE)*AL$1</f>
        <v>0</v>
      </c>
      <c r="AM190" s="1202">
        <f>$G190+AL190</f>
        <v>0</v>
      </c>
      <c r="AN190" s="1203">
        <f>VLOOKUP($E190,AM$463:AP$474,2,FALSE)*AM190*($K190)+IF($G190&lt;&gt;0,($H190/$G190)*AM190,0)*(1-$K190)</f>
        <v>0</v>
      </c>
      <c r="AO190" s="1203">
        <f>VLOOKUP($E190,AM$463:AP$474,3,FALSE)*AM190*($K190)+IF($G190&lt;&gt;0,($I190/$G190)*AM190,0)*(1-$K190)</f>
        <v>0</v>
      </c>
      <c r="AP190" s="1203">
        <f>VLOOKUP($E190,AM$463:AP$474,4,FALSE)*AM190*($K190)+(AM190-AN190-AO190)*(1-$K190)</f>
        <v>0</v>
      </c>
      <c r="AQ190" s="1243"/>
      <c r="AT190" s="1278">
        <f>VLOOKUP($A190,'New Resources - Individual'!$A$4:$Y$151,AT$2,FALSE)*AT$1</f>
        <v>0</v>
      </c>
      <c r="AU190" s="1202">
        <f>$G190+AT190</f>
        <v>0</v>
      </c>
      <c r="AV190" s="1203">
        <f>VLOOKUP($E190,AU$463:AX$474,2,FALSE)*AU190*($K190)+IF($G190&lt;&gt;0,($H190/$G190)*AU190,0)*(1-$K190)</f>
        <v>0</v>
      </c>
      <c r="AW190" s="1203">
        <f>VLOOKUP($E190,AU$463:AX$474,3,FALSE)*AU190*($K190)+IF($G190&lt;&gt;0,($I190/$G190)*AU190,0)*(1-$K190)</f>
        <v>0</v>
      </c>
      <c r="AX190" s="1203">
        <f>VLOOKUP($E190,AU$463:AX$474,4,FALSE)*AU190*($K190)+(AU190-AV190-AW190)*(1-$K190)</f>
        <v>0</v>
      </c>
      <c r="AY190" s="1243"/>
      <c r="BB190" s="1278">
        <f>VLOOKUP($A190,'New Resources - Individual'!$A$4:$Y$151,BB$2,FALSE)*BB$1</f>
        <v>0</v>
      </c>
      <c r="BC190" s="1202">
        <f>$G190+BB190</f>
        <v>0</v>
      </c>
      <c r="BD190" s="1203">
        <f>VLOOKUP($E190,BC$463:BF$474,2,FALSE)*BC190*($K190)+IF($G190&lt;&gt;0,($H190/$G190)*BC190,0)*(1-$K190)</f>
        <v>0</v>
      </c>
      <c r="BE190" s="1203">
        <f>VLOOKUP($E190,BC$463:BF$474,3,FALSE)*BC190*($K190)+IF($G190&lt;&gt;0,($I190/$G190)*BC190,0)*(1-$K190)</f>
        <v>0</v>
      </c>
      <c r="BF190" s="1203">
        <f>VLOOKUP($E190,BC$463:BF$474,4,FALSE)*BC190*($K190)+(BC190-BD190-BE190)*(1-$K190)</f>
        <v>0</v>
      </c>
      <c r="BG190" s="1243"/>
      <c r="BJ190" s="1278">
        <f>VLOOKUP($A190,'New Resources - Individual'!$A$4:$Y$151,BJ$2,FALSE)*BJ$1</f>
        <v>0</v>
      </c>
      <c r="BK190" s="1202">
        <f>$G190+BJ190</f>
        <v>0</v>
      </c>
      <c r="BL190" s="1203">
        <f>VLOOKUP($E190,BK$463:BN$474,2,FALSE)*BK190*($K190)+IF($G190&lt;&gt;0,($H190/$G190)*BK190,0)*(1-$K190)</f>
        <v>0</v>
      </c>
      <c r="BM190" s="1203">
        <f>VLOOKUP($E190,BK$463:BN$474,3,FALSE)*BK190*($K190)+IF($G190&lt;&gt;0,($I190/$G190)*BK190,0)*(1-$K190)</f>
        <v>0</v>
      </c>
      <c r="BN190" s="1203">
        <f>VLOOKUP($E190,BK$463:BN$474,4,FALSE)*BK190*($K190)+(BK190-BL190-BM190)*(1-$K190)</f>
        <v>0</v>
      </c>
      <c r="BO190" s="1243"/>
      <c r="BR190" s="1278">
        <f>VLOOKUP($A190,'New Resources - Individual'!$A$4:$Y$151,BR$2,FALSE)*BR$1</f>
        <v>0</v>
      </c>
      <c r="BS190" s="1202">
        <f>$G190+BR190</f>
        <v>0</v>
      </c>
      <c r="BT190" s="1203">
        <f>VLOOKUP($E190,BS$463:BV$474,2,FALSE)*BS190*($K190)+IF($G190&lt;&gt;0,($H190/$G190)*BS190,0)*(1-$K190)</f>
        <v>0</v>
      </c>
      <c r="BU190" s="1203">
        <f>VLOOKUP($E190,BS$463:BV$474,3,FALSE)*BS190*($K190)+IF($G190&lt;&gt;0,($I190/$G190)*BS190,0)*(1-$K190)</f>
        <v>0</v>
      </c>
      <c r="BV190" s="1203">
        <f>VLOOKUP($E190,BS$463:BV$474,4,FALSE)*BS190*($K190)+(BS190-BT190-BU190)*(1-$K190)</f>
        <v>0</v>
      </c>
      <c r="BW190" s="1243"/>
      <c r="BZ190" s="1278">
        <f>VLOOKUP($A190,'New Resources - Individual'!$A$4:$Y$151,BZ$2,FALSE)*BZ$1</f>
        <v>0</v>
      </c>
      <c r="CA190" s="1202">
        <f>$G190+BZ190</f>
        <v>0</v>
      </c>
      <c r="CB190" s="1203">
        <f>VLOOKUP($E190,CA$463:CD$474,2,FALSE)*CA190*($K190)+IF($G190&lt;&gt;0,($H190/$G190)*CA190,0)*(1-$K190)</f>
        <v>0</v>
      </c>
      <c r="CC190" s="1203">
        <f>VLOOKUP($E190,CA$463:CD$474,3,FALSE)*CA190*($K190)+IF($G190&lt;&gt;0,($I190/$G190)*CA190,0)*(1-$K190)</f>
        <v>0</v>
      </c>
      <c r="CD190" s="1203">
        <f>VLOOKUP($E190,CA$463:CD$474,4,FALSE)*CA190*($K190)+(CA190-CB190-CC190)*(1-$K190)</f>
        <v>0</v>
      </c>
      <c r="CE190" s="1243"/>
      <c r="CH190" s="1278">
        <f>VLOOKUP($A190,'New Resources - Individual'!$A$4:$Y$151,CH$2,FALSE)*CH$1</f>
        <v>0</v>
      </c>
      <c r="CI190" s="1202">
        <f>$G190+CH190</f>
        <v>0</v>
      </c>
      <c r="CJ190" s="1203">
        <f>VLOOKUP($E190,CI$463:CL$474,2,FALSE)*CI190*($K190)+IF($G190&lt;&gt;0,($H190/$G190)*CI190,0)*(1-$K190)</f>
        <v>0</v>
      </c>
      <c r="CK190" s="1203">
        <f>VLOOKUP($E190,CI$463:CL$474,3,FALSE)*CI190*($K190)+IF($G190&lt;&gt;0,($I190/$G190)*CI190,0)*(1-$K190)</f>
        <v>0</v>
      </c>
      <c r="CL190" s="1203">
        <f>VLOOKUP($E190,CI$463:CL$474,4,FALSE)*CI190*($K190)+(CI190-CJ190-CK190)*(1-$K190)</f>
        <v>0</v>
      </c>
      <c r="CM190" s="1243"/>
      <c r="CP190" s="1278">
        <f>VLOOKUP($A190,'New Resources - Individual'!$A$4:$Y$151,CP$2,FALSE)*CP$1</f>
        <v>0</v>
      </c>
      <c r="CQ190" s="1202">
        <f>$G190+CP190</f>
        <v>0</v>
      </c>
      <c r="CR190" s="1203">
        <f>VLOOKUP($E190,CQ$463:CT$474,2,FALSE)*CQ190*($K190)+IF($G190&lt;&gt;0,($H190/$G190)*CQ190,0)*(1-$K190)</f>
        <v>0</v>
      </c>
      <c r="CS190" s="1203">
        <f>VLOOKUP($E190,CQ$463:CT$474,3,FALSE)*CQ190*($K190)+IF($G190&lt;&gt;0,($I190/$G190)*CQ190,0)*(1-$K190)</f>
        <v>0</v>
      </c>
      <c r="CT190" s="1203">
        <f>VLOOKUP($E190,CQ$463:CT$474,4,FALSE)*CQ190*($K190)+(CQ190-CR190-CS190)*(1-$K190)</f>
        <v>0</v>
      </c>
      <c r="CU190" s="1243"/>
      <c r="CX190" s="1278">
        <f>VLOOKUP($A190,'New Resources - Individual'!$A$4:$Y$151,CX$2,FALSE)*CX$1</f>
        <v>0</v>
      </c>
      <c r="CY190" s="1202">
        <f>$G190+CX190</f>
        <v>0</v>
      </c>
      <c r="CZ190" s="1203">
        <f>VLOOKUP($E190,CY$463:DB$474,2,FALSE)*CY190*($K190)+IF($G190&lt;&gt;0,($H190/$G190)*CY190,0)*(1-$K190)</f>
        <v>0</v>
      </c>
      <c r="DA190" s="1203">
        <f>VLOOKUP($E190,CY$463:DB$474,3,FALSE)*CY190*($K190)+IF($G190&lt;&gt;0,($I190/$G190)*CY190,0)*(1-$K190)</f>
        <v>0</v>
      </c>
      <c r="DB190" s="1203">
        <f>VLOOKUP($E190,CY$463:DB$474,4,FALSE)*CY190*($K190)+(CY190-CZ190-DA190)*(1-$K190)</f>
        <v>0</v>
      </c>
      <c r="DC190" s="1243"/>
      <c r="DF190" s="1278">
        <f>VLOOKUP($A190,'New Resources - Individual'!$A$4:$Y$151,DF$2,FALSE)*DF$1</f>
        <v>0</v>
      </c>
      <c r="DG190" s="1202">
        <f>$G190+DF190</f>
        <v>0</v>
      </c>
      <c r="DH190" s="1203">
        <f>VLOOKUP($E190,DG$463:DJ$474,2,FALSE)*DG190*($K190)+IF($G190&lt;&gt;0,($H190/$G190)*DG190,0)*(1-$K190)</f>
        <v>0</v>
      </c>
      <c r="DI190" s="1203">
        <f>VLOOKUP($E190,DG$463:DJ$474,3,FALSE)*DG190*($K190)+IF($G190&lt;&gt;0,($I190/$G190)*DG190,0)*(1-$K190)</f>
        <v>0</v>
      </c>
      <c r="DJ190" s="1203">
        <f>VLOOKUP($E190,DG$463:DJ$474,4,FALSE)*DG190*($K190)+(DG190-DH190-DI190)*(1-$K190)</f>
        <v>0</v>
      </c>
      <c r="DK190" s="1243"/>
      <c r="DN190" s="1278">
        <f>VLOOKUP($A190,'New Resources - Individual'!$A$4:$Y$151,DN$2,FALSE)*DN$1</f>
        <v>0</v>
      </c>
      <c r="DO190" s="1202">
        <f>$G190+DN190</f>
        <v>0</v>
      </c>
      <c r="DP190" s="1203">
        <f>VLOOKUP($E190,DO$463:DR$474,2,FALSE)*DO190*($K190)+IF($G190&lt;&gt;0,($H190/$G190)*DO190,0)*(1-$K190)</f>
        <v>0</v>
      </c>
      <c r="DQ190" s="1203">
        <f>VLOOKUP($E190,DO$463:DR$474,3,FALSE)*DO190*($K190)+IF($G190&lt;&gt;0,($I190/$G190)*DO190,0)*(1-$K190)</f>
        <v>0</v>
      </c>
      <c r="DR190" s="1203">
        <f>VLOOKUP($E190,DO$463:DR$474,4,FALSE)*DO190*($K190)+(DO190-DP190-DQ190)*(1-$K190)</f>
        <v>0</v>
      </c>
      <c r="DS190" s="1243"/>
      <c r="DV190" s="1278">
        <f>VLOOKUP($A190,'New Resources - Individual'!$A$4:$Y$151,DV$2,FALSE)*DV$1</f>
        <v>0</v>
      </c>
      <c r="DW190" s="1202">
        <f>$G190+DV190</f>
        <v>0</v>
      </c>
      <c r="DX190" s="1203">
        <f>VLOOKUP($E190,DW$463:DZ$474,2,FALSE)*DW190*($K190)+IF($G190&lt;&gt;0,($H190/$G190)*DW190,0)*(1-$K190)</f>
        <v>0</v>
      </c>
      <c r="DY190" s="1203">
        <f>VLOOKUP($E190,DW$463:DZ$474,3,FALSE)*DW190*($K190)+IF($G190&lt;&gt;0,($I190/$G190)*DW190,0)*(1-$K190)</f>
        <v>0</v>
      </c>
      <c r="DZ190" s="1203">
        <f>VLOOKUP($E190,DW$463:DZ$474,4,FALSE)*DW190*($K190)+(DW190-DX190-DY190)*(1-$K190)</f>
        <v>0</v>
      </c>
      <c r="EA190" s="1243"/>
      <c r="ED190" s="1278">
        <f>VLOOKUP($A190,'New Resources - Individual'!$A$4:$Y$151,ED$2,FALSE)*ED$1</f>
        <v>0</v>
      </c>
      <c r="EE190" s="1202">
        <f>$G190+ED190</f>
        <v>0</v>
      </c>
      <c r="EF190" s="1203">
        <f>VLOOKUP($E190,EE$463:EH$474,2,FALSE)*EE190*($K190)+IF($G190&lt;&gt;0,($H190/$G190)*EE190,0)*(1-$K190)</f>
        <v>0</v>
      </c>
      <c r="EG190" s="1203">
        <f>VLOOKUP($E190,EE$463:EH$474,3,FALSE)*EE190*($K190)+IF($G190&lt;&gt;0,($I190/$G190)*EE190,0)*(1-$K190)</f>
        <v>0</v>
      </c>
      <c r="EH190" s="1203">
        <f>VLOOKUP($E190,EE$463:EH$474,4,FALSE)*EE190*($K190)+(EE190-EF190-EG190)*(1-$K190)</f>
        <v>0</v>
      </c>
      <c r="EI190" s="1243"/>
      <c r="EL190" s="1278">
        <f>VLOOKUP($A190,'New Resources - Individual'!$A$4:$Y$151,EL$2,FALSE)*EL$1</f>
        <v>0</v>
      </c>
      <c r="EM190" s="1202">
        <f>$G190+EL190</f>
        <v>0</v>
      </c>
      <c r="EN190" s="1203">
        <f>VLOOKUP($E190,EM$463:EP$474,2,FALSE)*EM190*($K190)+IF($G190&lt;&gt;0,($H190/$G190)*EM190,0)*(1-$K190)</f>
        <v>0</v>
      </c>
      <c r="EO190" s="1203">
        <f>VLOOKUP($E190,EM$463:EP$474,3,FALSE)*EM190*($K190)+IF($G190&lt;&gt;0,($I190/$G190)*EM190,0)*(1-$K190)</f>
        <v>0</v>
      </c>
      <c r="EP190" s="1203">
        <f>VLOOKUP($E190,EM$463:EP$474,4,FALSE)*EM190*($K190)+(EM190-EN190-EO190)*(1-$K190)</f>
        <v>0</v>
      </c>
      <c r="EQ190" s="1243"/>
      <c r="ET190" s="1278">
        <f>VLOOKUP($A190,'New Resources - Individual'!$A$4:$Y$151,ET$2,FALSE)*ET$1</f>
        <v>0</v>
      </c>
      <c r="EU190" s="1202">
        <f>$G190+ET190</f>
        <v>0</v>
      </c>
      <c r="EV190" s="1203">
        <f>VLOOKUP($E190,EU$463:EX$474,2,FALSE)*EU190*($K190)+IF($G190&lt;&gt;0,($H190/$G190)*EU190,0)*(1-$K190)</f>
        <v>0</v>
      </c>
      <c r="EW190" s="1203">
        <f>VLOOKUP($E190,EU$463:EX$474,3,FALSE)*EU190*($K190)+IF($G190&lt;&gt;0,($I190/$G190)*EU190,0)*(1-$K190)</f>
        <v>0</v>
      </c>
      <c r="EX190" s="1203">
        <f>VLOOKUP($E190,EU$463:EX$474,4,FALSE)*EU190*($K190)+(EU190-EV190-EW190)*(1-$K190)</f>
        <v>0</v>
      </c>
      <c r="EY190" s="1243"/>
      <c r="FB190" s="1278">
        <f>VLOOKUP($A190,'New Resources - Individual'!$A$4:$Y$151,FB$2,FALSE)*FB$1</f>
        <v>0</v>
      </c>
      <c r="FC190" s="1202">
        <f>$G190+FB190</f>
        <v>0</v>
      </c>
      <c r="FD190" s="1203">
        <f>VLOOKUP($E190,FC$463:FF$474,2,FALSE)*FC190*($K190)+IF($G190&lt;&gt;0,($H190/$G190)*FC190,0)*(1-$K190)</f>
        <v>0</v>
      </c>
      <c r="FE190" s="1203">
        <f>VLOOKUP($E190,FC$463:FF$474,3,FALSE)*FC190*($K190)+IF($G190&lt;&gt;0,($I190/$G190)*FC190,0)*(1-$K190)</f>
        <v>0</v>
      </c>
      <c r="FF190" s="1203">
        <f>VLOOKUP($E190,FC$463:FF$474,4,FALSE)*FC190*($K190)+(FC190-FD190-FE190)*(1-$K190)</f>
        <v>0</v>
      </c>
      <c r="FG190" s="1243"/>
      <c r="FJ190" s="1278">
        <f>VLOOKUP($A190,'New Resources - Individual'!$A$4:$Y$151,FJ$2,FALSE)*FJ$1</f>
        <v>0</v>
      </c>
      <c r="FK190" s="1202">
        <f>$G190+FJ190</f>
        <v>0</v>
      </c>
      <c r="FL190" s="1203">
        <f>VLOOKUP($E190,FK$463:FN$474,2,FALSE)*FK190*($K190)+IF($G190&lt;&gt;0,($H190/$G190)*FK190,0)*(1-$K190)</f>
        <v>0</v>
      </c>
      <c r="FM190" s="1203">
        <f>VLOOKUP($E190,FK$463:FN$474,3,FALSE)*FK190*($K190)+IF($G190&lt;&gt;0,($I190/$G190)*FK190,0)*(1-$K190)</f>
        <v>0</v>
      </c>
      <c r="FN190" s="1203">
        <f>VLOOKUP($E190,FK$463:FN$474,4,FALSE)*FK190*($K190)+(FK190-FL190-FM190)*(1-$K190)</f>
        <v>0</v>
      </c>
      <c r="FO190" s="1243"/>
    </row>
    <row r="191" spans="1:171" ht="16.5">
      <c r="A191" s="1323"/>
      <c r="B191" s="135" t="s">
        <v>759</v>
      </c>
      <c r="C191" s="521"/>
      <c r="D191" s="521"/>
      <c r="E191" s="1327"/>
      <c r="F191" s="769"/>
      <c r="G191" s="1327"/>
      <c r="H191" s="1327"/>
      <c r="I191" s="1327"/>
      <c r="J191" s="1328"/>
      <c r="K191" s="1167"/>
      <c r="N191" s="1278"/>
      <c r="O191" s="1202"/>
      <c r="P191" s="1203"/>
      <c r="Q191" s="1203"/>
      <c r="R191" s="1203"/>
      <c r="S191" s="1243"/>
      <c r="V191" s="1278"/>
      <c r="W191" s="1202"/>
      <c r="X191" s="1203"/>
      <c r="Y191" s="1203"/>
      <c r="Z191" s="1203"/>
      <c r="AA191" s="1243"/>
      <c r="AD191" s="1278"/>
      <c r="AE191" s="1202"/>
      <c r="AF191" s="1203"/>
      <c r="AG191" s="1203"/>
      <c r="AH191" s="1203"/>
      <c r="AI191" s="1243"/>
      <c r="AL191" s="1278"/>
      <c r="AM191" s="1202"/>
      <c r="AN191" s="1203"/>
      <c r="AO191" s="1203"/>
      <c r="AP191" s="1203"/>
      <c r="AQ191" s="1243"/>
      <c r="AT191" s="1278"/>
      <c r="AU191" s="1202"/>
      <c r="AV191" s="1203"/>
      <c r="AW191" s="1203"/>
      <c r="AX191" s="1203"/>
      <c r="AY191" s="1243"/>
      <c r="BB191" s="1278"/>
      <c r="BC191" s="1202"/>
      <c r="BD191" s="1203"/>
      <c r="BE191" s="1203"/>
      <c r="BF191" s="1203"/>
      <c r="BG191" s="1243"/>
      <c r="BJ191" s="1278"/>
      <c r="BK191" s="1202"/>
      <c r="BL191" s="1203"/>
      <c r="BM191" s="1203"/>
      <c r="BN191" s="1203"/>
      <c r="BO191" s="1243"/>
      <c r="BR191" s="1278"/>
      <c r="BS191" s="1202"/>
      <c r="BT191" s="1203"/>
      <c r="BU191" s="1203"/>
      <c r="BV191" s="1203"/>
      <c r="BW191" s="1243"/>
      <c r="BZ191" s="1278"/>
      <c r="CA191" s="1202"/>
      <c r="CB191" s="1203"/>
      <c r="CC191" s="1203"/>
      <c r="CD191" s="1203"/>
      <c r="CE191" s="1243"/>
      <c r="CH191" s="1278"/>
      <c r="CI191" s="1202"/>
      <c r="CJ191" s="1203"/>
      <c r="CK191" s="1203"/>
      <c r="CL191" s="1203"/>
      <c r="CM191" s="1243"/>
      <c r="CP191" s="1278"/>
      <c r="CQ191" s="1202"/>
      <c r="CR191" s="1203"/>
      <c r="CS191" s="1203"/>
      <c r="CT191" s="1203"/>
      <c r="CU191" s="1243"/>
      <c r="CX191" s="1278"/>
      <c r="CY191" s="1202"/>
      <c r="CZ191" s="1203"/>
      <c r="DA191" s="1203"/>
      <c r="DB191" s="1203"/>
      <c r="DC191" s="1243"/>
      <c r="DF191" s="1278"/>
      <c r="DG191" s="1202"/>
      <c r="DH191" s="1203"/>
      <c r="DI191" s="1203"/>
      <c r="DJ191" s="1203"/>
      <c r="DK191" s="1243"/>
      <c r="DN191" s="1278"/>
      <c r="DO191" s="1202"/>
      <c r="DP191" s="1203"/>
      <c r="DQ191" s="1203"/>
      <c r="DR191" s="1203"/>
      <c r="DS191" s="1243"/>
      <c r="DV191" s="1278"/>
      <c r="DW191" s="1202"/>
      <c r="DX191" s="1203"/>
      <c r="DY191" s="1203"/>
      <c r="DZ191" s="1203"/>
      <c r="EA191" s="1243"/>
      <c r="ED191" s="1278"/>
      <c r="EE191" s="1202"/>
      <c r="EF191" s="1203"/>
      <c r="EG191" s="1203"/>
      <c r="EH191" s="1203"/>
      <c r="EI191" s="1243"/>
      <c r="EL191" s="1278"/>
      <c r="EM191" s="1202"/>
      <c r="EN191" s="1203"/>
      <c r="EO191" s="1203"/>
      <c r="EP191" s="1203"/>
      <c r="EQ191" s="1243"/>
      <c r="ET191" s="1278"/>
      <c r="EU191" s="1202"/>
      <c r="EV191" s="1203"/>
      <c r="EW191" s="1203"/>
      <c r="EX191" s="1203"/>
      <c r="EY191" s="1243"/>
      <c r="FB191" s="1278"/>
      <c r="FC191" s="1202"/>
      <c r="FD191" s="1203"/>
      <c r="FE191" s="1203"/>
      <c r="FF191" s="1203"/>
      <c r="FG191" s="1243"/>
      <c r="FJ191" s="1278"/>
      <c r="FK191" s="1202"/>
      <c r="FL191" s="1203"/>
      <c r="FM191" s="1203"/>
      <c r="FN191" s="1203"/>
      <c r="FO191" s="1243"/>
    </row>
    <row r="192" spans="1:171">
      <c r="A192" s="1323">
        <v>45</v>
      </c>
      <c r="B192" s="1232" t="s">
        <v>745</v>
      </c>
      <c r="C192" s="1197"/>
      <c r="D192" s="1197" t="s">
        <v>762</v>
      </c>
      <c r="E192" s="629" t="str">
        <f>'Sch 3 - Expenses'!E27</f>
        <v>PROD</v>
      </c>
      <c r="F192" s="1199"/>
      <c r="G192" s="629">
        <f>'Sch 3 - Expenses'!G27</f>
        <v>0</v>
      </c>
      <c r="H192" s="629">
        <f>'Sch 3 - Expenses'!H27</f>
        <v>0</v>
      </c>
      <c r="I192" s="629">
        <f>'Sch 3 - Expenses'!I27</f>
        <v>0</v>
      </c>
      <c r="J192" s="630">
        <f>'Sch 3 - Expenses'!J27</f>
        <v>0</v>
      </c>
      <c r="K192" s="1167">
        <v>1</v>
      </c>
      <c r="N192" s="1278">
        <f>VLOOKUP($A192,'New Resources - Individual'!$A$4:$Y$151,N$2,FALSE)*N$1</f>
        <v>0</v>
      </c>
      <c r="O192" s="1202">
        <f>$G192+N192</f>
        <v>0</v>
      </c>
      <c r="P192" s="1203">
        <f>VLOOKUP($E192,O$463:R$474,2,FALSE)*O192*($K192)+IF($G192&lt;&gt;0,($H192/$G192)*O192,0)*(1-$K192)</f>
        <v>0</v>
      </c>
      <c r="Q192" s="1203">
        <f>VLOOKUP($E192,O$463:R$474,3,FALSE)*O192*($K192)+IF($G192&lt;&gt;0,($I192/$G192)*O192,0)*(1-$K192)</f>
        <v>0</v>
      </c>
      <c r="R192" s="1203">
        <f>VLOOKUP($E192,O$463:R$474,4,FALSE)*O192*($K192)+(O192-P192-Q192)*(1-$K192)</f>
        <v>0</v>
      </c>
      <c r="S192" s="1243"/>
      <c r="V192" s="1278">
        <f>VLOOKUP($A192,'New Resources - Individual'!$A$4:$Y$151,V$2,FALSE)*V$1</f>
        <v>0</v>
      </c>
      <c r="W192" s="1202">
        <f>$G192+V192</f>
        <v>0</v>
      </c>
      <c r="X192" s="1203">
        <f>VLOOKUP($E192,W$463:Z$474,2,FALSE)*W192*($K192)+IF($G192&lt;&gt;0,($H192/$G192)*W192,0)*(1-$K192)</f>
        <v>0</v>
      </c>
      <c r="Y192" s="1203">
        <f>VLOOKUP($E192,W$463:Z$474,3,FALSE)*W192*($K192)+IF($G192&lt;&gt;0,($I192/$G192)*W192,0)*(1-$K192)</f>
        <v>0</v>
      </c>
      <c r="Z192" s="1203">
        <f>VLOOKUP($E192,W$463:Z$474,4,FALSE)*W192*($K192)+(W192-X192-Y192)*(1-$K192)</f>
        <v>0</v>
      </c>
      <c r="AA192" s="1243"/>
      <c r="AD192" s="1278">
        <f>VLOOKUP($A192,'New Resources - Individual'!$A$4:$Y$151,AD$2,FALSE)*AD$1</f>
        <v>0</v>
      </c>
      <c r="AE192" s="1202">
        <f>$G192+AD192</f>
        <v>0</v>
      </c>
      <c r="AF192" s="1203">
        <f>VLOOKUP($E192,AE$463:AH$474,2,FALSE)*AE192*($K192)+IF($G192&lt;&gt;0,($H192/$G192)*AE192,0)*(1-$K192)</f>
        <v>0</v>
      </c>
      <c r="AG192" s="1203">
        <f>VLOOKUP($E192,AE$463:AH$474,3,FALSE)*AE192*($K192)+IF($G192&lt;&gt;0,($I192/$G192)*AE192,0)*(1-$K192)</f>
        <v>0</v>
      </c>
      <c r="AH192" s="1203">
        <f>VLOOKUP($E192,AE$463:AH$474,4,FALSE)*AE192*($K192)+(AE192-AF192-AG192)*(1-$K192)</f>
        <v>0</v>
      </c>
      <c r="AI192" s="1243"/>
      <c r="AL192" s="1278">
        <f>VLOOKUP($A192,'New Resources - Individual'!$A$4:$Y$151,AL$2,FALSE)*AL$1</f>
        <v>0</v>
      </c>
      <c r="AM192" s="1202">
        <f>$G192+AL192</f>
        <v>0</v>
      </c>
      <c r="AN192" s="1203">
        <f>VLOOKUP($E192,AM$463:AP$474,2,FALSE)*AM192*($K192)+IF($G192&lt;&gt;0,($H192/$G192)*AM192,0)*(1-$K192)</f>
        <v>0</v>
      </c>
      <c r="AO192" s="1203">
        <f>VLOOKUP($E192,AM$463:AP$474,3,FALSE)*AM192*($K192)+IF($G192&lt;&gt;0,($I192/$G192)*AM192,0)*(1-$K192)</f>
        <v>0</v>
      </c>
      <c r="AP192" s="1203">
        <f>VLOOKUP($E192,AM$463:AP$474,4,FALSE)*AM192*($K192)+(AM192-AN192-AO192)*(1-$K192)</f>
        <v>0</v>
      </c>
      <c r="AQ192" s="1243"/>
      <c r="AT192" s="1278">
        <f>VLOOKUP($A192,'New Resources - Individual'!$A$4:$Y$151,AT$2,FALSE)*AT$1</f>
        <v>0</v>
      </c>
      <c r="AU192" s="1202">
        <f>$G192+AT192</f>
        <v>0</v>
      </c>
      <c r="AV192" s="1203">
        <f>VLOOKUP($E192,AU$463:AX$474,2,FALSE)*AU192*($K192)+IF($G192&lt;&gt;0,($H192/$G192)*AU192,0)*(1-$K192)</f>
        <v>0</v>
      </c>
      <c r="AW192" s="1203">
        <f>VLOOKUP($E192,AU$463:AX$474,3,FALSE)*AU192*($K192)+IF($G192&lt;&gt;0,($I192/$G192)*AU192,0)*(1-$K192)</f>
        <v>0</v>
      </c>
      <c r="AX192" s="1203">
        <f>VLOOKUP($E192,AU$463:AX$474,4,FALSE)*AU192*($K192)+(AU192-AV192-AW192)*(1-$K192)</f>
        <v>0</v>
      </c>
      <c r="AY192" s="1243"/>
      <c r="BB192" s="1278">
        <f>VLOOKUP($A192,'New Resources - Individual'!$A$4:$Y$151,BB$2,FALSE)*BB$1</f>
        <v>0</v>
      </c>
      <c r="BC192" s="1202">
        <f>$G192+BB192</f>
        <v>0</v>
      </c>
      <c r="BD192" s="1203">
        <f>VLOOKUP($E192,BC$463:BF$474,2,FALSE)*BC192*($K192)+IF($G192&lt;&gt;0,($H192/$G192)*BC192,0)*(1-$K192)</f>
        <v>0</v>
      </c>
      <c r="BE192" s="1203">
        <f>VLOOKUP($E192,BC$463:BF$474,3,FALSE)*BC192*($K192)+IF($G192&lt;&gt;0,($I192/$G192)*BC192,0)*(1-$K192)</f>
        <v>0</v>
      </c>
      <c r="BF192" s="1203">
        <f>VLOOKUP($E192,BC$463:BF$474,4,FALSE)*BC192*($K192)+(BC192-BD192-BE192)*(1-$K192)</f>
        <v>0</v>
      </c>
      <c r="BG192" s="1243"/>
      <c r="BJ192" s="1278">
        <f>VLOOKUP($A192,'New Resources - Individual'!$A$4:$Y$151,BJ$2,FALSE)*BJ$1</f>
        <v>0</v>
      </c>
      <c r="BK192" s="1202">
        <f>$G192+BJ192</f>
        <v>0</v>
      </c>
      <c r="BL192" s="1203">
        <f>VLOOKUP($E192,BK$463:BN$474,2,FALSE)*BK192*($K192)+IF($G192&lt;&gt;0,($H192/$G192)*BK192,0)*(1-$K192)</f>
        <v>0</v>
      </c>
      <c r="BM192" s="1203">
        <f>VLOOKUP($E192,BK$463:BN$474,3,FALSE)*BK192*($K192)+IF($G192&lt;&gt;0,($I192/$G192)*BK192,0)*(1-$K192)</f>
        <v>0</v>
      </c>
      <c r="BN192" s="1203">
        <f>VLOOKUP($E192,BK$463:BN$474,4,FALSE)*BK192*($K192)+(BK192-BL192-BM192)*(1-$K192)</f>
        <v>0</v>
      </c>
      <c r="BO192" s="1243"/>
      <c r="BR192" s="1278">
        <f>VLOOKUP($A192,'New Resources - Individual'!$A$4:$Y$151,BR$2,FALSE)*BR$1</f>
        <v>0</v>
      </c>
      <c r="BS192" s="1202">
        <f>$G192+BR192</f>
        <v>0</v>
      </c>
      <c r="BT192" s="1203">
        <f>VLOOKUP($E192,BS$463:BV$474,2,FALSE)*BS192*($K192)+IF($G192&lt;&gt;0,($H192/$G192)*BS192,0)*(1-$K192)</f>
        <v>0</v>
      </c>
      <c r="BU192" s="1203">
        <f>VLOOKUP($E192,BS$463:BV$474,3,FALSE)*BS192*($K192)+IF($G192&lt;&gt;0,($I192/$G192)*BS192,0)*(1-$K192)</f>
        <v>0</v>
      </c>
      <c r="BV192" s="1203">
        <f>VLOOKUP($E192,BS$463:BV$474,4,FALSE)*BS192*($K192)+(BS192-BT192-BU192)*(1-$K192)</f>
        <v>0</v>
      </c>
      <c r="BW192" s="1243"/>
      <c r="BZ192" s="1278">
        <f>VLOOKUP($A192,'New Resources - Individual'!$A$4:$Y$151,BZ$2,FALSE)*BZ$1</f>
        <v>0</v>
      </c>
      <c r="CA192" s="1202">
        <f>$G192+BZ192</f>
        <v>0</v>
      </c>
      <c r="CB192" s="1203">
        <f>VLOOKUP($E192,CA$463:CD$474,2,FALSE)*CA192*($K192)+IF($G192&lt;&gt;0,($H192/$G192)*CA192,0)*(1-$K192)</f>
        <v>0</v>
      </c>
      <c r="CC192" s="1203">
        <f>VLOOKUP($E192,CA$463:CD$474,3,FALSE)*CA192*($K192)+IF($G192&lt;&gt;0,($I192/$G192)*CA192,0)*(1-$K192)</f>
        <v>0</v>
      </c>
      <c r="CD192" s="1203">
        <f>VLOOKUP($E192,CA$463:CD$474,4,FALSE)*CA192*($K192)+(CA192-CB192-CC192)*(1-$K192)</f>
        <v>0</v>
      </c>
      <c r="CE192" s="1243"/>
      <c r="CH192" s="1278">
        <f>VLOOKUP($A192,'New Resources - Individual'!$A$4:$Y$151,CH$2,FALSE)*CH$1</f>
        <v>0</v>
      </c>
      <c r="CI192" s="1202">
        <f>$G192+CH192</f>
        <v>0</v>
      </c>
      <c r="CJ192" s="1203">
        <f>VLOOKUP($E192,CI$463:CL$474,2,FALSE)*CI192*($K192)+IF($G192&lt;&gt;0,($H192/$G192)*CI192,0)*(1-$K192)</f>
        <v>0</v>
      </c>
      <c r="CK192" s="1203">
        <f>VLOOKUP($E192,CI$463:CL$474,3,FALSE)*CI192*($K192)+IF($G192&lt;&gt;0,($I192/$G192)*CI192,0)*(1-$K192)</f>
        <v>0</v>
      </c>
      <c r="CL192" s="1203">
        <f>VLOOKUP($E192,CI$463:CL$474,4,FALSE)*CI192*($K192)+(CI192-CJ192-CK192)*(1-$K192)</f>
        <v>0</v>
      </c>
      <c r="CM192" s="1243"/>
      <c r="CP192" s="1278">
        <f>VLOOKUP($A192,'New Resources - Individual'!$A$4:$Y$151,CP$2,FALSE)*CP$1</f>
        <v>0</v>
      </c>
      <c r="CQ192" s="1202">
        <f>$G192+CP192</f>
        <v>0</v>
      </c>
      <c r="CR192" s="1203">
        <f>VLOOKUP($E192,CQ$463:CT$474,2,FALSE)*CQ192*($K192)+IF($G192&lt;&gt;0,($H192/$G192)*CQ192,0)*(1-$K192)</f>
        <v>0</v>
      </c>
      <c r="CS192" s="1203">
        <f>VLOOKUP($E192,CQ$463:CT$474,3,FALSE)*CQ192*($K192)+IF($G192&lt;&gt;0,($I192/$G192)*CQ192,0)*(1-$K192)</f>
        <v>0</v>
      </c>
      <c r="CT192" s="1203">
        <f>VLOOKUP($E192,CQ$463:CT$474,4,FALSE)*CQ192*($K192)+(CQ192-CR192-CS192)*(1-$K192)</f>
        <v>0</v>
      </c>
      <c r="CU192" s="1243"/>
      <c r="CX192" s="1278">
        <f>VLOOKUP($A192,'New Resources - Individual'!$A$4:$Y$151,CX$2,FALSE)*CX$1</f>
        <v>0</v>
      </c>
      <c r="CY192" s="1202">
        <f>$G192+CX192</f>
        <v>0</v>
      </c>
      <c r="CZ192" s="1203">
        <f>VLOOKUP($E192,CY$463:DB$474,2,FALSE)*CY192*($K192)+IF($G192&lt;&gt;0,($H192/$G192)*CY192,0)*(1-$K192)</f>
        <v>0</v>
      </c>
      <c r="DA192" s="1203">
        <f>VLOOKUP($E192,CY$463:DB$474,3,FALSE)*CY192*($K192)+IF($G192&lt;&gt;0,($I192/$G192)*CY192,0)*(1-$K192)</f>
        <v>0</v>
      </c>
      <c r="DB192" s="1203">
        <f>VLOOKUP($E192,CY$463:DB$474,4,FALSE)*CY192*($K192)+(CY192-CZ192-DA192)*(1-$K192)</f>
        <v>0</v>
      </c>
      <c r="DC192" s="1243"/>
      <c r="DF192" s="1278">
        <f>VLOOKUP($A192,'New Resources - Individual'!$A$4:$Y$151,DF$2,FALSE)*DF$1</f>
        <v>0</v>
      </c>
      <c r="DG192" s="1202">
        <f>$G192+DF192</f>
        <v>0</v>
      </c>
      <c r="DH192" s="1203">
        <f>VLOOKUP($E192,DG$463:DJ$474,2,FALSE)*DG192*($K192)+IF($G192&lt;&gt;0,($H192/$G192)*DG192,0)*(1-$K192)</f>
        <v>0</v>
      </c>
      <c r="DI192" s="1203">
        <f>VLOOKUP($E192,DG$463:DJ$474,3,FALSE)*DG192*($K192)+IF($G192&lt;&gt;0,($I192/$G192)*DG192,0)*(1-$K192)</f>
        <v>0</v>
      </c>
      <c r="DJ192" s="1203">
        <f>VLOOKUP($E192,DG$463:DJ$474,4,FALSE)*DG192*($K192)+(DG192-DH192-DI192)*(1-$K192)</f>
        <v>0</v>
      </c>
      <c r="DK192" s="1243"/>
      <c r="DN192" s="1278">
        <f>VLOOKUP($A192,'New Resources - Individual'!$A$4:$Y$151,DN$2,FALSE)*DN$1</f>
        <v>0</v>
      </c>
      <c r="DO192" s="1202">
        <f>$G192+DN192</f>
        <v>0</v>
      </c>
      <c r="DP192" s="1203">
        <f>VLOOKUP($E192,DO$463:DR$474,2,FALSE)*DO192*($K192)+IF($G192&lt;&gt;0,($H192/$G192)*DO192,0)*(1-$K192)</f>
        <v>0</v>
      </c>
      <c r="DQ192" s="1203">
        <f>VLOOKUP($E192,DO$463:DR$474,3,FALSE)*DO192*($K192)+IF($G192&lt;&gt;0,($I192/$G192)*DO192,0)*(1-$K192)</f>
        <v>0</v>
      </c>
      <c r="DR192" s="1203">
        <f>VLOOKUP($E192,DO$463:DR$474,4,FALSE)*DO192*($K192)+(DO192-DP192-DQ192)*(1-$K192)</f>
        <v>0</v>
      </c>
      <c r="DS192" s="1243"/>
      <c r="DV192" s="1278">
        <f>VLOOKUP($A192,'New Resources - Individual'!$A$4:$Y$151,DV$2,FALSE)*DV$1</f>
        <v>0</v>
      </c>
      <c r="DW192" s="1202">
        <f>$G192+DV192</f>
        <v>0</v>
      </c>
      <c r="DX192" s="1203">
        <f>VLOOKUP($E192,DW$463:DZ$474,2,FALSE)*DW192*($K192)+IF($G192&lt;&gt;0,($H192/$G192)*DW192,0)*(1-$K192)</f>
        <v>0</v>
      </c>
      <c r="DY192" s="1203">
        <f>VLOOKUP($E192,DW$463:DZ$474,3,FALSE)*DW192*($K192)+IF($G192&lt;&gt;0,($I192/$G192)*DW192,0)*(1-$K192)</f>
        <v>0</v>
      </c>
      <c r="DZ192" s="1203">
        <f>VLOOKUP($E192,DW$463:DZ$474,4,FALSE)*DW192*($K192)+(DW192-DX192-DY192)*(1-$K192)</f>
        <v>0</v>
      </c>
      <c r="EA192" s="1243"/>
      <c r="ED192" s="1278">
        <f>VLOOKUP($A192,'New Resources - Individual'!$A$4:$Y$151,ED$2,FALSE)*ED$1</f>
        <v>0</v>
      </c>
      <c r="EE192" s="1202">
        <f>$G192+ED192</f>
        <v>0</v>
      </c>
      <c r="EF192" s="1203">
        <f>VLOOKUP($E192,EE$463:EH$474,2,FALSE)*EE192*($K192)+IF($G192&lt;&gt;0,($H192/$G192)*EE192,0)*(1-$K192)</f>
        <v>0</v>
      </c>
      <c r="EG192" s="1203">
        <f>VLOOKUP($E192,EE$463:EH$474,3,FALSE)*EE192*($K192)+IF($G192&lt;&gt;0,($I192/$G192)*EE192,0)*(1-$K192)</f>
        <v>0</v>
      </c>
      <c r="EH192" s="1203">
        <f>VLOOKUP($E192,EE$463:EH$474,4,FALSE)*EE192*($K192)+(EE192-EF192-EG192)*(1-$K192)</f>
        <v>0</v>
      </c>
      <c r="EI192" s="1243"/>
      <c r="EL192" s="1278">
        <f>VLOOKUP($A192,'New Resources - Individual'!$A$4:$Y$151,EL$2,FALSE)*EL$1</f>
        <v>0</v>
      </c>
      <c r="EM192" s="1202">
        <f>$G192+EL192</f>
        <v>0</v>
      </c>
      <c r="EN192" s="1203">
        <f>VLOOKUP($E192,EM$463:EP$474,2,FALSE)*EM192*($K192)+IF($G192&lt;&gt;0,($H192/$G192)*EM192,0)*(1-$K192)</f>
        <v>0</v>
      </c>
      <c r="EO192" s="1203">
        <f>VLOOKUP($E192,EM$463:EP$474,3,FALSE)*EM192*($K192)+IF($G192&lt;&gt;0,($I192/$G192)*EM192,0)*(1-$K192)</f>
        <v>0</v>
      </c>
      <c r="EP192" s="1203">
        <f>VLOOKUP($E192,EM$463:EP$474,4,FALSE)*EM192*($K192)+(EM192-EN192-EO192)*(1-$K192)</f>
        <v>0</v>
      </c>
      <c r="EQ192" s="1243"/>
      <c r="ET192" s="1278">
        <f>VLOOKUP($A192,'New Resources - Individual'!$A$4:$Y$151,ET$2,FALSE)*ET$1</f>
        <v>0</v>
      </c>
      <c r="EU192" s="1202">
        <f>$G192+ET192</f>
        <v>0</v>
      </c>
      <c r="EV192" s="1203">
        <f>VLOOKUP($E192,EU$463:EX$474,2,FALSE)*EU192*($K192)+IF($G192&lt;&gt;0,($H192/$G192)*EU192,0)*(1-$K192)</f>
        <v>0</v>
      </c>
      <c r="EW192" s="1203">
        <f>VLOOKUP($E192,EU$463:EX$474,3,FALSE)*EU192*($K192)+IF($G192&lt;&gt;0,($I192/$G192)*EU192,0)*(1-$K192)</f>
        <v>0</v>
      </c>
      <c r="EX192" s="1203">
        <f>VLOOKUP($E192,EU$463:EX$474,4,FALSE)*EU192*($K192)+(EU192-EV192-EW192)*(1-$K192)</f>
        <v>0</v>
      </c>
      <c r="EY192" s="1243"/>
      <c r="FB192" s="1278">
        <f>VLOOKUP($A192,'New Resources - Individual'!$A$4:$Y$151,FB$2,FALSE)*FB$1</f>
        <v>0</v>
      </c>
      <c r="FC192" s="1202">
        <f>$G192+FB192</f>
        <v>0</v>
      </c>
      <c r="FD192" s="1203">
        <f>VLOOKUP($E192,FC$463:FF$474,2,FALSE)*FC192*($K192)+IF($G192&lt;&gt;0,($H192/$G192)*FC192,0)*(1-$K192)</f>
        <v>0</v>
      </c>
      <c r="FE192" s="1203">
        <f>VLOOKUP($E192,FC$463:FF$474,3,FALSE)*FC192*($K192)+IF($G192&lt;&gt;0,($I192/$G192)*FC192,0)*(1-$K192)</f>
        <v>0</v>
      </c>
      <c r="FF192" s="1203">
        <f>VLOOKUP($E192,FC$463:FF$474,4,FALSE)*FC192*($K192)+(FC192-FD192-FE192)*(1-$K192)</f>
        <v>0</v>
      </c>
      <c r="FG192" s="1243"/>
      <c r="FJ192" s="1278">
        <f>VLOOKUP($A192,'New Resources - Individual'!$A$4:$Y$151,FJ$2,FALSE)*FJ$1</f>
        <v>0</v>
      </c>
      <c r="FK192" s="1202">
        <f>$G192+FJ192</f>
        <v>0</v>
      </c>
      <c r="FL192" s="1203">
        <f>VLOOKUP($E192,FK$463:FN$474,2,FALSE)*FK192*($K192)+IF($G192&lt;&gt;0,($H192/$G192)*FK192,0)*(1-$K192)</f>
        <v>0</v>
      </c>
      <c r="FM192" s="1203">
        <f>VLOOKUP($E192,FK$463:FN$474,3,FALSE)*FK192*($K192)+IF($G192&lt;&gt;0,($I192/$G192)*FK192,0)*(1-$K192)</f>
        <v>0</v>
      </c>
      <c r="FN192" s="1203">
        <f>VLOOKUP($E192,FK$463:FN$474,4,FALSE)*FK192*($K192)+(FK192-FL192-FM192)*(1-$K192)</f>
        <v>0</v>
      </c>
      <c r="FO192" s="1243"/>
    </row>
    <row r="193" spans="1:171">
      <c r="A193" s="1323">
        <v>46</v>
      </c>
      <c r="B193" s="1232" t="s">
        <v>746</v>
      </c>
      <c r="C193" s="1197"/>
      <c r="D193" s="1197" t="s">
        <v>765</v>
      </c>
      <c r="E193" s="629" t="str">
        <f>'Sch 3 - Expenses'!E28</f>
        <v>PROD</v>
      </c>
      <c r="F193" s="1199"/>
      <c r="G193" s="629">
        <f>'Sch 3 - Expenses'!G28</f>
        <v>0</v>
      </c>
      <c r="H193" s="629">
        <f>'Sch 3 - Expenses'!H28</f>
        <v>0</v>
      </c>
      <c r="I193" s="629">
        <f>'Sch 3 - Expenses'!I28</f>
        <v>0</v>
      </c>
      <c r="J193" s="630">
        <f>'Sch 3 - Expenses'!J28</f>
        <v>0</v>
      </c>
      <c r="K193" s="1167">
        <v>1</v>
      </c>
      <c r="N193" s="1278">
        <f>VLOOKUP($A193,'New Resources - Individual'!$A$4:$Y$151,N$2,FALSE)*N$1</f>
        <v>0</v>
      </c>
      <c r="O193" s="1202">
        <f>$G193+N193</f>
        <v>0</v>
      </c>
      <c r="P193" s="1203">
        <f>VLOOKUP($E193,O$463:R$474,2,FALSE)*O193*($K193)+IF($G193&lt;&gt;0,($H193/$G193)*O193,0)*(1-$K193)</f>
        <v>0</v>
      </c>
      <c r="Q193" s="1203">
        <f>VLOOKUP($E193,O$463:R$474,3,FALSE)*O193*($K193)+IF($G193&lt;&gt;0,($I193/$G193)*O193,0)*(1-$K193)</f>
        <v>0</v>
      </c>
      <c r="R193" s="1203">
        <f>VLOOKUP($E193,O$463:R$474,4,FALSE)*O193*($K193)+(O193-P193-Q193)*(1-$K193)</f>
        <v>0</v>
      </c>
      <c r="S193" s="1243"/>
      <c r="V193" s="1278">
        <f>VLOOKUP($A193,'New Resources - Individual'!$A$4:$Y$151,V$2,FALSE)*V$1</f>
        <v>0</v>
      </c>
      <c r="W193" s="1202">
        <f>$G193+V193</f>
        <v>0</v>
      </c>
      <c r="X193" s="1203">
        <f>VLOOKUP($E193,W$463:Z$474,2,FALSE)*W193*($K193)+IF($G193&lt;&gt;0,($H193/$G193)*W193,0)*(1-$K193)</f>
        <v>0</v>
      </c>
      <c r="Y193" s="1203">
        <f>VLOOKUP($E193,W$463:Z$474,3,FALSE)*W193*($K193)+IF($G193&lt;&gt;0,($I193/$G193)*W193,0)*(1-$K193)</f>
        <v>0</v>
      </c>
      <c r="Z193" s="1203">
        <f>VLOOKUP($E193,W$463:Z$474,4,FALSE)*W193*($K193)+(W193-X193-Y193)*(1-$K193)</f>
        <v>0</v>
      </c>
      <c r="AA193" s="1243"/>
      <c r="AD193" s="1278">
        <f>VLOOKUP($A193,'New Resources - Individual'!$A$4:$Y$151,AD$2,FALSE)*AD$1</f>
        <v>0</v>
      </c>
      <c r="AE193" s="1202">
        <f>$G193+AD193</f>
        <v>0</v>
      </c>
      <c r="AF193" s="1203">
        <f>VLOOKUP($E193,AE$463:AH$474,2,FALSE)*AE193*($K193)+IF($G193&lt;&gt;0,($H193/$G193)*AE193,0)*(1-$K193)</f>
        <v>0</v>
      </c>
      <c r="AG193" s="1203">
        <f>VLOOKUP($E193,AE$463:AH$474,3,FALSE)*AE193*($K193)+IF($G193&lt;&gt;0,($I193/$G193)*AE193,0)*(1-$K193)</f>
        <v>0</v>
      </c>
      <c r="AH193" s="1203">
        <f>VLOOKUP($E193,AE$463:AH$474,4,FALSE)*AE193*($K193)+(AE193-AF193-AG193)*(1-$K193)</f>
        <v>0</v>
      </c>
      <c r="AI193" s="1243"/>
      <c r="AL193" s="1278">
        <f>VLOOKUP($A193,'New Resources - Individual'!$A$4:$Y$151,AL$2,FALSE)*AL$1</f>
        <v>0</v>
      </c>
      <c r="AM193" s="1202">
        <f>$G193+AL193</f>
        <v>0</v>
      </c>
      <c r="AN193" s="1203">
        <f>VLOOKUP($E193,AM$463:AP$474,2,FALSE)*AM193*($K193)+IF($G193&lt;&gt;0,($H193/$G193)*AM193,0)*(1-$K193)</f>
        <v>0</v>
      </c>
      <c r="AO193" s="1203">
        <f>VLOOKUP($E193,AM$463:AP$474,3,FALSE)*AM193*($K193)+IF($G193&lt;&gt;0,($I193/$G193)*AM193,0)*(1-$K193)</f>
        <v>0</v>
      </c>
      <c r="AP193" s="1203">
        <f>VLOOKUP($E193,AM$463:AP$474,4,FALSE)*AM193*($K193)+(AM193-AN193-AO193)*(1-$K193)</f>
        <v>0</v>
      </c>
      <c r="AQ193" s="1243"/>
      <c r="AT193" s="1278">
        <f>VLOOKUP($A193,'New Resources - Individual'!$A$4:$Y$151,AT$2,FALSE)*AT$1</f>
        <v>0</v>
      </c>
      <c r="AU193" s="1202">
        <f>$G193+AT193</f>
        <v>0</v>
      </c>
      <c r="AV193" s="1203">
        <f>VLOOKUP($E193,AU$463:AX$474,2,FALSE)*AU193*($K193)+IF($G193&lt;&gt;0,($H193/$G193)*AU193,0)*(1-$K193)</f>
        <v>0</v>
      </c>
      <c r="AW193" s="1203">
        <f>VLOOKUP($E193,AU$463:AX$474,3,FALSE)*AU193*($K193)+IF($G193&lt;&gt;0,($I193/$G193)*AU193,0)*(1-$K193)</f>
        <v>0</v>
      </c>
      <c r="AX193" s="1203">
        <f>VLOOKUP($E193,AU$463:AX$474,4,FALSE)*AU193*($K193)+(AU193-AV193-AW193)*(1-$K193)</f>
        <v>0</v>
      </c>
      <c r="AY193" s="1243"/>
      <c r="BB193" s="1278">
        <f>VLOOKUP($A193,'New Resources - Individual'!$A$4:$Y$151,BB$2,FALSE)*BB$1</f>
        <v>0</v>
      </c>
      <c r="BC193" s="1202">
        <f>$G193+BB193</f>
        <v>0</v>
      </c>
      <c r="BD193" s="1203">
        <f>VLOOKUP($E193,BC$463:BF$474,2,FALSE)*BC193*($K193)+IF($G193&lt;&gt;0,($H193/$G193)*BC193,0)*(1-$K193)</f>
        <v>0</v>
      </c>
      <c r="BE193" s="1203">
        <f>VLOOKUP($E193,BC$463:BF$474,3,FALSE)*BC193*($K193)+IF($G193&lt;&gt;0,($I193/$G193)*BC193,0)*(1-$K193)</f>
        <v>0</v>
      </c>
      <c r="BF193" s="1203">
        <f>VLOOKUP($E193,BC$463:BF$474,4,FALSE)*BC193*($K193)+(BC193-BD193-BE193)*(1-$K193)</f>
        <v>0</v>
      </c>
      <c r="BG193" s="1243"/>
      <c r="BJ193" s="1278">
        <f>VLOOKUP($A193,'New Resources - Individual'!$A$4:$Y$151,BJ$2,FALSE)*BJ$1</f>
        <v>0</v>
      </c>
      <c r="BK193" s="1202">
        <f>$G193+BJ193</f>
        <v>0</v>
      </c>
      <c r="BL193" s="1203">
        <f>VLOOKUP($E193,BK$463:BN$474,2,FALSE)*BK193*($K193)+IF($G193&lt;&gt;0,($H193/$G193)*BK193,0)*(1-$K193)</f>
        <v>0</v>
      </c>
      <c r="BM193" s="1203">
        <f>VLOOKUP($E193,BK$463:BN$474,3,FALSE)*BK193*($K193)+IF($G193&lt;&gt;0,($I193/$G193)*BK193,0)*(1-$K193)</f>
        <v>0</v>
      </c>
      <c r="BN193" s="1203">
        <f>VLOOKUP($E193,BK$463:BN$474,4,FALSE)*BK193*($K193)+(BK193-BL193-BM193)*(1-$K193)</f>
        <v>0</v>
      </c>
      <c r="BO193" s="1243"/>
      <c r="BR193" s="1278">
        <f>VLOOKUP($A193,'New Resources - Individual'!$A$4:$Y$151,BR$2,FALSE)*BR$1</f>
        <v>0</v>
      </c>
      <c r="BS193" s="1202">
        <f>$G193+BR193</f>
        <v>0</v>
      </c>
      <c r="BT193" s="1203">
        <f>VLOOKUP($E193,BS$463:BV$474,2,FALSE)*BS193*($K193)+IF($G193&lt;&gt;0,($H193/$G193)*BS193,0)*(1-$K193)</f>
        <v>0</v>
      </c>
      <c r="BU193" s="1203">
        <f>VLOOKUP($E193,BS$463:BV$474,3,FALSE)*BS193*($K193)+IF($G193&lt;&gt;0,($I193/$G193)*BS193,0)*(1-$K193)</f>
        <v>0</v>
      </c>
      <c r="BV193" s="1203">
        <f>VLOOKUP($E193,BS$463:BV$474,4,FALSE)*BS193*($K193)+(BS193-BT193-BU193)*(1-$K193)</f>
        <v>0</v>
      </c>
      <c r="BW193" s="1243"/>
      <c r="BZ193" s="1278">
        <f>VLOOKUP($A193,'New Resources - Individual'!$A$4:$Y$151,BZ$2,FALSE)*BZ$1</f>
        <v>0</v>
      </c>
      <c r="CA193" s="1202">
        <f>$G193+BZ193</f>
        <v>0</v>
      </c>
      <c r="CB193" s="1203">
        <f>VLOOKUP($E193,CA$463:CD$474,2,FALSE)*CA193*($K193)+IF($G193&lt;&gt;0,($H193/$G193)*CA193,0)*(1-$K193)</f>
        <v>0</v>
      </c>
      <c r="CC193" s="1203">
        <f>VLOOKUP($E193,CA$463:CD$474,3,FALSE)*CA193*($K193)+IF($G193&lt;&gt;0,($I193/$G193)*CA193,0)*(1-$K193)</f>
        <v>0</v>
      </c>
      <c r="CD193" s="1203">
        <f>VLOOKUP($E193,CA$463:CD$474,4,FALSE)*CA193*($K193)+(CA193-CB193-CC193)*(1-$K193)</f>
        <v>0</v>
      </c>
      <c r="CE193" s="1243"/>
      <c r="CH193" s="1278">
        <f>VLOOKUP($A193,'New Resources - Individual'!$A$4:$Y$151,CH$2,FALSE)*CH$1</f>
        <v>0</v>
      </c>
      <c r="CI193" s="1202">
        <f>$G193+CH193</f>
        <v>0</v>
      </c>
      <c r="CJ193" s="1203">
        <f>VLOOKUP($E193,CI$463:CL$474,2,FALSE)*CI193*($K193)+IF($G193&lt;&gt;0,($H193/$G193)*CI193,0)*(1-$K193)</f>
        <v>0</v>
      </c>
      <c r="CK193" s="1203">
        <f>VLOOKUP($E193,CI$463:CL$474,3,FALSE)*CI193*($K193)+IF($G193&lt;&gt;0,($I193/$G193)*CI193,0)*(1-$K193)</f>
        <v>0</v>
      </c>
      <c r="CL193" s="1203">
        <f>VLOOKUP($E193,CI$463:CL$474,4,FALSE)*CI193*($K193)+(CI193-CJ193-CK193)*(1-$K193)</f>
        <v>0</v>
      </c>
      <c r="CM193" s="1243"/>
      <c r="CP193" s="1278">
        <f>VLOOKUP($A193,'New Resources - Individual'!$A$4:$Y$151,CP$2,FALSE)*CP$1</f>
        <v>0</v>
      </c>
      <c r="CQ193" s="1202">
        <f>$G193+CP193</f>
        <v>0</v>
      </c>
      <c r="CR193" s="1203">
        <f>VLOOKUP($E193,CQ$463:CT$474,2,FALSE)*CQ193*($K193)+IF($G193&lt;&gt;0,($H193/$G193)*CQ193,0)*(1-$K193)</f>
        <v>0</v>
      </c>
      <c r="CS193" s="1203">
        <f>VLOOKUP($E193,CQ$463:CT$474,3,FALSE)*CQ193*($K193)+IF($G193&lt;&gt;0,($I193/$G193)*CQ193,0)*(1-$K193)</f>
        <v>0</v>
      </c>
      <c r="CT193" s="1203">
        <f>VLOOKUP($E193,CQ$463:CT$474,4,FALSE)*CQ193*($K193)+(CQ193-CR193-CS193)*(1-$K193)</f>
        <v>0</v>
      </c>
      <c r="CU193" s="1243"/>
      <c r="CX193" s="1278">
        <f>VLOOKUP($A193,'New Resources - Individual'!$A$4:$Y$151,CX$2,FALSE)*CX$1</f>
        <v>0</v>
      </c>
      <c r="CY193" s="1202">
        <f>$G193+CX193</f>
        <v>0</v>
      </c>
      <c r="CZ193" s="1203">
        <f>VLOOKUP($E193,CY$463:DB$474,2,FALSE)*CY193*($K193)+IF($G193&lt;&gt;0,($H193/$G193)*CY193,0)*(1-$K193)</f>
        <v>0</v>
      </c>
      <c r="DA193" s="1203">
        <f>VLOOKUP($E193,CY$463:DB$474,3,FALSE)*CY193*($K193)+IF($G193&lt;&gt;0,($I193/$G193)*CY193,0)*(1-$K193)</f>
        <v>0</v>
      </c>
      <c r="DB193" s="1203">
        <f>VLOOKUP($E193,CY$463:DB$474,4,FALSE)*CY193*($K193)+(CY193-CZ193-DA193)*(1-$K193)</f>
        <v>0</v>
      </c>
      <c r="DC193" s="1243"/>
      <c r="DF193" s="1278">
        <f>VLOOKUP($A193,'New Resources - Individual'!$A$4:$Y$151,DF$2,FALSE)*DF$1</f>
        <v>0</v>
      </c>
      <c r="DG193" s="1202">
        <f>$G193+DF193</f>
        <v>0</v>
      </c>
      <c r="DH193" s="1203">
        <f>VLOOKUP($E193,DG$463:DJ$474,2,FALSE)*DG193*($K193)+IF($G193&lt;&gt;0,($H193/$G193)*DG193,0)*(1-$K193)</f>
        <v>0</v>
      </c>
      <c r="DI193" s="1203">
        <f>VLOOKUP($E193,DG$463:DJ$474,3,FALSE)*DG193*($K193)+IF($G193&lt;&gt;0,($I193/$G193)*DG193,0)*(1-$K193)</f>
        <v>0</v>
      </c>
      <c r="DJ193" s="1203">
        <f>VLOOKUP($E193,DG$463:DJ$474,4,FALSE)*DG193*($K193)+(DG193-DH193-DI193)*(1-$K193)</f>
        <v>0</v>
      </c>
      <c r="DK193" s="1243"/>
      <c r="DN193" s="1278">
        <f>VLOOKUP($A193,'New Resources - Individual'!$A$4:$Y$151,DN$2,FALSE)*DN$1</f>
        <v>0</v>
      </c>
      <c r="DO193" s="1202">
        <f>$G193+DN193</f>
        <v>0</v>
      </c>
      <c r="DP193" s="1203">
        <f>VLOOKUP($E193,DO$463:DR$474,2,FALSE)*DO193*($K193)+IF($G193&lt;&gt;0,($H193/$G193)*DO193,0)*(1-$K193)</f>
        <v>0</v>
      </c>
      <c r="DQ193" s="1203">
        <f>VLOOKUP($E193,DO$463:DR$474,3,FALSE)*DO193*($K193)+IF($G193&lt;&gt;0,($I193/$G193)*DO193,0)*(1-$K193)</f>
        <v>0</v>
      </c>
      <c r="DR193" s="1203">
        <f>VLOOKUP($E193,DO$463:DR$474,4,FALSE)*DO193*($K193)+(DO193-DP193-DQ193)*(1-$K193)</f>
        <v>0</v>
      </c>
      <c r="DS193" s="1243"/>
      <c r="DV193" s="1278">
        <f>VLOOKUP($A193,'New Resources - Individual'!$A$4:$Y$151,DV$2,FALSE)*DV$1</f>
        <v>0</v>
      </c>
      <c r="DW193" s="1202">
        <f>$G193+DV193</f>
        <v>0</v>
      </c>
      <c r="DX193" s="1203">
        <f>VLOOKUP($E193,DW$463:DZ$474,2,FALSE)*DW193*($K193)+IF($G193&lt;&gt;0,($H193/$G193)*DW193,0)*(1-$K193)</f>
        <v>0</v>
      </c>
      <c r="DY193" s="1203">
        <f>VLOOKUP($E193,DW$463:DZ$474,3,FALSE)*DW193*($K193)+IF($G193&lt;&gt;0,($I193/$G193)*DW193,0)*(1-$K193)</f>
        <v>0</v>
      </c>
      <c r="DZ193" s="1203">
        <f>VLOOKUP($E193,DW$463:DZ$474,4,FALSE)*DW193*($K193)+(DW193-DX193-DY193)*(1-$K193)</f>
        <v>0</v>
      </c>
      <c r="EA193" s="1243"/>
      <c r="ED193" s="1278">
        <f>VLOOKUP($A193,'New Resources - Individual'!$A$4:$Y$151,ED$2,FALSE)*ED$1</f>
        <v>0</v>
      </c>
      <c r="EE193" s="1202">
        <f>$G193+ED193</f>
        <v>0</v>
      </c>
      <c r="EF193" s="1203">
        <f>VLOOKUP($E193,EE$463:EH$474,2,FALSE)*EE193*($K193)+IF($G193&lt;&gt;0,($H193/$G193)*EE193,0)*(1-$K193)</f>
        <v>0</v>
      </c>
      <c r="EG193" s="1203">
        <f>VLOOKUP($E193,EE$463:EH$474,3,FALSE)*EE193*($K193)+IF($G193&lt;&gt;0,($I193/$G193)*EE193,0)*(1-$K193)</f>
        <v>0</v>
      </c>
      <c r="EH193" s="1203">
        <f>VLOOKUP($E193,EE$463:EH$474,4,FALSE)*EE193*($K193)+(EE193-EF193-EG193)*(1-$K193)</f>
        <v>0</v>
      </c>
      <c r="EI193" s="1243"/>
      <c r="EL193" s="1278">
        <f>VLOOKUP($A193,'New Resources - Individual'!$A$4:$Y$151,EL$2,FALSE)*EL$1</f>
        <v>0</v>
      </c>
      <c r="EM193" s="1202">
        <f>$G193+EL193</f>
        <v>0</v>
      </c>
      <c r="EN193" s="1203">
        <f>VLOOKUP($E193,EM$463:EP$474,2,FALSE)*EM193*($K193)+IF($G193&lt;&gt;0,($H193/$G193)*EM193,0)*(1-$K193)</f>
        <v>0</v>
      </c>
      <c r="EO193" s="1203">
        <f>VLOOKUP($E193,EM$463:EP$474,3,FALSE)*EM193*($K193)+IF($G193&lt;&gt;0,($I193/$G193)*EM193,0)*(1-$K193)</f>
        <v>0</v>
      </c>
      <c r="EP193" s="1203">
        <f>VLOOKUP($E193,EM$463:EP$474,4,FALSE)*EM193*($K193)+(EM193-EN193-EO193)*(1-$K193)</f>
        <v>0</v>
      </c>
      <c r="EQ193" s="1243"/>
      <c r="ET193" s="1278">
        <f>VLOOKUP($A193,'New Resources - Individual'!$A$4:$Y$151,ET$2,FALSE)*ET$1</f>
        <v>0</v>
      </c>
      <c r="EU193" s="1202">
        <f>$G193+ET193</f>
        <v>0</v>
      </c>
      <c r="EV193" s="1203">
        <f>VLOOKUP($E193,EU$463:EX$474,2,FALSE)*EU193*($K193)+IF($G193&lt;&gt;0,($H193/$G193)*EU193,0)*(1-$K193)</f>
        <v>0</v>
      </c>
      <c r="EW193" s="1203">
        <f>VLOOKUP($E193,EU$463:EX$474,3,FALSE)*EU193*($K193)+IF($G193&lt;&gt;0,($I193/$G193)*EU193,0)*(1-$K193)</f>
        <v>0</v>
      </c>
      <c r="EX193" s="1203">
        <f>VLOOKUP($E193,EU$463:EX$474,4,FALSE)*EU193*($K193)+(EU193-EV193-EW193)*(1-$K193)</f>
        <v>0</v>
      </c>
      <c r="EY193" s="1243"/>
      <c r="FB193" s="1278">
        <f>VLOOKUP($A193,'New Resources - Individual'!$A$4:$Y$151,FB$2,FALSE)*FB$1</f>
        <v>0</v>
      </c>
      <c r="FC193" s="1202">
        <f>$G193+FB193</f>
        <v>0</v>
      </c>
      <c r="FD193" s="1203">
        <f>VLOOKUP($E193,FC$463:FF$474,2,FALSE)*FC193*($K193)+IF($G193&lt;&gt;0,($H193/$G193)*FC193,0)*(1-$K193)</f>
        <v>0</v>
      </c>
      <c r="FE193" s="1203">
        <f>VLOOKUP($E193,FC$463:FF$474,3,FALSE)*FC193*($K193)+IF($G193&lt;&gt;0,($I193/$G193)*FC193,0)*(1-$K193)</f>
        <v>0</v>
      </c>
      <c r="FF193" s="1203">
        <f>VLOOKUP($E193,FC$463:FF$474,4,FALSE)*FC193*($K193)+(FC193-FD193-FE193)*(1-$K193)</f>
        <v>0</v>
      </c>
      <c r="FG193" s="1243"/>
      <c r="FJ193" s="1278">
        <f>VLOOKUP($A193,'New Resources - Individual'!$A$4:$Y$151,FJ$2,FALSE)*FJ$1</f>
        <v>0</v>
      </c>
      <c r="FK193" s="1202">
        <f>$G193+FJ193</f>
        <v>0</v>
      </c>
      <c r="FL193" s="1203">
        <f>VLOOKUP($E193,FK$463:FN$474,2,FALSE)*FK193*($K193)+IF($G193&lt;&gt;0,($H193/$G193)*FK193,0)*(1-$K193)</f>
        <v>0</v>
      </c>
      <c r="FM193" s="1203">
        <f>VLOOKUP($E193,FK$463:FN$474,3,FALSE)*FK193*($K193)+IF($G193&lt;&gt;0,($I193/$G193)*FK193,0)*(1-$K193)</f>
        <v>0</v>
      </c>
      <c r="FN193" s="1203">
        <f>VLOOKUP($E193,FK$463:FN$474,4,FALSE)*FK193*($K193)+(FK193-FL193-FM193)*(1-$K193)</f>
        <v>0</v>
      </c>
      <c r="FO193" s="1243"/>
    </row>
    <row r="194" spans="1:171" ht="16.5">
      <c r="A194" s="1323"/>
      <c r="B194" s="135" t="s">
        <v>760</v>
      </c>
      <c r="C194" s="521"/>
      <c r="D194" s="521"/>
      <c r="E194" s="1327"/>
      <c r="F194" s="769"/>
      <c r="G194" s="1327"/>
      <c r="H194" s="1327"/>
      <c r="I194" s="1327"/>
      <c r="J194" s="1328"/>
      <c r="K194" s="1167"/>
      <c r="N194" s="1278"/>
      <c r="O194" s="1202"/>
      <c r="P194" s="1203"/>
      <c r="Q194" s="1203"/>
      <c r="R194" s="1203"/>
      <c r="S194" s="1243"/>
      <c r="V194" s="1278"/>
      <c r="W194" s="1202"/>
      <c r="X194" s="1203"/>
      <c r="Y194" s="1203"/>
      <c r="Z194" s="1203"/>
      <c r="AA194" s="1243"/>
      <c r="AD194" s="1278"/>
      <c r="AE194" s="1202"/>
      <c r="AF194" s="1203"/>
      <c r="AG194" s="1203"/>
      <c r="AH194" s="1203"/>
      <c r="AI194" s="1243"/>
      <c r="AL194" s="1278"/>
      <c r="AM194" s="1202"/>
      <c r="AN194" s="1203"/>
      <c r="AO194" s="1203"/>
      <c r="AP194" s="1203"/>
      <c r="AQ194" s="1243"/>
      <c r="AT194" s="1278"/>
      <c r="AU194" s="1202"/>
      <c r="AV194" s="1203"/>
      <c r="AW194" s="1203"/>
      <c r="AX194" s="1203"/>
      <c r="AY194" s="1243"/>
      <c r="BB194" s="1278"/>
      <c r="BC194" s="1202"/>
      <c r="BD194" s="1203"/>
      <c r="BE194" s="1203"/>
      <c r="BF194" s="1203"/>
      <c r="BG194" s="1243"/>
      <c r="BJ194" s="1278"/>
      <c r="BK194" s="1202"/>
      <c r="BL194" s="1203"/>
      <c r="BM194" s="1203"/>
      <c r="BN194" s="1203"/>
      <c r="BO194" s="1243"/>
      <c r="BR194" s="1278"/>
      <c r="BS194" s="1202"/>
      <c r="BT194" s="1203"/>
      <c r="BU194" s="1203"/>
      <c r="BV194" s="1203"/>
      <c r="BW194" s="1243"/>
      <c r="BZ194" s="1278"/>
      <c r="CA194" s="1202"/>
      <c r="CB194" s="1203"/>
      <c r="CC194" s="1203"/>
      <c r="CD194" s="1203"/>
      <c r="CE194" s="1243"/>
      <c r="CH194" s="1278"/>
      <c r="CI194" s="1202"/>
      <c r="CJ194" s="1203"/>
      <c r="CK194" s="1203"/>
      <c r="CL194" s="1203"/>
      <c r="CM194" s="1243"/>
      <c r="CP194" s="1278"/>
      <c r="CQ194" s="1202"/>
      <c r="CR194" s="1203"/>
      <c r="CS194" s="1203"/>
      <c r="CT194" s="1203"/>
      <c r="CU194" s="1243"/>
      <c r="CX194" s="1278"/>
      <c r="CY194" s="1202"/>
      <c r="CZ194" s="1203"/>
      <c r="DA194" s="1203"/>
      <c r="DB194" s="1203"/>
      <c r="DC194" s="1243"/>
      <c r="DF194" s="1278"/>
      <c r="DG194" s="1202"/>
      <c r="DH194" s="1203"/>
      <c r="DI194" s="1203"/>
      <c r="DJ194" s="1203"/>
      <c r="DK194" s="1243"/>
      <c r="DN194" s="1278"/>
      <c r="DO194" s="1202"/>
      <c r="DP194" s="1203"/>
      <c r="DQ194" s="1203"/>
      <c r="DR194" s="1203"/>
      <c r="DS194" s="1243"/>
      <c r="DV194" s="1278"/>
      <c r="DW194" s="1202"/>
      <c r="DX194" s="1203"/>
      <c r="DY194" s="1203"/>
      <c r="DZ194" s="1203"/>
      <c r="EA194" s="1243"/>
      <c r="ED194" s="1278"/>
      <c r="EE194" s="1202"/>
      <c r="EF194" s="1203"/>
      <c r="EG194" s="1203"/>
      <c r="EH194" s="1203"/>
      <c r="EI194" s="1243"/>
      <c r="EL194" s="1278"/>
      <c r="EM194" s="1202"/>
      <c r="EN194" s="1203"/>
      <c r="EO194" s="1203"/>
      <c r="EP194" s="1203"/>
      <c r="EQ194" s="1243"/>
      <c r="ET194" s="1278"/>
      <c r="EU194" s="1202"/>
      <c r="EV194" s="1203"/>
      <c r="EW194" s="1203"/>
      <c r="EX194" s="1203"/>
      <c r="EY194" s="1243"/>
      <c r="FB194" s="1278"/>
      <c r="FC194" s="1202"/>
      <c r="FD194" s="1203"/>
      <c r="FE194" s="1203"/>
      <c r="FF194" s="1203"/>
      <c r="FG194" s="1243"/>
      <c r="FJ194" s="1278"/>
      <c r="FK194" s="1202"/>
      <c r="FL194" s="1203"/>
      <c r="FM194" s="1203"/>
      <c r="FN194" s="1203"/>
      <c r="FO194" s="1243"/>
    </row>
    <row r="195" spans="1:171">
      <c r="A195" s="1323">
        <v>56</v>
      </c>
      <c r="B195" s="1232" t="s">
        <v>748</v>
      </c>
      <c r="C195" s="1197"/>
      <c r="D195" s="1197" t="s">
        <v>763</v>
      </c>
      <c r="E195" s="629" t="str">
        <f>'Sch 3 - Expenses'!E30</f>
        <v>PROD</v>
      </c>
      <c r="F195" s="1199"/>
      <c r="G195" s="629">
        <f>'Sch 3 - Expenses'!G30</f>
        <v>0</v>
      </c>
      <c r="H195" s="629">
        <f>'Sch 3 - Expenses'!H30</f>
        <v>0</v>
      </c>
      <c r="I195" s="629">
        <f>'Sch 3 - Expenses'!I30</f>
        <v>0</v>
      </c>
      <c r="J195" s="630">
        <f>'Sch 3 - Expenses'!J30</f>
        <v>0</v>
      </c>
      <c r="K195" s="1167">
        <v>1</v>
      </c>
      <c r="N195" s="1278">
        <f>VLOOKUP($A195,'New Resources - Individual'!$A$4:$Y$151,N$2,FALSE)*N$1</f>
        <v>0</v>
      </c>
      <c r="O195" s="1202">
        <f>$G195+N195</f>
        <v>0</v>
      </c>
      <c r="P195" s="1203">
        <f>VLOOKUP($E195,O$463:R$474,2,FALSE)*O195*($K195)+IF($G195&lt;&gt;0,($H195/$G195)*O195,0)*(1-$K195)</f>
        <v>0</v>
      </c>
      <c r="Q195" s="1203">
        <f>VLOOKUP($E195,O$463:R$474,3,FALSE)*O195*($K195)+IF($G195&lt;&gt;0,($I195/$G195)*O195,0)*(1-$K195)</f>
        <v>0</v>
      </c>
      <c r="R195" s="1203">
        <f>VLOOKUP($E195,O$463:R$474,4,FALSE)*O195*($K195)+(O195-P195-Q195)*(1-$K195)</f>
        <v>0</v>
      </c>
      <c r="S195" s="1243"/>
      <c r="V195" s="1278">
        <f>VLOOKUP($A195,'New Resources - Individual'!$A$4:$Y$151,V$2,FALSE)*V$1</f>
        <v>0</v>
      </c>
      <c r="W195" s="1202">
        <f>$G195+V195</f>
        <v>0</v>
      </c>
      <c r="X195" s="1203">
        <f>VLOOKUP($E195,W$463:Z$474,2,FALSE)*W195*($K195)+IF($G195&lt;&gt;0,($H195/$G195)*W195,0)*(1-$K195)</f>
        <v>0</v>
      </c>
      <c r="Y195" s="1203">
        <f>VLOOKUP($E195,W$463:Z$474,3,FALSE)*W195*($K195)+IF($G195&lt;&gt;0,($I195/$G195)*W195,0)*(1-$K195)</f>
        <v>0</v>
      </c>
      <c r="Z195" s="1203">
        <f>VLOOKUP($E195,W$463:Z$474,4,FALSE)*W195*($K195)+(W195-X195-Y195)*(1-$K195)</f>
        <v>0</v>
      </c>
      <c r="AA195" s="1243"/>
      <c r="AD195" s="1278">
        <f>VLOOKUP($A195,'New Resources - Individual'!$A$4:$Y$151,AD$2,FALSE)*AD$1</f>
        <v>0</v>
      </c>
      <c r="AE195" s="1202">
        <f>$G195+AD195</f>
        <v>0</v>
      </c>
      <c r="AF195" s="1203">
        <f>VLOOKUP($E195,AE$463:AH$474,2,FALSE)*AE195*($K195)+IF($G195&lt;&gt;0,($H195/$G195)*AE195,0)*(1-$K195)</f>
        <v>0</v>
      </c>
      <c r="AG195" s="1203">
        <f>VLOOKUP($E195,AE$463:AH$474,3,FALSE)*AE195*($K195)+IF($G195&lt;&gt;0,($I195/$G195)*AE195,0)*(1-$K195)</f>
        <v>0</v>
      </c>
      <c r="AH195" s="1203">
        <f>VLOOKUP($E195,AE$463:AH$474,4,FALSE)*AE195*($K195)+(AE195-AF195-AG195)*(1-$K195)</f>
        <v>0</v>
      </c>
      <c r="AI195" s="1243"/>
      <c r="AL195" s="1278">
        <f>VLOOKUP($A195,'New Resources - Individual'!$A$4:$Y$151,AL$2,FALSE)*AL$1</f>
        <v>0</v>
      </c>
      <c r="AM195" s="1202">
        <f>$G195+AL195</f>
        <v>0</v>
      </c>
      <c r="AN195" s="1203">
        <f>VLOOKUP($E195,AM$463:AP$474,2,FALSE)*AM195*($K195)+IF($G195&lt;&gt;0,($H195/$G195)*AM195,0)*(1-$K195)</f>
        <v>0</v>
      </c>
      <c r="AO195" s="1203">
        <f>VLOOKUP($E195,AM$463:AP$474,3,FALSE)*AM195*($K195)+IF($G195&lt;&gt;0,($I195/$G195)*AM195,0)*(1-$K195)</f>
        <v>0</v>
      </c>
      <c r="AP195" s="1203">
        <f>VLOOKUP($E195,AM$463:AP$474,4,FALSE)*AM195*($K195)+(AM195-AN195-AO195)*(1-$K195)</f>
        <v>0</v>
      </c>
      <c r="AQ195" s="1243"/>
      <c r="AT195" s="1278">
        <f>VLOOKUP($A195,'New Resources - Individual'!$A$4:$Y$151,AT$2,FALSE)*AT$1</f>
        <v>0</v>
      </c>
      <c r="AU195" s="1202">
        <f>$G195+AT195</f>
        <v>0</v>
      </c>
      <c r="AV195" s="1203">
        <f>VLOOKUP($E195,AU$463:AX$474,2,FALSE)*AU195*($K195)+IF($G195&lt;&gt;0,($H195/$G195)*AU195,0)*(1-$K195)</f>
        <v>0</v>
      </c>
      <c r="AW195" s="1203">
        <f>VLOOKUP($E195,AU$463:AX$474,3,FALSE)*AU195*($K195)+IF($G195&lt;&gt;0,($I195/$G195)*AU195,0)*(1-$K195)</f>
        <v>0</v>
      </c>
      <c r="AX195" s="1203">
        <f>VLOOKUP($E195,AU$463:AX$474,4,FALSE)*AU195*($K195)+(AU195-AV195-AW195)*(1-$K195)</f>
        <v>0</v>
      </c>
      <c r="AY195" s="1243"/>
      <c r="BB195" s="1278">
        <f>VLOOKUP($A195,'New Resources - Individual'!$A$4:$Y$151,BB$2,FALSE)*BB$1</f>
        <v>0</v>
      </c>
      <c r="BC195" s="1202">
        <f>$G195+BB195</f>
        <v>0</v>
      </c>
      <c r="BD195" s="1203">
        <f>VLOOKUP($E195,BC$463:BF$474,2,FALSE)*BC195*($K195)+IF($G195&lt;&gt;0,($H195/$G195)*BC195,0)*(1-$K195)</f>
        <v>0</v>
      </c>
      <c r="BE195" s="1203">
        <f>VLOOKUP($E195,BC$463:BF$474,3,FALSE)*BC195*($K195)+IF($G195&lt;&gt;0,($I195/$G195)*BC195,0)*(1-$K195)</f>
        <v>0</v>
      </c>
      <c r="BF195" s="1203">
        <f>VLOOKUP($E195,BC$463:BF$474,4,FALSE)*BC195*($K195)+(BC195-BD195-BE195)*(1-$K195)</f>
        <v>0</v>
      </c>
      <c r="BG195" s="1243"/>
      <c r="BJ195" s="1278">
        <f>VLOOKUP($A195,'New Resources - Individual'!$A$4:$Y$151,BJ$2,FALSE)*BJ$1</f>
        <v>0</v>
      </c>
      <c r="BK195" s="1202">
        <f>$G195+BJ195</f>
        <v>0</v>
      </c>
      <c r="BL195" s="1203">
        <f>VLOOKUP($E195,BK$463:BN$474,2,FALSE)*BK195*($K195)+IF($G195&lt;&gt;0,($H195/$G195)*BK195,0)*(1-$K195)</f>
        <v>0</v>
      </c>
      <c r="BM195" s="1203">
        <f>VLOOKUP($E195,BK$463:BN$474,3,FALSE)*BK195*($K195)+IF($G195&lt;&gt;0,($I195/$G195)*BK195,0)*(1-$K195)</f>
        <v>0</v>
      </c>
      <c r="BN195" s="1203">
        <f>VLOOKUP($E195,BK$463:BN$474,4,FALSE)*BK195*($K195)+(BK195-BL195-BM195)*(1-$K195)</f>
        <v>0</v>
      </c>
      <c r="BO195" s="1243"/>
      <c r="BR195" s="1278">
        <f>VLOOKUP($A195,'New Resources - Individual'!$A$4:$Y$151,BR$2,FALSE)*BR$1</f>
        <v>0</v>
      </c>
      <c r="BS195" s="1202">
        <f>$G195+BR195</f>
        <v>0</v>
      </c>
      <c r="BT195" s="1203">
        <f>VLOOKUP($E195,BS$463:BV$474,2,FALSE)*BS195*($K195)+IF($G195&lt;&gt;0,($H195/$G195)*BS195,0)*(1-$K195)</f>
        <v>0</v>
      </c>
      <c r="BU195" s="1203">
        <f>VLOOKUP($E195,BS$463:BV$474,3,FALSE)*BS195*($K195)+IF($G195&lt;&gt;0,($I195/$G195)*BS195,0)*(1-$K195)</f>
        <v>0</v>
      </c>
      <c r="BV195" s="1203">
        <f>VLOOKUP($E195,BS$463:BV$474,4,FALSE)*BS195*($K195)+(BS195-BT195-BU195)*(1-$K195)</f>
        <v>0</v>
      </c>
      <c r="BW195" s="1243"/>
      <c r="BZ195" s="1278">
        <f>VLOOKUP($A195,'New Resources - Individual'!$A$4:$Y$151,BZ$2,FALSE)*BZ$1</f>
        <v>0</v>
      </c>
      <c r="CA195" s="1202">
        <f>$G195+BZ195</f>
        <v>0</v>
      </c>
      <c r="CB195" s="1203">
        <f>VLOOKUP($E195,CA$463:CD$474,2,FALSE)*CA195*($K195)+IF($G195&lt;&gt;0,($H195/$G195)*CA195,0)*(1-$K195)</f>
        <v>0</v>
      </c>
      <c r="CC195" s="1203">
        <f>VLOOKUP($E195,CA$463:CD$474,3,FALSE)*CA195*($K195)+IF($G195&lt;&gt;0,($I195/$G195)*CA195,0)*(1-$K195)</f>
        <v>0</v>
      </c>
      <c r="CD195" s="1203">
        <f>VLOOKUP($E195,CA$463:CD$474,4,FALSE)*CA195*($K195)+(CA195-CB195-CC195)*(1-$K195)</f>
        <v>0</v>
      </c>
      <c r="CE195" s="1243"/>
      <c r="CH195" s="1278">
        <f>VLOOKUP($A195,'New Resources - Individual'!$A$4:$Y$151,CH$2,FALSE)*CH$1</f>
        <v>0</v>
      </c>
      <c r="CI195" s="1202">
        <f>$G195+CH195</f>
        <v>0</v>
      </c>
      <c r="CJ195" s="1203">
        <f>VLOOKUP($E195,CI$463:CL$474,2,FALSE)*CI195*($K195)+IF($G195&lt;&gt;0,($H195/$G195)*CI195,0)*(1-$K195)</f>
        <v>0</v>
      </c>
      <c r="CK195" s="1203">
        <f>VLOOKUP($E195,CI$463:CL$474,3,FALSE)*CI195*($K195)+IF($G195&lt;&gt;0,($I195/$G195)*CI195,0)*(1-$K195)</f>
        <v>0</v>
      </c>
      <c r="CL195" s="1203">
        <f>VLOOKUP($E195,CI$463:CL$474,4,FALSE)*CI195*($K195)+(CI195-CJ195-CK195)*(1-$K195)</f>
        <v>0</v>
      </c>
      <c r="CM195" s="1243"/>
      <c r="CP195" s="1278">
        <f>VLOOKUP($A195,'New Resources - Individual'!$A$4:$Y$151,CP$2,FALSE)*CP$1</f>
        <v>0</v>
      </c>
      <c r="CQ195" s="1202">
        <f>$G195+CP195</f>
        <v>0</v>
      </c>
      <c r="CR195" s="1203">
        <f>VLOOKUP($E195,CQ$463:CT$474,2,FALSE)*CQ195*($K195)+IF($G195&lt;&gt;0,($H195/$G195)*CQ195,0)*(1-$K195)</f>
        <v>0</v>
      </c>
      <c r="CS195" s="1203">
        <f>VLOOKUP($E195,CQ$463:CT$474,3,FALSE)*CQ195*($K195)+IF($G195&lt;&gt;0,($I195/$G195)*CQ195,0)*(1-$K195)</f>
        <v>0</v>
      </c>
      <c r="CT195" s="1203">
        <f>VLOOKUP($E195,CQ$463:CT$474,4,FALSE)*CQ195*($K195)+(CQ195-CR195-CS195)*(1-$K195)</f>
        <v>0</v>
      </c>
      <c r="CU195" s="1243"/>
      <c r="CX195" s="1278">
        <f>VLOOKUP($A195,'New Resources - Individual'!$A$4:$Y$151,CX$2,FALSE)*CX$1</f>
        <v>0</v>
      </c>
      <c r="CY195" s="1202">
        <f>$G195+CX195</f>
        <v>0</v>
      </c>
      <c r="CZ195" s="1203">
        <f>VLOOKUP($E195,CY$463:DB$474,2,FALSE)*CY195*($K195)+IF($G195&lt;&gt;0,($H195/$G195)*CY195,0)*(1-$K195)</f>
        <v>0</v>
      </c>
      <c r="DA195" s="1203">
        <f>VLOOKUP($E195,CY$463:DB$474,3,FALSE)*CY195*($K195)+IF($G195&lt;&gt;0,($I195/$G195)*CY195,0)*(1-$K195)</f>
        <v>0</v>
      </c>
      <c r="DB195" s="1203">
        <f>VLOOKUP($E195,CY$463:DB$474,4,FALSE)*CY195*($K195)+(CY195-CZ195-DA195)*(1-$K195)</f>
        <v>0</v>
      </c>
      <c r="DC195" s="1243"/>
      <c r="DF195" s="1278">
        <f>VLOOKUP($A195,'New Resources - Individual'!$A$4:$Y$151,DF$2,FALSE)*DF$1</f>
        <v>0</v>
      </c>
      <c r="DG195" s="1202">
        <f>$G195+DF195</f>
        <v>0</v>
      </c>
      <c r="DH195" s="1203">
        <f>VLOOKUP($E195,DG$463:DJ$474,2,FALSE)*DG195*($K195)+IF($G195&lt;&gt;0,($H195/$G195)*DG195,0)*(1-$K195)</f>
        <v>0</v>
      </c>
      <c r="DI195" s="1203">
        <f>VLOOKUP($E195,DG$463:DJ$474,3,FALSE)*DG195*($K195)+IF($G195&lt;&gt;0,($I195/$G195)*DG195,0)*(1-$K195)</f>
        <v>0</v>
      </c>
      <c r="DJ195" s="1203">
        <f>VLOOKUP($E195,DG$463:DJ$474,4,FALSE)*DG195*($K195)+(DG195-DH195-DI195)*(1-$K195)</f>
        <v>0</v>
      </c>
      <c r="DK195" s="1243"/>
      <c r="DN195" s="1278">
        <f>VLOOKUP($A195,'New Resources - Individual'!$A$4:$Y$151,DN$2,FALSE)*DN$1</f>
        <v>0</v>
      </c>
      <c r="DO195" s="1202">
        <f>$G195+DN195</f>
        <v>0</v>
      </c>
      <c r="DP195" s="1203">
        <f>VLOOKUP($E195,DO$463:DR$474,2,FALSE)*DO195*($K195)+IF($G195&lt;&gt;0,($H195/$G195)*DO195,0)*(1-$K195)</f>
        <v>0</v>
      </c>
      <c r="DQ195" s="1203">
        <f>VLOOKUP($E195,DO$463:DR$474,3,FALSE)*DO195*($K195)+IF($G195&lt;&gt;0,($I195/$G195)*DO195,0)*(1-$K195)</f>
        <v>0</v>
      </c>
      <c r="DR195" s="1203">
        <f>VLOOKUP($E195,DO$463:DR$474,4,FALSE)*DO195*($K195)+(DO195-DP195-DQ195)*(1-$K195)</f>
        <v>0</v>
      </c>
      <c r="DS195" s="1243"/>
      <c r="DV195" s="1278">
        <f>VLOOKUP($A195,'New Resources - Individual'!$A$4:$Y$151,DV$2,FALSE)*DV$1</f>
        <v>0</v>
      </c>
      <c r="DW195" s="1202">
        <f>$G195+DV195</f>
        <v>0</v>
      </c>
      <c r="DX195" s="1203">
        <f>VLOOKUP($E195,DW$463:DZ$474,2,FALSE)*DW195*($K195)+IF($G195&lt;&gt;0,($H195/$G195)*DW195,0)*(1-$K195)</f>
        <v>0</v>
      </c>
      <c r="DY195" s="1203">
        <f>VLOOKUP($E195,DW$463:DZ$474,3,FALSE)*DW195*($K195)+IF($G195&lt;&gt;0,($I195/$G195)*DW195,0)*(1-$K195)</f>
        <v>0</v>
      </c>
      <c r="DZ195" s="1203">
        <f>VLOOKUP($E195,DW$463:DZ$474,4,FALSE)*DW195*($K195)+(DW195-DX195-DY195)*(1-$K195)</f>
        <v>0</v>
      </c>
      <c r="EA195" s="1243"/>
      <c r="ED195" s="1278">
        <f>VLOOKUP($A195,'New Resources - Individual'!$A$4:$Y$151,ED$2,FALSE)*ED$1</f>
        <v>0</v>
      </c>
      <c r="EE195" s="1202">
        <f>$G195+ED195</f>
        <v>0</v>
      </c>
      <c r="EF195" s="1203">
        <f>VLOOKUP($E195,EE$463:EH$474,2,FALSE)*EE195*($K195)+IF($G195&lt;&gt;0,($H195/$G195)*EE195,0)*(1-$K195)</f>
        <v>0</v>
      </c>
      <c r="EG195" s="1203">
        <f>VLOOKUP($E195,EE$463:EH$474,3,FALSE)*EE195*($K195)+IF($G195&lt;&gt;0,($I195/$G195)*EE195,0)*(1-$K195)</f>
        <v>0</v>
      </c>
      <c r="EH195" s="1203">
        <f>VLOOKUP($E195,EE$463:EH$474,4,FALSE)*EE195*($K195)+(EE195-EF195-EG195)*(1-$K195)</f>
        <v>0</v>
      </c>
      <c r="EI195" s="1243"/>
      <c r="EL195" s="1278">
        <f>VLOOKUP($A195,'New Resources - Individual'!$A$4:$Y$151,EL$2,FALSE)*EL$1</f>
        <v>0</v>
      </c>
      <c r="EM195" s="1202">
        <f>$G195+EL195</f>
        <v>0</v>
      </c>
      <c r="EN195" s="1203">
        <f>VLOOKUP($E195,EM$463:EP$474,2,FALSE)*EM195*($K195)+IF($G195&lt;&gt;0,($H195/$G195)*EM195,0)*(1-$K195)</f>
        <v>0</v>
      </c>
      <c r="EO195" s="1203">
        <f>VLOOKUP($E195,EM$463:EP$474,3,FALSE)*EM195*($K195)+IF($G195&lt;&gt;0,($I195/$G195)*EM195,0)*(1-$K195)</f>
        <v>0</v>
      </c>
      <c r="EP195" s="1203">
        <f>VLOOKUP($E195,EM$463:EP$474,4,FALSE)*EM195*($K195)+(EM195-EN195-EO195)*(1-$K195)</f>
        <v>0</v>
      </c>
      <c r="EQ195" s="1243"/>
      <c r="ET195" s="1278">
        <f>VLOOKUP($A195,'New Resources - Individual'!$A$4:$Y$151,ET$2,FALSE)*ET$1</f>
        <v>0</v>
      </c>
      <c r="EU195" s="1202">
        <f>$G195+ET195</f>
        <v>0</v>
      </c>
      <c r="EV195" s="1203">
        <f>VLOOKUP($E195,EU$463:EX$474,2,FALSE)*EU195*($K195)+IF($G195&lt;&gt;0,($H195/$G195)*EU195,0)*(1-$K195)</f>
        <v>0</v>
      </c>
      <c r="EW195" s="1203">
        <f>VLOOKUP($E195,EU$463:EX$474,3,FALSE)*EU195*($K195)+IF($G195&lt;&gt;0,($I195/$G195)*EU195,0)*(1-$K195)</f>
        <v>0</v>
      </c>
      <c r="EX195" s="1203">
        <f>VLOOKUP($E195,EU$463:EX$474,4,FALSE)*EU195*($K195)+(EU195-EV195-EW195)*(1-$K195)</f>
        <v>0</v>
      </c>
      <c r="EY195" s="1243"/>
      <c r="FB195" s="1278">
        <f>VLOOKUP($A195,'New Resources - Individual'!$A$4:$Y$151,FB$2,FALSE)*FB$1</f>
        <v>0</v>
      </c>
      <c r="FC195" s="1202">
        <f>$G195+FB195</f>
        <v>0</v>
      </c>
      <c r="FD195" s="1203">
        <f>VLOOKUP($E195,FC$463:FF$474,2,FALSE)*FC195*($K195)+IF($G195&lt;&gt;0,($H195/$G195)*FC195,0)*(1-$K195)</f>
        <v>0</v>
      </c>
      <c r="FE195" s="1203">
        <f>VLOOKUP($E195,FC$463:FF$474,3,FALSE)*FC195*($K195)+IF($G195&lt;&gt;0,($I195/$G195)*FC195,0)*(1-$K195)</f>
        <v>0</v>
      </c>
      <c r="FF195" s="1203">
        <f>VLOOKUP($E195,FC$463:FF$474,4,FALSE)*FC195*($K195)+(FC195-FD195-FE195)*(1-$K195)</f>
        <v>0</v>
      </c>
      <c r="FG195" s="1243"/>
      <c r="FJ195" s="1278">
        <f>VLOOKUP($A195,'New Resources - Individual'!$A$4:$Y$151,FJ$2,FALSE)*FJ$1</f>
        <v>0</v>
      </c>
      <c r="FK195" s="1202">
        <f>$G195+FJ195</f>
        <v>0</v>
      </c>
      <c r="FL195" s="1203">
        <f>VLOOKUP($E195,FK$463:FN$474,2,FALSE)*FK195*($K195)+IF($G195&lt;&gt;0,($H195/$G195)*FK195,0)*(1-$K195)</f>
        <v>0</v>
      </c>
      <c r="FM195" s="1203">
        <f>VLOOKUP($E195,FK$463:FN$474,3,FALSE)*FK195*($K195)+IF($G195&lt;&gt;0,($I195/$G195)*FK195,0)*(1-$K195)</f>
        <v>0</v>
      </c>
      <c r="FN195" s="1203">
        <f>VLOOKUP($E195,FK$463:FN$474,4,FALSE)*FK195*($K195)+(FK195-FL195-FM195)*(1-$K195)</f>
        <v>0</v>
      </c>
      <c r="FO195" s="1243"/>
    </row>
    <row r="196" spans="1:171">
      <c r="A196" s="1323">
        <v>57</v>
      </c>
      <c r="B196" s="1232" t="s">
        <v>749</v>
      </c>
      <c r="C196" s="1197"/>
      <c r="D196" s="1197" t="s">
        <v>764</v>
      </c>
      <c r="E196" s="629" t="str">
        <f>'Sch 3 - Expenses'!E31</f>
        <v>PROD</v>
      </c>
      <c r="F196" s="1199"/>
      <c r="G196" s="629">
        <f>'Sch 3 - Expenses'!G31</f>
        <v>0</v>
      </c>
      <c r="H196" s="629">
        <f>'Sch 3 - Expenses'!H31</f>
        <v>0</v>
      </c>
      <c r="I196" s="629">
        <f>'Sch 3 - Expenses'!I31</f>
        <v>0</v>
      </c>
      <c r="J196" s="630">
        <f>'Sch 3 - Expenses'!J31</f>
        <v>0</v>
      </c>
      <c r="K196" s="1167">
        <v>1</v>
      </c>
      <c r="N196" s="1278">
        <f>VLOOKUP($A196,'New Resources - Individual'!$A$4:$Y$151,N$2,FALSE)*N$1</f>
        <v>0</v>
      </c>
      <c r="O196" s="1202">
        <f>$G196+N196</f>
        <v>0</v>
      </c>
      <c r="P196" s="1203">
        <f>VLOOKUP($E196,O$463:R$474,2,FALSE)*O196*($K196)+IF($G196&lt;&gt;0,($H196/$G196)*O196,0)*(1-$K196)</f>
        <v>0</v>
      </c>
      <c r="Q196" s="1203">
        <f>VLOOKUP($E196,O$463:R$474,3,FALSE)*O196*($K196)+IF($G196&lt;&gt;0,($I196/$G196)*O196,0)*(1-$K196)</f>
        <v>0</v>
      </c>
      <c r="R196" s="1203">
        <f>VLOOKUP($E196,O$463:R$474,4,FALSE)*O196*($K196)+(O196-P196-Q196)*(1-$K196)</f>
        <v>0</v>
      </c>
      <c r="S196" s="1243"/>
      <c r="V196" s="1278">
        <f>VLOOKUP($A196,'New Resources - Individual'!$A$4:$Y$151,V$2,FALSE)*V$1</f>
        <v>0</v>
      </c>
      <c r="W196" s="1202">
        <f>$G196+V196</f>
        <v>0</v>
      </c>
      <c r="X196" s="1203">
        <f>VLOOKUP($E196,W$463:Z$474,2,FALSE)*W196*($K196)+IF($G196&lt;&gt;0,($H196/$G196)*W196,0)*(1-$K196)</f>
        <v>0</v>
      </c>
      <c r="Y196" s="1203">
        <f>VLOOKUP($E196,W$463:Z$474,3,FALSE)*W196*($K196)+IF($G196&lt;&gt;0,($I196/$G196)*W196,0)*(1-$K196)</f>
        <v>0</v>
      </c>
      <c r="Z196" s="1203">
        <f>VLOOKUP($E196,W$463:Z$474,4,FALSE)*W196*($K196)+(W196-X196-Y196)*(1-$K196)</f>
        <v>0</v>
      </c>
      <c r="AA196" s="1243"/>
      <c r="AD196" s="1278">
        <f>VLOOKUP($A196,'New Resources - Individual'!$A$4:$Y$151,AD$2,FALSE)*AD$1</f>
        <v>0</v>
      </c>
      <c r="AE196" s="1202">
        <f>$G196+AD196</f>
        <v>0</v>
      </c>
      <c r="AF196" s="1203">
        <f>VLOOKUP($E196,AE$463:AH$474,2,FALSE)*AE196*($K196)+IF($G196&lt;&gt;0,($H196/$G196)*AE196,0)*(1-$K196)</f>
        <v>0</v>
      </c>
      <c r="AG196" s="1203">
        <f>VLOOKUP($E196,AE$463:AH$474,3,FALSE)*AE196*($K196)+IF($G196&lt;&gt;0,($I196/$G196)*AE196,0)*(1-$K196)</f>
        <v>0</v>
      </c>
      <c r="AH196" s="1203">
        <f>VLOOKUP($E196,AE$463:AH$474,4,FALSE)*AE196*($K196)+(AE196-AF196-AG196)*(1-$K196)</f>
        <v>0</v>
      </c>
      <c r="AI196" s="1243"/>
      <c r="AL196" s="1278">
        <f>VLOOKUP($A196,'New Resources - Individual'!$A$4:$Y$151,AL$2,FALSE)*AL$1</f>
        <v>0</v>
      </c>
      <c r="AM196" s="1202">
        <f>$G196+AL196</f>
        <v>0</v>
      </c>
      <c r="AN196" s="1203">
        <f>VLOOKUP($E196,AM$463:AP$474,2,FALSE)*AM196*($K196)+IF($G196&lt;&gt;0,($H196/$G196)*AM196,0)*(1-$K196)</f>
        <v>0</v>
      </c>
      <c r="AO196" s="1203">
        <f>VLOOKUP($E196,AM$463:AP$474,3,FALSE)*AM196*($K196)+IF($G196&lt;&gt;0,($I196/$G196)*AM196,0)*(1-$K196)</f>
        <v>0</v>
      </c>
      <c r="AP196" s="1203">
        <f>VLOOKUP($E196,AM$463:AP$474,4,FALSE)*AM196*($K196)+(AM196-AN196-AO196)*(1-$K196)</f>
        <v>0</v>
      </c>
      <c r="AQ196" s="1243"/>
      <c r="AT196" s="1278">
        <f>VLOOKUP($A196,'New Resources - Individual'!$A$4:$Y$151,AT$2,FALSE)*AT$1</f>
        <v>0</v>
      </c>
      <c r="AU196" s="1202">
        <f>$G196+AT196</f>
        <v>0</v>
      </c>
      <c r="AV196" s="1203">
        <f>VLOOKUP($E196,AU$463:AX$474,2,FALSE)*AU196*($K196)+IF($G196&lt;&gt;0,($H196/$G196)*AU196,0)*(1-$K196)</f>
        <v>0</v>
      </c>
      <c r="AW196" s="1203">
        <f>VLOOKUP($E196,AU$463:AX$474,3,FALSE)*AU196*($K196)+IF($G196&lt;&gt;0,($I196/$G196)*AU196,0)*(1-$K196)</f>
        <v>0</v>
      </c>
      <c r="AX196" s="1203">
        <f>VLOOKUP($E196,AU$463:AX$474,4,FALSE)*AU196*($K196)+(AU196-AV196-AW196)*(1-$K196)</f>
        <v>0</v>
      </c>
      <c r="AY196" s="1243"/>
      <c r="BB196" s="1278">
        <f>VLOOKUP($A196,'New Resources - Individual'!$A$4:$Y$151,BB$2,FALSE)*BB$1</f>
        <v>0</v>
      </c>
      <c r="BC196" s="1202">
        <f>$G196+BB196</f>
        <v>0</v>
      </c>
      <c r="BD196" s="1203">
        <f>VLOOKUP($E196,BC$463:BF$474,2,FALSE)*BC196*($K196)+IF($G196&lt;&gt;0,($H196/$G196)*BC196,0)*(1-$K196)</f>
        <v>0</v>
      </c>
      <c r="BE196" s="1203">
        <f>VLOOKUP($E196,BC$463:BF$474,3,FALSE)*BC196*($K196)+IF($G196&lt;&gt;0,($I196/$G196)*BC196,0)*(1-$K196)</f>
        <v>0</v>
      </c>
      <c r="BF196" s="1203">
        <f>VLOOKUP($E196,BC$463:BF$474,4,FALSE)*BC196*($K196)+(BC196-BD196-BE196)*(1-$K196)</f>
        <v>0</v>
      </c>
      <c r="BG196" s="1243"/>
      <c r="BJ196" s="1278">
        <f>VLOOKUP($A196,'New Resources - Individual'!$A$4:$Y$151,BJ$2,FALSE)*BJ$1</f>
        <v>0</v>
      </c>
      <c r="BK196" s="1202">
        <f>$G196+BJ196</f>
        <v>0</v>
      </c>
      <c r="BL196" s="1203">
        <f>VLOOKUP($E196,BK$463:BN$474,2,FALSE)*BK196*($K196)+IF($G196&lt;&gt;0,($H196/$G196)*BK196,0)*(1-$K196)</f>
        <v>0</v>
      </c>
      <c r="BM196" s="1203">
        <f>VLOOKUP($E196,BK$463:BN$474,3,FALSE)*BK196*($K196)+IF($G196&lt;&gt;0,($I196/$G196)*BK196,0)*(1-$K196)</f>
        <v>0</v>
      </c>
      <c r="BN196" s="1203">
        <f>VLOOKUP($E196,BK$463:BN$474,4,FALSE)*BK196*($K196)+(BK196-BL196-BM196)*(1-$K196)</f>
        <v>0</v>
      </c>
      <c r="BO196" s="1243"/>
      <c r="BR196" s="1278">
        <f>VLOOKUP($A196,'New Resources - Individual'!$A$4:$Y$151,BR$2,FALSE)*BR$1</f>
        <v>0</v>
      </c>
      <c r="BS196" s="1202">
        <f>$G196+BR196</f>
        <v>0</v>
      </c>
      <c r="BT196" s="1203">
        <f>VLOOKUP($E196,BS$463:BV$474,2,FALSE)*BS196*($K196)+IF($G196&lt;&gt;0,($H196/$G196)*BS196,0)*(1-$K196)</f>
        <v>0</v>
      </c>
      <c r="BU196" s="1203">
        <f>VLOOKUP($E196,BS$463:BV$474,3,FALSE)*BS196*($K196)+IF($G196&lt;&gt;0,($I196/$G196)*BS196,0)*(1-$K196)</f>
        <v>0</v>
      </c>
      <c r="BV196" s="1203">
        <f>VLOOKUP($E196,BS$463:BV$474,4,FALSE)*BS196*($K196)+(BS196-BT196-BU196)*(1-$K196)</f>
        <v>0</v>
      </c>
      <c r="BW196" s="1243"/>
      <c r="BZ196" s="1278">
        <f>VLOOKUP($A196,'New Resources - Individual'!$A$4:$Y$151,BZ$2,FALSE)*BZ$1</f>
        <v>0</v>
      </c>
      <c r="CA196" s="1202">
        <f>$G196+BZ196</f>
        <v>0</v>
      </c>
      <c r="CB196" s="1203">
        <f>VLOOKUP($E196,CA$463:CD$474,2,FALSE)*CA196*($K196)+IF($G196&lt;&gt;0,($H196/$G196)*CA196,0)*(1-$K196)</f>
        <v>0</v>
      </c>
      <c r="CC196" s="1203">
        <f>VLOOKUP($E196,CA$463:CD$474,3,FALSE)*CA196*($K196)+IF($G196&lt;&gt;0,($I196/$G196)*CA196,0)*(1-$K196)</f>
        <v>0</v>
      </c>
      <c r="CD196" s="1203">
        <f>VLOOKUP($E196,CA$463:CD$474,4,FALSE)*CA196*($K196)+(CA196-CB196-CC196)*(1-$K196)</f>
        <v>0</v>
      </c>
      <c r="CE196" s="1243"/>
      <c r="CH196" s="1278">
        <f>VLOOKUP($A196,'New Resources - Individual'!$A$4:$Y$151,CH$2,FALSE)*CH$1</f>
        <v>0</v>
      </c>
      <c r="CI196" s="1202">
        <f>$G196+CH196</f>
        <v>0</v>
      </c>
      <c r="CJ196" s="1203">
        <f>VLOOKUP($E196,CI$463:CL$474,2,FALSE)*CI196*($K196)+IF($G196&lt;&gt;0,($H196/$G196)*CI196,0)*(1-$K196)</f>
        <v>0</v>
      </c>
      <c r="CK196" s="1203">
        <f>VLOOKUP($E196,CI$463:CL$474,3,FALSE)*CI196*($K196)+IF($G196&lt;&gt;0,($I196/$G196)*CI196,0)*(1-$K196)</f>
        <v>0</v>
      </c>
      <c r="CL196" s="1203">
        <f>VLOOKUP($E196,CI$463:CL$474,4,FALSE)*CI196*($K196)+(CI196-CJ196-CK196)*(1-$K196)</f>
        <v>0</v>
      </c>
      <c r="CM196" s="1243"/>
      <c r="CP196" s="1278">
        <f>VLOOKUP($A196,'New Resources - Individual'!$A$4:$Y$151,CP$2,FALSE)*CP$1</f>
        <v>0</v>
      </c>
      <c r="CQ196" s="1202">
        <f>$G196+CP196</f>
        <v>0</v>
      </c>
      <c r="CR196" s="1203">
        <f>VLOOKUP($E196,CQ$463:CT$474,2,FALSE)*CQ196*($K196)+IF($G196&lt;&gt;0,($H196/$G196)*CQ196,0)*(1-$K196)</f>
        <v>0</v>
      </c>
      <c r="CS196" s="1203">
        <f>VLOOKUP($E196,CQ$463:CT$474,3,FALSE)*CQ196*($K196)+IF($G196&lt;&gt;0,($I196/$G196)*CQ196,0)*(1-$K196)</f>
        <v>0</v>
      </c>
      <c r="CT196" s="1203">
        <f>VLOOKUP($E196,CQ$463:CT$474,4,FALSE)*CQ196*($K196)+(CQ196-CR196-CS196)*(1-$K196)</f>
        <v>0</v>
      </c>
      <c r="CU196" s="1243"/>
      <c r="CX196" s="1278">
        <f>VLOOKUP($A196,'New Resources - Individual'!$A$4:$Y$151,CX$2,FALSE)*CX$1</f>
        <v>0</v>
      </c>
      <c r="CY196" s="1202">
        <f>$G196+CX196</f>
        <v>0</v>
      </c>
      <c r="CZ196" s="1203">
        <f>VLOOKUP($E196,CY$463:DB$474,2,FALSE)*CY196*($K196)+IF($G196&lt;&gt;0,($H196/$G196)*CY196,0)*(1-$K196)</f>
        <v>0</v>
      </c>
      <c r="DA196" s="1203">
        <f>VLOOKUP($E196,CY$463:DB$474,3,FALSE)*CY196*($K196)+IF($G196&lt;&gt;0,($I196/$G196)*CY196,0)*(1-$K196)</f>
        <v>0</v>
      </c>
      <c r="DB196" s="1203">
        <f>VLOOKUP($E196,CY$463:DB$474,4,FALSE)*CY196*($K196)+(CY196-CZ196-DA196)*(1-$K196)</f>
        <v>0</v>
      </c>
      <c r="DC196" s="1243"/>
      <c r="DF196" s="1278">
        <f>VLOOKUP($A196,'New Resources - Individual'!$A$4:$Y$151,DF$2,FALSE)*DF$1</f>
        <v>0</v>
      </c>
      <c r="DG196" s="1202">
        <f>$G196+DF196</f>
        <v>0</v>
      </c>
      <c r="DH196" s="1203">
        <f>VLOOKUP($E196,DG$463:DJ$474,2,FALSE)*DG196*($K196)+IF($G196&lt;&gt;0,($H196/$G196)*DG196,0)*(1-$K196)</f>
        <v>0</v>
      </c>
      <c r="DI196" s="1203">
        <f>VLOOKUP($E196,DG$463:DJ$474,3,FALSE)*DG196*($K196)+IF($G196&lt;&gt;0,($I196/$G196)*DG196,0)*(1-$K196)</f>
        <v>0</v>
      </c>
      <c r="DJ196" s="1203">
        <f>VLOOKUP($E196,DG$463:DJ$474,4,FALSE)*DG196*($K196)+(DG196-DH196-DI196)*(1-$K196)</f>
        <v>0</v>
      </c>
      <c r="DK196" s="1243"/>
      <c r="DN196" s="1278">
        <f>VLOOKUP($A196,'New Resources - Individual'!$A$4:$Y$151,DN$2,FALSE)*DN$1</f>
        <v>0</v>
      </c>
      <c r="DO196" s="1202">
        <f>$G196+DN196</f>
        <v>0</v>
      </c>
      <c r="DP196" s="1203">
        <f>VLOOKUP($E196,DO$463:DR$474,2,FALSE)*DO196*($K196)+IF($G196&lt;&gt;0,($H196/$G196)*DO196,0)*(1-$K196)</f>
        <v>0</v>
      </c>
      <c r="DQ196" s="1203">
        <f>VLOOKUP($E196,DO$463:DR$474,3,FALSE)*DO196*($K196)+IF($G196&lt;&gt;0,($I196/$G196)*DO196,0)*(1-$K196)</f>
        <v>0</v>
      </c>
      <c r="DR196" s="1203">
        <f>VLOOKUP($E196,DO$463:DR$474,4,FALSE)*DO196*($K196)+(DO196-DP196-DQ196)*(1-$K196)</f>
        <v>0</v>
      </c>
      <c r="DS196" s="1243"/>
      <c r="DV196" s="1278">
        <f>VLOOKUP($A196,'New Resources - Individual'!$A$4:$Y$151,DV$2,FALSE)*DV$1</f>
        <v>0</v>
      </c>
      <c r="DW196" s="1202">
        <f>$G196+DV196</f>
        <v>0</v>
      </c>
      <c r="DX196" s="1203">
        <f>VLOOKUP($E196,DW$463:DZ$474,2,FALSE)*DW196*($K196)+IF($G196&lt;&gt;0,($H196/$G196)*DW196,0)*(1-$K196)</f>
        <v>0</v>
      </c>
      <c r="DY196" s="1203">
        <f>VLOOKUP($E196,DW$463:DZ$474,3,FALSE)*DW196*($K196)+IF($G196&lt;&gt;0,($I196/$G196)*DW196,0)*(1-$K196)</f>
        <v>0</v>
      </c>
      <c r="DZ196" s="1203">
        <f>VLOOKUP($E196,DW$463:DZ$474,4,FALSE)*DW196*($K196)+(DW196-DX196-DY196)*(1-$K196)</f>
        <v>0</v>
      </c>
      <c r="EA196" s="1243"/>
      <c r="ED196" s="1278">
        <f>VLOOKUP($A196,'New Resources - Individual'!$A$4:$Y$151,ED$2,FALSE)*ED$1</f>
        <v>0</v>
      </c>
      <c r="EE196" s="1202">
        <f>$G196+ED196</f>
        <v>0</v>
      </c>
      <c r="EF196" s="1203">
        <f>VLOOKUP($E196,EE$463:EH$474,2,FALSE)*EE196*($K196)+IF($G196&lt;&gt;0,($H196/$G196)*EE196,0)*(1-$K196)</f>
        <v>0</v>
      </c>
      <c r="EG196" s="1203">
        <f>VLOOKUP($E196,EE$463:EH$474,3,FALSE)*EE196*($K196)+IF($G196&lt;&gt;0,($I196/$G196)*EE196,0)*(1-$K196)</f>
        <v>0</v>
      </c>
      <c r="EH196" s="1203">
        <f>VLOOKUP($E196,EE$463:EH$474,4,FALSE)*EE196*($K196)+(EE196-EF196-EG196)*(1-$K196)</f>
        <v>0</v>
      </c>
      <c r="EI196" s="1243"/>
      <c r="EL196" s="1278">
        <f>VLOOKUP($A196,'New Resources - Individual'!$A$4:$Y$151,EL$2,FALSE)*EL$1</f>
        <v>0</v>
      </c>
      <c r="EM196" s="1202">
        <f>$G196+EL196</f>
        <v>0</v>
      </c>
      <c r="EN196" s="1203">
        <f>VLOOKUP($E196,EM$463:EP$474,2,FALSE)*EM196*($K196)+IF($G196&lt;&gt;0,($H196/$G196)*EM196,0)*(1-$K196)</f>
        <v>0</v>
      </c>
      <c r="EO196" s="1203">
        <f>VLOOKUP($E196,EM$463:EP$474,3,FALSE)*EM196*($K196)+IF($G196&lt;&gt;0,($I196/$G196)*EM196,0)*(1-$K196)</f>
        <v>0</v>
      </c>
      <c r="EP196" s="1203">
        <f>VLOOKUP($E196,EM$463:EP$474,4,FALSE)*EM196*($K196)+(EM196-EN196-EO196)*(1-$K196)</f>
        <v>0</v>
      </c>
      <c r="EQ196" s="1243"/>
      <c r="ET196" s="1278">
        <f>VLOOKUP($A196,'New Resources - Individual'!$A$4:$Y$151,ET$2,FALSE)*ET$1</f>
        <v>0</v>
      </c>
      <c r="EU196" s="1202">
        <f>$G196+ET196</f>
        <v>0</v>
      </c>
      <c r="EV196" s="1203">
        <f>VLOOKUP($E196,EU$463:EX$474,2,FALSE)*EU196*($K196)+IF($G196&lt;&gt;0,($H196/$G196)*EU196,0)*(1-$K196)</f>
        <v>0</v>
      </c>
      <c r="EW196" s="1203">
        <f>VLOOKUP($E196,EU$463:EX$474,3,FALSE)*EU196*($K196)+IF($G196&lt;&gt;0,($I196/$G196)*EU196,0)*(1-$K196)</f>
        <v>0</v>
      </c>
      <c r="EX196" s="1203">
        <f>VLOOKUP($E196,EU$463:EX$474,4,FALSE)*EU196*($K196)+(EU196-EV196-EW196)*(1-$K196)</f>
        <v>0</v>
      </c>
      <c r="EY196" s="1243"/>
      <c r="FB196" s="1278">
        <f>VLOOKUP($A196,'New Resources - Individual'!$A$4:$Y$151,FB$2,FALSE)*FB$1</f>
        <v>0</v>
      </c>
      <c r="FC196" s="1202">
        <f>$G196+FB196</f>
        <v>0</v>
      </c>
      <c r="FD196" s="1203">
        <f>VLOOKUP($E196,FC$463:FF$474,2,FALSE)*FC196*($K196)+IF($G196&lt;&gt;0,($H196/$G196)*FC196,0)*(1-$K196)</f>
        <v>0</v>
      </c>
      <c r="FE196" s="1203">
        <f>VLOOKUP($E196,FC$463:FF$474,3,FALSE)*FC196*($K196)+IF($G196&lt;&gt;0,($I196/$G196)*FC196,0)*(1-$K196)</f>
        <v>0</v>
      </c>
      <c r="FF196" s="1203">
        <f>VLOOKUP($E196,FC$463:FF$474,4,FALSE)*FC196*($K196)+(FC196-FD196-FE196)*(1-$K196)</f>
        <v>0</v>
      </c>
      <c r="FG196" s="1243"/>
      <c r="FJ196" s="1278">
        <f>VLOOKUP($A196,'New Resources - Individual'!$A$4:$Y$151,FJ$2,FALSE)*FJ$1</f>
        <v>0</v>
      </c>
      <c r="FK196" s="1202">
        <f>$G196+FJ196</f>
        <v>0</v>
      </c>
      <c r="FL196" s="1203">
        <f>VLOOKUP($E196,FK$463:FN$474,2,FALSE)*FK196*($K196)+IF($G196&lt;&gt;0,($H196/$G196)*FK196,0)*(1-$K196)</f>
        <v>0</v>
      </c>
      <c r="FM196" s="1203">
        <f>VLOOKUP($E196,FK$463:FN$474,3,FALSE)*FK196*($K196)+IF($G196&lt;&gt;0,($I196/$G196)*FK196,0)*(1-$K196)</f>
        <v>0</v>
      </c>
      <c r="FN196" s="1203">
        <f>VLOOKUP($E196,FK$463:FN$474,4,FALSE)*FK196*($K196)+(FK196-FL196-FM196)*(1-$K196)</f>
        <v>0</v>
      </c>
      <c r="FO196" s="1243"/>
    </row>
    <row r="197" spans="1:171" ht="16.5">
      <c r="A197" s="1323"/>
      <c r="B197" s="135" t="s">
        <v>761</v>
      </c>
      <c r="C197" s="521"/>
      <c r="D197" s="521"/>
      <c r="E197" s="1327"/>
      <c r="F197" s="769"/>
      <c r="G197" s="1327"/>
      <c r="H197" s="1327"/>
      <c r="I197" s="1327"/>
      <c r="J197" s="1328"/>
      <c r="K197" s="1167"/>
      <c r="N197" s="1278"/>
      <c r="O197" s="1202"/>
      <c r="P197" s="1203"/>
      <c r="Q197" s="1203"/>
      <c r="R197" s="1203"/>
      <c r="S197" s="1243"/>
      <c r="V197" s="1278"/>
      <c r="W197" s="1202"/>
      <c r="X197" s="1203"/>
      <c r="Y197" s="1203"/>
      <c r="Z197" s="1203"/>
      <c r="AA197" s="1243"/>
      <c r="AD197" s="1278"/>
      <c r="AE197" s="1202"/>
      <c r="AF197" s="1203"/>
      <c r="AG197" s="1203"/>
      <c r="AH197" s="1203"/>
      <c r="AI197" s="1243"/>
      <c r="AL197" s="1278"/>
      <c r="AM197" s="1202"/>
      <c r="AN197" s="1203"/>
      <c r="AO197" s="1203"/>
      <c r="AP197" s="1203"/>
      <c r="AQ197" s="1243"/>
      <c r="AT197" s="1278"/>
      <c r="AU197" s="1202"/>
      <c r="AV197" s="1203"/>
      <c r="AW197" s="1203"/>
      <c r="AX197" s="1203"/>
      <c r="AY197" s="1243"/>
      <c r="BB197" s="1278"/>
      <c r="BC197" s="1202"/>
      <c r="BD197" s="1203"/>
      <c r="BE197" s="1203"/>
      <c r="BF197" s="1203"/>
      <c r="BG197" s="1243"/>
      <c r="BJ197" s="1278"/>
      <c r="BK197" s="1202"/>
      <c r="BL197" s="1203"/>
      <c r="BM197" s="1203"/>
      <c r="BN197" s="1203"/>
      <c r="BO197" s="1243"/>
      <c r="BR197" s="1278"/>
      <c r="BS197" s="1202"/>
      <c r="BT197" s="1203"/>
      <c r="BU197" s="1203"/>
      <c r="BV197" s="1203"/>
      <c r="BW197" s="1243"/>
      <c r="BZ197" s="1278"/>
      <c r="CA197" s="1202"/>
      <c r="CB197" s="1203"/>
      <c r="CC197" s="1203"/>
      <c r="CD197" s="1203"/>
      <c r="CE197" s="1243"/>
      <c r="CH197" s="1278"/>
      <c r="CI197" s="1202"/>
      <c r="CJ197" s="1203"/>
      <c r="CK197" s="1203"/>
      <c r="CL197" s="1203"/>
      <c r="CM197" s="1243"/>
      <c r="CP197" s="1278"/>
      <c r="CQ197" s="1202"/>
      <c r="CR197" s="1203"/>
      <c r="CS197" s="1203"/>
      <c r="CT197" s="1203"/>
      <c r="CU197" s="1243"/>
      <c r="CX197" s="1278"/>
      <c r="CY197" s="1202"/>
      <c r="CZ197" s="1203"/>
      <c r="DA197" s="1203"/>
      <c r="DB197" s="1203"/>
      <c r="DC197" s="1243"/>
      <c r="DF197" s="1278"/>
      <c r="DG197" s="1202"/>
      <c r="DH197" s="1203"/>
      <c r="DI197" s="1203"/>
      <c r="DJ197" s="1203"/>
      <c r="DK197" s="1243"/>
      <c r="DN197" s="1278"/>
      <c r="DO197" s="1202"/>
      <c r="DP197" s="1203"/>
      <c r="DQ197" s="1203"/>
      <c r="DR197" s="1203"/>
      <c r="DS197" s="1243"/>
      <c r="DV197" s="1278"/>
      <c r="DW197" s="1202"/>
      <c r="DX197" s="1203"/>
      <c r="DY197" s="1203"/>
      <c r="DZ197" s="1203"/>
      <c r="EA197" s="1243"/>
      <c r="ED197" s="1278"/>
      <c r="EE197" s="1202"/>
      <c r="EF197" s="1203"/>
      <c r="EG197" s="1203"/>
      <c r="EH197" s="1203"/>
      <c r="EI197" s="1243"/>
      <c r="EL197" s="1278"/>
      <c r="EM197" s="1202"/>
      <c r="EN197" s="1203"/>
      <c r="EO197" s="1203"/>
      <c r="EP197" s="1203"/>
      <c r="EQ197" s="1243"/>
      <c r="ET197" s="1278"/>
      <c r="EU197" s="1202"/>
      <c r="EV197" s="1203"/>
      <c r="EW197" s="1203"/>
      <c r="EX197" s="1203"/>
      <c r="EY197" s="1243"/>
      <c r="FB197" s="1278"/>
      <c r="FC197" s="1202"/>
      <c r="FD197" s="1203"/>
      <c r="FE197" s="1203"/>
      <c r="FF197" s="1203"/>
      <c r="FG197" s="1243"/>
      <c r="FJ197" s="1278"/>
      <c r="FK197" s="1202"/>
      <c r="FL197" s="1203"/>
      <c r="FM197" s="1203"/>
      <c r="FN197" s="1203"/>
      <c r="FO197" s="1243"/>
    </row>
    <row r="198" spans="1:171">
      <c r="A198" s="1323">
        <v>67</v>
      </c>
      <c r="B198" s="1232" t="s">
        <v>754</v>
      </c>
      <c r="C198" s="1197"/>
      <c r="D198" s="1197" t="s">
        <v>766</v>
      </c>
      <c r="E198" s="629" t="str">
        <f>'Sch 3 - Expenses'!E33</f>
        <v>PROD</v>
      </c>
      <c r="F198" s="1199"/>
      <c r="G198" s="629">
        <f>'Sch 3 - Expenses'!G33</f>
        <v>0</v>
      </c>
      <c r="H198" s="629">
        <f>'Sch 3 - Expenses'!H33</f>
        <v>0</v>
      </c>
      <c r="I198" s="629">
        <f>'Sch 3 - Expenses'!I33</f>
        <v>0</v>
      </c>
      <c r="J198" s="630">
        <f>'Sch 3 - Expenses'!J33</f>
        <v>0</v>
      </c>
      <c r="K198" s="1167">
        <v>1</v>
      </c>
      <c r="N198" s="1278">
        <f>VLOOKUP($A198,'New Resources - Individual'!$A$4:$Y$151,N$2,FALSE)*N$1</f>
        <v>0</v>
      </c>
      <c r="O198" s="1202">
        <f>$G198+N198</f>
        <v>0</v>
      </c>
      <c r="P198" s="1203">
        <f>VLOOKUP($E198,O$463:R$474,2,FALSE)*O198*($K198)+IF($G198&lt;&gt;0,($H198/$G198)*O198,0)*(1-$K198)</f>
        <v>0</v>
      </c>
      <c r="Q198" s="1203">
        <f>VLOOKUP($E198,O$463:R$474,3,FALSE)*O198*($K198)+IF($G198&lt;&gt;0,($I198/$G198)*O198,0)*(1-$K198)</f>
        <v>0</v>
      </c>
      <c r="R198" s="1203">
        <f>VLOOKUP($E198,O$463:R$474,4,FALSE)*O198*($K198)+(O198-P198-Q198)*(1-$K198)</f>
        <v>0</v>
      </c>
      <c r="S198" s="1243"/>
      <c r="V198" s="1278">
        <f>VLOOKUP($A198,'New Resources - Individual'!$A$4:$Y$151,V$2,FALSE)*V$1</f>
        <v>0</v>
      </c>
      <c r="W198" s="1202">
        <f>$G198+V198</f>
        <v>0</v>
      </c>
      <c r="X198" s="1203">
        <f>VLOOKUP($E198,W$463:Z$474,2,FALSE)*W198*($K198)+IF($G198&lt;&gt;0,($H198/$G198)*W198,0)*(1-$K198)</f>
        <v>0</v>
      </c>
      <c r="Y198" s="1203">
        <f>VLOOKUP($E198,W$463:Z$474,3,FALSE)*W198*($K198)+IF($G198&lt;&gt;0,($I198/$G198)*W198,0)*(1-$K198)</f>
        <v>0</v>
      </c>
      <c r="Z198" s="1203">
        <f>VLOOKUP($E198,W$463:Z$474,4,FALSE)*W198*($K198)+(W198-X198-Y198)*(1-$K198)</f>
        <v>0</v>
      </c>
      <c r="AA198" s="1243"/>
      <c r="AD198" s="1278">
        <f>VLOOKUP($A198,'New Resources - Individual'!$A$4:$Y$151,AD$2,FALSE)*AD$1</f>
        <v>0</v>
      </c>
      <c r="AE198" s="1202">
        <f>$G198+AD198</f>
        <v>0</v>
      </c>
      <c r="AF198" s="1203">
        <f>VLOOKUP($E198,AE$463:AH$474,2,FALSE)*AE198*($K198)+IF($G198&lt;&gt;0,($H198/$G198)*AE198,0)*(1-$K198)</f>
        <v>0</v>
      </c>
      <c r="AG198" s="1203">
        <f>VLOOKUP($E198,AE$463:AH$474,3,FALSE)*AE198*($K198)+IF($G198&lt;&gt;0,($I198/$G198)*AE198,0)*(1-$K198)</f>
        <v>0</v>
      </c>
      <c r="AH198" s="1203">
        <f>VLOOKUP($E198,AE$463:AH$474,4,FALSE)*AE198*($K198)+(AE198-AF198-AG198)*(1-$K198)</f>
        <v>0</v>
      </c>
      <c r="AI198" s="1243"/>
      <c r="AL198" s="1278">
        <f>VLOOKUP($A198,'New Resources - Individual'!$A$4:$Y$151,AL$2,FALSE)*AL$1</f>
        <v>0</v>
      </c>
      <c r="AM198" s="1202">
        <f>$G198+AL198</f>
        <v>0</v>
      </c>
      <c r="AN198" s="1203">
        <f>VLOOKUP($E198,AM$463:AP$474,2,FALSE)*AM198*($K198)+IF($G198&lt;&gt;0,($H198/$G198)*AM198,0)*(1-$K198)</f>
        <v>0</v>
      </c>
      <c r="AO198" s="1203">
        <f>VLOOKUP($E198,AM$463:AP$474,3,FALSE)*AM198*($K198)+IF($G198&lt;&gt;0,($I198/$G198)*AM198,0)*(1-$K198)</f>
        <v>0</v>
      </c>
      <c r="AP198" s="1203">
        <f>VLOOKUP($E198,AM$463:AP$474,4,FALSE)*AM198*($K198)+(AM198-AN198-AO198)*(1-$K198)</f>
        <v>0</v>
      </c>
      <c r="AQ198" s="1243"/>
      <c r="AT198" s="1278">
        <f>VLOOKUP($A198,'New Resources - Individual'!$A$4:$Y$151,AT$2,FALSE)*AT$1</f>
        <v>0</v>
      </c>
      <c r="AU198" s="1202">
        <f>$G198+AT198</f>
        <v>0</v>
      </c>
      <c r="AV198" s="1203">
        <f>VLOOKUP($E198,AU$463:AX$474,2,FALSE)*AU198*($K198)+IF($G198&lt;&gt;0,($H198/$G198)*AU198,0)*(1-$K198)</f>
        <v>0</v>
      </c>
      <c r="AW198" s="1203">
        <f>VLOOKUP($E198,AU$463:AX$474,3,FALSE)*AU198*($K198)+IF($G198&lt;&gt;0,($I198/$G198)*AU198,0)*(1-$K198)</f>
        <v>0</v>
      </c>
      <c r="AX198" s="1203">
        <f>VLOOKUP($E198,AU$463:AX$474,4,FALSE)*AU198*($K198)+(AU198-AV198-AW198)*(1-$K198)</f>
        <v>0</v>
      </c>
      <c r="AY198" s="1243"/>
      <c r="BB198" s="1278">
        <f>VLOOKUP($A198,'New Resources - Individual'!$A$4:$Y$151,BB$2,FALSE)*BB$1</f>
        <v>0</v>
      </c>
      <c r="BC198" s="1202">
        <f>$G198+BB198</f>
        <v>0</v>
      </c>
      <c r="BD198" s="1203">
        <f>VLOOKUP($E198,BC$463:BF$474,2,FALSE)*BC198*($K198)+IF($G198&lt;&gt;0,($H198/$G198)*BC198,0)*(1-$K198)</f>
        <v>0</v>
      </c>
      <c r="BE198" s="1203">
        <f>VLOOKUP($E198,BC$463:BF$474,3,FALSE)*BC198*($K198)+IF($G198&lt;&gt;0,($I198/$G198)*BC198,0)*(1-$K198)</f>
        <v>0</v>
      </c>
      <c r="BF198" s="1203">
        <f>VLOOKUP($E198,BC$463:BF$474,4,FALSE)*BC198*($K198)+(BC198-BD198-BE198)*(1-$K198)</f>
        <v>0</v>
      </c>
      <c r="BG198" s="1243"/>
      <c r="BJ198" s="1278">
        <f>VLOOKUP($A198,'New Resources - Individual'!$A$4:$Y$151,BJ$2,FALSE)*BJ$1</f>
        <v>0</v>
      </c>
      <c r="BK198" s="1202">
        <f>$G198+BJ198</f>
        <v>0</v>
      </c>
      <c r="BL198" s="1203">
        <f>VLOOKUP($E198,BK$463:BN$474,2,FALSE)*BK198*($K198)+IF($G198&lt;&gt;0,($H198/$G198)*BK198,0)*(1-$K198)</f>
        <v>0</v>
      </c>
      <c r="BM198" s="1203">
        <f>VLOOKUP($E198,BK$463:BN$474,3,FALSE)*BK198*($K198)+IF($G198&lt;&gt;0,($I198/$G198)*BK198,0)*(1-$K198)</f>
        <v>0</v>
      </c>
      <c r="BN198" s="1203">
        <f>VLOOKUP($E198,BK$463:BN$474,4,FALSE)*BK198*($K198)+(BK198-BL198-BM198)*(1-$K198)</f>
        <v>0</v>
      </c>
      <c r="BO198" s="1243"/>
      <c r="BR198" s="1278">
        <f>VLOOKUP($A198,'New Resources - Individual'!$A$4:$Y$151,BR$2,FALSE)*BR$1</f>
        <v>0</v>
      </c>
      <c r="BS198" s="1202">
        <f>$G198+BR198</f>
        <v>0</v>
      </c>
      <c r="BT198" s="1203">
        <f>VLOOKUP($E198,BS$463:BV$474,2,FALSE)*BS198*($K198)+IF($G198&lt;&gt;0,($H198/$G198)*BS198,0)*(1-$K198)</f>
        <v>0</v>
      </c>
      <c r="BU198" s="1203">
        <f>VLOOKUP($E198,BS$463:BV$474,3,FALSE)*BS198*($K198)+IF($G198&lt;&gt;0,($I198/$G198)*BS198,0)*(1-$K198)</f>
        <v>0</v>
      </c>
      <c r="BV198" s="1203">
        <f>VLOOKUP($E198,BS$463:BV$474,4,FALSE)*BS198*($K198)+(BS198-BT198-BU198)*(1-$K198)</f>
        <v>0</v>
      </c>
      <c r="BW198" s="1243"/>
      <c r="BZ198" s="1278">
        <f>VLOOKUP($A198,'New Resources - Individual'!$A$4:$Y$151,BZ$2,FALSE)*BZ$1</f>
        <v>0</v>
      </c>
      <c r="CA198" s="1202">
        <f>$G198+BZ198</f>
        <v>0</v>
      </c>
      <c r="CB198" s="1203">
        <f>VLOOKUP($E198,CA$463:CD$474,2,FALSE)*CA198*($K198)+IF($G198&lt;&gt;0,($H198/$G198)*CA198,0)*(1-$K198)</f>
        <v>0</v>
      </c>
      <c r="CC198" s="1203">
        <f>VLOOKUP($E198,CA$463:CD$474,3,FALSE)*CA198*($K198)+IF($G198&lt;&gt;0,($I198/$G198)*CA198,0)*(1-$K198)</f>
        <v>0</v>
      </c>
      <c r="CD198" s="1203">
        <f>VLOOKUP($E198,CA$463:CD$474,4,FALSE)*CA198*($K198)+(CA198-CB198-CC198)*(1-$K198)</f>
        <v>0</v>
      </c>
      <c r="CE198" s="1243"/>
      <c r="CH198" s="1278">
        <f>VLOOKUP($A198,'New Resources - Individual'!$A$4:$Y$151,CH$2,FALSE)*CH$1</f>
        <v>0</v>
      </c>
      <c r="CI198" s="1202">
        <f>$G198+CH198</f>
        <v>0</v>
      </c>
      <c r="CJ198" s="1203">
        <f>VLOOKUP($E198,CI$463:CL$474,2,FALSE)*CI198*($K198)+IF($G198&lt;&gt;0,($H198/$G198)*CI198,0)*(1-$K198)</f>
        <v>0</v>
      </c>
      <c r="CK198" s="1203">
        <f>VLOOKUP($E198,CI$463:CL$474,3,FALSE)*CI198*($K198)+IF($G198&lt;&gt;0,($I198/$G198)*CI198,0)*(1-$K198)</f>
        <v>0</v>
      </c>
      <c r="CL198" s="1203">
        <f>VLOOKUP($E198,CI$463:CL$474,4,FALSE)*CI198*($K198)+(CI198-CJ198-CK198)*(1-$K198)</f>
        <v>0</v>
      </c>
      <c r="CM198" s="1243"/>
      <c r="CP198" s="1278">
        <f>VLOOKUP($A198,'New Resources - Individual'!$A$4:$Y$151,CP$2,FALSE)*CP$1</f>
        <v>0</v>
      </c>
      <c r="CQ198" s="1202">
        <f>$G198+CP198</f>
        <v>0</v>
      </c>
      <c r="CR198" s="1203">
        <f>VLOOKUP($E198,CQ$463:CT$474,2,FALSE)*CQ198*($K198)+IF($G198&lt;&gt;0,($H198/$G198)*CQ198,0)*(1-$K198)</f>
        <v>0</v>
      </c>
      <c r="CS198" s="1203">
        <f>VLOOKUP($E198,CQ$463:CT$474,3,FALSE)*CQ198*($K198)+IF($G198&lt;&gt;0,($I198/$G198)*CQ198,0)*(1-$K198)</f>
        <v>0</v>
      </c>
      <c r="CT198" s="1203">
        <f>VLOOKUP($E198,CQ$463:CT$474,4,FALSE)*CQ198*($K198)+(CQ198-CR198-CS198)*(1-$K198)</f>
        <v>0</v>
      </c>
      <c r="CU198" s="1243"/>
      <c r="CX198" s="1278">
        <f>VLOOKUP($A198,'New Resources - Individual'!$A$4:$Y$151,CX$2,FALSE)*CX$1</f>
        <v>0</v>
      </c>
      <c r="CY198" s="1202">
        <f>$G198+CX198</f>
        <v>0</v>
      </c>
      <c r="CZ198" s="1203">
        <f>VLOOKUP($E198,CY$463:DB$474,2,FALSE)*CY198*($K198)+IF($G198&lt;&gt;0,($H198/$G198)*CY198,0)*(1-$K198)</f>
        <v>0</v>
      </c>
      <c r="DA198" s="1203">
        <f>VLOOKUP($E198,CY$463:DB$474,3,FALSE)*CY198*($K198)+IF($G198&lt;&gt;0,($I198/$G198)*CY198,0)*(1-$K198)</f>
        <v>0</v>
      </c>
      <c r="DB198" s="1203">
        <f>VLOOKUP($E198,CY$463:DB$474,4,FALSE)*CY198*($K198)+(CY198-CZ198-DA198)*(1-$K198)</f>
        <v>0</v>
      </c>
      <c r="DC198" s="1243"/>
      <c r="DF198" s="1278">
        <f>VLOOKUP($A198,'New Resources - Individual'!$A$4:$Y$151,DF$2,FALSE)*DF$1</f>
        <v>0</v>
      </c>
      <c r="DG198" s="1202">
        <f>$G198+DF198</f>
        <v>0</v>
      </c>
      <c r="DH198" s="1203">
        <f>VLOOKUP($E198,DG$463:DJ$474,2,FALSE)*DG198*($K198)+IF($G198&lt;&gt;0,($H198/$G198)*DG198,0)*(1-$K198)</f>
        <v>0</v>
      </c>
      <c r="DI198" s="1203">
        <f>VLOOKUP($E198,DG$463:DJ$474,3,FALSE)*DG198*($K198)+IF($G198&lt;&gt;0,($I198/$G198)*DG198,0)*(1-$K198)</f>
        <v>0</v>
      </c>
      <c r="DJ198" s="1203">
        <f>VLOOKUP($E198,DG$463:DJ$474,4,FALSE)*DG198*($K198)+(DG198-DH198-DI198)*(1-$K198)</f>
        <v>0</v>
      </c>
      <c r="DK198" s="1243"/>
      <c r="DN198" s="1278">
        <f>VLOOKUP($A198,'New Resources - Individual'!$A$4:$Y$151,DN$2,FALSE)*DN$1</f>
        <v>0</v>
      </c>
      <c r="DO198" s="1202">
        <f>$G198+DN198</f>
        <v>0</v>
      </c>
      <c r="DP198" s="1203">
        <f>VLOOKUP($E198,DO$463:DR$474,2,FALSE)*DO198*($K198)+IF($G198&lt;&gt;0,($H198/$G198)*DO198,0)*(1-$K198)</f>
        <v>0</v>
      </c>
      <c r="DQ198" s="1203">
        <f>VLOOKUP($E198,DO$463:DR$474,3,FALSE)*DO198*($K198)+IF($G198&lt;&gt;0,($I198/$G198)*DO198,0)*(1-$K198)</f>
        <v>0</v>
      </c>
      <c r="DR198" s="1203">
        <f>VLOOKUP($E198,DO$463:DR$474,4,FALSE)*DO198*($K198)+(DO198-DP198-DQ198)*(1-$K198)</f>
        <v>0</v>
      </c>
      <c r="DS198" s="1243"/>
      <c r="DV198" s="1278">
        <f>VLOOKUP($A198,'New Resources - Individual'!$A$4:$Y$151,DV$2,FALSE)*DV$1</f>
        <v>0</v>
      </c>
      <c r="DW198" s="1202">
        <f>$G198+DV198</f>
        <v>0</v>
      </c>
      <c r="DX198" s="1203">
        <f>VLOOKUP($E198,DW$463:DZ$474,2,FALSE)*DW198*($K198)+IF($G198&lt;&gt;0,($H198/$G198)*DW198,0)*(1-$K198)</f>
        <v>0</v>
      </c>
      <c r="DY198" s="1203">
        <f>VLOOKUP($E198,DW$463:DZ$474,3,FALSE)*DW198*($K198)+IF($G198&lt;&gt;0,($I198/$G198)*DW198,0)*(1-$K198)</f>
        <v>0</v>
      </c>
      <c r="DZ198" s="1203">
        <f>VLOOKUP($E198,DW$463:DZ$474,4,FALSE)*DW198*($K198)+(DW198-DX198-DY198)*(1-$K198)</f>
        <v>0</v>
      </c>
      <c r="EA198" s="1243"/>
      <c r="ED198" s="1278">
        <f>VLOOKUP($A198,'New Resources - Individual'!$A$4:$Y$151,ED$2,FALSE)*ED$1</f>
        <v>0</v>
      </c>
      <c r="EE198" s="1202">
        <f>$G198+ED198</f>
        <v>0</v>
      </c>
      <c r="EF198" s="1203">
        <f>VLOOKUP($E198,EE$463:EH$474,2,FALSE)*EE198*($K198)+IF($G198&lt;&gt;0,($H198/$G198)*EE198,0)*(1-$K198)</f>
        <v>0</v>
      </c>
      <c r="EG198" s="1203">
        <f>VLOOKUP($E198,EE$463:EH$474,3,FALSE)*EE198*($K198)+IF($G198&lt;&gt;0,($I198/$G198)*EE198,0)*(1-$K198)</f>
        <v>0</v>
      </c>
      <c r="EH198" s="1203">
        <f>VLOOKUP($E198,EE$463:EH$474,4,FALSE)*EE198*($K198)+(EE198-EF198-EG198)*(1-$K198)</f>
        <v>0</v>
      </c>
      <c r="EI198" s="1243"/>
      <c r="EL198" s="1278">
        <f>VLOOKUP($A198,'New Resources - Individual'!$A$4:$Y$151,EL$2,FALSE)*EL$1</f>
        <v>0</v>
      </c>
      <c r="EM198" s="1202">
        <f>$G198+EL198</f>
        <v>0</v>
      </c>
      <c r="EN198" s="1203">
        <f>VLOOKUP($E198,EM$463:EP$474,2,FALSE)*EM198*($K198)+IF($G198&lt;&gt;0,($H198/$G198)*EM198,0)*(1-$K198)</f>
        <v>0</v>
      </c>
      <c r="EO198" s="1203">
        <f>VLOOKUP($E198,EM$463:EP$474,3,FALSE)*EM198*($K198)+IF($G198&lt;&gt;0,($I198/$G198)*EM198,0)*(1-$K198)</f>
        <v>0</v>
      </c>
      <c r="EP198" s="1203">
        <f>VLOOKUP($E198,EM$463:EP$474,4,FALSE)*EM198*($K198)+(EM198-EN198-EO198)*(1-$K198)</f>
        <v>0</v>
      </c>
      <c r="EQ198" s="1243"/>
      <c r="ET198" s="1278">
        <f>VLOOKUP($A198,'New Resources - Individual'!$A$4:$Y$151,ET$2,FALSE)*ET$1</f>
        <v>0</v>
      </c>
      <c r="EU198" s="1202">
        <f>$G198+ET198</f>
        <v>0</v>
      </c>
      <c r="EV198" s="1203">
        <f>VLOOKUP($E198,EU$463:EX$474,2,FALSE)*EU198*($K198)+IF($G198&lt;&gt;0,($H198/$G198)*EU198,0)*(1-$K198)</f>
        <v>0</v>
      </c>
      <c r="EW198" s="1203">
        <f>VLOOKUP($E198,EU$463:EX$474,3,FALSE)*EU198*($K198)+IF($G198&lt;&gt;0,($I198/$G198)*EU198,0)*(1-$K198)</f>
        <v>0</v>
      </c>
      <c r="EX198" s="1203">
        <f>VLOOKUP($E198,EU$463:EX$474,4,FALSE)*EU198*($K198)+(EU198-EV198-EW198)*(1-$K198)</f>
        <v>0</v>
      </c>
      <c r="EY198" s="1243"/>
      <c r="FB198" s="1278">
        <f>VLOOKUP($A198,'New Resources - Individual'!$A$4:$Y$151,FB$2,FALSE)*FB$1</f>
        <v>0</v>
      </c>
      <c r="FC198" s="1202">
        <f>$G198+FB198</f>
        <v>0</v>
      </c>
      <c r="FD198" s="1203">
        <f>VLOOKUP($E198,FC$463:FF$474,2,FALSE)*FC198*($K198)+IF($G198&lt;&gt;0,($H198/$G198)*FC198,0)*(1-$K198)</f>
        <v>0</v>
      </c>
      <c r="FE198" s="1203">
        <f>VLOOKUP($E198,FC$463:FF$474,3,FALSE)*FC198*($K198)+IF($G198&lt;&gt;0,($I198/$G198)*FC198,0)*(1-$K198)</f>
        <v>0</v>
      </c>
      <c r="FF198" s="1203">
        <f>VLOOKUP($E198,FC$463:FF$474,4,FALSE)*FC198*($K198)+(FC198-FD198-FE198)*(1-$K198)</f>
        <v>0</v>
      </c>
      <c r="FG198" s="1243"/>
      <c r="FJ198" s="1278">
        <f>VLOOKUP($A198,'New Resources - Individual'!$A$4:$Y$151,FJ$2,FALSE)*FJ$1</f>
        <v>0</v>
      </c>
      <c r="FK198" s="1202">
        <f>$G198+FJ198</f>
        <v>0</v>
      </c>
      <c r="FL198" s="1203">
        <f>VLOOKUP($E198,FK$463:FN$474,2,FALSE)*FK198*($K198)+IF($G198&lt;&gt;0,($H198/$G198)*FK198,0)*(1-$K198)</f>
        <v>0</v>
      </c>
      <c r="FM198" s="1203">
        <f>VLOOKUP($E198,FK$463:FN$474,3,FALSE)*FK198*($K198)+IF($G198&lt;&gt;0,($I198/$G198)*FK198,0)*(1-$K198)</f>
        <v>0</v>
      </c>
      <c r="FN198" s="1203">
        <f>VLOOKUP($E198,FK$463:FN$474,4,FALSE)*FK198*($K198)+(FK198-FL198-FM198)*(1-$K198)</f>
        <v>0</v>
      </c>
      <c r="FO198" s="1243"/>
    </row>
    <row r="199" spans="1:171">
      <c r="A199" s="1323">
        <v>68</v>
      </c>
      <c r="B199" s="1232" t="s">
        <v>755</v>
      </c>
      <c r="C199" s="1197"/>
      <c r="D199" s="1197" t="s">
        <v>767</v>
      </c>
      <c r="E199" s="629" t="str">
        <f>'Sch 3 - Expenses'!E34</f>
        <v>PROD</v>
      </c>
      <c r="F199" s="1199"/>
      <c r="G199" s="629">
        <f>'Sch 3 - Expenses'!G34</f>
        <v>0</v>
      </c>
      <c r="H199" s="629">
        <f>'Sch 3 - Expenses'!H34</f>
        <v>0</v>
      </c>
      <c r="I199" s="629">
        <f>'Sch 3 - Expenses'!I34</f>
        <v>0</v>
      </c>
      <c r="J199" s="630">
        <f>'Sch 3 - Expenses'!J34</f>
        <v>0</v>
      </c>
      <c r="K199" s="1167">
        <v>1</v>
      </c>
      <c r="N199" s="1278">
        <f>VLOOKUP($A199,'New Resources - Individual'!$A$4:$Y$151,N$2,FALSE)*N$1</f>
        <v>0</v>
      </c>
      <c r="O199" s="1202">
        <f>$G199+N199</f>
        <v>0</v>
      </c>
      <c r="P199" s="1203">
        <f>VLOOKUP($E199,O$463:R$474,2,FALSE)*O199*($K199)+IF($G199&lt;&gt;0,($H199/$G199)*O199,0)*(1-$K199)</f>
        <v>0</v>
      </c>
      <c r="Q199" s="1203">
        <f>VLOOKUP($E199,O$463:R$474,3,FALSE)*O199*($K199)+IF($G199&lt;&gt;0,($I199/$G199)*O199,0)*(1-$K199)</f>
        <v>0</v>
      </c>
      <c r="R199" s="1203">
        <f>VLOOKUP($E199,O$463:R$474,4,FALSE)*O199*($K199)+(O199-P199-Q199)*(1-$K199)</f>
        <v>0</v>
      </c>
      <c r="S199" s="1243"/>
      <c r="V199" s="1278">
        <f>VLOOKUP($A199,'New Resources - Individual'!$A$4:$Y$151,V$2,FALSE)*V$1</f>
        <v>0</v>
      </c>
      <c r="W199" s="1202">
        <f>$G199+V199</f>
        <v>0</v>
      </c>
      <c r="X199" s="1203">
        <f>VLOOKUP($E199,W$463:Z$474,2,FALSE)*W199*($K199)+IF($G199&lt;&gt;0,($H199/$G199)*W199,0)*(1-$K199)</f>
        <v>0</v>
      </c>
      <c r="Y199" s="1203">
        <f>VLOOKUP($E199,W$463:Z$474,3,FALSE)*W199*($K199)+IF($G199&lt;&gt;0,($I199/$G199)*W199,0)*(1-$K199)</f>
        <v>0</v>
      </c>
      <c r="Z199" s="1203">
        <f>VLOOKUP($E199,W$463:Z$474,4,FALSE)*W199*($K199)+(W199-X199-Y199)*(1-$K199)</f>
        <v>0</v>
      </c>
      <c r="AA199" s="1243"/>
      <c r="AD199" s="1278">
        <f>VLOOKUP($A199,'New Resources - Individual'!$A$4:$Y$151,AD$2,FALSE)*AD$1</f>
        <v>0</v>
      </c>
      <c r="AE199" s="1202">
        <f>$G199+AD199</f>
        <v>0</v>
      </c>
      <c r="AF199" s="1203">
        <f>VLOOKUP($E199,AE$463:AH$474,2,FALSE)*AE199*($K199)+IF($G199&lt;&gt;0,($H199/$G199)*AE199,0)*(1-$K199)</f>
        <v>0</v>
      </c>
      <c r="AG199" s="1203">
        <f>VLOOKUP($E199,AE$463:AH$474,3,FALSE)*AE199*($K199)+IF($G199&lt;&gt;0,($I199/$G199)*AE199,0)*(1-$K199)</f>
        <v>0</v>
      </c>
      <c r="AH199" s="1203">
        <f>VLOOKUP($E199,AE$463:AH$474,4,FALSE)*AE199*($K199)+(AE199-AF199-AG199)*(1-$K199)</f>
        <v>0</v>
      </c>
      <c r="AI199" s="1243"/>
      <c r="AL199" s="1278">
        <f>VLOOKUP($A199,'New Resources - Individual'!$A$4:$Y$151,AL$2,FALSE)*AL$1</f>
        <v>0</v>
      </c>
      <c r="AM199" s="1202">
        <f>$G199+AL199</f>
        <v>0</v>
      </c>
      <c r="AN199" s="1203">
        <f>VLOOKUP($E199,AM$463:AP$474,2,FALSE)*AM199*($K199)+IF($G199&lt;&gt;0,($H199/$G199)*AM199,0)*(1-$K199)</f>
        <v>0</v>
      </c>
      <c r="AO199" s="1203">
        <f>VLOOKUP($E199,AM$463:AP$474,3,FALSE)*AM199*($K199)+IF($G199&lt;&gt;0,($I199/$G199)*AM199,0)*(1-$K199)</f>
        <v>0</v>
      </c>
      <c r="AP199" s="1203">
        <f>VLOOKUP($E199,AM$463:AP$474,4,FALSE)*AM199*($K199)+(AM199-AN199-AO199)*(1-$K199)</f>
        <v>0</v>
      </c>
      <c r="AQ199" s="1243"/>
      <c r="AT199" s="1278">
        <f>VLOOKUP($A199,'New Resources - Individual'!$A$4:$Y$151,AT$2,FALSE)*AT$1</f>
        <v>0</v>
      </c>
      <c r="AU199" s="1202">
        <f>$G199+AT199</f>
        <v>0</v>
      </c>
      <c r="AV199" s="1203">
        <f>VLOOKUP($E199,AU$463:AX$474,2,FALSE)*AU199*($K199)+IF($G199&lt;&gt;0,($H199/$G199)*AU199,0)*(1-$K199)</f>
        <v>0</v>
      </c>
      <c r="AW199" s="1203">
        <f>VLOOKUP($E199,AU$463:AX$474,3,FALSE)*AU199*($K199)+IF($G199&lt;&gt;0,($I199/$G199)*AU199,0)*(1-$K199)</f>
        <v>0</v>
      </c>
      <c r="AX199" s="1203">
        <f>VLOOKUP($E199,AU$463:AX$474,4,FALSE)*AU199*($K199)+(AU199-AV199-AW199)*(1-$K199)</f>
        <v>0</v>
      </c>
      <c r="AY199" s="1243"/>
      <c r="BB199" s="1278">
        <f>VLOOKUP($A199,'New Resources - Individual'!$A$4:$Y$151,BB$2,FALSE)*BB$1</f>
        <v>0</v>
      </c>
      <c r="BC199" s="1202">
        <f>$G199+BB199</f>
        <v>0</v>
      </c>
      <c r="BD199" s="1203">
        <f>VLOOKUP($E199,BC$463:BF$474,2,FALSE)*BC199*($K199)+IF($G199&lt;&gt;0,($H199/$G199)*BC199,0)*(1-$K199)</f>
        <v>0</v>
      </c>
      <c r="BE199" s="1203">
        <f>VLOOKUP($E199,BC$463:BF$474,3,FALSE)*BC199*($K199)+IF($G199&lt;&gt;0,($I199/$G199)*BC199,0)*(1-$K199)</f>
        <v>0</v>
      </c>
      <c r="BF199" s="1203">
        <f>VLOOKUP($E199,BC$463:BF$474,4,FALSE)*BC199*($K199)+(BC199-BD199-BE199)*(1-$K199)</f>
        <v>0</v>
      </c>
      <c r="BG199" s="1243"/>
      <c r="BJ199" s="1278">
        <f>VLOOKUP($A199,'New Resources - Individual'!$A$4:$Y$151,BJ$2,FALSE)*BJ$1</f>
        <v>0</v>
      </c>
      <c r="BK199" s="1202">
        <f>$G199+BJ199</f>
        <v>0</v>
      </c>
      <c r="BL199" s="1203">
        <f>VLOOKUP($E199,BK$463:BN$474,2,FALSE)*BK199*($K199)+IF($G199&lt;&gt;0,($H199/$G199)*BK199,0)*(1-$K199)</f>
        <v>0</v>
      </c>
      <c r="BM199" s="1203">
        <f>VLOOKUP($E199,BK$463:BN$474,3,FALSE)*BK199*($K199)+IF($G199&lt;&gt;0,($I199/$G199)*BK199,0)*(1-$K199)</f>
        <v>0</v>
      </c>
      <c r="BN199" s="1203">
        <f>VLOOKUP($E199,BK$463:BN$474,4,FALSE)*BK199*($K199)+(BK199-BL199-BM199)*(1-$K199)</f>
        <v>0</v>
      </c>
      <c r="BO199" s="1243"/>
      <c r="BR199" s="1278">
        <f>VLOOKUP($A199,'New Resources - Individual'!$A$4:$Y$151,BR$2,FALSE)*BR$1</f>
        <v>0</v>
      </c>
      <c r="BS199" s="1202">
        <f>$G199+BR199</f>
        <v>0</v>
      </c>
      <c r="BT199" s="1203">
        <f>VLOOKUP($E199,BS$463:BV$474,2,FALSE)*BS199*($K199)+IF($G199&lt;&gt;0,($H199/$G199)*BS199,0)*(1-$K199)</f>
        <v>0</v>
      </c>
      <c r="BU199" s="1203">
        <f>VLOOKUP($E199,BS$463:BV$474,3,FALSE)*BS199*($K199)+IF($G199&lt;&gt;0,($I199/$G199)*BS199,0)*(1-$K199)</f>
        <v>0</v>
      </c>
      <c r="BV199" s="1203">
        <f>VLOOKUP($E199,BS$463:BV$474,4,FALSE)*BS199*($K199)+(BS199-BT199-BU199)*(1-$K199)</f>
        <v>0</v>
      </c>
      <c r="BW199" s="1243"/>
      <c r="BZ199" s="1278">
        <f>VLOOKUP($A199,'New Resources - Individual'!$A$4:$Y$151,BZ$2,FALSE)*BZ$1</f>
        <v>0</v>
      </c>
      <c r="CA199" s="1202">
        <f>$G199+BZ199</f>
        <v>0</v>
      </c>
      <c r="CB199" s="1203">
        <f>VLOOKUP($E199,CA$463:CD$474,2,FALSE)*CA199*($K199)+IF($G199&lt;&gt;0,($H199/$G199)*CA199,0)*(1-$K199)</f>
        <v>0</v>
      </c>
      <c r="CC199" s="1203">
        <f>VLOOKUP($E199,CA$463:CD$474,3,FALSE)*CA199*($K199)+IF($G199&lt;&gt;0,($I199/$G199)*CA199,0)*(1-$K199)</f>
        <v>0</v>
      </c>
      <c r="CD199" s="1203">
        <f>VLOOKUP($E199,CA$463:CD$474,4,FALSE)*CA199*($K199)+(CA199-CB199-CC199)*(1-$K199)</f>
        <v>0</v>
      </c>
      <c r="CE199" s="1243"/>
      <c r="CH199" s="1278">
        <f>VLOOKUP($A199,'New Resources - Individual'!$A$4:$Y$151,CH$2,FALSE)*CH$1</f>
        <v>0</v>
      </c>
      <c r="CI199" s="1202">
        <f>$G199+CH199</f>
        <v>0</v>
      </c>
      <c r="CJ199" s="1203">
        <f>VLOOKUP($E199,CI$463:CL$474,2,FALSE)*CI199*($K199)+IF($G199&lt;&gt;0,($H199/$G199)*CI199,0)*(1-$K199)</f>
        <v>0</v>
      </c>
      <c r="CK199" s="1203">
        <f>VLOOKUP($E199,CI$463:CL$474,3,FALSE)*CI199*($K199)+IF($G199&lt;&gt;0,($I199/$G199)*CI199,0)*(1-$K199)</f>
        <v>0</v>
      </c>
      <c r="CL199" s="1203">
        <f>VLOOKUP($E199,CI$463:CL$474,4,FALSE)*CI199*($K199)+(CI199-CJ199-CK199)*(1-$K199)</f>
        <v>0</v>
      </c>
      <c r="CM199" s="1243"/>
      <c r="CP199" s="1278">
        <f>VLOOKUP($A199,'New Resources - Individual'!$A$4:$Y$151,CP$2,FALSE)*CP$1</f>
        <v>0</v>
      </c>
      <c r="CQ199" s="1202">
        <f>$G199+CP199</f>
        <v>0</v>
      </c>
      <c r="CR199" s="1203">
        <f>VLOOKUP($E199,CQ$463:CT$474,2,FALSE)*CQ199*($K199)+IF($G199&lt;&gt;0,($H199/$G199)*CQ199,0)*(1-$K199)</f>
        <v>0</v>
      </c>
      <c r="CS199" s="1203">
        <f>VLOOKUP($E199,CQ$463:CT$474,3,FALSE)*CQ199*($K199)+IF($G199&lt;&gt;0,($I199/$G199)*CQ199,0)*(1-$K199)</f>
        <v>0</v>
      </c>
      <c r="CT199" s="1203">
        <f>VLOOKUP($E199,CQ$463:CT$474,4,FALSE)*CQ199*($K199)+(CQ199-CR199-CS199)*(1-$K199)</f>
        <v>0</v>
      </c>
      <c r="CU199" s="1243"/>
      <c r="CX199" s="1278">
        <f>VLOOKUP($A199,'New Resources - Individual'!$A$4:$Y$151,CX$2,FALSE)*CX$1</f>
        <v>0</v>
      </c>
      <c r="CY199" s="1202">
        <f>$G199+CX199</f>
        <v>0</v>
      </c>
      <c r="CZ199" s="1203">
        <f>VLOOKUP($E199,CY$463:DB$474,2,FALSE)*CY199*($K199)+IF($G199&lt;&gt;0,($H199/$G199)*CY199,0)*(1-$K199)</f>
        <v>0</v>
      </c>
      <c r="DA199" s="1203">
        <f>VLOOKUP($E199,CY$463:DB$474,3,FALSE)*CY199*($K199)+IF($G199&lt;&gt;0,($I199/$G199)*CY199,0)*(1-$K199)</f>
        <v>0</v>
      </c>
      <c r="DB199" s="1203">
        <f>VLOOKUP($E199,CY$463:DB$474,4,FALSE)*CY199*($K199)+(CY199-CZ199-DA199)*(1-$K199)</f>
        <v>0</v>
      </c>
      <c r="DC199" s="1243"/>
      <c r="DF199" s="1278">
        <f>VLOOKUP($A199,'New Resources - Individual'!$A$4:$Y$151,DF$2,FALSE)*DF$1</f>
        <v>0</v>
      </c>
      <c r="DG199" s="1202">
        <f>$G199+DF199</f>
        <v>0</v>
      </c>
      <c r="DH199" s="1203">
        <f>VLOOKUP($E199,DG$463:DJ$474,2,FALSE)*DG199*($K199)+IF($G199&lt;&gt;0,($H199/$G199)*DG199,0)*(1-$K199)</f>
        <v>0</v>
      </c>
      <c r="DI199" s="1203">
        <f>VLOOKUP($E199,DG$463:DJ$474,3,FALSE)*DG199*($K199)+IF($G199&lt;&gt;0,($I199/$G199)*DG199,0)*(1-$K199)</f>
        <v>0</v>
      </c>
      <c r="DJ199" s="1203">
        <f>VLOOKUP($E199,DG$463:DJ$474,4,FALSE)*DG199*($K199)+(DG199-DH199-DI199)*(1-$K199)</f>
        <v>0</v>
      </c>
      <c r="DK199" s="1243"/>
      <c r="DN199" s="1278">
        <f>VLOOKUP($A199,'New Resources - Individual'!$A$4:$Y$151,DN$2,FALSE)*DN$1</f>
        <v>0</v>
      </c>
      <c r="DO199" s="1202">
        <f>$G199+DN199</f>
        <v>0</v>
      </c>
      <c r="DP199" s="1203">
        <f>VLOOKUP($E199,DO$463:DR$474,2,FALSE)*DO199*($K199)+IF($G199&lt;&gt;0,($H199/$G199)*DO199,0)*(1-$K199)</f>
        <v>0</v>
      </c>
      <c r="DQ199" s="1203">
        <f>VLOOKUP($E199,DO$463:DR$474,3,FALSE)*DO199*($K199)+IF($G199&lt;&gt;0,($I199/$G199)*DO199,0)*(1-$K199)</f>
        <v>0</v>
      </c>
      <c r="DR199" s="1203">
        <f>VLOOKUP($E199,DO$463:DR$474,4,FALSE)*DO199*($K199)+(DO199-DP199-DQ199)*(1-$K199)</f>
        <v>0</v>
      </c>
      <c r="DS199" s="1243"/>
      <c r="DV199" s="1278">
        <f>VLOOKUP($A199,'New Resources - Individual'!$A$4:$Y$151,DV$2,FALSE)*DV$1</f>
        <v>0</v>
      </c>
      <c r="DW199" s="1202">
        <f>$G199+DV199</f>
        <v>0</v>
      </c>
      <c r="DX199" s="1203">
        <f>VLOOKUP($E199,DW$463:DZ$474,2,FALSE)*DW199*($K199)+IF($G199&lt;&gt;0,($H199/$G199)*DW199,0)*(1-$K199)</f>
        <v>0</v>
      </c>
      <c r="DY199" s="1203">
        <f>VLOOKUP($E199,DW$463:DZ$474,3,FALSE)*DW199*($K199)+IF($G199&lt;&gt;0,($I199/$G199)*DW199,0)*(1-$K199)</f>
        <v>0</v>
      </c>
      <c r="DZ199" s="1203">
        <f>VLOOKUP($E199,DW$463:DZ$474,4,FALSE)*DW199*($K199)+(DW199-DX199-DY199)*(1-$K199)</f>
        <v>0</v>
      </c>
      <c r="EA199" s="1243"/>
      <c r="ED199" s="1278">
        <f>VLOOKUP($A199,'New Resources - Individual'!$A$4:$Y$151,ED$2,FALSE)*ED$1</f>
        <v>0</v>
      </c>
      <c r="EE199" s="1202">
        <f>$G199+ED199</f>
        <v>0</v>
      </c>
      <c r="EF199" s="1203">
        <f>VLOOKUP($E199,EE$463:EH$474,2,FALSE)*EE199*($K199)+IF($G199&lt;&gt;0,($H199/$G199)*EE199,0)*(1-$K199)</f>
        <v>0</v>
      </c>
      <c r="EG199" s="1203">
        <f>VLOOKUP($E199,EE$463:EH$474,3,FALSE)*EE199*($K199)+IF($G199&lt;&gt;0,($I199/$G199)*EE199,0)*(1-$K199)</f>
        <v>0</v>
      </c>
      <c r="EH199" s="1203">
        <f>VLOOKUP($E199,EE$463:EH$474,4,FALSE)*EE199*($K199)+(EE199-EF199-EG199)*(1-$K199)</f>
        <v>0</v>
      </c>
      <c r="EI199" s="1243"/>
      <c r="EL199" s="1278">
        <f>VLOOKUP($A199,'New Resources - Individual'!$A$4:$Y$151,EL$2,FALSE)*EL$1</f>
        <v>0</v>
      </c>
      <c r="EM199" s="1202">
        <f>$G199+EL199</f>
        <v>0</v>
      </c>
      <c r="EN199" s="1203">
        <f>VLOOKUP($E199,EM$463:EP$474,2,FALSE)*EM199*($K199)+IF($G199&lt;&gt;0,($H199/$G199)*EM199,0)*(1-$K199)</f>
        <v>0</v>
      </c>
      <c r="EO199" s="1203">
        <f>VLOOKUP($E199,EM$463:EP$474,3,FALSE)*EM199*($K199)+IF($G199&lt;&gt;0,($I199/$G199)*EM199,0)*(1-$K199)</f>
        <v>0</v>
      </c>
      <c r="EP199" s="1203">
        <f>VLOOKUP($E199,EM$463:EP$474,4,FALSE)*EM199*($K199)+(EM199-EN199-EO199)*(1-$K199)</f>
        <v>0</v>
      </c>
      <c r="EQ199" s="1243"/>
      <c r="ET199" s="1278">
        <f>VLOOKUP($A199,'New Resources - Individual'!$A$4:$Y$151,ET$2,FALSE)*ET$1</f>
        <v>0</v>
      </c>
      <c r="EU199" s="1202">
        <f>$G199+ET199</f>
        <v>0</v>
      </c>
      <c r="EV199" s="1203">
        <f>VLOOKUP($E199,EU$463:EX$474,2,FALSE)*EU199*($K199)+IF($G199&lt;&gt;0,($H199/$G199)*EU199,0)*(1-$K199)</f>
        <v>0</v>
      </c>
      <c r="EW199" s="1203">
        <f>VLOOKUP($E199,EU$463:EX$474,3,FALSE)*EU199*($K199)+IF($G199&lt;&gt;0,($I199/$G199)*EU199,0)*(1-$K199)</f>
        <v>0</v>
      </c>
      <c r="EX199" s="1203">
        <f>VLOOKUP($E199,EU$463:EX$474,4,FALSE)*EU199*($K199)+(EU199-EV199-EW199)*(1-$K199)</f>
        <v>0</v>
      </c>
      <c r="EY199" s="1243"/>
      <c r="FB199" s="1278">
        <f>VLOOKUP($A199,'New Resources - Individual'!$A$4:$Y$151,FB$2,FALSE)*FB$1</f>
        <v>0</v>
      </c>
      <c r="FC199" s="1202">
        <f>$G199+FB199</f>
        <v>0</v>
      </c>
      <c r="FD199" s="1203">
        <f>VLOOKUP($E199,FC$463:FF$474,2,FALSE)*FC199*($K199)+IF($G199&lt;&gt;0,($H199/$G199)*FC199,0)*(1-$K199)</f>
        <v>0</v>
      </c>
      <c r="FE199" s="1203">
        <f>VLOOKUP($E199,FC$463:FF$474,3,FALSE)*FC199*($K199)+IF($G199&lt;&gt;0,($I199/$G199)*FC199,0)*(1-$K199)</f>
        <v>0</v>
      </c>
      <c r="FF199" s="1203">
        <f>VLOOKUP($E199,FC$463:FF$474,4,FALSE)*FC199*($K199)+(FC199-FD199-FE199)*(1-$K199)</f>
        <v>0</v>
      </c>
      <c r="FG199" s="1243"/>
      <c r="FJ199" s="1278">
        <f>VLOOKUP($A199,'New Resources - Individual'!$A$4:$Y$151,FJ$2,FALSE)*FJ$1</f>
        <v>0</v>
      </c>
      <c r="FK199" s="1202">
        <f>$G199+FJ199</f>
        <v>0</v>
      </c>
      <c r="FL199" s="1203">
        <f>VLOOKUP($E199,FK$463:FN$474,2,FALSE)*FK199*($K199)+IF($G199&lt;&gt;0,($H199/$G199)*FK199,0)*(1-$K199)</f>
        <v>0</v>
      </c>
      <c r="FM199" s="1203">
        <f>VLOOKUP($E199,FK$463:FN$474,3,FALSE)*FK199*($K199)+IF($G199&lt;&gt;0,($I199/$G199)*FK199,0)*(1-$K199)</f>
        <v>0</v>
      </c>
      <c r="FN199" s="1203">
        <f>VLOOKUP($E199,FK$463:FN$474,4,FALSE)*FK199*($K199)+(FK199-FL199-FM199)*(1-$K199)</f>
        <v>0</v>
      </c>
      <c r="FO199" s="1243"/>
    </row>
    <row r="200" spans="1:171" ht="16.5">
      <c r="A200" s="1325"/>
      <c r="B200" s="135" t="s">
        <v>391</v>
      </c>
      <c r="C200" s="521"/>
      <c r="D200" s="521"/>
      <c r="E200" s="769"/>
      <c r="F200" s="769"/>
      <c r="G200" s="745"/>
      <c r="H200" s="745"/>
      <c r="I200" s="745"/>
      <c r="J200" s="1326"/>
      <c r="K200" s="1167"/>
      <c r="S200" s="1243"/>
      <c r="AA200" s="1243"/>
      <c r="AI200" s="1243"/>
      <c r="AQ200" s="1243"/>
      <c r="AY200" s="1243"/>
      <c r="BG200" s="1243"/>
      <c r="BO200" s="1243"/>
      <c r="BW200" s="1243"/>
      <c r="CE200" s="1243"/>
      <c r="CM200" s="1243"/>
      <c r="CU200" s="1243"/>
      <c r="DC200" s="1243"/>
      <c r="DK200" s="1243"/>
      <c r="DS200" s="1243"/>
      <c r="EA200" s="1243"/>
      <c r="EI200" s="1243"/>
      <c r="EQ200" s="1243"/>
      <c r="EY200" s="1243"/>
      <c r="FG200" s="1243"/>
      <c r="FO200" s="1243"/>
    </row>
    <row r="201" spans="1:171">
      <c r="A201" s="1323">
        <v>80</v>
      </c>
      <c r="B201" s="808" t="s">
        <v>382</v>
      </c>
      <c r="C201" s="1197"/>
      <c r="D201" s="1197">
        <v>547</v>
      </c>
      <c r="E201" s="629" t="str">
        <f>'Sch 3 - Expenses'!E36</f>
        <v>PROD</v>
      </c>
      <c r="F201" s="1199"/>
      <c r="G201" s="629">
        <f>'Sch 3 - Expenses'!G36</f>
        <v>0</v>
      </c>
      <c r="H201" s="629">
        <f>'Sch 3 - Expenses'!H36</f>
        <v>0</v>
      </c>
      <c r="I201" s="629">
        <f>'Sch 3 - Expenses'!I36</f>
        <v>0</v>
      </c>
      <c r="J201" s="630">
        <f>'Sch 3 - Expenses'!J36</f>
        <v>0</v>
      </c>
      <c r="K201" s="1167">
        <f t="shared" si="708"/>
        <v>1</v>
      </c>
      <c r="N201" s="1278">
        <f>VLOOKUP($A201,'New Resources - Individual'!$A$4:$Y$151,N$2,FALSE)*N$1</f>
        <v>0</v>
      </c>
      <c r="O201" s="1202">
        <f>$G201+N201</f>
        <v>0</v>
      </c>
      <c r="P201" s="1203">
        <f>VLOOKUP($E201,O$463:R$474,2,FALSE)*O201*($K201)+IF($G201&lt;&gt;0,($H201/$G201)*O201,0)*(1-$K201)</f>
        <v>0</v>
      </c>
      <c r="Q201" s="1203">
        <f>VLOOKUP($E201,O$463:R$474,3,FALSE)*O201*($K201)+IF($G201&lt;&gt;0,($I201/$G201)*O201,0)*(1-$K201)</f>
        <v>0</v>
      </c>
      <c r="R201" s="1203">
        <f>VLOOKUP($E201,O$463:R$474,4,FALSE)*O201*($K201)+(O201-P201-Q201)*(1-$K201)</f>
        <v>0</v>
      </c>
      <c r="S201" s="1243"/>
      <c r="V201" s="1278">
        <f>VLOOKUP($A201,'New Resources - Individual'!$A$4:$Y$151,V$2,FALSE)*V$1</f>
        <v>0</v>
      </c>
      <c r="W201" s="1202">
        <f>$G201+V201</f>
        <v>0</v>
      </c>
      <c r="X201" s="1203">
        <f>VLOOKUP($E201,W$463:Z$474,2,FALSE)*W201*($K201)+IF($G201&lt;&gt;0,($H201/$G201)*W201,0)*(1-$K201)</f>
        <v>0</v>
      </c>
      <c r="Y201" s="1203">
        <f>VLOOKUP($E201,W$463:Z$474,3,FALSE)*W201*($K201)+IF($G201&lt;&gt;0,($I201/$G201)*W201,0)*(1-$K201)</f>
        <v>0</v>
      </c>
      <c r="Z201" s="1203">
        <f>VLOOKUP($E201,W$463:Z$474,4,FALSE)*W201*($K201)+(W201-X201-Y201)*(1-$K201)</f>
        <v>0</v>
      </c>
      <c r="AA201" s="1243"/>
      <c r="AD201" s="1278">
        <f>VLOOKUP($A201,'New Resources - Individual'!$A$4:$Y$151,AD$2,FALSE)*AD$1</f>
        <v>0</v>
      </c>
      <c r="AE201" s="1202">
        <f>$G201+AD201</f>
        <v>0</v>
      </c>
      <c r="AF201" s="1203">
        <f>VLOOKUP($E201,AE$463:AH$474,2,FALSE)*AE201*($K201)+IF($G201&lt;&gt;0,($H201/$G201)*AE201,0)*(1-$K201)</f>
        <v>0</v>
      </c>
      <c r="AG201" s="1203">
        <f>VLOOKUP($E201,AE$463:AH$474,3,FALSE)*AE201*($K201)+IF($G201&lt;&gt;0,($I201/$G201)*AE201,0)*(1-$K201)</f>
        <v>0</v>
      </c>
      <c r="AH201" s="1203">
        <f>VLOOKUP($E201,AE$463:AH$474,4,FALSE)*AE201*($K201)+(AE201-AF201-AG201)*(1-$K201)</f>
        <v>0</v>
      </c>
      <c r="AI201" s="1243"/>
      <c r="AL201" s="1278">
        <f>VLOOKUP($A201,'New Resources - Individual'!$A$4:$Y$151,AL$2,FALSE)*AL$1</f>
        <v>0</v>
      </c>
      <c r="AM201" s="1202">
        <f>$G201+AL201</f>
        <v>0</v>
      </c>
      <c r="AN201" s="1203">
        <f>VLOOKUP($E201,AM$463:AP$474,2,FALSE)*AM201*($K201)+IF($G201&lt;&gt;0,($H201/$G201)*AM201,0)*(1-$K201)</f>
        <v>0</v>
      </c>
      <c r="AO201" s="1203">
        <f>VLOOKUP($E201,AM$463:AP$474,3,FALSE)*AM201*($K201)+IF($G201&lt;&gt;0,($I201/$G201)*AM201,0)*(1-$K201)</f>
        <v>0</v>
      </c>
      <c r="AP201" s="1203">
        <f>VLOOKUP($E201,AM$463:AP$474,4,FALSE)*AM201*($K201)+(AM201-AN201-AO201)*(1-$K201)</f>
        <v>0</v>
      </c>
      <c r="AQ201" s="1243"/>
      <c r="AT201" s="1278">
        <f>VLOOKUP($A201,'New Resources - Individual'!$A$4:$Y$151,AT$2,FALSE)*AT$1</f>
        <v>0</v>
      </c>
      <c r="AU201" s="1202">
        <f>$G201+AT201</f>
        <v>0</v>
      </c>
      <c r="AV201" s="1203">
        <f>VLOOKUP($E201,AU$463:AX$474,2,FALSE)*AU201*($K201)+IF($G201&lt;&gt;0,($H201/$G201)*AU201,0)*(1-$K201)</f>
        <v>0</v>
      </c>
      <c r="AW201" s="1203">
        <f>VLOOKUP($E201,AU$463:AX$474,3,FALSE)*AU201*($K201)+IF($G201&lt;&gt;0,($I201/$G201)*AU201,0)*(1-$K201)</f>
        <v>0</v>
      </c>
      <c r="AX201" s="1203">
        <f>VLOOKUP($E201,AU$463:AX$474,4,FALSE)*AU201*($K201)+(AU201-AV201-AW201)*(1-$K201)</f>
        <v>0</v>
      </c>
      <c r="AY201" s="1243"/>
      <c r="BB201" s="1278">
        <f>VLOOKUP($A201,'New Resources - Individual'!$A$4:$Y$151,BB$2,FALSE)*BB$1</f>
        <v>0</v>
      </c>
      <c r="BC201" s="1202">
        <f>$G201+BB201</f>
        <v>0</v>
      </c>
      <c r="BD201" s="1203">
        <f>VLOOKUP($E201,BC$463:BF$474,2,FALSE)*BC201*($K201)+IF($G201&lt;&gt;0,($H201/$G201)*BC201,0)*(1-$K201)</f>
        <v>0</v>
      </c>
      <c r="BE201" s="1203">
        <f>VLOOKUP($E201,BC$463:BF$474,3,FALSE)*BC201*($K201)+IF($G201&lt;&gt;0,($I201/$G201)*BC201,0)*(1-$K201)</f>
        <v>0</v>
      </c>
      <c r="BF201" s="1203">
        <f>VLOOKUP($E201,BC$463:BF$474,4,FALSE)*BC201*($K201)+(BC201-BD201-BE201)*(1-$K201)</f>
        <v>0</v>
      </c>
      <c r="BG201" s="1243"/>
      <c r="BJ201" s="1278">
        <f>VLOOKUP($A201,'New Resources - Individual'!$A$4:$Y$151,BJ$2,FALSE)*BJ$1</f>
        <v>0</v>
      </c>
      <c r="BK201" s="1202">
        <f>$G201+BJ201</f>
        <v>0</v>
      </c>
      <c r="BL201" s="1203">
        <f>VLOOKUP($E201,BK$463:BN$474,2,FALSE)*BK201*($K201)+IF($G201&lt;&gt;0,($H201/$G201)*BK201,0)*(1-$K201)</f>
        <v>0</v>
      </c>
      <c r="BM201" s="1203">
        <f>VLOOKUP($E201,BK$463:BN$474,3,FALSE)*BK201*($K201)+IF($G201&lt;&gt;0,($I201/$G201)*BK201,0)*(1-$K201)</f>
        <v>0</v>
      </c>
      <c r="BN201" s="1203">
        <f>VLOOKUP($E201,BK$463:BN$474,4,FALSE)*BK201*($K201)+(BK201-BL201-BM201)*(1-$K201)</f>
        <v>0</v>
      </c>
      <c r="BO201" s="1243"/>
      <c r="BR201" s="1278">
        <f>VLOOKUP($A201,'New Resources - Individual'!$A$4:$Y$151,BR$2,FALSE)*BR$1</f>
        <v>0</v>
      </c>
      <c r="BS201" s="1202">
        <f>$G201+BR201</f>
        <v>0</v>
      </c>
      <c r="BT201" s="1203">
        <f>VLOOKUP($E201,BS$463:BV$474,2,FALSE)*BS201*($K201)+IF($G201&lt;&gt;0,($H201/$G201)*BS201,0)*(1-$K201)</f>
        <v>0</v>
      </c>
      <c r="BU201" s="1203">
        <f>VLOOKUP($E201,BS$463:BV$474,3,FALSE)*BS201*($K201)+IF($G201&lt;&gt;0,($I201/$G201)*BS201,0)*(1-$K201)</f>
        <v>0</v>
      </c>
      <c r="BV201" s="1203">
        <f>VLOOKUP($E201,BS$463:BV$474,4,FALSE)*BS201*($K201)+(BS201-BT201-BU201)*(1-$K201)</f>
        <v>0</v>
      </c>
      <c r="BW201" s="1243"/>
      <c r="BZ201" s="1278">
        <f>VLOOKUP($A201,'New Resources - Individual'!$A$4:$Y$151,BZ$2,FALSE)*BZ$1</f>
        <v>0</v>
      </c>
      <c r="CA201" s="1202">
        <f>$G201+BZ201</f>
        <v>0</v>
      </c>
      <c r="CB201" s="1203">
        <f>VLOOKUP($E201,CA$463:CD$474,2,FALSE)*CA201*($K201)+IF($G201&lt;&gt;0,($H201/$G201)*CA201,0)*(1-$K201)</f>
        <v>0</v>
      </c>
      <c r="CC201" s="1203">
        <f>VLOOKUP($E201,CA$463:CD$474,3,FALSE)*CA201*($K201)+IF($G201&lt;&gt;0,($I201/$G201)*CA201,0)*(1-$K201)</f>
        <v>0</v>
      </c>
      <c r="CD201" s="1203">
        <f>VLOOKUP($E201,CA$463:CD$474,4,FALSE)*CA201*($K201)+(CA201-CB201-CC201)*(1-$K201)</f>
        <v>0</v>
      </c>
      <c r="CE201" s="1243"/>
      <c r="CH201" s="1278">
        <f>VLOOKUP($A201,'New Resources - Individual'!$A$4:$Y$151,CH$2,FALSE)*CH$1</f>
        <v>0</v>
      </c>
      <c r="CI201" s="1202">
        <f>$G201+CH201</f>
        <v>0</v>
      </c>
      <c r="CJ201" s="1203">
        <f>VLOOKUP($E201,CI$463:CL$474,2,FALSE)*CI201*($K201)+IF($G201&lt;&gt;0,($H201/$G201)*CI201,0)*(1-$K201)</f>
        <v>0</v>
      </c>
      <c r="CK201" s="1203">
        <f>VLOOKUP($E201,CI$463:CL$474,3,FALSE)*CI201*($K201)+IF($G201&lt;&gt;0,($I201/$G201)*CI201,0)*(1-$K201)</f>
        <v>0</v>
      </c>
      <c r="CL201" s="1203">
        <f>VLOOKUP($E201,CI$463:CL$474,4,FALSE)*CI201*($K201)+(CI201-CJ201-CK201)*(1-$K201)</f>
        <v>0</v>
      </c>
      <c r="CM201" s="1243"/>
      <c r="CP201" s="1278">
        <f>VLOOKUP($A201,'New Resources - Individual'!$A$4:$Y$151,CP$2,FALSE)*CP$1</f>
        <v>0</v>
      </c>
      <c r="CQ201" s="1202">
        <f>$G201+CP201</f>
        <v>0</v>
      </c>
      <c r="CR201" s="1203">
        <f>VLOOKUP($E201,CQ$463:CT$474,2,FALSE)*CQ201*($K201)+IF($G201&lt;&gt;0,($H201/$G201)*CQ201,0)*(1-$K201)</f>
        <v>0</v>
      </c>
      <c r="CS201" s="1203">
        <f>VLOOKUP($E201,CQ$463:CT$474,3,FALSE)*CQ201*($K201)+IF($G201&lt;&gt;0,($I201/$G201)*CQ201,0)*(1-$K201)</f>
        <v>0</v>
      </c>
      <c r="CT201" s="1203">
        <f>VLOOKUP($E201,CQ$463:CT$474,4,FALSE)*CQ201*($K201)+(CQ201-CR201-CS201)*(1-$K201)</f>
        <v>0</v>
      </c>
      <c r="CU201" s="1243"/>
      <c r="CX201" s="1278">
        <f>VLOOKUP($A201,'New Resources - Individual'!$A$4:$Y$151,CX$2,FALSE)*CX$1</f>
        <v>0</v>
      </c>
      <c r="CY201" s="1202">
        <f>$G201+CX201</f>
        <v>0</v>
      </c>
      <c r="CZ201" s="1203">
        <f>VLOOKUP($E201,CY$463:DB$474,2,FALSE)*CY201*($K201)+IF($G201&lt;&gt;0,($H201/$G201)*CY201,0)*(1-$K201)</f>
        <v>0</v>
      </c>
      <c r="DA201" s="1203">
        <f>VLOOKUP($E201,CY$463:DB$474,3,FALSE)*CY201*($K201)+IF($G201&lt;&gt;0,($I201/$G201)*CY201,0)*(1-$K201)</f>
        <v>0</v>
      </c>
      <c r="DB201" s="1203">
        <f>VLOOKUP($E201,CY$463:DB$474,4,FALSE)*CY201*($K201)+(CY201-CZ201-DA201)*(1-$K201)</f>
        <v>0</v>
      </c>
      <c r="DC201" s="1243"/>
      <c r="DF201" s="1278">
        <f>VLOOKUP($A201,'New Resources - Individual'!$A$4:$Y$151,DF$2,FALSE)*DF$1</f>
        <v>0</v>
      </c>
      <c r="DG201" s="1202">
        <f>$G201+DF201</f>
        <v>0</v>
      </c>
      <c r="DH201" s="1203">
        <f>VLOOKUP($E201,DG$463:DJ$474,2,FALSE)*DG201*($K201)+IF($G201&lt;&gt;0,($H201/$G201)*DG201,0)*(1-$K201)</f>
        <v>0</v>
      </c>
      <c r="DI201" s="1203">
        <f>VLOOKUP($E201,DG$463:DJ$474,3,FALSE)*DG201*($K201)+IF($G201&lt;&gt;0,($I201/$G201)*DG201,0)*(1-$K201)</f>
        <v>0</v>
      </c>
      <c r="DJ201" s="1203">
        <f>VLOOKUP($E201,DG$463:DJ$474,4,FALSE)*DG201*($K201)+(DG201-DH201-DI201)*(1-$K201)</f>
        <v>0</v>
      </c>
      <c r="DK201" s="1243"/>
      <c r="DN201" s="1278">
        <f>VLOOKUP($A201,'New Resources - Individual'!$A$4:$Y$151,DN$2,FALSE)*DN$1</f>
        <v>0</v>
      </c>
      <c r="DO201" s="1202">
        <f>$G201+DN201</f>
        <v>0</v>
      </c>
      <c r="DP201" s="1203">
        <f>VLOOKUP($E201,DO$463:DR$474,2,FALSE)*DO201*($K201)+IF($G201&lt;&gt;0,($H201/$G201)*DO201,0)*(1-$K201)</f>
        <v>0</v>
      </c>
      <c r="DQ201" s="1203">
        <f>VLOOKUP($E201,DO$463:DR$474,3,FALSE)*DO201*($K201)+IF($G201&lt;&gt;0,($I201/$G201)*DO201,0)*(1-$K201)</f>
        <v>0</v>
      </c>
      <c r="DR201" s="1203">
        <f>VLOOKUP($E201,DO$463:DR$474,4,FALSE)*DO201*($K201)+(DO201-DP201-DQ201)*(1-$K201)</f>
        <v>0</v>
      </c>
      <c r="DS201" s="1243"/>
      <c r="DV201" s="1278">
        <f>VLOOKUP($A201,'New Resources - Individual'!$A$4:$Y$151,DV$2,FALSE)*DV$1</f>
        <v>0</v>
      </c>
      <c r="DW201" s="1202">
        <f>$G201+DV201</f>
        <v>0</v>
      </c>
      <c r="DX201" s="1203">
        <f>VLOOKUP($E201,DW$463:DZ$474,2,FALSE)*DW201*($K201)+IF($G201&lt;&gt;0,($H201/$G201)*DW201,0)*(1-$K201)</f>
        <v>0</v>
      </c>
      <c r="DY201" s="1203">
        <f>VLOOKUP($E201,DW$463:DZ$474,3,FALSE)*DW201*($K201)+IF($G201&lt;&gt;0,($I201/$G201)*DW201,0)*(1-$K201)</f>
        <v>0</v>
      </c>
      <c r="DZ201" s="1203">
        <f>VLOOKUP($E201,DW$463:DZ$474,4,FALSE)*DW201*($K201)+(DW201-DX201-DY201)*(1-$K201)</f>
        <v>0</v>
      </c>
      <c r="EA201" s="1243"/>
      <c r="ED201" s="1278">
        <f>VLOOKUP($A201,'New Resources - Individual'!$A$4:$Y$151,ED$2,FALSE)*ED$1</f>
        <v>0</v>
      </c>
      <c r="EE201" s="1202">
        <f>$G201+ED201</f>
        <v>0</v>
      </c>
      <c r="EF201" s="1203">
        <f>VLOOKUP($E201,EE$463:EH$474,2,FALSE)*EE201*($K201)+IF($G201&lt;&gt;0,($H201/$G201)*EE201,0)*(1-$K201)</f>
        <v>0</v>
      </c>
      <c r="EG201" s="1203">
        <f>VLOOKUP($E201,EE$463:EH$474,3,FALSE)*EE201*($K201)+IF($G201&lt;&gt;0,($I201/$G201)*EE201,0)*(1-$K201)</f>
        <v>0</v>
      </c>
      <c r="EH201" s="1203">
        <f>VLOOKUP($E201,EE$463:EH$474,4,FALSE)*EE201*($K201)+(EE201-EF201-EG201)*(1-$K201)</f>
        <v>0</v>
      </c>
      <c r="EI201" s="1243"/>
      <c r="EL201" s="1278">
        <f>VLOOKUP($A201,'New Resources - Individual'!$A$4:$Y$151,EL$2,FALSE)*EL$1</f>
        <v>0</v>
      </c>
      <c r="EM201" s="1202">
        <f>$G201+EL201</f>
        <v>0</v>
      </c>
      <c r="EN201" s="1203">
        <f>VLOOKUP($E201,EM$463:EP$474,2,FALSE)*EM201*($K201)+IF($G201&lt;&gt;0,($H201/$G201)*EM201,0)*(1-$K201)</f>
        <v>0</v>
      </c>
      <c r="EO201" s="1203">
        <f>VLOOKUP($E201,EM$463:EP$474,3,FALSE)*EM201*($K201)+IF($G201&lt;&gt;0,($I201/$G201)*EM201,0)*(1-$K201)</f>
        <v>0</v>
      </c>
      <c r="EP201" s="1203">
        <f>VLOOKUP($E201,EM$463:EP$474,4,FALSE)*EM201*($K201)+(EM201-EN201-EO201)*(1-$K201)</f>
        <v>0</v>
      </c>
      <c r="EQ201" s="1243"/>
      <c r="ET201" s="1278">
        <f>VLOOKUP($A201,'New Resources - Individual'!$A$4:$Y$151,ET$2,FALSE)*ET$1</f>
        <v>0</v>
      </c>
      <c r="EU201" s="1202">
        <f>$G201+ET201</f>
        <v>0</v>
      </c>
      <c r="EV201" s="1203">
        <f>VLOOKUP($E201,EU$463:EX$474,2,FALSE)*EU201*($K201)+IF($G201&lt;&gt;0,($H201/$G201)*EU201,0)*(1-$K201)</f>
        <v>0</v>
      </c>
      <c r="EW201" s="1203">
        <f>VLOOKUP($E201,EU$463:EX$474,3,FALSE)*EU201*($K201)+IF($G201&lt;&gt;0,($I201/$G201)*EU201,0)*(1-$K201)</f>
        <v>0</v>
      </c>
      <c r="EX201" s="1203">
        <f>VLOOKUP($E201,EU$463:EX$474,4,FALSE)*EU201*($K201)+(EU201-EV201-EW201)*(1-$K201)</f>
        <v>0</v>
      </c>
      <c r="EY201" s="1243"/>
      <c r="FB201" s="1278">
        <f>VLOOKUP($A201,'New Resources - Individual'!$A$4:$Y$151,FB$2,FALSE)*FB$1</f>
        <v>0</v>
      </c>
      <c r="FC201" s="1202">
        <f>$G201+FB201</f>
        <v>0</v>
      </c>
      <c r="FD201" s="1203">
        <f>VLOOKUP($E201,FC$463:FF$474,2,FALSE)*FC201*($K201)+IF($G201&lt;&gt;0,($H201/$G201)*FC201,0)*(1-$K201)</f>
        <v>0</v>
      </c>
      <c r="FE201" s="1203">
        <f>VLOOKUP($E201,FC$463:FF$474,3,FALSE)*FC201*($K201)+IF($G201&lt;&gt;0,($I201/$G201)*FC201,0)*(1-$K201)</f>
        <v>0</v>
      </c>
      <c r="FF201" s="1203">
        <f>VLOOKUP($E201,FC$463:FF$474,4,FALSE)*FC201*($K201)+(FC201-FD201-FE201)*(1-$K201)</f>
        <v>0</v>
      </c>
      <c r="FG201" s="1243"/>
      <c r="FJ201" s="1278">
        <f>VLOOKUP($A201,'New Resources - Individual'!$A$4:$Y$151,FJ$2,FALSE)*FJ$1</f>
        <v>0</v>
      </c>
      <c r="FK201" s="1202">
        <f>$G201+FJ201</f>
        <v>0</v>
      </c>
      <c r="FL201" s="1203">
        <f>VLOOKUP($E201,FK$463:FN$474,2,FALSE)*FK201*($K201)+IF($G201&lt;&gt;0,($H201/$G201)*FK201,0)*(1-$K201)</f>
        <v>0</v>
      </c>
      <c r="FM201" s="1203">
        <f>VLOOKUP($E201,FK$463:FN$474,3,FALSE)*FK201*($K201)+IF($G201&lt;&gt;0,($I201/$G201)*FK201,0)*(1-$K201)</f>
        <v>0</v>
      </c>
      <c r="FN201" s="1203">
        <f>VLOOKUP($E201,FK$463:FN$474,4,FALSE)*FK201*($K201)+(FK201-FL201-FM201)*(1-$K201)</f>
        <v>0</v>
      </c>
      <c r="FO201" s="1243"/>
    </row>
    <row r="202" spans="1:171">
      <c r="A202" s="1323">
        <v>81</v>
      </c>
      <c r="B202" s="1232" t="s">
        <v>238</v>
      </c>
      <c r="C202" s="1197"/>
      <c r="D202" s="1197" t="s">
        <v>199</v>
      </c>
      <c r="E202" s="629" t="str">
        <f>'Sch 3 - Expenses'!E37</f>
        <v>PROD</v>
      </c>
      <c r="F202" s="1199"/>
      <c r="G202" s="629">
        <f>'Sch 3 - Expenses'!G37</f>
        <v>0</v>
      </c>
      <c r="H202" s="629">
        <f>'Sch 3 - Expenses'!H37</f>
        <v>0</v>
      </c>
      <c r="I202" s="629">
        <f>'Sch 3 - Expenses'!I37</f>
        <v>0</v>
      </c>
      <c r="J202" s="630">
        <f>'Sch 3 - Expenses'!J37</f>
        <v>0</v>
      </c>
      <c r="K202" s="1167">
        <f t="shared" si="708"/>
        <v>1</v>
      </c>
      <c r="N202" s="1278">
        <f>VLOOKUP($A202,'New Resources - Individual'!$A$4:$Y$151,N$2,FALSE)*N$1</f>
        <v>0</v>
      </c>
      <c r="O202" s="1202">
        <f>$G202+N202</f>
        <v>0</v>
      </c>
      <c r="P202" s="1203">
        <f>VLOOKUP($E202,O$463:R$474,2,FALSE)*O202*($K202)+IF($G202&lt;&gt;0,($H202/$G202)*O202,0)*(1-$K202)</f>
        <v>0</v>
      </c>
      <c r="Q202" s="1203">
        <f>VLOOKUP($E202,O$463:R$474,3,FALSE)*O202*($K202)+IF($G202&lt;&gt;0,($I202/$G202)*O202,0)*(1-$K202)</f>
        <v>0</v>
      </c>
      <c r="R202" s="1203">
        <f>VLOOKUP($E202,O$463:R$474,4,FALSE)*O202*($K202)+(O202-P202-Q202)*(1-$K202)</f>
        <v>0</v>
      </c>
      <c r="S202" s="1243"/>
      <c r="V202" s="1278">
        <f>VLOOKUP($A202,'New Resources - Individual'!$A$4:$Y$151,V$2,FALSE)*V$1</f>
        <v>0</v>
      </c>
      <c r="W202" s="1202">
        <f>$G202+V202</f>
        <v>0</v>
      </c>
      <c r="X202" s="1203">
        <f>VLOOKUP($E202,W$463:Z$474,2,FALSE)*W202*($K202)+IF($G202&lt;&gt;0,($H202/$G202)*W202,0)*(1-$K202)</f>
        <v>0</v>
      </c>
      <c r="Y202" s="1203">
        <f>VLOOKUP($E202,W$463:Z$474,3,FALSE)*W202*($K202)+IF($G202&lt;&gt;0,($I202/$G202)*W202,0)*(1-$K202)</f>
        <v>0</v>
      </c>
      <c r="Z202" s="1203">
        <f>VLOOKUP($E202,W$463:Z$474,4,FALSE)*W202*($K202)+(W202-X202-Y202)*(1-$K202)</f>
        <v>0</v>
      </c>
      <c r="AA202" s="1243"/>
      <c r="AD202" s="1278">
        <f>VLOOKUP($A202,'New Resources - Individual'!$A$4:$Y$151,AD$2,FALSE)*AD$1</f>
        <v>0</v>
      </c>
      <c r="AE202" s="1202">
        <f>$G202+AD202</f>
        <v>0</v>
      </c>
      <c r="AF202" s="1203">
        <f>VLOOKUP($E202,AE$463:AH$474,2,FALSE)*AE202*($K202)+IF($G202&lt;&gt;0,($H202/$G202)*AE202,0)*(1-$K202)</f>
        <v>0</v>
      </c>
      <c r="AG202" s="1203">
        <f>VLOOKUP($E202,AE$463:AH$474,3,FALSE)*AE202*($K202)+IF($G202&lt;&gt;0,($I202/$G202)*AE202,0)*(1-$K202)</f>
        <v>0</v>
      </c>
      <c r="AH202" s="1203">
        <f>VLOOKUP($E202,AE$463:AH$474,4,FALSE)*AE202*($K202)+(AE202-AF202-AG202)*(1-$K202)</f>
        <v>0</v>
      </c>
      <c r="AI202" s="1243"/>
      <c r="AL202" s="1278">
        <f>VLOOKUP($A202,'New Resources - Individual'!$A$4:$Y$151,AL$2,FALSE)*AL$1</f>
        <v>0</v>
      </c>
      <c r="AM202" s="1202">
        <f>$G202+AL202</f>
        <v>0</v>
      </c>
      <c r="AN202" s="1203">
        <f>VLOOKUP($E202,AM$463:AP$474,2,FALSE)*AM202*($K202)+IF($G202&lt;&gt;0,($H202/$G202)*AM202,0)*(1-$K202)</f>
        <v>0</v>
      </c>
      <c r="AO202" s="1203">
        <f>VLOOKUP($E202,AM$463:AP$474,3,FALSE)*AM202*($K202)+IF($G202&lt;&gt;0,($I202/$G202)*AM202,0)*(1-$K202)</f>
        <v>0</v>
      </c>
      <c r="AP202" s="1203">
        <f>VLOOKUP($E202,AM$463:AP$474,4,FALSE)*AM202*($K202)+(AM202-AN202-AO202)*(1-$K202)</f>
        <v>0</v>
      </c>
      <c r="AQ202" s="1243"/>
      <c r="AT202" s="1278">
        <f>VLOOKUP($A202,'New Resources - Individual'!$A$4:$Y$151,AT$2,FALSE)*AT$1</f>
        <v>0</v>
      </c>
      <c r="AU202" s="1202">
        <f>$G202+AT202</f>
        <v>0</v>
      </c>
      <c r="AV202" s="1203">
        <f>VLOOKUP($E202,AU$463:AX$474,2,FALSE)*AU202*($K202)+IF($G202&lt;&gt;0,($H202/$G202)*AU202,0)*(1-$K202)</f>
        <v>0</v>
      </c>
      <c r="AW202" s="1203">
        <f>VLOOKUP($E202,AU$463:AX$474,3,FALSE)*AU202*($K202)+IF($G202&lt;&gt;0,($I202/$G202)*AU202,0)*(1-$K202)</f>
        <v>0</v>
      </c>
      <c r="AX202" s="1203">
        <f>VLOOKUP($E202,AU$463:AX$474,4,FALSE)*AU202*($K202)+(AU202-AV202-AW202)*(1-$K202)</f>
        <v>0</v>
      </c>
      <c r="AY202" s="1243"/>
      <c r="BB202" s="1278">
        <f>VLOOKUP($A202,'New Resources - Individual'!$A$4:$Y$151,BB$2,FALSE)*BB$1</f>
        <v>0</v>
      </c>
      <c r="BC202" s="1202">
        <f>$G202+BB202</f>
        <v>0</v>
      </c>
      <c r="BD202" s="1203">
        <f>VLOOKUP($E202,BC$463:BF$474,2,FALSE)*BC202*($K202)+IF($G202&lt;&gt;0,($H202/$G202)*BC202,0)*(1-$K202)</f>
        <v>0</v>
      </c>
      <c r="BE202" s="1203">
        <f>VLOOKUP($E202,BC$463:BF$474,3,FALSE)*BC202*($K202)+IF($G202&lt;&gt;0,($I202/$G202)*BC202,0)*(1-$K202)</f>
        <v>0</v>
      </c>
      <c r="BF202" s="1203">
        <f>VLOOKUP($E202,BC$463:BF$474,4,FALSE)*BC202*($K202)+(BC202-BD202-BE202)*(1-$K202)</f>
        <v>0</v>
      </c>
      <c r="BG202" s="1243"/>
      <c r="BJ202" s="1278">
        <f>VLOOKUP($A202,'New Resources - Individual'!$A$4:$Y$151,BJ$2,FALSE)*BJ$1</f>
        <v>0</v>
      </c>
      <c r="BK202" s="1202">
        <f>$G202+BJ202</f>
        <v>0</v>
      </c>
      <c r="BL202" s="1203">
        <f>VLOOKUP($E202,BK$463:BN$474,2,FALSE)*BK202*($K202)+IF($G202&lt;&gt;0,($H202/$G202)*BK202,0)*(1-$K202)</f>
        <v>0</v>
      </c>
      <c r="BM202" s="1203">
        <f>VLOOKUP($E202,BK$463:BN$474,3,FALSE)*BK202*($K202)+IF($G202&lt;&gt;0,($I202/$G202)*BK202,0)*(1-$K202)</f>
        <v>0</v>
      </c>
      <c r="BN202" s="1203">
        <f>VLOOKUP($E202,BK$463:BN$474,4,FALSE)*BK202*($K202)+(BK202-BL202-BM202)*(1-$K202)</f>
        <v>0</v>
      </c>
      <c r="BO202" s="1243"/>
      <c r="BR202" s="1278">
        <f>VLOOKUP($A202,'New Resources - Individual'!$A$4:$Y$151,BR$2,FALSE)*BR$1</f>
        <v>0</v>
      </c>
      <c r="BS202" s="1202">
        <f>$G202+BR202</f>
        <v>0</v>
      </c>
      <c r="BT202" s="1203">
        <f>VLOOKUP($E202,BS$463:BV$474,2,FALSE)*BS202*($K202)+IF($G202&lt;&gt;0,($H202/$G202)*BS202,0)*(1-$K202)</f>
        <v>0</v>
      </c>
      <c r="BU202" s="1203">
        <f>VLOOKUP($E202,BS$463:BV$474,3,FALSE)*BS202*($K202)+IF($G202&lt;&gt;0,($I202/$G202)*BS202,0)*(1-$K202)</f>
        <v>0</v>
      </c>
      <c r="BV202" s="1203">
        <f>VLOOKUP($E202,BS$463:BV$474,4,FALSE)*BS202*($K202)+(BS202-BT202-BU202)*(1-$K202)</f>
        <v>0</v>
      </c>
      <c r="BW202" s="1243"/>
      <c r="BZ202" s="1278">
        <f>VLOOKUP($A202,'New Resources - Individual'!$A$4:$Y$151,BZ$2,FALSE)*BZ$1</f>
        <v>0</v>
      </c>
      <c r="CA202" s="1202">
        <f>$G202+BZ202</f>
        <v>0</v>
      </c>
      <c r="CB202" s="1203">
        <f>VLOOKUP($E202,CA$463:CD$474,2,FALSE)*CA202*($K202)+IF($G202&lt;&gt;0,($H202/$G202)*CA202,0)*(1-$K202)</f>
        <v>0</v>
      </c>
      <c r="CC202" s="1203">
        <f>VLOOKUP($E202,CA$463:CD$474,3,FALSE)*CA202*($K202)+IF($G202&lt;&gt;0,($I202/$G202)*CA202,0)*(1-$K202)</f>
        <v>0</v>
      </c>
      <c r="CD202" s="1203">
        <f>VLOOKUP($E202,CA$463:CD$474,4,FALSE)*CA202*($K202)+(CA202-CB202-CC202)*(1-$K202)</f>
        <v>0</v>
      </c>
      <c r="CE202" s="1243"/>
      <c r="CH202" s="1278">
        <f>VLOOKUP($A202,'New Resources - Individual'!$A$4:$Y$151,CH$2,FALSE)*CH$1</f>
        <v>0</v>
      </c>
      <c r="CI202" s="1202">
        <f>$G202+CH202</f>
        <v>0</v>
      </c>
      <c r="CJ202" s="1203">
        <f>VLOOKUP($E202,CI$463:CL$474,2,FALSE)*CI202*($K202)+IF($G202&lt;&gt;0,($H202/$G202)*CI202,0)*(1-$K202)</f>
        <v>0</v>
      </c>
      <c r="CK202" s="1203">
        <f>VLOOKUP($E202,CI$463:CL$474,3,FALSE)*CI202*($K202)+IF($G202&lt;&gt;0,($I202/$G202)*CI202,0)*(1-$K202)</f>
        <v>0</v>
      </c>
      <c r="CL202" s="1203">
        <f>VLOOKUP($E202,CI$463:CL$474,4,FALSE)*CI202*($K202)+(CI202-CJ202-CK202)*(1-$K202)</f>
        <v>0</v>
      </c>
      <c r="CM202" s="1243"/>
      <c r="CP202" s="1278">
        <f>VLOOKUP($A202,'New Resources - Individual'!$A$4:$Y$151,CP$2,FALSE)*CP$1</f>
        <v>0</v>
      </c>
      <c r="CQ202" s="1202">
        <f>$G202+CP202</f>
        <v>0</v>
      </c>
      <c r="CR202" s="1203">
        <f>VLOOKUP($E202,CQ$463:CT$474,2,FALSE)*CQ202*($K202)+IF($G202&lt;&gt;0,($H202/$G202)*CQ202,0)*(1-$K202)</f>
        <v>0</v>
      </c>
      <c r="CS202" s="1203">
        <f>VLOOKUP($E202,CQ$463:CT$474,3,FALSE)*CQ202*($K202)+IF($G202&lt;&gt;0,($I202/$G202)*CQ202,0)*(1-$K202)</f>
        <v>0</v>
      </c>
      <c r="CT202" s="1203">
        <f>VLOOKUP($E202,CQ$463:CT$474,4,FALSE)*CQ202*($K202)+(CQ202-CR202-CS202)*(1-$K202)</f>
        <v>0</v>
      </c>
      <c r="CU202" s="1243"/>
      <c r="CX202" s="1278">
        <f>VLOOKUP($A202,'New Resources - Individual'!$A$4:$Y$151,CX$2,FALSE)*CX$1</f>
        <v>0</v>
      </c>
      <c r="CY202" s="1202">
        <f>$G202+CX202</f>
        <v>0</v>
      </c>
      <c r="CZ202" s="1203">
        <f>VLOOKUP($E202,CY$463:DB$474,2,FALSE)*CY202*($K202)+IF($G202&lt;&gt;0,($H202/$G202)*CY202,0)*(1-$K202)</f>
        <v>0</v>
      </c>
      <c r="DA202" s="1203">
        <f>VLOOKUP($E202,CY$463:DB$474,3,FALSE)*CY202*($K202)+IF($G202&lt;&gt;0,($I202/$G202)*CY202,0)*(1-$K202)</f>
        <v>0</v>
      </c>
      <c r="DB202" s="1203">
        <f>VLOOKUP($E202,CY$463:DB$474,4,FALSE)*CY202*($K202)+(CY202-CZ202-DA202)*(1-$K202)</f>
        <v>0</v>
      </c>
      <c r="DC202" s="1243"/>
      <c r="DF202" s="1278">
        <f>VLOOKUP($A202,'New Resources - Individual'!$A$4:$Y$151,DF$2,FALSE)*DF$1</f>
        <v>0</v>
      </c>
      <c r="DG202" s="1202">
        <f>$G202+DF202</f>
        <v>0</v>
      </c>
      <c r="DH202" s="1203">
        <f>VLOOKUP($E202,DG$463:DJ$474,2,FALSE)*DG202*($K202)+IF($G202&lt;&gt;0,($H202/$G202)*DG202,0)*(1-$K202)</f>
        <v>0</v>
      </c>
      <c r="DI202" s="1203">
        <f>VLOOKUP($E202,DG$463:DJ$474,3,FALSE)*DG202*($K202)+IF($G202&lt;&gt;0,($I202/$G202)*DG202,0)*(1-$K202)</f>
        <v>0</v>
      </c>
      <c r="DJ202" s="1203">
        <f>VLOOKUP($E202,DG$463:DJ$474,4,FALSE)*DG202*($K202)+(DG202-DH202-DI202)*(1-$K202)</f>
        <v>0</v>
      </c>
      <c r="DK202" s="1243"/>
      <c r="DN202" s="1278">
        <f>VLOOKUP($A202,'New Resources - Individual'!$A$4:$Y$151,DN$2,FALSE)*DN$1</f>
        <v>0</v>
      </c>
      <c r="DO202" s="1202">
        <f>$G202+DN202</f>
        <v>0</v>
      </c>
      <c r="DP202" s="1203">
        <f>VLOOKUP($E202,DO$463:DR$474,2,FALSE)*DO202*($K202)+IF($G202&lt;&gt;0,($H202/$G202)*DO202,0)*(1-$K202)</f>
        <v>0</v>
      </c>
      <c r="DQ202" s="1203">
        <f>VLOOKUP($E202,DO$463:DR$474,3,FALSE)*DO202*($K202)+IF($G202&lt;&gt;0,($I202/$G202)*DO202,0)*(1-$K202)</f>
        <v>0</v>
      </c>
      <c r="DR202" s="1203">
        <f>VLOOKUP($E202,DO$463:DR$474,4,FALSE)*DO202*($K202)+(DO202-DP202-DQ202)*(1-$K202)</f>
        <v>0</v>
      </c>
      <c r="DS202" s="1243"/>
      <c r="DV202" s="1278">
        <f>VLOOKUP($A202,'New Resources - Individual'!$A$4:$Y$151,DV$2,FALSE)*DV$1</f>
        <v>0</v>
      </c>
      <c r="DW202" s="1202">
        <f>$G202+DV202</f>
        <v>0</v>
      </c>
      <c r="DX202" s="1203">
        <f>VLOOKUP($E202,DW$463:DZ$474,2,FALSE)*DW202*($K202)+IF($G202&lt;&gt;0,($H202/$G202)*DW202,0)*(1-$K202)</f>
        <v>0</v>
      </c>
      <c r="DY202" s="1203">
        <f>VLOOKUP($E202,DW$463:DZ$474,3,FALSE)*DW202*($K202)+IF($G202&lt;&gt;0,($I202/$G202)*DW202,0)*(1-$K202)</f>
        <v>0</v>
      </c>
      <c r="DZ202" s="1203">
        <f>VLOOKUP($E202,DW$463:DZ$474,4,FALSE)*DW202*($K202)+(DW202-DX202-DY202)*(1-$K202)</f>
        <v>0</v>
      </c>
      <c r="EA202" s="1243"/>
      <c r="ED202" s="1278">
        <f>VLOOKUP($A202,'New Resources - Individual'!$A$4:$Y$151,ED$2,FALSE)*ED$1</f>
        <v>0</v>
      </c>
      <c r="EE202" s="1202">
        <f>$G202+ED202</f>
        <v>0</v>
      </c>
      <c r="EF202" s="1203">
        <f>VLOOKUP($E202,EE$463:EH$474,2,FALSE)*EE202*($K202)+IF($G202&lt;&gt;0,($H202/$G202)*EE202,0)*(1-$K202)</f>
        <v>0</v>
      </c>
      <c r="EG202" s="1203">
        <f>VLOOKUP($E202,EE$463:EH$474,3,FALSE)*EE202*($K202)+IF($G202&lt;&gt;0,($I202/$G202)*EE202,0)*(1-$K202)</f>
        <v>0</v>
      </c>
      <c r="EH202" s="1203">
        <f>VLOOKUP($E202,EE$463:EH$474,4,FALSE)*EE202*($K202)+(EE202-EF202-EG202)*(1-$K202)</f>
        <v>0</v>
      </c>
      <c r="EI202" s="1243"/>
      <c r="EL202" s="1278">
        <f>VLOOKUP($A202,'New Resources - Individual'!$A$4:$Y$151,EL$2,FALSE)*EL$1</f>
        <v>0</v>
      </c>
      <c r="EM202" s="1202">
        <f>$G202+EL202</f>
        <v>0</v>
      </c>
      <c r="EN202" s="1203">
        <f>VLOOKUP($E202,EM$463:EP$474,2,FALSE)*EM202*($K202)+IF($G202&lt;&gt;0,($H202/$G202)*EM202,0)*(1-$K202)</f>
        <v>0</v>
      </c>
      <c r="EO202" s="1203">
        <f>VLOOKUP($E202,EM$463:EP$474,3,FALSE)*EM202*($K202)+IF($G202&lt;&gt;0,($I202/$G202)*EM202,0)*(1-$K202)</f>
        <v>0</v>
      </c>
      <c r="EP202" s="1203">
        <f>VLOOKUP($E202,EM$463:EP$474,4,FALSE)*EM202*($K202)+(EM202-EN202-EO202)*(1-$K202)</f>
        <v>0</v>
      </c>
      <c r="EQ202" s="1243"/>
      <c r="ET202" s="1278">
        <f>VLOOKUP($A202,'New Resources - Individual'!$A$4:$Y$151,ET$2,FALSE)*ET$1</f>
        <v>0</v>
      </c>
      <c r="EU202" s="1202">
        <f>$G202+ET202</f>
        <v>0</v>
      </c>
      <c r="EV202" s="1203">
        <f>VLOOKUP($E202,EU$463:EX$474,2,FALSE)*EU202*($K202)+IF($G202&lt;&gt;0,($H202/$G202)*EU202,0)*(1-$K202)</f>
        <v>0</v>
      </c>
      <c r="EW202" s="1203">
        <f>VLOOKUP($E202,EU$463:EX$474,3,FALSE)*EU202*($K202)+IF($G202&lt;&gt;0,($I202/$G202)*EU202,0)*(1-$K202)</f>
        <v>0</v>
      </c>
      <c r="EX202" s="1203">
        <f>VLOOKUP($E202,EU$463:EX$474,4,FALSE)*EU202*($K202)+(EU202-EV202-EW202)*(1-$K202)</f>
        <v>0</v>
      </c>
      <c r="EY202" s="1243"/>
      <c r="FB202" s="1278">
        <f>VLOOKUP($A202,'New Resources - Individual'!$A$4:$Y$151,FB$2,FALSE)*FB$1</f>
        <v>0</v>
      </c>
      <c r="FC202" s="1202">
        <f>$G202+FB202</f>
        <v>0</v>
      </c>
      <c r="FD202" s="1203">
        <f>VLOOKUP($E202,FC$463:FF$474,2,FALSE)*FC202*($K202)+IF($G202&lt;&gt;0,($H202/$G202)*FC202,0)*(1-$K202)</f>
        <v>0</v>
      </c>
      <c r="FE202" s="1203">
        <f>VLOOKUP($E202,FC$463:FF$474,3,FALSE)*FC202*($K202)+IF($G202&lt;&gt;0,($I202/$G202)*FC202,0)*(1-$K202)</f>
        <v>0</v>
      </c>
      <c r="FF202" s="1203">
        <f>VLOOKUP($E202,FC$463:FF$474,4,FALSE)*FC202*($K202)+(FC202-FD202-FE202)*(1-$K202)</f>
        <v>0</v>
      </c>
      <c r="FG202" s="1243"/>
      <c r="FJ202" s="1278">
        <f>VLOOKUP($A202,'New Resources - Individual'!$A$4:$Y$151,FJ$2,FALSE)*FJ$1</f>
        <v>0</v>
      </c>
      <c r="FK202" s="1202">
        <f>$G202+FJ202</f>
        <v>0</v>
      </c>
      <c r="FL202" s="1203">
        <f>VLOOKUP($E202,FK$463:FN$474,2,FALSE)*FK202*($K202)+IF($G202&lt;&gt;0,($H202/$G202)*FK202,0)*(1-$K202)</f>
        <v>0</v>
      </c>
      <c r="FM202" s="1203">
        <f>VLOOKUP($E202,FK$463:FN$474,3,FALSE)*FK202*($K202)+IF($G202&lt;&gt;0,($I202/$G202)*FK202,0)*(1-$K202)</f>
        <v>0</v>
      </c>
      <c r="FN202" s="1203">
        <f>VLOOKUP($E202,FK$463:FN$474,4,FALSE)*FK202*($K202)+(FK202-FL202-FM202)*(1-$K202)</f>
        <v>0</v>
      </c>
      <c r="FO202" s="1243"/>
    </row>
    <row r="203" spans="1:171">
      <c r="A203" s="1323">
        <v>82</v>
      </c>
      <c r="B203" s="1232" t="s">
        <v>240</v>
      </c>
      <c r="C203" s="1197"/>
      <c r="D203" s="1197" t="s">
        <v>200</v>
      </c>
      <c r="E203" s="629" t="str">
        <f>'Sch 3 - Expenses'!E38</f>
        <v>PROD</v>
      </c>
      <c r="F203" s="1199"/>
      <c r="G203" s="629">
        <f>'Sch 3 - Expenses'!G38</f>
        <v>0</v>
      </c>
      <c r="H203" s="629">
        <f>'Sch 3 - Expenses'!H38</f>
        <v>0</v>
      </c>
      <c r="I203" s="629">
        <f>'Sch 3 - Expenses'!I38</f>
        <v>0</v>
      </c>
      <c r="J203" s="630">
        <f>'Sch 3 - Expenses'!J38</f>
        <v>0</v>
      </c>
      <c r="K203" s="1167">
        <f t="shared" si="708"/>
        <v>1</v>
      </c>
      <c r="N203" s="1278">
        <f>VLOOKUP($A203,'New Resources - Individual'!$A$4:$Y$151,N$2,FALSE)*N$1</f>
        <v>0</v>
      </c>
      <c r="O203" s="1202">
        <f>$G203+N203</f>
        <v>0</v>
      </c>
      <c r="P203" s="1203">
        <f>VLOOKUP($E203,O$463:R$474,2,FALSE)*O203*($K203)+IF($G203&lt;&gt;0,($H203/$G203)*O203,0)*(1-$K203)</f>
        <v>0</v>
      </c>
      <c r="Q203" s="1203">
        <f>VLOOKUP($E203,O$463:R$474,3,FALSE)*O203*($K203)+IF($G203&lt;&gt;0,($I203/$G203)*O203,0)*(1-$K203)</f>
        <v>0</v>
      </c>
      <c r="R203" s="1203">
        <f>VLOOKUP($E203,O$463:R$474,4,FALSE)*O203*($K203)+(O203-P203-Q203)*(1-$K203)</f>
        <v>0</v>
      </c>
      <c r="S203" s="1243"/>
      <c r="V203" s="1278">
        <f>VLOOKUP($A203,'New Resources - Individual'!$A$4:$Y$151,V$2,FALSE)*V$1</f>
        <v>0</v>
      </c>
      <c r="W203" s="1202">
        <f>$G203+V203</f>
        <v>0</v>
      </c>
      <c r="X203" s="1203">
        <f>VLOOKUP($E203,W$463:Z$474,2,FALSE)*W203*($K203)+IF($G203&lt;&gt;0,($H203/$G203)*W203,0)*(1-$K203)</f>
        <v>0</v>
      </c>
      <c r="Y203" s="1203">
        <f>VLOOKUP($E203,W$463:Z$474,3,FALSE)*W203*($K203)+IF($G203&lt;&gt;0,($I203/$G203)*W203,0)*(1-$K203)</f>
        <v>0</v>
      </c>
      <c r="Z203" s="1203">
        <f>VLOOKUP($E203,W$463:Z$474,4,FALSE)*W203*($K203)+(W203-X203-Y203)*(1-$K203)</f>
        <v>0</v>
      </c>
      <c r="AA203" s="1243"/>
      <c r="AD203" s="1278">
        <f>VLOOKUP($A203,'New Resources - Individual'!$A$4:$Y$151,AD$2,FALSE)*AD$1</f>
        <v>0</v>
      </c>
      <c r="AE203" s="1202">
        <f>$G203+AD203</f>
        <v>0</v>
      </c>
      <c r="AF203" s="1203">
        <f>VLOOKUP($E203,AE$463:AH$474,2,FALSE)*AE203*($K203)+IF($G203&lt;&gt;0,($H203/$G203)*AE203,0)*(1-$K203)</f>
        <v>0</v>
      </c>
      <c r="AG203" s="1203">
        <f>VLOOKUP($E203,AE$463:AH$474,3,FALSE)*AE203*($K203)+IF($G203&lt;&gt;0,($I203/$G203)*AE203,0)*(1-$K203)</f>
        <v>0</v>
      </c>
      <c r="AH203" s="1203">
        <f>VLOOKUP($E203,AE$463:AH$474,4,FALSE)*AE203*($K203)+(AE203-AF203-AG203)*(1-$K203)</f>
        <v>0</v>
      </c>
      <c r="AI203" s="1243"/>
      <c r="AL203" s="1278">
        <f>VLOOKUP($A203,'New Resources - Individual'!$A$4:$Y$151,AL$2,FALSE)*AL$1</f>
        <v>0</v>
      </c>
      <c r="AM203" s="1202">
        <f>$G203+AL203</f>
        <v>0</v>
      </c>
      <c r="AN203" s="1203">
        <f>VLOOKUP($E203,AM$463:AP$474,2,FALSE)*AM203*($K203)+IF($G203&lt;&gt;0,($H203/$G203)*AM203,0)*(1-$K203)</f>
        <v>0</v>
      </c>
      <c r="AO203" s="1203">
        <f>VLOOKUP($E203,AM$463:AP$474,3,FALSE)*AM203*($K203)+IF($G203&lt;&gt;0,($I203/$G203)*AM203,0)*(1-$K203)</f>
        <v>0</v>
      </c>
      <c r="AP203" s="1203">
        <f>VLOOKUP($E203,AM$463:AP$474,4,FALSE)*AM203*($K203)+(AM203-AN203-AO203)*(1-$K203)</f>
        <v>0</v>
      </c>
      <c r="AQ203" s="1243"/>
      <c r="AT203" s="1278">
        <f>VLOOKUP($A203,'New Resources - Individual'!$A$4:$Y$151,AT$2,FALSE)*AT$1</f>
        <v>0</v>
      </c>
      <c r="AU203" s="1202">
        <f>$G203+AT203</f>
        <v>0</v>
      </c>
      <c r="AV203" s="1203">
        <f>VLOOKUP($E203,AU$463:AX$474,2,FALSE)*AU203*($K203)+IF($G203&lt;&gt;0,($H203/$G203)*AU203,0)*(1-$K203)</f>
        <v>0</v>
      </c>
      <c r="AW203" s="1203">
        <f>VLOOKUP($E203,AU$463:AX$474,3,FALSE)*AU203*($K203)+IF($G203&lt;&gt;0,($I203/$G203)*AU203,0)*(1-$K203)</f>
        <v>0</v>
      </c>
      <c r="AX203" s="1203">
        <f>VLOOKUP($E203,AU$463:AX$474,4,FALSE)*AU203*($K203)+(AU203-AV203-AW203)*(1-$K203)</f>
        <v>0</v>
      </c>
      <c r="AY203" s="1243"/>
      <c r="BB203" s="1278">
        <f>VLOOKUP($A203,'New Resources - Individual'!$A$4:$Y$151,BB$2,FALSE)*BB$1</f>
        <v>0</v>
      </c>
      <c r="BC203" s="1202">
        <f>$G203+BB203</f>
        <v>0</v>
      </c>
      <c r="BD203" s="1203">
        <f>VLOOKUP($E203,BC$463:BF$474,2,FALSE)*BC203*($K203)+IF($G203&lt;&gt;0,($H203/$G203)*BC203,0)*(1-$K203)</f>
        <v>0</v>
      </c>
      <c r="BE203" s="1203">
        <f>VLOOKUP($E203,BC$463:BF$474,3,FALSE)*BC203*($K203)+IF($G203&lt;&gt;0,($I203/$G203)*BC203,0)*(1-$K203)</f>
        <v>0</v>
      </c>
      <c r="BF203" s="1203">
        <f>VLOOKUP($E203,BC$463:BF$474,4,FALSE)*BC203*($K203)+(BC203-BD203-BE203)*(1-$K203)</f>
        <v>0</v>
      </c>
      <c r="BG203" s="1243"/>
      <c r="BJ203" s="1278">
        <f>VLOOKUP($A203,'New Resources - Individual'!$A$4:$Y$151,BJ$2,FALSE)*BJ$1</f>
        <v>0</v>
      </c>
      <c r="BK203" s="1202">
        <f>$G203+BJ203</f>
        <v>0</v>
      </c>
      <c r="BL203" s="1203">
        <f>VLOOKUP($E203,BK$463:BN$474,2,FALSE)*BK203*($K203)+IF($G203&lt;&gt;0,($H203/$G203)*BK203,0)*(1-$K203)</f>
        <v>0</v>
      </c>
      <c r="BM203" s="1203">
        <f>VLOOKUP($E203,BK$463:BN$474,3,FALSE)*BK203*($K203)+IF($G203&lt;&gt;0,($I203/$G203)*BK203,0)*(1-$K203)</f>
        <v>0</v>
      </c>
      <c r="BN203" s="1203">
        <f>VLOOKUP($E203,BK$463:BN$474,4,FALSE)*BK203*($K203)+(BK203-BL203-BM203)*(1-$K203)</f>
        <v>0</v>
      </c>
      <c r="BO203" s="1243"/>
      <c r="BR203" s="1278">
        <f>VLOOKUP($A203,'New Resources - Individual'!$A$4:$Y$151,BR$2,FALSE)*BR$1</f>
        <v>0</v>
      </c>
      <c r="BS203" s="1202">
        <f>$G203+BR203</f>
        <v>0</v>
      </c>
      <c r="BT203" s="1203">
        <f>VLOOKUP($E203,BS$463:BV$474,2,FALSE)*BS203*($K203)+IF($G203&lt;&gt;0,($H203/$G203)*BS203,0)*(1-$K203)</f>
        <v>0</v>
      </c>
      <c r="BU203" s="1203">
        <f>VLOOKUP($E203,BS$463:BV$474,3,FALSE)*BS203*($K203)+IF($G203&lt;&gt;0,($I203/$G203)*BS203,0)*(1-$K203)</f>
        <v>0</v>
      </c>
      <c r="BV203" s="1203">
        <f>VLOOKUP($E203,BS$463:BV$474,4,FALSE)*BS203*($K203)+(BS203-BT203-BU203)*(1-$K203)</f>
        <v>0</v>
      </c>
      <c r="BW203" s="1243"/>
      <c r="BZ203" s="1278">
        <f>VLOOKUP($A203,'New Resources - Individual'!$A$4:$Y$151,BZ$2,FALSE)*BZ$1</f>
        <v>0</v>
      </c>
      <c r="CA203" s="1202">
        <f>$G203+BZ203</f>
        <v>0</v>
      </c>
      <c r="CB203" s="1203">
        <f>VLOOKUP($E203,CA$463:CD$474,2,FALSE)*CA203*($K203)+IF($G203&lt;&gt;0,($H203/$G203)*CA203,0)*(1-$K203)</f>
        <v>0</v>
      </c>
      <c r="CC203" s="1203">
        <f>VLOOKUP($E203,CA$463:CD$474,3,FALSE)*CA203*($K203)+IF($G203&lt;&gt;0,($I203/$G203)*CA203,0)*(1-$K203)</f>
        <v>0</v>
      </c>
      <c r="CD203" s="1203">
        <f>VLOOKUP($E203,CA$463:CD$474,4,FALSE)*CA203*($K203)+(CA203-CB203-CC203)*(1-$K203)</f>
        <v>0</v>
      </c>
      <c r="CE203" s="1243"/>
      <c r="CH203" s="1278">
        <f>VLOOKUP($A203,'New Resources - Individual'!$A$4:$Y$151,CH$2,FALSE)*CH$1</f>
        <v>0</v>
      </c>
      <c r="CI203" s="1202">
        <f>$G203+CH203</f>
        <v>0</v>
      </c>
      <c r="CJ203" s="1203">
        <f>VLOOKUP($E203,CI$463:CL$474,2,FALSE)*CI203*($K203)+IF($G203&lt;&gt;0,($H203/$G203)*CI203,0)*(1-$K203)</f>
        <v>0</v>
      </c>
      <c r="CK203" s="1203">
        <f>VLOOKUP($E203,CI$463:CL$474,3,FALSE)*CI203*($K203)+IF($G203&lt;&gt;0,($I203/$G203)*CI203,0)*(1-$K203)</f>
        <v>0</v>
      </c>
      <c r="CL203" s="1203">
        <f>VLOOKUP($E203,CI$463:CL$474,4,FALSE)*CI203*($K203)+(CI203-CJ203-CK203)*(1-$K203)</f>
        <v>0</v>
      </c>
      <c r="CM203" s="1243"/>
      <c r="CP203" s="1278">
        <f>VLOOKUP($A203,'New Resources - Individual'!$A$4:$Y$151,CP$2,FALSE)*CP$1</f>
        <v>0</v>
      </c>
      <c r="CQ203" s="1202">
        <f>$G203+CP203</f>
        <v>0</v>
      </c>
      <c r="CR203" s="1203">
        <f>VLOOKUP($E203,CQ$463:CT$474,2,FALSE)*CQ203*($K203)+IF($G203&lt;&gt;0,($H203/$G203)*CQ203,0)*(1-$K203)</f>
        <v>0</v>
      </c>
      <c r="CS203" s="1203">
        <f>VLOOKUP($E203,CQ$463:CT$474,3,FALSE)*CQ203*($K203)+IF($G203&lt;&gt;0,($I203/$G203)*CQ203,0)*(1-$K203)</f>
        <v>0</v>
      </c>
      <c r="CT203" s="1203">
        <f>VLOOKUP($E203,CQ$463:CT$474,4,FALSE)*CQ203*($K203)+(CQ203-CR203-CS203)*(1-$K203)</f>
        <v>0</v>
      </c>
      <c r="CU203" s="1243"/>
      <c r="CX203" s="1278">
        <f>VLOOKUP($A203,'New Resources - Individual'!$A$4:$Y$151,CX$2,FALSE)*CX$1</f>
        <v>0</v>
      </c>
      <c r="CY203" s="1202">
        <f>$G203+CX203</f>
        <v>0</v>
      </c>
      <c r="CZ203" s="1203">
        <f>VLOOKUP($E203,CY$463:DB$474,2,FALSE)*CY203*($K203)+IF($G203&lt;&gt;0,($H203/$G203)*CY203,0)*(1-$K203)</f>
        <v>0</v>
      </c>
      <c r="DA203" s="1203">
        <f>VLOOKUP($E203,CY$463:DB$474,3,FALSE)*CY203*($K203)+IF($G203&lt;&gt;0,($I203/$G203)*CY203,0)*(1-$K203)</f>
        <v>0</v>
      </c>
      <c r="DB203" s="1203">
        <f>VLOOKUP($E203,CY$463:DB$474,4,FALSE)*CY203*($K203)+(CY203-CZ203-DA203)*(1-$K203)</f>
        <v>0</v>
      </c>
      <c r="DC203" s="1243"/>
      <c r="DF203" s="1278">
        <f>VLOOKUP($A203,'New Resources - Individual'!$A$4:$Y$151,DF$2,FALSE)*DF$1</f>
        <v>0</v>
      </c>
      <c r="DG203" s="1202">
        <f>$G203+DF203</f>
        <v>0</v>
      </c>
      <c r="DH203" s="1203">
        <f>VLOOKUP($E203,DG$463:DJ$474,2,FALSE)*DG203*($K203)+IF($G203&lt;&gt;0,($H203/$G203)*DG203,0)*(1-$K203)</f>
        <v>0</v>
      </c>
      <c r="DI203" s="1203">
        <f>VLOOKUP($E203,DG$463:DJ$474,3,FALSE)*DG203*($K203)+IF($G203&lt;&gt;0,($I203/$G203)*DG203,0)*(1-$K203)</f>
        <v>0</v>
      </c>
      <c r="DJ203" s="1203">
        <f>VLOOKUP($E203,DG$463:DJ$474,4,FALSE)*DG203*($K203)+(DG203-DH203-DI203)*(1-$K203)</f>
        <v>0</v>
      </c>
      <c r="DK203" s="1243"/>
      <c r="DN203" s="1278">
        <f>VLOOKUP($A203,'New Resources - Individual'!$A$4:$Y$151,DN$2,FALSE)*DN$1</f>
        <v>0</v>
      </c>
      <c r="DO203" s="1202">
        <f>$G203+DN203</f>
        <v>0</v>
      </c>
      <c r="DP203" s="1203">
        <f>VLOOKUP($E203,DO$463:DR$474,2,FALSE)*DO203*($K203)+IF($G203&lt;&gt;0,($H203/$G203)*DO203,0)*(1-$K203)</f>
        <v>0</v>
      </c>
      <c r="DQ203" s="1203">
        <f>VLOOKUP($E203,DO$463:DR$474,3,FALSE)*DO203*($K203)+IF($G203&lt;&gt;0,($I203/$G203)*DO203,0)*(1-$K203)</f>
        <v>0</v>
      </c>
      <c r="DR203" s="1203">
        <f>VLOOKUP($E203,DO$463:DR$474,4,FALSE)*DO203*($K203)+(DO203-DP203-DQ203)*(1-$K203)</f>
        <v>0</v>
      </c>
      <c r="DS203" s="1243"/>
      <c r="DV203" s="1278">
        <f>VLOOKUP($A203,'New Resources - Individual'!$A$4:$Y$151,DV$2,FALSE)*DV$1</f>
        <v>0</v>
      </c>
      <c r="DW203" s="1202">
        <f>$G203+DV203</f>
        <v>0</v>
      </c>
      <c r="DX203" s="1203">
        <f>VLOOKUP($E203,DW$463:DZ$474,2,FALSE)*DW203*($K203)+IF($G203&lt;&gt;0,($H203/$G203)*DW203,0)*(1-$K203)</f>
        <v>0</v>
      </c>
      <c r="DY203" s="1203">
        <f>VLOOKUP($E203,DW$463:DZ$474,3,FALSE)*DW203*($K203)+IF($G203&lt;&gt;0,($I203/$G203)*DW203,0)*(1-$K203)</f>
        <v>0</v>
      </c>
      <c r="DZ203" s="1203">
        <f>VLOOKUP($E203,DW$463:DZ$474,4,FALSE)*DW203*($K203)+(DW203-DX203-DY203)*(1-$K203)</f>
        <v>0</v>
      </c>
      <c r="EA203" s="1243"/>
      <c r="ED203" s="1278">
        <f>VLOOKUP($A203,'New Resources - Individual'!$A$4:$Y$151,ED$2,FALSE)*ED$1</f>
        <v>0</v>
      </c>
      <c r="EE203" s="1202">
        <f>$G203+ED203</f>
        <v>0</v>
      </c>
      <c r="EF203" s="1203">
        <f>VLOOKUP($E203,EE$463:EH$474,2,FALSE)*EE203*($K203)+IF($G203&lt;&gt;0,($H203/$G203)*EE203,0)*(1-$K203)</f>
        <v>0</v>
      </c>
      <c r="EG203" s="1203">
        <f>VLOOKUP($E203,EE$463:EH$474,3,FALSE)*EE203*($K203)+IF($G203&lt;&gt;0,($I203/$G203)*EE203,0)*(1-$K203)</f>
        <v>0</v>
      </c>
      <c r="EH203" s="1203">
        <f>VLOOKUP($E203,EE$463:EH$474,4,FALSE)*EE203*($K203)+(EE203-EF203-EG203)*(1-$K203)</f>
        <v>0</v>
      </c>
      <c r="EI203" s="1243"/>
      <c r="EL203" s="1278">
        <f>VLOOKUP($A203,'New Resources - Individual'!$A$4:$Y$151,EL$2,FALSE)*EL$1</f>
        <v>0</v>
      </c>
      <c r="EM203" s="1202">
        <f>$G203+EL203</f>
        <v>0</v>
      </c>
      <c r="EN203" s="1203">
        <f>VLOOKUP($E203,EM$463:EP$474,2,FALSE)*EM203*($K203)+IF($G203&lt;&gt;0,($H203/$G203)*EM203,0)*(1-$K203)</f>
        <v>0</v>
      </c>
      <c r="EO203" s="1203">
        <f>VLOOKUP($E203,EM$463:EP$474,3,FALSE)*EM203*($K203)+IF($G203&lt;&gt;0,($I203/$G203)*EM203,0)*(1-$K203)</f>
        <v>0</v>
      </c>
      <c r="EP203" s="1203">
        <f>VLOOKUP($E203,EM$463:EP$474,4,FALSE)*EM203*($K203)+(EM203-EN203-EO203)*(1-$K203)</f>
        <v>0</v>
      </c>
      <c r="EQ203" s="1243"/>
      <c r="ET203" s="1278">
        <f>VLOOKUP($A203,'New Resources - Individual'!$A$4:$Y$151,ET$2,FALSE)*ET$1</f>
        <v>0</v>
      </c>
      <c r="EU203" s="1202">
        <f>$G203+ET203</f>
        <v>0</v>
      </c>
      <c r="EV203" s="1203">
        <f>VLOOKUP($E203,EU$463:EX$474,2,FALSE)*EU203*($K203)+IF($G203&lt;&gt;0,($H203/$G203)*EU203,0)*(1-$K203)</f>
        <v>0</v>
      </c>
      <c r="EW203" s="1203">
        <f>VLOOKUP($E203,EU$463:EX$474,3,FALSE)*EU203*($K203)+IF($G203&lt;&gt;0,($I203/$G203)*EU203,0)*(1-$K203)</f>
        <v>0</v>
      </c>
      <c r="EX203" s="1203">
        <f>VLOOKUP($E203,EU$463:EX$474,4,FALSE)*EU203*($K203)+(EU203-EV203-EW203)*(1-$K203)</f>
        <v>0</v>
      </c>
      <c r="EY203" s="1243"/>
      <c r="FB203" s="1278">
        <f>VLOOKUP($A203,'New Resources - Individual'!$A$4:$Y$151,FB$2,FALSE)*FB$1</f>
        <v>0</v>
      </c>
      <c r="FC203" s="1202">
        <f>$G203+FB203</f>
        <v>0</v>
      </c>
      <c r="FD203" s="1203">
        <f>VLOOKUP($E203,FC$463:FF$474,2,FALSE)*FC203*($K203)+IF($G203&lt;&gt;0,($H203/$G203)*FC203,0)*(1-$K203)</f>
        <v>0</v>
      </c>
      <c r="FE203" s="1203">
        <f>VLOOKUP($E203,FC$463:FF$474,3,FALSE)*FC203*($K203)+IF($G203&lt;&gt;0,($I203/$G203)*FC203,0)*(1-$K203)</f>
        <v>0</v>
      </c>
      <c r="FF203" s="1203">
        <f>VLOOKUP($E203,FC$463:FF$474,4,FALSE)*FC203*($K203)+(FC203-FD203-FE203)*(1-$K203)</f>
        <v>0</v>
      </c>
      <c r="FG203" s="1243"/>
      <c r="FJ203" s="1278">
        <f>VLOOKUP($A203,'New Resources - Individual'!$A$4:$Y$151,FJ$2,FALSE)*FJ$1</f>
        <v>0</v>
      </c>
      <c r="FK203" s="1202">
        <f>$G203+FJ203</f>
        <v>0</v>
      </c>
      <c r="FL203" s="1203">
        <f>VLOOKUP($E203,FK$463:FN$474,2,FALSE)*FK203*($K203)+IF($G203&lt;&gt;0,($H203/$G203)*FK203,0)*(1-$K203)</f>
        <v>0</v>
      </c>
      <c r="FM203" s="1203">
        <f>VLOOKUP($E203,FK$463:FN$474,3,FALSE)*FK203*($K203)+IF($G203&lt;&gt;0,($I203/$G203)*FK203,0)*(1-$K203)</f>
        <v>0</v>
      </c>
      <c r="FN203" s="1203">
        <f>VLOOKUP($E203,FK$463:FN$474,4,FALSE)*FK203*($K203)+(FK203-FL203-FM203)*(1-$K203)</f>
        <v>0</v>
      </c>
      <c r="FO203" s="1243"/>
    </row>
    <row r="204" spans="1:171" ht="16.5">
      <c r="A204" s="1325"/>
      <c r="B204" s="135" t="s">
        <v>385</v>
      </c>
      <c r="C204" s="521"/>
      <c r="D204" s="521"/>
      <c r="E204" s="769"/>
      <c r="F204" s="769"/>
      <c r="G204" s="745"/>
      <c r="H204" s="745"/>
      <c r="I204" s="745"/>
      <c r="J204" s="1326"/>
      <c r="K204" s="1167"/>
      <c r="S204" s="1243"/>
      <c r="AA204" s="1243"/>
      <c r="AI204" s="1243"/>
      <c r="AQ204" s="1243"/>
      <c r="AY204" s="1243"/>
      <c r="BG204" s="1243"/>
      <c r="BO204" s="1243"/>
      <c r="BW204" s="1243"/>
      <c r="CE204" s="1243"/>
      <c r="CM204" s="1243"/>
      <c r="CU204" s="1243"/>
      <c r="DC204" s="1243"/>
      <c r="DK204" s="1243"/>
      <c r="DS204" s="1243"/>
      <c r="EA204" s="1243"/>
      <c r="EI204" s="1243"/>
      <c r="EQ204" s="1243"/>
      <c r="EY204" s="1243"/>
      <c r="FG204" s="1243"/>
      <c r="FO204" s="1243"/>
    </row>
    <row r="205" spans="1:171">
      <c r="A205" s="124"/>
      <c r="B205" s="808" t="s">
        <v>241</v>
      </c>
      <c r="C205" s="1197"/>
      <c r="D205" s="1197">
        <v>555</v>
      </c>
      <c r="E205" s="629" t="str">
        <f>'Sch 3 - Expenses'!E40</f>
        <v>PROD</v>
      </c>
      <c r="F205" s="1199"/>
      <c r="G205" s="629">
        <f>'Sch 3 - Expenses'!G40</f>
        <v>0</v>
      </c>
      <c r="H205" s="629">
        <f>'Sch 3 - Expenses'!H40</f>
        <v>0</v>
      </c>
      <c r="I205" s="629">
        <f>'Sch 3 - Expenses'!I40</f>
        <v>0</v>
      </c>
      <c r="J205" s="630">
        <f>'Sch 3 - Expenses'!J40</f>
        <v>0</v>
      </c>
      <c r="K205" s="1167">
        <f t="shared" si="708"/>
        <v>1</v>
      </c>
      <c r="O205" s="1329" t="e">
        <f>O486</f>
        <v>#DIV/0!</v>
      </c>
      <c r="P205" s="1203" t="e">
        <f t="shared" ref="P205:P211" si="709">VLOOKUP($E205,O$463:R$474,2,FALSE)*O205*($K205)+IF($G205&lt;&gt;0,($H205/$G205)*O205,0)*(1-$K205)</f>
        <v>#DIV/0!</v>
      </c>
      <c r="Q205" s="1203" t="e">
        <f t="shared" ref="Q205:Q211" si="710">VLOOKUP($E205,O$463:R$474,3,FALSE)*O205*($K205)+IF($G205&lt;&gt;0,($I205/$G205)*O205,0)*(1-$K205)</f>
        <v>#DIV/0!</v>
      </c>
      <c r="R205" s="1203" t="e">
        <f t="shared" ref="R205:R211" si="711">VLOOKUP($E205,O$463:R$474,4,FALSE)*O205*($K205)+(O205-P205-Q205)*(1-$K205)</f>
        <v>#DIV/0!</v>
      </c>
      <c r="S205" s="1243"/>
      <c r="W205" s="1329" t="e">
        <f>W486</f>
        <v>#DIV/0!</v>
      </c>
      <c r="X205" s="1203" t="e">
        <f t="shared" ref="X205:X211" si="712">VLOOKUP($E205,W$463:Z$474,2,FALSE)*W205*($K205)+IF($G205&lt;&gt;0,($H205/$G205)*W205,0)*(1-$K205)</f>
        <v>#DIV/0!</v>
      </c>
      <c r="Y205" s="1203" t="e">
        <f t="shared" ref="Y205:Y211" si="713">VLOOKUP($E205,W$463:Z$474,3,FALSE)*W205*($K205)+IF($G205&lt;&gt;0,($I205/$G205)*W205,0)*(1-$K205)</f>
        <v>#DIV/0!</v>
      </c>
      <c r="Z205" s="1203" t="e">
        <f t="shared" ref="Z205:Z211" si="714">VLOOKUP($E205,W$463:Z$474,4,FALSE)*W205*($K205)+(W205-X205-Y205)*(1-$K205)</f>
        <v>#DIV/0!</v>
      </c>
      <c r="AA205" s="1243"/>
      <c r="AE205" s="1329" t="e">
        <f>AE486</f>
        <v>#DIV/0!</v>
      </c>
      <c r="AF205" s="1203" t="e">
        <f t="shared" ref="AF205:AF211" si="715">VLOOKUP($E205,AE$463:AH$474,2,FALSE)*AE205*($K205)+IF($G205&lt;&gt;0,($H205/$G205)*AE205,0)*(1-$K205)</f>
        <v>#DIV/0!</v>
      </c>
      <c r="AG205" s="1203" t="e">
        <f t="shared" ref="AG205:AG211" si="716">VLOOKUP($E205,AE$463:AH$474,3,FALSE)*AE205*($K205)+IF($G205&lt;&gt;0,($I205/$G205)*AE205,0)*(1-$K205)</f>
        <v>#DIV/0!</v>
      </c>
      <c r="AH205" s="1203" t="e">
        <f t="shared" ref="AH205:AH211" si="717">VLOOKUP($E205,AE$463:AH$474,4,FALSE)*AE205*($K205)+(AE205-AF205-AG205)*(1-$K205)</f>
        <v>#DIV/0!</v>
      </c>
      <c r="AI205" s="1243"/>
      <c r="AM205" s="1329" t="e">
        <f>AM486</f>
        <v>#DIV/0!</v>
      </c>
      <c r="AN205" s="1203" t="e">
        <f t="shared" ref="AN205:AN211" si="718">VLOOKUP($E205,AM$463:AP$474,2,FALSE)*AM205*($K205)+IF($G205&lt;&gt;0,($H205/$G205)*AM205,0)*(1-$K205)</f>
        <v>#DIV/0!</v>
      </c>
      <c r="AO205" s="1203" t="e">
        <f t="shared" ref="AO205:AO211" si="719">VLOOKUP($E205,AM$463:AP$474,3,FALSE)*AM205*($K205)+IF($G205&lt;&gt;0,($I205/$G205)*AM205,0)*(1-$K205)</f>
        <v>#DIV/0!</v>
      </c>
      <c r="AP205" s="1203" t="e">
        <f t="shared" ref="AP205:AP211" si="720">VLOOKUP($E205,AM$463:AP$474,4,FALSE)*AM205*($K205)+(AM205-AN205-AO205)*(1-$K205)</f>
        <v>#DIV/0!</v>
      </c>
      <c r="AQ205" s="1243"/>
      <c r="AU205" s="1329" t="e">
        <f>AU486</f>
        <v>#DIV/0!</v>
      </c>
      <c r="AV205" s="1203" t="e">
        <f t="shared" ref="AV205:AV211" si="721">VLOOKUP($E205,AU$463:AX$474,2,FALSE)*AU205*($K205)+IF($G205&lt;&gt;0,($H205/$G205)*AU205,0)*(1-$K205)</f>
        <v>#DIV/0!</v>
      </c>
      <c r="AW205" s="1203" t="e">
        <f t="shared" ref="AW205:AW211" si="722">VLOOKUP($E205,AU$463:AX$474,3,FALSE)*AU205*($K205)+IF($G205&lt;&gt;0,($I205/$G205)*AU205,0)*(1-$K205)</f>
        <v>#DIV/0!</v>
      </c>
      <c r="AX205" s="1203" t="e">
        <f t="shared" ref="AX205:AX211" si="723">VLOOKUP($E205,AU$463:AX$474,4,FALSE)*AU205*($K205)+(AU205-AV205-AW205)*(1-$K205)</f>
        <v>#DIV/0!</v>
      </c>
      <c r="AY205" s="1243"/>
      <c r="BC205" s="1329" t="e">
        <f>BC486</f>
        <v>#DIV/0!</v>
      </c>
      <c r="BD205" s="1203" t="e">
        <f t="shared" ref="BD205:BD211" si="724">VLOOKUP($E205,BC$463:BF$474,2,FALSE)*BC205*($K205)+IF($G205&lt;&gt;0,($H205/$G205)*BC205,0)*(1-$K205)</f>
        <v>#DIV/0!</v>
      </c>
      <c r="BE205" s="1203" t="e">
        <f t="shared" ref="BE205:BE211" si="725">VLOOKUP($E205,BC$463:BF$474,3,FALSE)*BC205*($K205)+IF($G205&lt;&gt;0,($I205/$G205)*BC205,0)*(1-$K205)</f>
        <v>#DIV/0!</v>
      </c>
      <c r="BF205" s="1203" t="e">
        <f t="shared" ref="BF205:BF211" si="726">VLOOKUP($E205,BC$463:BF$474,4,FALSE)*BC205*($K205)+(BC205-BD205-BE205)*(1-$K205)</f>
        <v>#DIV/0!</v>
      </c>
      <c r="BG205" s="1243"/>
      <c r="BK205" s="1329" t="e">
        <f>BK486</f>
        <v>#DIV/0!</v>
      </c>
      <c r="BL205" s="1203" t="e">
        <f t="shared" ref="BL205:BL211" si="727">VLOOKUP($E205,BK$463:BN$474,2,FALSE)*BK205*($K205)+IF($G205&lt;&gt;0,($H205/$G205)*BK205,0)*(1-$K205)</f>
        <v>#DIV/0!</v>
      </c>
      <c r="BM205" s="1203" t="e">
        <f t="shared" ref="BM205:BM211" si="728">VLOOKUP($E205,BK$463:BN$474,3,FALSE)*BK205*($K205)+IF($G205&lt;&gt;0,($I205/$G205)*BK205,0)*(1-$K205)</f>
        <v>#DIV/0!</v>
      </c>
      <c r="BN205" s="1203" t="e">
        <f t="shared" ref="BN205:BN211" si="729">VLOOKUP($E205,BK$463:BN$474,4,FALSE)*BK205*($K205)+(BK205-BL205-BM205)*(1-$K205)</f>
        <v>#DIV/0!</v>
      </c>
      <c r="BO205" s="1243"/>
      <c r="BS205" s="1329" t="e">
        <f>BS486</f>
        <v>#DIV/0!</v>
      </c>
      <c r="BT205" s="1203" t="e">
        <f t="shared" ref="BT205:BT211" si="730">VLOOKUP($E205,BS$463:BV$474,2,FALSE)*BS205*($K205)+IF($G205&lt;&gt;0,($H205/$G205)*BS205,0)*(1-$K205)</f>
        <v>#DIV/0!</v>
      </c>
      <c r="BU205" s="1203" t="e">
        <f t="shared" ref="BU205:BU211" si="731">VLOOKUP($E205,BS$463:BV$474,3,FALSE)*BS205*($K205)+IF($G205&lt;&gt;0,($I205/$G205)*BS205,0)*(1-$K205)</f>
        <v>#DIV/0!</v>
      </c>
      <c r="BV205" s="1203" t="e">
        <f t="shared" ref="BV205:BV211" si="732">VLOOKUP($E205,BS$463:BV$474,4,FALSE)*BS205*($K205)+(BS205-BT205-BU205)*(1-$K205)</f>
        <v>#DIV/0!</v>
      </c>
      <c r="BW205" s="1243"/>
      <c r="CA205" s="1329" t="e">
        <f>CA486</f>
        <v>#DIV/0!</v>
      </c>
      <c r="CB205" s="1203" t="e">
        <f t="shared" ref="CB205:CB211" si="733">VLOOKUP($E205,CA$463:CD$474,2,FALSE)*CA205*($K205)+IF($G205&lt;&gt;0,($H205/$G205)*CA205,0)*(1-$K205)</f>
        <v>#DIV/0!</v>
      </c>
      <c r="CC205" s="1203" t="e">
        <f t="shared" ref="CC205:CC211" si="734">VLOOKUP($E205,CA$463:CD$474,3,FALSE)*CA205*($K205)+IF($G205&lt;&gt;0,($I205/$G205)*CA205,0)*(1-$K205)</f>
        <v>#DIV/0!</v>
      </c>
      <c r="CD205" s="1203" t="e">
        <f t="shared" ref="CD205:CD211" si="735">VLOOKUP($E205,CA$463:CD$474,4,FALSE)*CA205*($K205)+(CA205-CB205-CC205)*(1-$K205)</f>
        <v>#DIV/0!</v>
      </c>
      <c r="CE205" s="1243"/>
      <c r="CI205" s="1329" t="e">
        <f>CI486</f>
        <v>#DIV/0!</v>
      </c>
      <c r="CJ205" s="1203" t="e">
        <f t="shared" ref="CJ205:CJ211" si="736">VLOOKUP($E205,CI$463:CL$474,2,FALSE)*CI205*($K205)+IF($G205&lt;&gt;0,($H205/$G205)*CI205,0)*(1-$K205)</f>
        <v>#DIV/0!</v>
      </c>
      <c r="CK205" s="1203" t="e">
        <f t="shared" ref="CK205:CK211" si="737">VLOOKUP($E205,CI$463:CL$474,3,FALSE)*CI205*($K205)+IF($G205&lt;&gt;0,($I205/$G205)*CI205,0)*(1-$K205)</f>
        <v>#DIV/0!</v>
      </c>
      <c r="CL205" s="1203" t="e">
        <f t="shared" ref="CL205:CL211" si="738">VLOOKUP($E205,CI$463:CL$474,4,FALSE)*CI205*($K205)+(CI205-CJ205-CK205)*(1-$K205)</f>
        <v>#DIV/0!</v>
      </c>
      <c r="CM205" s="1243"/>
      <c r="CQ205" s="1329" t="e">
        <f>CQ486</f>
        <v>#DIV/0!</v>
      </c>
      <c r="CR205" s="1203" t="e">
        <f t="shared" ref="CR205:CR211" si="739">VLOOKUP($E205,CQ$463:CT$474,2,FALSE)*CQ205*($K205)+IF($G205&lt;&gt;0,($H205/$G205)*CQ205,0)*(1-$K205)</f>
        <v>#DIV/0!</v>
      </c>
      <c r="CS205" s="1203" t="e">
        <f t="shared" ref="CS205:CS211" si="740">VLOOKUP($E205,CQ$463:CT$474,3,FALSE)*CQ205*($K205)+IF($G205&lt;&gt;0,($I205/$G205)*CQ205,0)*(1-$K205)</f>
        <v>#DIV/0!</v>
      </c>
      <c r="CT205" s="1203" t="e">
        <f t="shared" ref="CT205:CT211" si="741">VLOOKUP($E205,CQ$463:CT$474,4,FALSE)*CQ205*($K205)+(CQ205-CR205-CS205)*(1-$K205)</f>
        <v>#DIV/0!</v>
      </c>
      <c r="CU205" s="1243"/>
      <c r="CY205" s="1329" t="e">
        <f>CY486</f>
        <v>#DIV/0!</v>
      </c>
      <c r="CZ205" s="1203" t="e">
        <f t="shared" ref="CZ205:CZ211" si="742">VLOOKUP($E205,CY$463:DB$474,2,FALSE)*CY205*($K205)+IF($G205&lt;&gt;0,($H205/$G205)*CY205,0)*(1-$K205)</f>
        <v>#DIV/0!</v>
      </c>
      <c r="DA205" s="1203" t="e">
        <f t="shared" ref="DA205:DA211" si="743">VLOOKUP($E205,CY$463:DB$474,3,FALSE)*CY205*($K205)+IF($G205&lt;&gt;0,($I205/$G205)*CY205,0)*(1-$K205)</f>
        <v>#DIV/0!</v>
      </c>
      <c r="DB205" s="1203" t="e">
        <f t="shared" ref="DB205:DB211" si="744">VLOOKUP($E205,CY$463:DB$474,4,FALSE)*CY205*($K205)+(CY205-CZ205-DA205)*(1-$K205)</f>
        <v>#DIV/0!</v>
      </c>
      <c r="DC205" s="1243"/>
      <c r="DG205" s="1329" t="e">
        <f>DG486</f>
        <v>#DIV/0!</v>
      </c>
      <c r="DH205" s="1203" t="e">
        <f t="shared" ref="DH205:DH211" si="745">VLOOKUP($E205,DG$463:DJ$474,2,FALSE)*DG205*($K205)+IF($G205&lt;&gt;0,($H205/$G205)*DG205,0)*(1-$K205)</f>
        <v>#DIV/0!</v>
      </c>
      <c r="DI205" s="1203" t="e">
        <f t="shared" ref="DI205:DI211" si="746">VLOOKUP($E205,DG$463:DJ$474,3,FALSE)*DG205*($K205)+IF($G205&lt;&gt;0,($I205/$G205)*DG205,0)*(1-$K205)</f>
        <v>#DIV/0!</v>
      </c>
      <c r="DJ205" s="1203" t="e">
        <f t="shared" ref="DJ205:DJ211" si="747">VLOOKUP($E205,DG$463:DJ$474,4,FALSE)*DG205*($K205)+(DG205-DH205-DI205)*(1-$K205)</f>
        <v>#DIV/0!</v>
      </c>
      <c r="DK205" s="1243"/>
      <c r="DO205" s="1329" t="e">
        <f>DO486</f>
        <v>#DIV/0!</v>
      </c>
      <c r="DP205" s="1203" t="e">
        <f t="shared" ref="DP205:DP211" si="748">VLOOKUP($E205,DO$463:DR$474,2,FALSE)*DO205*($K205)+IF($G205&lt;&gt;0,($H205/$G205)*DO205,0)*(1-$K205)</f>
        <v>#DIV/0!</v>
      </c>
      <c r="DQ205" s="1203" t="e">
        <f t="shared" ref="DQ205:DQ211" si="749">VLOOKUP($E205,DO$463:DR$474,3,FALSE)*DO205*($K205)+IF($G205&lt;&gt;0,($I205/$G205)*DO205,0)*(1-$K205)</f>
        <v>#DIV/0!</v>
      </c>
      <c r="DR205" s="1203" t="e">
        <f t="shared" ref="DR205:DR211" si="750">VLOOKUP($E205,DO$463:DR$474,4,FALSE)*DO205*($K205)+(DO205-DP205-DQ205)*(1-$K205)</f>
        <v>#DIV/0!</v>
      </c>
      <c r="DS205" s="1243"/>
      <c r="DW205" s="1329" t="e">
        <f>DW486</f>
        <v>#DIV/0!</v>
      </c>
      <c r="DX205" s="1203" t="e">
        <f t="shared" ref="DX205:DX211" si="751">VLOOKUP($E205,DW$463:DZ$474,2,FALSE)*DW205*($K205)+IF($G205&lt;&gt;0,($H205/$G205)*DW205,0)*(1-$K205)</f>
        <v>#DIV/0!</v>
      </c>
      <c r="DY205" s="1203" t="e">
        <f t="shared" ref="DY205:DY211" si="752">VLOOKUP($E205,DW$463:DZ$474,3,FALSE)*DW205*($K205)+IF($G205&lt;&gt;0,($I205/$G205)*DW205,0)*(1-$K205)</f>
        <v>#DIV/0!</v>
      </c>
      <c r="DZ205" s="1203" t="e">
        <f t="shared" ref="DZ205:DZ211" si="753">VLOOKUP($E205,DW$463:DZ$474,4,FALSE)*DW205*($K205)+(DW205-DX205-DY205)*(1-$K205)</f>
        <v>#DIV/0!</v>
      </c>
      <c r="EA205" s="1243"/>
      <c r="EE205" s="1329" t="e">
        <f>EE486</f>
        <v>#DIV/0!</v>
      </c>
      <c r="EF205" s="1203" t="e">
        <f t="shared" ref="EF205:EF211" si="754">VLOOKUP($E205,EE$463:EH$474,2,FALSE)*EE205*($K205)+IF($G205&lt;&gt;0,($H205/$G205)*EE205,0)*(1-$K205)</f>
        <v>#DIV/0!</v>
      </c>
      <c r="EG205" s="1203" t="e">
        <f t="shared" ref="EG205:EG211" si="755">VLOOKUP($E205,EE$463:EH$474,3,FALSE)*EE205*($K205)+IF($G205&lt;&gt;0,($I205/$G205)*EE205,0)*(1-$K205)</f>
        <v>#DIV/0!</v>
      </c>
      <c r="EH205" s="1203" t="e">
        <f t="shared" ref="EH205:EH211" si="756">VLOOKUP($E205,EE$463:EH$474,4,FALSE)*EE205*($K205)+(EE205-EF205-EG205)*(1-$K205)</f>
        <v>#DIV/0!</v>
      </c>
      <c r="EI205" s="1243"/>
      <c r="EM205" s="1329" t="e">
        <f>EM486</f>
        <v>#DIV/0!</v>
      </c>
      <c r="EN205" s="1203" t="e">
        <f t="shared" ref="EN205:EN211" si="757">VLOOKUP($E205,EM$463:EP$474,2,FALSE)*EM205*($K205)+IF($G205&lt;&gt;0,($H205/$G205)*EM205,0)*(1-$K205)</f>
        <v>#DIV/0!</v>
      </c>
      <c r="EO205" s="1203" t="e">
        <f t="shared" ref="EO205:EO211" si="758">VLOOKUP($E205,EM$463:EP$474,3,FALSE)*EM205*($K205)+IF($G205&lt;&gt;0,($I205/$G205)*EM205,0)*(1-$K205)</f>
        <v>#DIV/0!</v>
      </c>
      <c r="EP205" s="1203" t="e">
        <f t="shared" ref="EP205:EP211" si="759">VLOOKUP($E205,EM$463:EP$474,4,FALSE)*EM205*($K205)+(EM205-EN205-EO205)*(1-$K205)</f>
        <v>#DIV/0!</v>
      </c>
      <c r="EQ205" s="1243"/>
      <c r="EU205" s="1329" t="e">
        <f>EU486</f>
        <v>#DIV/0!</v>
      </c>
      <c r="EV205" s="1203" t="e">
        <f t="shared" ref="EV205:EV211" si="760">VLOOKUP($E205,EU$463:EX$474,2,FALSE)*EU205*($K205)+IF($G205&lt;&gt;0,($H205/$G205)*EU205,0)*(1-$K205)</f>
        <v>#DIV/0!</v>
      </c>
      <c r="EW205" s="1203" t="e">
        <f t="shared" ref="EW205:EW211" si="761">VLOOKUP($E205,EU$463:EX$474,3,FALSE)*EU205*($K205)+IF($G205&lt;&gt;0,($I205/$G205)*EU205,0)*(1-$K205)</f>
        <v>#DIV/0!</v>
      </c>
      <c r="EX205" s="1203" t="e">
        <f t="shared" ref="EX205:EX211" si="762">VLOOKUP($E205,EU$463:EX$474,4,FALSE)*EU205*($K205)+(EU205-EV205-EW205)*(1-$K205)</f>
        <v>#DIV/0!</v>
      </c>
      <c r="EY205" s="1243"/>
      <c r="FC205" s="1329" t="e">
        <f>FC486</f>
        <v>#DIV/0!</v>
      </c>
      <c r="FD205" s="1203" t="e">
        <f t="shared" ref="FD205:FD211" si="763">VLOOKUP($E205,FC$463:FF$474,2,FALSE)*FC205*($K205)+IF($G205&lt;&gt;0,($H205/$G205)*FC205,0)*(1-$K205)</f>
        <v>#DIV/0!</v>
      </c>
      <c r="FE205" s="1203" t="e">
        <f t="shared" ref="FE205:FE211" si="764">VLOOKUP($E205,FC$463:FF$474,3,FALSE)*FC205*($K205)+IF($G205&lt;&gt;0,($I205/$G205)*FC205,0)*(1-$K205)</f>
        <v>#DIV/0!</v>
      </c>
      <c r="FF205" s="1203" t="e">
        <f t="shared" ref="FF205:FF211" si="765">VLOOKUP($E205,FC$463:FF$474,4,FALSE)*FC205*($K205)+(FC205-FD205-FE205)*(1-$K205)</f>
        <v>#DIV/0!</v>
      </c>
      <c r="FG205" s="1243"/>
      <c r="FK205" s="1329" t="e">
        <f>FK486</f>
        <v>#DIV/0!</v>
      </c>
      <c r="FL205" s="1203" t="e">
        <f t="shared" ref="FL205:FL211" si="766">VLOOKUP($E205,FK$463:FN$474,2,FALSE)*FK205*($K205)+IF($G205&lt;&gt;0,($H205/$G205)*FK205,0)*(1-$K205)</f>
        <v>#DIV/0!</v>
      </c>
      <c r="FM205" s="1203" t="e">
        <f t="shared" ref="FM205:FM211" si="767">VLOOKUP($E205,FK$463:FN$474,3,FALSE)*FK205*($K205)+IF($G205&lt;&gt;0,($I205/$G205)*FK205,0)*(1-$K205)</f>
        <v>#DIV/0!</v>
      </c>
      <c r="FN205" s="1203" t="e">
        <f t="shared" ref="FN205:FN211" si="768">VLOOKUP($E205,FK$463:FN$474,4,FALSE)*FK205*($K205)+(FK205-FL205-FM205)*(1-$K205)</f>
        <v>#DIV/0!</v>
      </c>
      <c r="FO205" s="1243"/>
    </row>
    <row r="206" spans="1:171">
      <c r="A206" s="124"/>
      <c r="B206" s="808" t="s">
        <v>728</v>
      </c>
      <c r="C206" s="1197"/>
      <c r="D206" s="1197">
        <v>555.1</v>
      </c>
      <c r="E206" s="629" t="s">
        <v>91</v>
      </c>
      <c r="F206" s="1199"/>
      <c r="G206" s="629">
        <f>'Sch 3 - Expenses'!G41</f>
        <v>0</v>
      </c>
      <c r="H206" s="629">
        <f>'Sch 3 - Expenses'!H41</f>
        <v>0</v>
      </c>
      <c r="I206" s="629">
        <f>'Sch 3 - Expenses'!I41</f>
        <v>0</v>
      </c>
      <c r="J206" s="630">
        <f>'Sch 3 - Expenses'!J41</f>
        <v>0</v>
      </c>
      <c r="K206" s="1167">
        <f t="shared" si="708"/>
        <v>1</v>
      </c>
      <c r="O206" s="1329"/>
      <c r="P206" s="1203">
        <f t="shared" si="709"/>
        <v>0</v>
      </c>
      <c r="Q206" s="1203">
        <f t="shared" si="710"/>
        <v>0</v>
      </c>
      <c r="R206" s="1203">
        <f t="shared" si="711"/>
        <v>0</v>
      </c>
      <c r="S206" s="1243"/>
      <c r="W206" s="1329"/>
      <c r="X206" s="1203">
        <f t="shared" si="712"/>
        <v>0</v>
      </c>
      <c r="Y206" s="1203">
        <f t="shared" si="713"/>
        <v>0</v>
      </c>
      <c r="Z206" s="1203">
        <f t="shared" si="714"/>
        <v>0</v>
      </c>
      <c r="AA206" s="1243"/>
      <c r="AE206" s="1329"/>
      <c r="AF206" s="1203">
        <f t="shared" si="715"/>
        <v>0</v>
      </c>
      <c r="AG206" s="1203">
        <f t="shared" si="716"/>
        <v>0</v>
      </c>
      <c r="AH206" s="1203">
        <f t="shared" si="717"/>
        <v>0</v>
      </c>
      <c r="AI206" s="1243"/>
      <c r="AM206" s="1329"/>
      <c r="AN206" s="1203">
        <f t="shared" si="718"/>
        <v>0</v>
      </c>
      <c r="AO206" s="1203">
        <f t="shared" si="719"/>
        <v>0</v>
      </c>
      <c r="AP206" s="1203">
        <f t="shared" si="720"/>
        <v>0</v>
      </c>
      <c r="AQ206" s="1243"/>
      <c r="AU206" s="1329"/>
      <c r="AV206" s="1203">
        <f t="shared" si="721"/>
        <v>0</v>
      </c>
      <c r="AW206" s="1203">
        <f t="shared" si="722"/>
        <v>0</v>
      </c>
      <c r="AX206" s="1203">
        <f t="shared" si="723"/>
        <v>0</v>
      </c>
      <c r="AY206" s="1243"/>
      <c r="BC206" s="1329"/>
      <c r="BD206" s="1203">
        <f t="shared" si="724"/>
        <v>0</v>
      </c>
      <c r="BE206" s="1203">
        <f t="shared" si="725"/>
        <v>0</v>
      </c>
      <c r="BF206" s="1203">
        <f t="shared" si="726"/>
        <v>0</v>
      </c>
      <c r="BG206" s="1243"/>
      <c r="BK206" s="1329"/>
      <c r="BL206" s="1203">
        <f t="shared" si="727"/>
        <v>0</v>
      </c>
      <c r="BM206" s="1203">
        <f t="shared" si="728"/>
        <v>0</v>
      </c>
      <c r="BN206" s="1203">
        <f t="shared" si="729"/>
        <v>0</v>
      </c>
      <c r="BO206" s="1243"/>
      <c r="BS206" s="1329"/>
      <c r="BT206" s="1203">
        <f t="shared" si="730"/>
        <v>0</v>
      </c>
      <c r="BU206" s="1203">
        <f t="shared" si="731"/>
        <v>0</v>
      </c>
      <c r="BV206" s="1203">
        <f t="shared" si="732"/>
        <v>0</v>
      </c>
      <c r="BW206" s="1243"/>
      <c r="CA206" s="1329"/>
      <c r="CB206" s="1203">
        <f t="shared" si="733"/>
        <v>0</v>
      </c>
      <c r="CC206" s="1203">
        <f t="shared" si="734"/>
        <v>0</v>
      </c>
      <c r="CD206" s="1203">
        <f t="shared" si="735"/>
        <v>0</v>
      </c>
      <c r="CE206" s="1243"/>
      <c r="CI206" s="1329"/>
      <c r="CJ206" s="1203">
        <f t="shared" si="736"/>
        <v>0</v>
      </c>
      <c r="CK206" s="1203">
        <f t="shared" si="737"/>
        <v>0</v>
      </c>
      <c r="CL206" s="1203">
        <f t="shared" si="738"/>
        <v>0</v>
      </c>
      <c r="CM206" s="1243"/>
      <c r="CQ206" s="1329"/>
      <c r="CR206" s="1203">
        <f t="shared" si="739"/>
        <v>0</v>
      </c>
      <c r="CS206" s="1203">
        <f t="shared" si="740"/>
        <v>0</v>
      </c>
      <c r="CT206" s="1203">
        <f t="shared" si="741"/>
        <v>0</v>
      </c>
      <c r="CU206" s="1243"/>
      <c r="CY206" s="1329"/>
      <c r="CZ206" s="1203">
        <f t="shared" si="742"/>
        <v>0</v>
      </c>
      <c r="DA206" s="1203">
        <f t="shared" si="743"/>
        <v>0</v>
      </c>
      <c r="DB206" s="1203">
        <f t="shared" si="744"/>
        <v>0</v>
      </c>
      <c r="DC206" s="1243"/>
      <c r="DG206" s="1329"/>
      <c r="DH206" s="1203">
        <f t="shared" si="745"/>
        <v>0</v>
      </c>
      <c r="DI206" s="1203">
        <f t="shared" si="746"/>
        <v>0</v>
      </c>
      <c r="DJ206" s="1203">
        <f t="shared" si="747"/>
        <v>0</v>
      </c>
      <c r="DK206" s="1243"/>
      <c r="DO206" s="1329"/>
      <c r="DP206" s="1203">
        <f t="shared" si="748"/>
        <v>0</v>
      </c>
      <c r="DQ206" s="1203">
        <f t="shared" si="749"/>
        <v>0</v>
      </c>
      <c r="DR206" s="1203">
        <f t="shared" si="750"/>
        <v>0</v>
      </c>
      <c r="DS206" s="1243"/>
      <c r="DW206" s="1329"/>
      <c r="DX206" s="1203">
        <f t="shared" si="751"/>
        <v>0</v>
      </c>
      <c r="DY206" s="1203">
        <f t="shared" si="752"/>
        <v>0</v>
      </c>
      <c r="DZ206" s="1203">
        <f t="shared" si="753"/>
        <v>0</v>
      </c>
      <c r="EA206" s="1243"/>
      <c r="EE206" s="1329"/>
      <c r="EF206" s="1203">
        <f t="shared" si="754"/>
        <v>0</v>
      </c>
      <c r="EG206" s="1203">
        <f t="shared" si="755"/>
        <v>0</v>
      </c>
      <c r="EH206" s="1203">
        <f t="shared" si="756"/>
        <v>0</v>
      </c>
      <c r="EI206" s="1243"/>
      <c r="EM206" s="1329"/>
      <c r="EN206" s="1203">
        <f t="shared" si="757"/>
        <v>0</v>
      </c>
      <c r="EO206" s="1203">
        <f t="shared" si="758"/>
        <v>0</v>
      </c>
      <c r="EP206" s="1203">
        <f t="shared" si="759"/>
        <v>0</v>
      </c>
      <c r="EQ206" s="1243"/>
      <c r="EU206" s="1329"/>
      <c r="EV206" s="1203">
        <f t="shared" si="760"/>
        <v>0</v>
      </c>
      <c r="EW206" s="1203">
        <f t="shared" si="761"/>
        <v>0</v>
      </c>
      <c r="EX206" s="1203">
        <f t="shared" si="762"/>
        <v>0</v>
      </c>
      <c r="EY206" s="1243"/>
      <c r="FC206" s="1329"/>
      <c r="FD206" s="1203">
        <f t="shared" si="763"/>
        <v>0</v>
      </c>
      <c r="FE206" s="1203">
        <f t="shared" si="764"/>
        <v>0</v>
      </c>
      <c r="FF206" s="1203">
        <f t="shared" si="765"/>
        <v>0</v>
      </c>
      <c r="FG206" s="1243"/>
      <c r="FK206" s="1329"/>
      <c r="FL206" s="1203">
        <f t="shared" si="766"/>
        <v>0</v>
      </c>
      <c r="FM206" s="1203">
        <f t="shared" si="767"/>
        <v>0</v>
      </c>
      <c r="FN206" s="1203">
        <f t="shared" si="768"/>
        <v>0</v>
      </c>
      <c r="FO206" s="1243"/>
    </row>
    <row r="207" spans="1:171">
      <c r="A207" s="1323">
        <v>95</v>
      </c>
      <c r="B207" s="1232" t="s">
        <v>386</v>
      </c>
      <c r="C207" s="1197"/>
      <c r="D207" s="1197">
        <v>556</v>
      </c>
      <c r="E207" s="629" t="str">
        <f>'Sch 3 - Expenses'!E42</f>
        <v>PROD</v>
      </c>
      <c r="F207" s="1199"/>
      <c r="G207" s="629">
        <f>'Sch 3 - Expenses'!G42</f>
        <v>0</v>
      </c>
      <c r="H207" s="629">
        <f>'Sch 3 - Expenses'!H42</f>
        <v>0</v>
      </c>
      <c r="I207" s="629">
        <f>'Sch 3 - Expenses'!I42</f>
        <v>0</v>
      </c>
      <c r="J207" s="630">
        <f>'Sch 3 - Expenses'!J42</f>
        <v>0</v>
      </c>
      <c r="K207" s="1167">
        <f t="shared" si="708"/>
        <v>1</v>
      </c>
      <c r="N207" s="1278">
        <f>VLOOKUP($A207,'New Resources - Individual'!$A$4:$Y$151,N$2,FALSE)*N$1</f>
        <v>0</v>
      </c>
      <c r="O207" s="1202">
        <f>$G207+N207</f>
        <v>0</v>
      </c>
      <c r="P207" s="1203">
        <f t="shared" si="709"/>
        <v>0</v>
      </c>
      <c r="Q207" s="1203">
        <f t="shared" si="710"/>
        <v>0</v>
      </c>
      <c r="R207" s="1203">
        <f t="shared" si="711"/>
        <v>0</v>
      </c>
      <c r="S207" s="1243"/>
      <c r="V207" s="1278">
        <f>VLOOKUP($A207,'New Resources - Individual'!$A$4:$Y$151,V$2,FALSE)*V$1</f>
        <v>0</v>
      </c>
      <c r="W207" s="1202">
        <f>$G207+V207</f>
        <v>0</v>
      </c>
      <c r="X207" s="1203">
        <f t="shared" si="712"/>
        <v>0</v>
      </c>
      <c r="Y207" s="1203">
        <f t="shared" si="713"/>
        <v>0</v>
      </c>
      <c r="Z207" s="1203">
        <f t="shared" si="714"/>
        <v>0</v>
      </c>
      <c r="AA207" s="1243"/>
      <c r="AD207" s="1278">
        <f>VLOOKUP($A207,'New Resources - Individual'!$A$4:$Y$151,AD$2,FALSE)*AD$1</f>
        <v>0</v>
      </c>
      <c r="AE207" s="1202">
        <f>$G207+AD207</f>
        <v>0</v>
      </c>
      <c r="AF207" s="1203">
        <f t="shared" si="715"/>
        <v>0</v>
      </c>
      <c r="AG207" s="1203">
        <f t="shared" si="716"/>
        <v>0</v>
      </c>
      <c r="AH207" s="1203">
        <f t="shared" si="717"/>
        <v>0</v>
      </c>
      <c r="AI207" s="1243"/>
      <c r="AL207" s="1278">
        <f>VLOOKUP($A207,'New Resources - Individual'!$A$4:$Y$151,AL$2,FALSE)*AL$1</f>
        <v>0</v>
      </c>
      <c r="AM207" s="1202">
        <f>$G207+AL207</f>
        <v>0</v>
      </c>
      <c r="AN207" s="1203">
        <f t="shared" si="718"/>
        <v>0</v>
      </c>
      <c r="AO207" s="1203">
        <f t="shared" si="719"/>
        <v>0</v>
      </c>
      <c r="AP207" s="1203">
        <f t="shared" si="720"/>
        <v>0</v>
      </c>
      <c r="AQ207" s="1243"/>
      <c r="AT207" s="1278">
        <f>VLOOKUP($A207,'New Resources - Individual'!$A$4:$Y$151,AT$2,FALSE)*AT$1</f>
        <v>0</v>
      </c>
      <c r="AU207" s="1202">
        <f>$G207+AT207</f>
        <v>0</v>
      </c>
      <c r="AV207" s="1203">
        <f t="shared" si="721"/>
        <v>0</v>
      </c>
      <c r="AW207" s="1203">
        <f t="shared" si="722"/>
        <v>0</v>
      </c>
      <c r="AX207" s="1203">
        <f t="shared" si="723"/>
        <v>0</v>
      </c>
      <c r="AY207" s="1243"/>
      <c r="BB207" s="1278">
        <f>VLOOKUP($A207,'New Resources - Individual'!$A$4:$Y$151,BB$2,FALSE)*BB$1</f>
        <v>0</v>
      </c>
      <c r="BC207" s="1202">
        <f>$G207+BB207</f>
        <v>0</v>
      </c>
      <c r="BD207" s="1203">
        <f t="shared" si="724"/>
        <v>0</v>
      </c>
      <c r="BE207" s="1203">
        <f t="shared" si="725"/>
        <v>0</v>
      </c>
      <c r="BF207" s="1203">
        <f t="shared" si="726"/>
        <v>0</v>
      </c>
      <c r="BG207" s="1243"/>
      <c r="BJ207" s="1278">
        <f>VLOOKUP($A207,'New Resources - Individual'!$A$4:$Y$151,BJ$2,FALSE)*BJ$1</f>
        <v>0</v>
      </c>
      <c r="BK207" s="1202">
        <f>$G207+BJ207</f>
        <v>0</v>
      </c>
      <c r="BL207" s="1203">
        <f t="shared" si="727"/>
        <v>0</v>
      </c>
      <c r="BM207" s="1203">
        <f t="shared" si="728"/>
        <v>0</v>
      </c>
      <c r="BN207" s="1203">
        <f t="shared" si="729"/>
        <v>0</v>
      </c>
      <c r="BO207" s="1243"/>
      <c r="BR207" s="1278">
        <f>VLOOKUP($A207,'New Resources - Individual'!$A$4:$Y$151,BR$2,FALSE)*BR$1</f>
        <v>0</v>
      </c>
      <c r="BS207" s="1202">
        <f>$G207+BR207</f>
        <v>0</v>
      </c>
      <c r="BT207" s="1203">
        <f t="shared" si="730"/>
        <v>0</v>
      </c>
      <c r="BU207" s="1203">
        <f t="shared" si="731"/>
        <v>0</v>
      </c>
      <c r="BV207" s="1203">
        <f t="shared" si="732"/>
        <v>0</v>
      </c>
      <c r="BW207" s="1243"/>
      <c r="BZ207" s="1278">
        <f>VLOOKUP($A207,'New Resources - Individual'!$A$4:$Y$151,BZ$2,FALSE)*BZ$1</f>
        <v>0</v>
      </c>
      <c r="CA207" s="1202">
        <f>$G207+BZ207</f>
        <v>0</v>
      </c>
      <c r="CB207" s="1203">
        <f t="shared" si="733"/>
        <v>0</v>
      </c>
      <c r="CC207" s="1203">
        <f t="shared" si="734"/>
        <v>0</v>
      </c>
      <c r="CD207" s="1203">
        <f t="shared" si="735"/>
        <v>0</v>
      </c>
      <c r="CE207" s="1243"/>
      <c r="CH207" s="1278">
        <f>VLOOKUP($A207,'New Resources - Individual'!$A$4:$Y$151,CH$2,FALSE)*CH$1</f>
        <v>0</v>
      </c>
      <c r="CI207" s="1202">
        <f>$G207+CH207</f>
        <v>0</v>
      </c>
      <c r="CJ207" s="1203">
        <f t="shared" si="736"/>
        <v>0</v>
      </c>
      <c r="CK207" s="1203">
        <f t="shared" si="737"/>
        <v>0</v>
      </c>
      <c r="CL207" s="1203">
        <f t="shared" si="738"/>
        <v>0</v>
      </c>
      <c r="CM207" s="1243"/>
      <c r="CP207" s="1278">
        <f>VLOOKUP($A207,'New Resources - Individual'!$A$4:$Y$151,CP$2,FALSE)*CP$1</f>
        <v>0</v>
      </c>
      <c r="CQ207" s="1202">
        <f>$G207+CP207</f>
        <v>0</v>
      </c>
      <c r="CR207" s="1203">
        <f t="shared" si="739"/>
        <v>0</v>
      </c>
      <c r="CS207" s="1203">
        <f t="shared" si="740"/>
        <v>0</v>
      </c>
      <c r="CT207" s="1203">
        <f t="shared" si="741"/>
        <v>0</v>
      </c>
      <c r="CU207" s="1243"/>
      <c r="CX207" s="1278">
        <f>VLOOKUP($A207,'New Resources - Individual'!$A$4:$Y$151,CX$2,FALSE)*CX$1</f>
        <v>0</v>
      </c>
      <c r="CY207" s="1202">
        <f>$G207+CX207</f>
        <v>0</v>
      </c>
      <c r="CZ207" s="1203">
        <f t="shared" si="742"/>
        <v>0</v>
      </c>
      <c r="DA207" s="1203">
        <f t="shared" si="743"/>
        <v>0</v>
      </c>
      <c r="DB207" s="1203">
        <f t="shared" si="744"/>
        <v>0</v>
      </c>
      <c r="DC207" s="1243"/>
      <c r="DF207" s="1278">
        <f>VLOOKUP($A207,'New Resources - Individual'!$A$4:$Y$151,DF$2,FALSE)*DF$1</f>
        <v>0</v>
      </c>
      <c r="DG207" s="1202">
        <f>$G207+DF207</f>
        <v>0</v>
      </c>
      <c r="DH207" s="1203">
        <f t="shared" si="745"/>
        <v>0</v>
      </c>
      <c r="DI207" s="1203">
        <f t="shared" si="746"/>
        <v>0</v>
      </c>
      <c r="DJ207" s="1203">
        <f t="shared" si="747"/>
        <v>0</v>
      </c>
      <c r="DK207" s="1243"/>
      <c r="DN207" s="1278">
        <f>VLOOKUP($A207,'New Resources - Individual'!$A$4:$Y$151,DN$2,FALSE)*DN$1</f>
        <v>0</v>
      </c>
      <c r="DO207" s="1202">
        <f>$G207+DN207</f>
        <v>0</v>
      </c>
      <c r="DP207" s="1203">
        <f t="shared" si="748"/>
        <v>0</v>
      </c>
      <c r="DQ207" s="1203">
        <f t="shared" si="749"/>
        <v>0</v>
      </c>
      <c r="DR207" s="1203">
        <f t="shared" si="750"/>
        <v>0</v>
      </c>
      <c r="DS207" s="1243"/>
      <c r="DV207" s="1278">
        <f>VLOOKUP($A207,'New Resources - Individual'!$A$4:$Y$151,DV$2,FALSE)*DV$1</f>
        <v>0</v>
      </c>
      <c r="DW207" s="1202">
        <f>$G207+DV207</f>
        <v>0</v>
      </c>
      <c r="DX207" s="1203">
        <f t="shared" si="751"/>
        <v>0</v>
      </c>
      <c r="DY207" s="1203">
        <f t="shared" si="752"/>
        <v>0</v>
      </c>
      <c r="DZ207" s="1203">
        <f t="shared" si="753"/>
        <v>0</v>
      </c>
      <c r="EA207" s="1243"/>
      <c r="ED207" s="1278">
        <f>VLOOKUP($A207,'New Resources - Individual'!$A$4:$Y$151,ED$2,FALSE)*ED$1</f>
        <v>0</v>
      </c>
      <c r="EE207" s="1202">
        <f>$G207+ED207</f>
        <v>0</v>
      </c>
      <c r="EF207" s="1203">
        <f t="shared" si="754"/>
        <v>0</v>
      </c>
      <c r="EG207" s="1203">
        <f t="shared" si="755"/>
        <v>0</v>
      </c>
      <c r="EH207" s="1203">
        <f t="shared" si="756"/>
        <v>0</v>
      </c>
      <c r="EI207" s="1243"/>
      <c r="EL207" s="1278">
        <f>VLOOKUP($A207,'New Resources - Individual'!$A$4:$Y$151,EL$2,FALSE)*EL$1</f>
        <v>0</v>
      </c>
      <c r="EM207" s="1202">
        <f>$G207+EL207</f>
        <v>0</v>
      </c>
      <c r="EN207" s="1203">
        <f t="shared" si="757"/>
        <v>0</v>
      </c>
      <c r="EO207" s="1203">
        <f t="shared" si="758"/>
        <v>0</v>
      </c>
      <c r="EP207" s="1203">
        <f t="shared" si="759"/>
        <v>0</v>
      </c>
      <c r="EQ207" s="1243"/>
      <c r="ET207" s="1278">
        <f>VLOOKUP($A207,'New Resources - Individual'!$A$4:$Y$151,ET$2,FALSE)*ET$1</f>
        <v>0</v>
      </c>
      <c r="EU207" s="1202">
        <f>$G207+ET207</f>
        <v>0</v>
      </c>
      <c r="EV207" s="1203">
        <f t="shared" si="760"/>
        <v>0</v>
      </c>
      <c r="EW207" s="1203">
        <f t="shared" si="761"/>
        <v>0</v>
      </c>
      <c r="EX207" s="1203">
        <f t="shared" si="762"/>
        <v>0</v>
      </c>
      <c r="EY207" s="1243"/>
      <c r="FB207" s="1278">
        <f>VLOOKUP($A207,'New Resources - Individual'!$A$4:$Y$151,FB$2,FALSE)*FB$1</f>
        <v>0</v>
      </c>
      <c r="FC207" s="1202">
        <f>$G207+FB207</f>
        <v>0</v>
      </c>
      <c r="FD207" s="1203">
        <f t="shared" si="763"/>
        <v>0</v>
      </c>
      <c r="FE207" s="1203">
        <f t="shared" si="764"/>
        <v>0</v>
      </c>
      <c r="FF207" s="1203">
        <f t="shared" si="765"/>
        <v>0</v>
      </c>
      <c r="FG207" s="1243"/>
      <c r="FJ207" s="1278">
        <f>VLOOKUP($A207,'New Resources - Individual'!$A$4:$Y$151,FJ$2,FALSE)*FJ$1</f>
        <v>0</v>
      </c>
      <c r="FK207" s="1202">
        <f>$G207+FJ207</f>
        <v>0</v>
      </c>
      <c r="FL207" s="1203">
        <f t="shared" si="766"/>
        <v>0</v>
      </c>
      <c r="FM207" s="1203">
        <f t="shared" si="767"/>
        <v>0</v>
      </c>
      <c r="FN207" s="1203">
        <f t="shared" si="768"/>
        <v>0</v>
      </c>
      <c r="FO207" s="1243"/>
    </row>
    <row r="208" spans="1:171">
      <c r="A208" s="1323">
        <v>96</v>
      </c>
      <c r="B208" s="1232" t="s">
        <v>242</v>
      </c>
      <c r="C208" s="1197"/>
      <c r="D208" s="1197">
        <v>557</v>
      </c>
      <c r="E208" s="629" t="str">
        <f>'Sch 3 - Expenses'!E43</f>
        <v>PROD</v>
      </c>
      <c r="F208" s="1199"/>
      <c r="G208" s="629">
        <f>'Sch 3 - Expenses'!G43</f>
        <v>0</v>
      </c>
      <c r="H208" s="629">
        <f>'Sch 3 - Expenses'!H43</f>
        <v>0</v>
      </c>
      <c r="I208" s="629">
        <f>'Sch 3 - Expenses'!I43</f>
        <v>0</v>
      </c>
      <c r="J208" s="630">
        <f>'Sch 3 - Expenses'!J43</f>
        <v>0</v>
      </c>
      <c r="K208" s="1167">
        <f t="shared" si="708"/>
        <v>1</v>
      </c>
      <c r="N208" s="1278">
        <f>VLOOKUP($A208,'New Resources - Individual'!$A$4:$Y$151,N$2,FALSE)*N$1</f>
        <v>0</v>
      </c>
      <c r="O208" s="1202">
        <f>$G208+N208</f>
        <v>0</v>
      </c>
      <c r="P208" s="1203">
        <f t="shared" si="709"/>
        <v>0</v>
      </c>
      <c r="Q208" s="1203">
        <f t="shared" si="710"/>
        <v>0</v>
      </c>
      <c r="R208" s="1203">
        <f t="shared" si="711"/>
        <v>0</v>
      </c>
      <c r="S208" s="1243"/>
      <c r="V208" s="1330">
        <f>VLOOKUP($A208,'New Resources - Individual'!$A$4:$Y$151,V$2,FALSE)*V$1</f>
        <v>0</v>
      </c>
      <c r="W208" s="1202">
        <f>$G208+V208</f>
        <v>0</v>
      </c>
      <c r="X208" s="1203">
        <f t="shared" si="712"/>
        <v>0</v>
      </c>
      <c r="Y208" s="1203">
        <f t="shared" si="713"/>
        <v>0</v>
      </c>
      <c r="Z208" s="1203">
        <f t="shared" si="714"/>
        <v>0</v>
      </c>
      <c r="AA208" s="1243"/>
      <c r="AD208" s="1330">
        <f>VLOOKUP($A208,'New Resources - Individual'!$A$4:$Y$151,AD$2,FALSE)*AD$1</f>
        <v>0</v>
      </c>
      <c r="AE208" s="1202">
        <f>$G208+AD208</f>
        <v>0</v>
      </c>
      <c r="AF208" s="1203">
        <f t="shared" si="715"/>
        <v>0</v>
      </c>
      <c r="AG208" s="1203">
        <f t="shared" si="716"/>
        <v>0</v>
      </c>
      <c r="AH208" s="1203">
        <f t="shared" si="717"/>
        <v>0</v>
      </c>
      <c r="AI208" s="1243"/>
      <c r="AL208" s="1330">
        <f>VLOOKUP($A208,'New Resources - Individual'!$A$4:$Y$151,AL$2,FALSE)*AL$1</f>
        <v>0</v>
      </c>
      <c r="AM208" s="1202">
        <f>$G208+AL208</f>
        <v>0</v>
      </c>
      <c r="AN208" s="1203">
        <f t="shared" si="718"/>
        <v>0</v>
      </c>
      <c r="AO208" s="1203">
        <f t="shared" si="719"/>
        <v>0</v>
      </c>
      <c r="AP208" s="1203">
        <f t="shared" si="720"/>
        <v>0</v>
      </c>
      <c r="AQ208" s="1243"/>
      <c r="AT208" s="1330">
        <f>VLOOKUP($A208,'New Resources - Individual'!$A$4:$Y$151,AT$2,FALSE)*AT$1</f>
        <v>0</v>
      </c>
      <c r="AU208" s="1202">
        <f>$G208+AT208</f>
        <v>0</v>
      </c>
      <c r="AV208" s="1203">
        <f t="shared" si="721"/>
        <v>0</v>
      </c>
      <c r="AW208" s="1203">
        <f t="shared" si="722"/>
        <v>0</v>
      </c>
      <c r="AX208" s="1203">
        <f t="shared" si="723"/>
        <v>0</v>
      </c>
      <c r="AY208" s="1243"/>
      <c r="BB208" s="1330">
        <f>VLOOKUP($A208,'New Resources - Individual'!$A$4:$Y$151,BB$2,FALSE)*BB$1</f>
        <v>0</v>
      </c>
      <c r="BC208" s="1202">
        <f>$G208+BB208</f>
        <v>0</v>
      </c>
      <c r="BD208" s="1203">
        <f t="shared" si="724"/>
        <v>0</v>
      </c>
      <c r="BE208" s="1203">
        <f t="shared" si="725"/>
        <v>0</v>
      </c>
      <c r="BF208" s="1203">
        <f t="shared" si="726"/>
        <v>0</v>
      </c>
      <c r="BG208" s="1243"/>
      <c r="BJ208" s="1330">
        <f>VLOOKUP($A208,'New Resources - Individual'!$A$4:$Y$151,BJ$2,FALSE)*BJ$1</f>
        <v>0</v>
      </c>
      <c r="BK208" s="1202">
        <f>$G208+BJ208</f>
        <v>0</v>
      </c>
      <c r="BL208" s="1203">
        <f t="shared" si="727"/>
        <v>0</v>
      </c>
      <c r="BM208" s="1203">
        <f t="shared" si="728"/>
        <v>0</v>
      </c>
      <c r="BN208" s="1203">
        <f t="shared" si="729"/>
        <v>0</v>
      </c>
      <c r="BO208" s="1243"/>
      <c r="BR208" s="1330">
        <f>VLOOKUP($A208,'New Resources - Individual'!$A$4:$Y$151,BR$2,FALSE)*BR$1</f>
        <v>0</v>
      </c>
      <c r="BS208" s="1202">
        <f>$G208+BR208</f>
        <v>0</v>
      </c>
      <c r="BT208" s="1203">
        <f t="shared" si="730"/>
        <v>0</v>
      </c>
      <c r="BU208" s="1203">
        <f t="shared" si="731"/>
        <v>0</v>
      </c>
      <c r="BV208" s="1203">
        <f t="shared" si="732"/>
        <v>0</v>
      </c>
      <c r="BW208" s="1243"/>
      <c r="BZ208" s="1330">
        <f>VLOOKUP($A208,'New Resources - Individual'!$A$4:$Y$151,BZ$2,FALSE)*BZ$1</f>
        <v>0</v>
      </c>
      <c r="CA208" s="1202">
        <f>$G208+BZ208</f>
        <v>0</v>
      </c>
      <c r="CB208" s="1203">
        <f t="shared" si="733"/>
        <v>0</v>
      </c>
      <c r="CC208" s="1203">
        <f t="shared" si="734"/>
        <v>0</v>
      </c>
      <c r="CD208" s="1203">
        <f t="shared" si="735"/>
        <v>0</v>
      </c>
      <c r="CE208" s="1243"/>
      <c r="CH208" s="1330">
        <f>VLOOKUP($A208,'New Resources - Individual'!$A$4:$Y$151,CH$2,FALSE)*CH$1</f>
        <v>0</v>
      </c>
      <c r="CI208" s="1202">
        <f>$G208+CH208</f>
        <v>0</v>
      </c>
      <c r="CJ208" s="1203">
        <f t="shared" si="736"/>
        <v>0</v>
      </c>
      <c r="CK208" s="1203">
        <f t="shared" si="737"/>
        <v>0</v>
      </c>
      <c r="CL208" s="1203">
        <f t="shared" si="738"/>
        <v>0</v>
      </c>
      <c r="CM208" s="1243"/>
      <c r="CP208" s="1330">
        <f>VLOOKUP($A208,'New Resources - Individual'!$A$4:$Y$151,CP$2,FALSE)*CP$1</f>
        <v>0</v>
      </c>
      <c r="CQ208" s="1202">
        <f>$G208+CP208</f>
        <v>0</v>
      </c>
      <c r="CR208" s="1203">
        <f t="shared" si="739"/>
        <v>0</v>
      </c>
      <c r="CS208" s="1203">
        <f t="shared" si="740"/>
        <v>0</v>
      </c>
      <c r="CT208" s="1203">
        <f t="shared" si="741"/>
        <v>0</v>
      </c>
      <c r="CU208" s="1243"/>
      <c r="CX208" s="1330">
        <f>VLOOKUP($A208,'New Resources - Individual'!$A$4:$Y$151,CX$2,FALSE)*CX$1</f>
        <v>0</v>
      </c>
      <c r="CY208" s="1202">
        <f>$G208+CX208</f>
        <v>0</v>
      </c>
      <c r="CZ208" s="1203">
        <f t="shared" si="742"/>
        <v>0</v>
      </c>
      <c r="DA208" s="1203">
        <f t="shared" si="743"/>
        <v>0</v>
      </c>
      <c r="DB208" s="1203">
        <f t="shared" si="744"/>
        <v>0</v>
      </c>
      <c r="DC208" s="1243"/>
      <c r="DF208" s="1330">
        <f>VLOOKUP($A208,'New Resources - Individual'!$A$4:$Y$151,DF$2,FALSE)*DF$1</f>
        <v>0</v>
      </c>
      <c r="DG208" s="1202">
        <f>$G208+DF208</f>
        <v>0</v>
      </c>
      <c r="DH208" s="1203">
        <f t="shared" si="745"/>
        <v>0</v>
      </c>
      <c r="DI208" s="1203">
        <f t="shared" si="746"/>
        <v>0</v>
      </c>
      <c r="DJ208" s="1203">
        <f t="shared" si="747"/>
        <v>0</v>
      </c>
      <c r="DK208" s="1243"/>
      <c r="DN208" s="1330">
        <f>VLOOKUP($A208,'New Resources - Individual'!$A$4:$Y$151,DN$2,FALSE)*DN$1</f>
        <v>0</v>
      </c>
      <c r="DO208" s="1202">
        <f>$G208+DN208</f>
        <v>0</v>
      </c>
      <c r="DP208" s="1203">
        <f t="shared" si="748"/>
        <v>0</v>
      </c>
      <c r="DQ208" s="1203">
        <f t="shared" si="749"/>
        <v>0</v>
      </c>
      <c r="DR208" s="1203">
        <f t="shared" si="750"/>
        <v>0</v>
      </c>
      <c r="DS208" s="1243"/>
      <c r="DV208" s="1330">
        <f>VLOOKUP($A208,'New Resources - Individual'!$A$4:$Y$151,DV$2,FALSE)*DV$1</f>
        <v>0</v>
      </c>
      <c r="DW208" s="1202">
        <f>$G208+DV208</f>
        <v>0</v>
      </c>
      <c r="DX208" s="1203">
        <f t="shared" si="751"/>
        <v>0</v>
      </c>
      <c r="DY208" s="1203">
        <f t="shared" si="752"/>
        <v>0</v>
      </c>
      <c r="DZ208" s="1203">
        <f t="shared" si="753"/>
        <v>0</v>
      </c>
      <c r="EA208" s="1243"/>
      <c r="ED208" s="1330">
        <f>VLOOKUP($A208,'New Resources - Individual'!$A$4:$Y$151,ED$2,FALSE)*ED$1</f>
        <v>0</v>
      </c>
      <c r="EE208" s="1202">
        <f>$G208+ED208</f>
        <v>0</v>
      </c>
      <c r="EF208" s="1203">
        <f t="shared" si="754"/>
        <v>0</v>
      </c>
      <c r="EG208" s="1203">
        <f t="shared" si="755"/>
        <v>0</v>
      </c>
      <c r="EH208" s="1203">
        <f t="shared" si="756"/>
        <v>0</v>
      </c>
      <c r="EI208" s="1243"/>
      <c r="EL208" s="1330">
        <f>VLOOKUP($A208,'New Resources - Individual'!$A$4:$Y$151,EL$2,FALSE)*EL$1</f>
        <v>0</v>
      </c>
      <c r="EM208" s="1202">
        <f>$G208+EL208</f>
        <v>0</v>
      </c>
      <c r="EN208" s="1203">
        <f t="shared" si="757"/>
        <v>0</v>
      </c>
      <c r="EO208" s="1203">
        <f t="shared" si="758"/>
        <v>0</v>
      </c>
      <c r="EP208" s="1203">
        <f t="shared" si="759"/>
        <v>0</v>
      </c>
      <c r="EQ208" s="1243"/>
      <c r="ET208" s="1330">
        <f>VLOOKUP($A208,'New Resources - Individual'!$A$4:$Y$151,ET$2,FALSE)*ET$1</f>
        <v>0</v>
      </c>
      <c r="EU208" s="1202">
        <f>$G208+ET208</f>
        <v>0</v>
      </c>
      <c r="EV208" s="1203">
        <f t="shared" si="760"/>
        <v>0</v>
      </c>
      <c r="EW208" s="1203">
        <f t="shared" si="761"/>
        <v>0</v>
      </c>
      <c r="EX208" s="1203">
        <f t="shared" si="762"/>
        <v>0</v>
      </c>
      <c r="EY208" s="1243"/>
      <c r="FB208" s="1330">
        <f>VLOOKUP($A208,'New Resources - Individual'!$A$4:$Y$151,FB$2,FALSE)*FB$1</f>
        <v>0</v>
      </c>
      <c r="FC208" s="1202">
        <f>$G208+FB208</f>
        <v>0</v>
      </c>
      <c r="FD208" s="1203">
        <f t="shared" si="763"/>
        <v>0</v>
      </c>
      <c r="FE208" s="1203">
        <f t="shared" si="764"/>
        <v>0</v>
      </c>
      <c r="FF208" s="1203">
        <f t="shared" si="765"/>
        <v>0</v>
      </c>
      <c r="FG208" s="1243"/>
      <c r="FJ208" s="1330">
        <f>VLOOKUP($A208,'New Resources - Individual'!$A$4:$Y$151,FJ$2,FALSE)*FJ$1</f>
        <v>0</v>
      </c>
      <c r="FK208" s="1202">
        <f>$G208+FJ208</f>
        <v>0</v>
      </c>
      <c r="FL208" s="1203">
        <f t="shared" si="766"/>
        <v>0</v>
      </c>
      <c r="FM208" s="1203">
        <f t="shared" si="767"/>
        <v>0</v>
      </c>
      <c r="FN208" s="1203">
        <f t="shared" si="768"/>
        <v>0</v>
      </c>
      <c r="FO208" s="1243"/>
    </row>
    <row r="209" spans="1:171">
      <c r="A209" s="1323">
        <v>100</v>
      </c>
      <c r="B209" s="1232" t="s">
        <v>738</v>
      </c>
      <c r="C209" s="1197"/>
      <c r="D209" s="1197" t="s">
        <v>739</v>
      </c>
      <c r="E209" s="629" t="s">
        <v>82</v>
      </c>
      <c r="F209" s="1199"/>
      <c r="G209" s="629">
        <f>'Sch 3 - Expenses'!G44</f>
        <v>0</v>
      </c>
      <c r="H209" s="629">
        <f>'Sch 3 - Expenses'!H44</f>
        <v>0</v>
      </c>
      <c r="I209" s="629">
        <f>'Sch 3 - Expenses'!I44</f>
        <v>0</v>
      </c>
      <c r="J209" s="630">
        <f>'Sch 3 - Expenses'!J44</f>
        <v>0</v>
      </c>
      <c r="K209" s="1167"/>
      <c r="N209" s="1278">
        <f>VLOOKUP($A209,'New Resources - Individual'!$A$4:$Y$151,N$2,FALSE)*N$1</f>
        <v>0</v>
      </c>
      <c r="O209" s="1202">
        <f>$G209+N209</f>
        <v>0</v>
      </c>
      <c r="P209" s="1203">
        <f t="shared" si="709"/>
        <v>0</v>
      </c>
      <c r="Q209" s="1203">
        <f t="shared" si="710"/>
        <v>0</v>
      </c>
      <c r="R209" s="1203">
        <f t="shared" si="711"/>
        <v>0</v>
      </c>
      <c r="S209" s="1243"/>
      <c r="V209" s="1330">
        <f>VLOOKUP($A209,'New Resources - Individual'!$A$4:$Y$151,V$2,FALSE)*V$1</f>
        <v>0</v>
      </c>
      <c r="W209" s="1202">
        <f>$G209+V209</f>
        <v>0</v>
      </c>
      <c r="X209" s="1203">
        <f t="shared" si="712"/>
        <v>0</v>
      </c>
      <c r="Y209" s="1203">
        <f t="shared" si="713"/>
        <v>0</v>
      </c>
      <c r="Z209" s="1203">
        <f t="shared" si="714"/>
        <v>0</v>
      </c>
      <c r="AA209" s="1243"/>
      <c r="AD209" s="1330">
        <f>VLOOKUP($A209,'New Resources - Individual'!$A$4:$Y$151,AD$2,FALSE)*AD$1</f>
        <v>0</v>
      </c>
      <c r="AE209" s="1202">
        <f>$G209+AD209</f>
        <v>0</v>
      </c>
      <c r="AF209" s="1203">
        <f t="shared" si="715"/>
        <v>0</v>
      </c>
      <c r="AG209" s="1203">
        <f t="shared" si="716"/>
        <v>0</v>
      </c>
      <c r="AH209" s="1203">
        <f t="shared" si="717"/>
        <v>0</v>
      </c>
      <c r="AI209" s="1243"/>
      <c r="AL209" s="1330">
        <f>VLOOKUP($A209,'New Resources - Individual'!$A$4:$Y$151,AL$2,FALSE)*AL$1</f>
        <v>0</v>
      </c>
      <c r="AM209" s="1202">
        <f>$G209+AL209</f>
        <v>0</v>
      </c>
      <c r="AN209" s="1203">
        <f t="shared" si="718"/>
        <v>0</v>
      </c>
      <c r="AO209" s="1203">
        <f t="shared" si="719"/>
        <v>0</v>
      </c>
      <c r="AP209" s="1203">
        <f t="shared" si="720"/>
        <v>0</v>
      </c>
      <c r="AQ209" s="1243"/>
      <c r="AT209" s="1330">
        <f>VLOOKUP($A209,'New Resources - Individual'!$A$4:$Y$151,AT$2,FALSE)*AT$1</f>
        <v>0</v>
      </c>
      <c r="AU209" s="1202">
        <f>$G209+AT209</f>
        <v>0</v>
      </c>
      <c r="AV209" s="1203">
        <f t="shared" si="721"/>
        <v>0</v>
      </c>
      <c r="AW209" s="1203">
        <f t="shared" si="722"/>
        <v>0</v>
      </c>
      <c r="AX209" s="1203">
        <f t="shared" si="723"/>
        <v>0</v>
      </c>
      <c r="AY209" s="1243"/>
      <c r="BB209" s="1330">
        <f>VLOOKUP($A209,'New Resources - Individual'!$A$4:$Y$151,BB$2,FALSE)*BB$1</f>
        <v>0</v>
      </c>
      <c r="BC209" s="1202">
        <f>$G209+BB209</f>
        <v>0</v>
      </c>
      <c r="BD209" s="1203">
        <f t="shared" si="724"/>
        <v>0</v>
      </c>
      <c r="BE209" s="1203">
        <f t="shared" si="725"/>
        <v>0</v>
      </c>
      <c r="BF209" s="1203">
        <f t="shared" si="726"/>
        <v>0</v>
      </c>
      <c r="BG209" s="1243"/>
      <c r="BJ209" s="1330">
        <f>VLOOKUP($A209,'New Resources - Individual'!$A$4:$Y$151,BJ$2,FALSE)*BJ$1</f>
        <v>0</v>
      </c>
      <c r="BK209" s="1202">
        <f>$G209+BJ209</f>
        <v>0</v>
      </c>
      <c r="BL209" s="1203">
        <f t="shared" si="727"/>
        <v>0</v>
      </c>
      <c r="BM209" s="1203">
        <f t="shared" si="728"/>
        <v>0</v>
      </c>
      <c r="BN209" s="1203">
        <f t="shared" si="729"/>
        <v>0</v>
      </c>
      <c r="BO209" s="1243"/>
      <c r="BR209" s="1330">
        <f>VLOOKUP($A209,'New Resources - Individual'!$A$4:$Y$151,BR$2,FALSE)*BR$1</f>
        <v>0</v>
      </c>
      <c r="BS209" s="1202">
        <f>$G209+BR209</f>
        <v>0</v>
      </c>
      <c r="BT209" s="1203">
        <f t="shared" si="730"/>
        <v>0</v>
      </c>
      <c r="BU209" s="1203">
        <f t="shared" si="731"/>
        <v>0</v>
      </c>
      <c r="BV209" s="1203">
        <f t="shared" si="732"/>
        <v>0</v>
      </c>
      <c r="BW209" s="1243"/>
      <c r="BZ209" s="1330">
        <f>VLOOKUP($A209,'New Resources - Individual'!$A$4:$Y$151,BZ$2,FALSE)*BZ$1</f>
        <v>0</v>
      </c>
      <c r="CA209" s="1202">
        <f>$G209+BZ209</f>
        <v>0</v>
      </c>
      <c r="CB209" s="1203">
        <f t="shared" si="733"/>
        <v>0</v>
      </c>
      <c r="CC209" s="1203">
        <f t="shared" si="734"/>
        <v>0</v>
      </c>
      <c r="CD209" s="1203">
        <f t="shared" si="735"/>
        <v>0</v>
      </c>
      <c r="CE209" s="1243"/>
      <c r="CH209" s="1330">
        <f>VLOOKUP($A209,'New Resources - Individual'!$A$4:$Y$151,CH$2,FALSE)*CH$1</f>
        <v>0</v>
      </c>
      <c r="CI209" s="1202">
        <f>$G209+CH209</f>
        <v>0</v>
      </c>
      <c r="CJ209" s="1203">
        <f t="shared" si="736"/>
        <v>0</v>
      </c>
      <c r="CK209" s="1203">
        <f t="shared" si="737"/>
        <v>0</v>
      </c>
      <c r="CL209" s="1203">
        <f t="shared" si="738"/>
        <v>0</v>
      </c>
      <c r="CM209" s="1243"/>
      <c r="CP209" s="1330">
        <f>VLOOKUP($A209,'New Resources - Individual'!$A$4:$Y$151,CP$2,FALSE)*CP$1</f>
        <v>0</v>
      </c>
      <c r="CQ209" s="1202">
        <f>$G209+CP209</f>
        <v>0</v>
      </c>
      <c r="CR209" s="1203">
        <f t="shared" si="739"/>
        <v>0</v>
      </c>
      <c r="CS209" s="1203">
        <f t="shared" si="740"/>
        <v>0</v>
      </c>
      <c r="CT209" s="1203">
        <f t="shared" si="741"/>
        <v>0</v>
      </c>
      <c r="CU209" s="1243"/>
      <c r="CX209" s="1330">
        <f>VLOOKUP($A209,'New Resources - Individual'!$A$4:$Y$151,CX$2,FALSE)*CX$1</f>
        <v>0</v>
      </c>
      <c r="CY209" s="1202">
        <f>$G209+CX209</f>
        <v>0</v>
      </c>
      <c r="CZ209" s="1203">
        <f t="shared" si="742"/>
        <v>0</v>
      </c>
      <c r="DA209" s="1203">
        <f t="shared" si="743"/>
        <v>0</v>
      </c>
      <c r="DB209" s="1203">
        <f t="shared" si="744"/>
        <v>0</v>
      </c>
      <c r="DC209" s="1243"/>
      <c r="DF209" s="1330">
        <f>VLOOKUP($A209,'New Resources - Individual'!$A$4:$Y$151,DF$2,FALSE)*DF$1</f>
        <v>0</v>
      </c>
      <c r="DG209" s="1202">
        <f>$G209+DF209</f>
        <v>0</v>
      </c>
      <c r="DH209" s="1203">
        <f t="shared" si="745"/>
        <v>0</v>
      </c>
      <c r="DI209" s="1203">
        <f t="shared" si="746"/>
        <v>0</v>
      </c>
      <c r="DJ209" s="1203">
        <f t="shared" si="747"/>
        <v>0</v>
      </c>
      <c r="DK209" s="1243"/>
      <c r="DN209" s="1330">
        <f>VLOOKUP($A209,'New Resources - Individual'!$A$4:$Y$151,DN$2,FALSE)*DN$1</f>
        <v>0</v>
      </c>
      <c r="DO209" s="1202">
        <f>$G209+DN209</f>
        <v>0</v>
      </c>
      <c r="DP209" s="1203">
        <f t="shared" si="748"/>
        <v>0</v>
      </c>
      <c r="DQ209" s="1203">
        <f t="shared" si="749"/>
        <v>0</v>
      </c>
      <c r="DR209" s="1203">
        <f t="shared" si="750"/>
        <v>0</v>
      </c>
      <c r="DS209" s="1243"/>
      <c r="DV209" s="1330">
        <f>VLOOKUP($A209,'New Resources - Individual'!$A$4:$Y$151,DV$2,FALSE)*DV$1</f>
        <v>0</v>
      </c>
      <c r="DW209" s="1202">
        <f>$G209+DV209</f>
        <v>0</v>
      </c>
      <c r="DX209" s="1203">
        <f t="shared" si="751"/>
        <v>0</v>
      </c>
      <c r="DY209" s="1203">
        <f t="shared" si="752"/>
        <v>0</v>
      </c>
      <c r="DZ209" s="1203">
        <f t="shared" si="753"/>
        <v>0</v>
      </c>
      <c r="EA209" s="1243"/>
      <c r="ED209" s="1330">
        <f>VLOOKUP($A209,'New Resources - Individual'!$A$4:$Y$151,ED$2,FALSE)*ED$1</f>
        <v>0</v>
      </c>
      <c r="EE209" s="1202">
        <f>$G209+ED209</f>
        <v>0</v>
      </c>
      <c r="EF209" s="1203">
        <f t="shared" si="754"/>
        <v>0</v>
      </c>
      <c r="EG209" s="1203">
        <f t="shared" si="755"/>
        <v>0</v>
      </c>
      <c r="EH209" s="1203">
        <f t="shared" si="756"/>
        <v>0</v>
      </c>
      <c r="EI209" s="1243"/>
      <c r="EL209" s="1330">
        <f>VLOOKUP($A209,'New Resources - Individual'!$A$4:$Y$151,EL$2,FALSE)*EL$1</f>
        <v>0</v>
      </c>
      <c r="EM209" s="1202">
        <f>$G209+EL209</f>
        <v>0</v>
      </c>
      <c r="EN209" s="1203">
        <f t="shared" si="757"/>
        <v>0</v>
      </c>
      <c r="EO209" s="1203">
        <f t="shared" si="758"/>
        <v>0</v>
      </c>
      <c r="EP209" s="1203">
        <f t="shared" si="759"/>
        <v>0</v>
      </c>
      <c r="EQ209" s="1243"/>
      <c r="ET209" s="1330">
        <f>VLOOKUP($A209,'New Resources - Individual'!$A$4:$Y$151,ET$2,FALSE)*ET$1</f>
        <v>0</v>
      </c>
      <c r="EU209" s="1202">
        <f>$G209+ET209</f>
        <v>0</v>
      </c>
      <c r="EV209" s="1203">
        <f t="shared" si="760"/>
        <v>0</v>
      </c>
      <c r="EW209" s="1203">
        <f t="shared" si="761"/>
        <v>0</v>
      </c>
      <c r="EX209" s="1203">
        <f t="shared" si="762"/>
        <v>0</v>
      </c>
      <c r="EY209" s="1243"/>
      <c r="FB209" s="1330">
        <f>VLOOKUP($A209,'New Resources - Individual'!$A$4:$Y$151,FB$2,FALSE)*FB$1</f>
        <v>0</v>
      </c>
      <c r="FC209" s="1202">
        <f>$G209+FB209</f>
        <v>0</v>
      </c>
      <c r="FD209" s="1203">
        <f t="shared" si="763"/>
        <v>0</v>
      </c>
      <c r="FE209" s="1203">
        <f t="shared" si="764"/>
        <v>0</v>
      </c>
      <c r="FF209" s="1203">
        <f t="shared" si="765"/>
        <v>0</v>
      </c>
      <c r="FG209" s="1243"/>
      <c r="FJ209" s="1330">
        <f>VLOOKUP($A209,'New Resources - Individual'!$A$4:$Y$151,FJ$2,FALSE)*FJ$1</f>
        <v>0</v>
      </c>
      <c r="FK209" s="1202">
        <f>$G209+FJ209</f>
        <v>0</v>
      </c>
      <c r="FL209" s="1203">
        <f t="shared" si="766"/>
        <v>0</v>
      </c>
      <c r="FM209" s="1203">
        <f t="shared" si="767"/>
        <v>0</v>
      </c>
      <c r="FN209" s="1203">
        <f t="shared" si="768"/>
        <v>0</v>
      </c>
      <c r="FO209" s="1243"/>
    </row>
    <row r="210" spans="1:171">
      <c r="A210" s="1323">
        <v>101</v>
      </c>
      <c r="B210" s="1232" t="s">
        <v>740</v>
      </c>
      <c r="C210" s="1197"/>
      <c r="D210" s="1197" t="s">
        <v>741</v>
      </c>
      <c r="E210" s="629" t="s">
        <v>82</v>
      </c>
      <c r="F210" s="1199"/>
      <c r="G210" s="629">
        <f>'Sch 3 - Expenses'!G45</f>
        <v>0</v>
      </c>
      <c r="H210" s="629">
        <f>'Sch 3 - Expenses'!H45</f>
        <v>0</v>
      </c>
      <c r="I210" s="629">
        <f>'Sch 3 - Expenses'!I45</f>
        <v>0</v>
      </c>
      <c r="J210" s="630">
        <f>'Sch 3 - Expenses'!J45</f>
        <v>0</v>
      </c>
      <c r="K210" s="1167"/>
      <c r="N210" s="1278">
        <f>VLOOKUP($A210,'New Resources - Individual'!$A$4:$Y$151,N$2,FALSE)*N$1</f>
        <v>0</v>
      </c>
      <c r="O210" s="1202">
        <f>$G210+N210</f>
        <v>0</v>
      </c>
      <c r="P210" s="1203">
        <f t="shared" si="709"/>
        <v>0</v>
      </c>
      <c r="Q210" s="1203">
        <f t="shared" si="710"/>
        <v>0</v>
      </c>
      <c r="R210" s="1203">
        <f t="shared" si="711"/>
        <v>0</v>
      </c>
      <c r="S210" s="1243"/>
      <c r="V210" s="1330">
        <f>VLOOKUP($A210,'New Resources - Individual'!$A$4:$Y$151,V$2,FALSE)*V$1</f>
        <v>0</v>
      </c>
      <c r="W210" s="1202">
        <f>$G210+V210</f>
        <v>0</v>
      </c>
      <c r="X210" s="1203">
        <f t="shared" si="712"/>
        <v>0</v>
      </c>
      <c r="Y210" s="1203">
        <f t="shared" si="713"/>
        <v>0</v>
      </c>
      <c r="Z210" s="1203">
        <f t="shared" si="714"/>
        <v>0</v>
      </c>
      <c r="AA210" s="1243"/>
      <c r="AD210" s="1330">
        <f>VLOOKUP($A210,'New Resources - Individual'!$A$4:$Y$151,AD$2,FALSE)*AD$1</f>
        <v>0</v>
      </c>
      <c r="AE210" s="1202">
        <f>$G210+AD210</f>
        <v>0</v>
      </c>
      <c r="AF210" s="1203">
        <f t="shared" si="715"/>
        <v>0</v>
      </c>
      <c r="AG210" s="1203">
        <f t="shared" si="716"/>
        <v>0</v>
      </c>
      <c r="AH210" s="1203">
        <f t="shared" si="717"/>
        <v>0</v>
      </c>
      <c r="AI210" s="1243"/>
      <c r="AL210" s="1330">
        <f>VLOOKUP($A210,'New Resources - Individual'!$A$4:$Y$151,AL$2,FALSE)*AL$1</f>
        <v>0</v>
      </c>
      <c r="AM210" s="1202">
        <f>$G210+AL210</f>
        <v>0</v>
      </c>
      <c r="AN210" s="1203">
        <f t="shared" si="718"/>
        <v>0</v>
      </c>
      <c r="AO210" s="1203">
        <f t="shared" si="719"/>
        <v>0</v>
      </c>
      <c r="AP210" s="1203">
        <f t="shared" si="720"/>
        <v>0</v>
      </c>
      <c r="AQ210" s="1243"/>
      <c r="AT210" s="1330">
        <f>VLOOKUP($A210,'New Resources - Individual'!$A$4:$Y$151,AT$2,FALSE)*AT$1</f>
        <v>0</v>
      </c>
      <c r="AU210" s="1202">
        <f>$G210+AT210</f>
        <v>0</v>
      </c>
      <c r="AV210" s="1203">
        <f t="shared" si="721"/>
        <v>0</v>
      </c>
      <c r="AW210" s="1203">
        <f t="shared" si="722"/>
        <v>0</v>
      </c>
      <c r="AX210" s="1203">
        <f t="shared" si="723"/>
        <v>0</v>
      </c>
      <c r="AY210" s="1243"/>
      <c r="BB210" s="1330">
        <f>VLOOKUP($A210,'New Resources - Individual'!$A$4:$Y$151,BB$2,FALSE)*BB$1</f>
        <v>0</v>
      </c>
      <c r="BC210" s="1202">
        <f>$G210+BB210</f>
        <v>0</v>
      </c>
      <c r="BD210" s="1203">
        <f t="shared" si="724"/>
        <v>0</v>
      </c>
      <c r="BE210" s="1203">
        <f t="shared" si="725"/>
        <v>0</v>
      </c>
      <c r="BF210" s="1203">
        <f t="shared" si="726"/>
        <v>0</v>
      </c>
      <c r="BG210" s="1243"/>
      <c r="BJ210" s="1330">
        <f>VLOOKUP($A210,'New Resources - Individual'!$A$4:$Y$151,BJ$2,FALSE)*BJ$1</f>
        <v>0</v>
      </c>
      <c r="BK210" s="1202">
        <f>$G210+BJ210</f>
        <v>0</v>
      </c>
      <c r="BL210" s="1203">
        <f t="shared" si="727"/>
        <v>0</v>
      </c>
      <c r="BM210" s="1203">
        <f t="shared" si="728"/>
        <v>0</v>
      </c>
      <c r="BN210" s="1203">
        <f t="shared" si="729"/>
        <v>0</v>
      </c>
      <c r="BO210" s="1243"/>
      <c r="BR210" s="1330">
        <f>VLOOKUP($A210,'New Resources - Individual'!$A$4:$Y$151,BR$2,FALSE)*BR$1</f>
        <v>0</v>
      </c>
      <c r="BS210" s="1202">
        <f>$G210+BR210</f>
        <v>0</v>
      </c>
      <c r="BT210" s="1203">
        <f t="shared" si="730"/>
        <v>0</v>
      </c>
      <c r="BU210" s="1203">
        <f t="shared" si="731"/>
        <v>0</v>
      </c>
      <c r="BV210" s="1203">
        <f t="shared" si="732"/>
        <v>0</v>
      </c>
      <c r="BW210" s="1243"/>
      <c r="BZ210" s="1330">
        <f>VLOOKUP($A210,'New Resources - Individual'!$A$4:$Y$151,BZ$2,FALSE)*BZ$1</f>
        <v>0</v>
      </c>
      <c r="CA210" s="1202">
        <f>$G210+BZ210</f>
        <v>0</v>
      </c>
      <c r="CB210" s="1203">
        <f t="shared" si="733"/>
        <v>0</v>
      </c>
      <c r="CC210" s="1203">
        <f t="shared" si="734"/>
        <v>0</v>
      </c>
      <c r="CD210" s="1203">
        <f t="shared" si="735"/>
        <v>0</v>
      </c>
      <c r="CE210" s="1243"/>
      <c r="CH210" s="1330">
        <f>VLOOKUP($A210,'New Resources - Individual'!$A$4:$Y$151,CH$2,FALSE)*CH$1</f>
        <v>0</v>
      </c>
      <c r="CI210" s="1202">
        <f>$G210+CH210</f>
        <v>0</v>
      </c>
      <c r="CJ210" s="1203">
        <f t="shared" si="736"/>
        <v>0</v>
      </c>
      <c r="CK210" s="1203">
        <f t="shared" si="737"/>
        <v>0</v>
      </c>
      <c r="CL210" s="1203">
        <f t="shared" si="738"/>
        <v>0</v>
      </c>
      <c r="CM210" s="1243"/>
      <c r="CP210" s="1330">
        <f>VLOOKUP($A210,'New Resources - Individual'!$A$4:$Y$151,CP$2,FALSE)*CP$1</f>
        <v>0</v>
      </c>
      <c r="CQ210" s="1202">
        <f>$G210+CP210</f>
        <v>0</v>
      </c>
      <c r="CR210" s="1203">
        <f t="shared" si="739"/>
        <v>0</v>
      </c>
      <c r="CS210" s="1203">
        <f t="shared" si="740"/>
        <v>0</v>
      </c>
      <c r="CT210" s="1203">
        <f t="shared" si="741"/>
        <v>0</v>
      </c>
      <c r="CU210" s="1243"/>
      <c r="CX210" s="1330">
        <f>VLOOKUP($A210,'New Resources - Individual'!$A$4:$Y$151,CX$2,FALSE)*CX$1</f>
        <v>0</v>
      </c>
      <c r="CY210" s="1202">
        <f>$G210+CX210</f>
        <v>0</v>
      </c>
      <c r="CZ210" s="1203">
        <f t="shared" si="742"/>
        <v>0</v>
      </c>
      <c r="DA210" s="1203">
        <f t="shared" si="743"/>
        <v>0</v>
      </c>
      <c r="DB210" s="1203">
        <f t="shared" si="744"/>
        <v>0</v>
      </c>
      <c r="DC210" s="1243"/>
      <c r="DF210" s="1330">
        <f>VLOOKUP($A210,'New Resources - Individual'!$A$4:$Y$151,DF$2,FALSE)*DF$1</f>
        <v>0</v>
      </c>
      <c r="DG210" s="1202">
        <f>$G210+DF210</f>
        <v>0</v>
      </c>
      <c r="DH210" s="1203">
        <f t="shared" si="745"/>
        <v>0</v>
      </c>
      <c r="DI210" s="1203">
        <f t="shared" si="746"/>
        <v>0</v>
      </c>
      <c r="DJ210" s="1203">
        <f t="shared" si="747"/>
        <v>0</v>
      </c>
      <c r="DK210" s="1243"/>
      <c r="DN210" s="1330">
        <f>VLOOKUP($A210,'New Resources - Individual'!$A$4:$Y$151,DN$2,FALSE)*DN$1</f>
        <v>0</v>
      </c>
      <c r="DO210" s="1202">
        <f>$G210+DN210</f>
        <v>0</v>
      </c>
      <c r="DP210" s="1203">
        <f t="shared" si="748"/>
        <v>0</v>
      </c>
      <c r="DQ210" s="1203">
        <f t="shared" si="749"/>
        <v>0</v>
      </c>
      <c r="DR210" s="1203">
        <f t="shared" si="750"/>
        <v>0</v>
      </c>
      <c r="DS210" s="1243"/>
      <c r="DV210" s="1330">
        <f>VLOOKUP($A210,'New Resources - Individual'!$A$4:$Y$151,DV$2,FALSE)*DV$1</f>
        <v>0</v>
      </c>
      <c r="DW210" s="1202">
        <f>$G210+DV210</f>
        <v>0</v>
      </c>
      <c r="DX210" s="1203">
        <f t="shared" si="751"/>
        <v>0</v>
      </c>
      <c r="DY210" s="1203">
        <f t="shared" si="752"/>
        <v>0</v>
      </c>
      <c r="DZ210" s="1203">
        <f t="shared" si="753"/>
        <v>0</v>
      </c>
      <c r="EA210" s="1243"/>
      <c r="ED210" s="1330">
        <f>VLOOKUP($A210,'New Resources - Individual'!$A$4:$Y$151,ED$2,FALSE)*ED$1</f>
        <v>0</v>
      </c>
      <c r="EE210" s="1202">
        <f>$G210+ED210</f>
        <v>0</v>
      </c>
      <c r="EF210" s="1203">
        <f t="shared" si="754"/>
        <v>0</v>
      </c>
      <c r="EG210" s="1203">
        <f t="shared" si="755"/>
        <v>0</v>
      </c>
      <c r="EH210" s="1203">
        <f t="shared" si="756"/>
        <v>0</v>
      </c>
      <c r="EI210" s="1243"/>
      <c r="EL210" s="1330">
        <f>VLOOKUP($A210,'New Resources - Individual'!$A$4:$Y$151,EL$2,FALSE)*EL$1</f>
        <v>0</v>
      </c>
      <c r="EM210" s="1202">
        <f>$G210+EL210</f>
        <v>0</v>
      </c>
      <c r="EN210" s="1203">
        <f t="shared" si="757"/>
        <v>0</v>
      </c>
      <c r="EO210" s="1203">
        <f t="shared" si="758"/>
        <v>0</v>
      </c>
      <c r="EP210" s="1203">
        <f t="shared" si="759"/>
        <v>0</v>
      </c>
      <c r="EQ210" s="1243"/>
      <c r="ET210" s="1330">
        <f>VLOOKUP($A210,'New Resources - Individual'!$A$4:$Y$151,ET$2,FALSE)*ET$1</f>
        <v>0</v>
      </c>
      <c r="EU210" s="1202">
        <f>$G210+ET210</f>
        <v>0</v>
      </c>
      <c r="EV210" s="1203">
        <f t="shared" si="760"/>
        <v>0</v>
      </c>
      <c r="EW210" s="1203">
        <f t="shared" si="761"/>
        <v>0</v>
      </c>
      <c r="EX210" s="1203">
        <f t="shared" si="762"/>
        <v>0</v>
      </c>
      <c r="EY210" s="1243"/>
      <c r="FB210" s="1330">
        <f>VLOOKUP($A210,'New Resources - Individual'!$A$4:$Y$151,FB$2,FALSE)*FB$1</f>
        <v>0</v>
      </c>
      <c r="FC210" s="1202">
        <f>$G210+FB210</f>
        <v>0</v>
      </c>
      <c r="FD210" s="1203">
        <f t="shared" si="763"/>
        <v>0</v>
      </c>
      <c r="FE210" s="1203">
        <f t="shared" si="764"/>
        <v>0</v>
      </c>
      <c r="FF210" s="1203">
        <f t="shared" si="765"/>
        <v>0</v>
      </c>
      <c r="FG210" s="1243"/>
      <c r="FJ210" s="1330">
        <f>VLOOKUP($A210,'New Resources - Individual'!$A$4:$Y$151,FJ$2,FALSE)*FJ$1</f>
        <v>0</v>
      </c>
      <c r="FK210" s="1202">
        <f>$G210+FJ210</f>
        <v>0</v>
      </c>
      <c r="FL210" s="1203">
        <f t="shared" si="766"/>
        <v>0</v>
      </c>
      <c r="FM210" s="1203">
        <f t="shared" si="767"/>
        <v>0</v>
      </c>
      <c r="FN210" s="1203">
        <f t="shared" si="768"/>
        <v>0</v>
      </c>
      <c r="FO210" s="1243"/>
    </row>
    <row r="211" spans="1:171">
      <c r="A211" s="1325"/>
      <c r="B211" s="1232" t="s">
        <v>433</v>
      </c>
      <c r="C211" s="1197"/>
      <c r="D211" s="1199"/>
      <c r="E211" s="629" t="str">
        <f>'Sch 3 - Expenses'!E46</f>
        <v>DIRECT</v>
      </c>
      <c r="F211" s="1199"/>
      <c r="G211" s="629">
        <f>'Sch 3 - Expenses'!G46</f>
        <v>0</v>
      </c>
      <c r="H211" s="629">
        <f>'Sch 3 - Expenses'!H46</f>
        <v>0</v>
      </c>
      <c r="I211" s="629">
        <f>'Sch 3 - Expenses'!I46</f>
        <v>0</v>
      </c>
      <c r="J211" s="630">
        <f>'Sch 3 - Expenses'!J46</f>
        <v>0</v>
      </c>
      <c r="K211" s="1167">
        <f t="shared" si="708"/>
        <v>0</v>
      </c>
      <c r="O211" s="1202">
        <f>$G211</f>
        <v>0</v>
      </c>
      <c r="P211" s="1203">
        <f t="shared" si="709"/>
        <v>0</v>
      </c>
      <c r="Q211" s="1203">
        <f t="shared" si="710"/>
        <v>0</v>
      </c>
      <c r="R211" s="1203">
        <f t="shared" si="711"/>
        <v>0</v>
      </c>
      <c r="S211" s="1243"/>
      <c r="W211" s="1202">
        <f>$G211</f>
        <v>0</v>
      </c>
      <c r="X211" s="1203">
        <f t="shared" si="712"/>
        <v>0</v>
      </c>
      <c r="Y211" s="1203">
        <f t="shared" si="713"/>
        <v>0</v>
      </c>
      <c r="Z211" s="1203">
        <f t="shared" si="714"/>
        <v>0</v>
      </c>
      <c r="AA211" s="1243"/>
      <c r="AE211" s="1202">
        <f>$G211</f>
        <v>0</v>
      </c>
      <c r="AF211" s="1203">
        <f t="shared" si="715"/>
        <v>0</v>
      </c>
      <c r="AG211" s="1203">
        <f t="shared" si="716"/>
        <v>0</v>
      </c>
      <c r="AH211" s="1203">
        <f t="shared" si="717"/>
        <v>0</v>
      </c>
      <c r="AI211" s="1243"/>
      <c r="AM211" s="1202">
        <f>$G211</f>
        <v>0</v>
      </c>
      <c r="AN211" s="1203">
        <f t="shared" si="718"/>
        <v>0</v>
      </c>
      <c r="AO211" s="1203">
        <f t="shared" si="719"/>
        <v>0</v>
      </c>
      <c r="AP211" s="1203">
        <f t="shared" si="720"/>
        <v>0</v>
      </c>
      <c r="AQ211" s="1243"/>
      <c r="AU211" s="1202">
        <f>$G211</f>
        <v>0</v>
      </c>
      <c r="AV211" s="1203">
        <f t="shared" si="721"/>
        <v>0</v>
      </c>
      <c r="AW211" s="1203">
        <f t="shared" si="722"/>
        <v>0</v>
      </c>
      <c r="AX211" s="1203">
        <f t="shared" si="723"/>
        <v>0</v>
      </c>
      <c r="AY211" s="1243"/>
      <c r="BC211" s="1202">
        <f>$G211</f>
        <v>0</v>
      </c>
      <c r="BD211" s="1203">
        <f t="shared" si="724"/>
        <v>0</v>
      </c>
      <c r="BE211" s="1203">
        <f t="shared" si="725"/>
        <v>0</v>
      </c>
      <c r="BF211" s="1203">
        <f t="shared" si="726"/>
        <v>0</v>
      </c>
      <c r="BG211" s="1243"/>
      <c r="BK211" s="1202">
        <f>$G211</f>
        <v>0</v>
      </c>
      <c r="BL211" s="1203">
        <f t="shared" si="727"/>
        <v>0</v>
      </c>
      <c r="BM211" s="1203">
        <f t="shared" si="728"/>
        <v>0</v>
      </c>
      <c r="BN211" s="1203">
        <f t="shared" si="729"/>
        <v>0</v>
      </c>
      <c r="BO211" s="1243"/>
      <c r="BS211" s="1202">
        <f>$G211</f>
        <v>0</v>
      </c>
      <c r="BT211" s="1203">
        <f t="shared" si="730"/>
        <v>0</v>
      </c>
      <c r="BU211" s="1203">
        <f t="shared" si="731"/>
        <v>0</v>
      </c>
      <c r="BV211" s="1203">
        <f t="shared" si="732"/>
        <v>0</v>
      </c>
      <c r="BW211" s="1243"/>
      <c r="CA211" s="1202">
        <f>$G211</f>
        <v>0</v>
      </c>
      <c r="CB211" s="1203">
        <f t="shared" si="733"/>
        <v>0</v>
      </c>
      <c r="CC211" s="1203">
        <f t="shared" si="734"/>
        <v>0</v>
      </c>
      <c r="CD211" s="1203">
        <f t="shared" si="735"/>
        <v>0</v>
      </c>
      <c r="CE211" s="1243"/>
      <c r="CI211" s="1202">
        <f>$G211</f>
        <v>0</v>
      </c>
      <c r="CJ211" s="1203">
        <f t="shared" si="736"/>
        <v>0</v>
      </c>
      <c r="CK211" s="1203">
        <f t="shared" si="737"/>
        <v>0</v>
      </c>
      <c r="CL211" s="1203">
        <f t="shared" si="738"/>
        <v>0</v>
      </c>
      <c r="CM211" s="1243"/>
      <c r="CQ211" s="1202">
        <f>$G211</f>
        <v>0</v>
      </c>
      <c r="CR211" s="1203">
        <f t="shared" si="739"/>
        <v>0</v>
      </c>
      <c r="CS211" s="1203">
        <f t="shared" si="740"/>
        <v>0</v>
      </c>
      <c r="CT211" s="1203">
        <f t="shared" si="741"/>
        <v>0</v>
      </c>
      <c r="CU211" s="1243"/>
      <c r="CY211" s="1202">
        <f>$G211</f>
        <v>0</v>
      </c>
      <c r="CZ211" s="1203">
        <f t="shared" si="742"/>
        <v>0</v>
      </c>
      <c r="DA211" s="1203">
        <f t="shared" si="743"/>
        <v>0</v>
      </c>
      <c r="DB211" s="1203">
        <f t="shared" si="744"/>
        <v>0</v>
      </c>
      <c r="DC211" s="1243"/>
      <c r="DG211" s="1202">
        <f>$G211</f>
        <v>0</v>
      </c>
      <c r="DH211" s="1203">
        <f t="shared" si="745"/>
        <v>0</v>
      </c>
      <c r="DI211" s="1203">
        <f t="shared" si="746"/>
        <v>0</v>
      </c>
      <c r="DJ211" s="1203">
        <f t="shared" si="747"/>
        <v>0</v>
      </c>
      <c r="DK211" s="1243"/>
      <c r="DO211" s="1202">
        <f>$G211</f>
        <v>0</v>
      </c>
      <c r="DP211" s="1203">
        <f t="shared" si="748"/>
        <v>0</v>
      </c>
      <c r="DQ211" s="1203">
        <f t="shared" si="749"/>
        <v>0</v>
      </c>
      <c r="DR211" s="1203">
        <f t="shared" si="750"/>
        <v>0</v>
      </c>
      <c r="DS211" s="1243"/>
      <c r="DW211" s="1202">
        <f>$G211</f>
        <v>0</v>
      </c>
      <c r="DX211" s="1203">
        <f t="shared" si="751"/>
        <v>0</v>
      </c>
      <c r="DY211" s="1203">
        <f t="shared" si="752"/>
        <v>0</v>
      </c>
      <c r="DZ211" s="1203">
        <f t="shared" si="753"/>
        <v>0</v>
      </c>
      <c r="EA211" s="1243"/>
      <c r="EE211" s="1202">
        <f>$G211</f>
        <v>0</v>
      </c>
      <c r="EF211" s="1203">
        <f t="shared" si="754"/>
        <v>0</v>
      </c>
      <c r="EG211" s="1203">
        <f t="shared" si="755"/>
        <v>0</v>
      </c>
      <c r="EH211" s="1203">
        <f t="shared" si="756"/>
        <v>0</v>
      </c>
      <c r="EI211" s="1243"/>
      <c r="EM211" s="1202">
        <f>$G211</f>
        <v>0</v>
      </c>
      <c r="EN211" s="1203">
        <f t="shared" si="757"/>
        <v>0</v>
      </c>
      <c r="EO211" s="1203">
        <f t="shared" si="758"/>
        <v>0</v>
      </c>
      <c r="EP211" s="1203">
        <f t="shared" si="759"/>
        <v>0</v>
      </c>
      <c r="EQ211" s="1243"/>
      <c r="EU211" s="1202">
        <f>$G211</f>
        <v>0</v>
      </c>
      <c r="EV211" s="1203">
        <f t="shared" si="760"/>
        <v>0</v>
      </c>
      <c r="EW211" s="1203">
        <f t="shared" si="761"/>
        <v>0</v>
      </c>
      <c r="EX211" s="1203">
        <f t="shared" si="762"/>
        <v>0</v>
      </c>
      <c r="EY211" s="1243"/>
      <c r="FC211" s="1202">
        <f>$G211</f>
        <v>0</v>
      </c>
      <c r="FD211" s="1203">
        <f t="shared" si="763"/>
        <v>0</v>
      </c>
      <c r="FE211" s="1203">
        <f t="shared" si="764"/>
        <v>0</v>
      </c>
      <c r="FF211" s="1203">
        <f t="shared" si="765"/>
        <v>0</v>
      </c>
      <c r="FG211" s="1243"/>
      <c r="FK211" s="1202">
        <f>$G211</f>
        <v>0</v>
      </c>
      <c r="FL211" s="1203">
        <f t="shared" si="766"/>
        <v>0</v>
      </c>
      <c r="FM211" s="1203">
        <f t="shared" si="767"/>
        <v>0</v>
      </c>
      <c r="FN211" s="1203">
        <f t="shared" si="768"/>
        <v>0</v>
      </c>
      <c r="FO211" s="1243"/>
    </row>
    <row r="212" spans="1:171" ht="16.5">
      <c r="A212" s="1331" t="s">
        <v>412</v>
      </c>
      <c r="B212" s="520"/>
      <c r="C212" s="1226"/>
      <c r="D212" s="1227"/>
      <c r="E212" s="1227"/>
      <c r="F212" s="1228"/>
      <c r="G212" s="1245">
        <f>SUM(G181:G211)</f>
        <v>0</v>
      </c>
      <c r="H212" s="1245">
        <f>SUM(H181:H211)</f>
        <v>0</v>
      </c>
      <c r="I212" s="1245">
        <f>SUM(I181:I211)</f>
        <v>0</v>
      </c>
      <c r="J212" s="1246">
        <f>SUM(J181:J211)</f>
        <v>0</v>
      </c>
      <c r="K212" s="1167"/>
      <c r="O212" s="1332" t="e">
        <f>SUM(O181:O211)</f>
        <v>#DIV/0!</v>
      </c>
      <c r="P212" s="1332" t="e">
        <f>SUM(P181:P211)</f>
        <v>#DIV/0!</v>
      </c>
      <c r="Q212" s="1332" t="e">
        <f>SUM(Q181:Q211)</f>
        <v>#DIV/0!</v>
      </c>
      <c r="R212" s="1332" t="e">
        <f>SUM(R181:R211)</f>
        <v>#DIV/0!</v>
      </c>
      <c r="S212" s="1243"/>
      <c r="W212" s="1332" t="e">
        <f>SUM(W181:W211)</f>
        <v>#DIV/0!</v>
      </c>
      <c r="X212" s="1332" t="e">
        <f>SUM(X181:X211)</f>
        <v>#DIV/0!</v>
      </c>
      <c r="Y212" s="1332" t="e">
        <f>SUM(Y181:Y211)</f>
        <v>#DIV/0!</v>
      </c>
      <c r="Z212" s="1332" t="e">
        <f>SUM(Z181:Z211)</f>
        <v>#DIV/0!</v>
      </c>
      <c r="AA212" s="1243"/>
      <c r="AE212" s="1332" t="e">
        <f>SUM(AE181:AE211)</f>
        <v>#DIV/0!</v>
      </c>
      <c r="AF212" s="1332" t="e">
        <f>SUM(AF181:AF211)</f>
        <v>#DIV/0!</v>
      </c>
      <c r="AG212" s="1332" t="e">
        <f>SUM(AG181:AG211)</f>
        <v>#DIV/0!</v>
      </c>
      <c r="AH212" s="1332" t="e">
        <f>SUM(AH181:AH211)</f>
        <v>#DIV/0!</v>
      </c>
      <c r="AI212" s="1243"/>
      <c r="AM212" s="1332" t="e">
        <f>SUM(AM181:AM211)</f>
        <v>#DIV/0!</v>
      </c>
      <c r="AN212" s="1332" t="e">
        <f>SUM(AN181:AN211)</f>
        <v>#DIV/0!</v>
      </c>
      <c r="AO212" s="1332" t="e">
        <f>SUM(AO181:AO211)</f>
        <v>#DIV/0!</v>
      </c>
      <c r="AP212" s="1332" t="e">
        <f>SUM(AP181:AP211)</f>
        <v>#DIV/0!</v>
      </c>
      <c r="AQ212" s="1243"/>
      <c r="AU212" s="1332" t="e">
        <f>SUM(AU181:AU211)</f>
        <v>#DIV/0!</v>
      </c>
      <c r="AV212" s="1332" t="e">
        <f>SUM(AV181:AV211)</f>
        <v>#DIV/0!</v>
      </c>
      <c r="AW212" s="1332" t="e">
        <f>SUM(AW181:AW211)</f>
        <v>#DIV/0!</v>
      </c>
      <c r="AX212" s="1332" t="e">
        <f>SUM(AX181:AX211)</f>
        <v>#DIV/0!</v>
      </c>
      <c r="AY212" s="1243"/>
      <c r="BC212" s="1332" t="e">
        <f>SUM(BC181:BC211)</f>
        <v>#DIV/0!</v>
      </c>
      <c r="BD212" s="1332" t="e">
        <f>SUM(BD181:BD211)</f>
        <v>#DIV/0!</v>
      </c>
      <c r="BE212" s="1332" t="e">
        <f>SUM(BE181:BE211)</f>
        <v>#DIV/0!</v>
      </c>
      <c r="BF212" s="1332" t="e">
        <f>SUM(BF181:BF211)</f>
        <v>#DIV/0!</v>
      </c>
      <c r="BG212" s="1243"/>
      <c r="BK212" s="1332" t="e">
        <f>SUM(BK181:BK211)</f>
        <v>#DIV/0!</v>
      </c>
      <c r="BL212" s="1332" t="e">
        <f>SUM(BL181:BL211)</f>
        <v>#DIV/0!</v>
      </c>
      <c r="BM212" s="1332" t="e">
        <f>SUM(BM181:BM211)</f>
        <v>#DIV/0!</v>
      </c>
      <c r="BN212" s="1332" t="e">
        <f>SUM(BN181:BN211)</f>
        <v>#DIV/0!</v>
      </c>
      <c r="BO212" s="1243"/>
      <c r="BS212" s="1332" t="e">
        <f>SUM(BS181:BS211)</f>
        <v>#DIV/0!</v>
      </c>
      <c r="BT212" s="1332" t="e">
        <f>SUM(BT181:BT211)</f>
        <v>#DIV/0!</v>
      </c>
      <c r="BU212" s="1332" t="e">
        <f>SUM(BU181:BU211)</f>
        <v>#DIV/0!</v>
      </c>
      <c r="BV212" s="1332" t="e">
        <f>SUM(BV181:BV211)</f>
        <v>#DIV/0!</v>
      </c>
      <c r="BW212" s="1243"/>
      <c r="CA212" s="1332" t="e">
        <f>SUM(CA181:CA211)</f>
        <v>#DIV/0!</v>
      </c>
      <c r="CB212" s="1332" t="e">
        <f>SUM(CB181:CB211)</f>
        <v>#DIV/0!</v>
      </c>
      <c r="CC212" s="1332" t="e">
        <f>SUM(CC181:CC211)</f>
        <v>#DIV/0!</v>
      </c>
      <c r="CD212" s="1332" t="e">
        <f>SUM(CD181:CD211)</f>
        <v>#DIV/0!</v>
      </c>
      <c r="CE212" s="1243"/>
      <c r="CI212" s="1332" t="e">
        <f>SUM(CI181:CI211)</f>
        <v>#DIV/0!</v>
      </c>
      <c r="CJ212" s="1332" t="e">
        <f>SUM(CJ181:CJ211)</f>
        <v>#DIV/0!</v>
      </c>
      <c r="CK212" s="1332" t="e">
        <f>SUM(CK181:CK211)</f>
        <v>#DIV/0!</v>
      </c>
      <c r="CL212" s="1332" t="e">
        <f>SUM(CL181:CL211)</f>
        <v>#DIV/0!</v>
      </c>
      <c r="CM212" s="1243"/>
      <c r="CQ212" s="1332" t="e">
        <f>SUM(CQ181:CQ211)</f>
        <v>#DIV/0!</v>
      </c>
      <c r="CR212" s="1332" t="e">
        <f>SUM(CR181:CR211)</f>
        <v>#DIV/0!</v>
      </c>
      <c r="CS212" s="1332" t="e">
        <f>SUM(CS181:CS211)</f>
        <v>#DIV/0!</v>
      </c>
      <c r="CT212" s="1332" t="e">
        <f>SUM(CT181:CT211)</f>
        <v>#DIV/0!</v>
      </c>
      <c r="CU212" s="1243"/>
      <c r="CY212" s="1332" t="e">
        <f>SUM(CY181:CY211)</f>
        <v>#DIV/0!</v>
      </c>
      <c r="CZ212" s="1332" t="e">
        <f>SUM(CZ181:CZ211)</f>
        <v>#DIV/0!</v>
      </c>
      <c r="DA212" s="1332" t="e">
        <f>SUM(DA181:DA211)</f>
        <v>#DIV/0!</v>
      </c>
      <c r="DB212" s="1332" t="e">
        <f>SUM(DB181:DB211)</f>
        <v>#DIV/0!</v>
      </c>
      <c r="DC212" s="1243"/>
      <c r="DG212" s="1332" t="e">
        <f>SUM(DG181:DG211)</f>
        <v>#DIV/0!</v>
      </c>
      <c r="DH212" s="1332" t="e">
        <f>SUM(DH181:DH211)</f>
        <v>#DIV/0!</v>
      </c>
      <c r="DI212" s="1332" t="e">
        <f>SUM(DI181:DI211)</f>
        <v>#DIV/0!</v>
      </c>
      <c r="DJ212" s="1332" t="e">
        <f>SUM(DJ181:DJ211)</f>
        <v>#DIV/0!</v>
      </c>
      <c r="DK212" s="1243"/>
      <c r="DO212" s="1332" t="e">
        <f>SUM(DO181:DO211)</f>
        <v>#DIV/0!</v>
      </c>
      <c r="DP212" s="1332" t="e">
        <f>SUM(DP181:DP211)</f>
        <v>#DIV/0!</v>
      </c>
      <c r="DQ212" s="1332" t="e">
        <f>SUM(DQ181:DQ211)</f>
        <v>#DIV/0!</v>
      </c>
      <c r="DR212" s="1332" t="e">
        <f>SUM(DR181:DR211)</f>
        <v>#DIV/0!</v>
      </c>
      <c r="DS212" s="1243"/>
      <c r="DW212" s="1332" t="e">
        <f>SUM(DW181:DW211)</f>
        <v>#DIV/0!</v>
      </c>
      <c r="DX212" s="1332" t="e">
        <f>SUM(DX181:DX211)</f>
        <v>#DIV/0!</v>
      </c>
      <c r="DY212" s="1332" t="e">
        <f>SUM(DY181:DY211)</f>
        <v>#DIV/0!</v>
      </c>
      <c r="DZ212" s="1332" t="e">
        <f>SUM(DZ181:DZ211)</f>
        <v>#DIV/0!</v>
      </c>
      <c r="EA212" s="1243"/>
      <c r="EE212" s="1332" t="e">
        <f>SUM(EE181:EE211)</f>
        <v>#DIV/0!</v>
      </c>
      <c r="EF212" s="1332" t="e">
        <f>SUM(EF181:EF211)</f>
        <v>#DIV/0!</v>
      </c>
      <c r="EG212" s="1332" t="e">
        <f>SUM(EG181:EG211)</f>
        <v>#DIV/0!</v>
      </c>
      <c r="EH212" s="1332" t="e">
        <f>SUM(EH181:EH211)</f>
        <v>#DIV/0!</v>
      </c>
      <c r="EI212" s="1243"/>
      <c r="EM212" s="1332" t="e">
        <f>SUM(EM181:EM211)</f>
        <v>#DIV/0!</v>
      </c>
      <c r="EN212" s="1332" t="e">
        <f>SUM(EN181:EN211)</f>
        <v>#DIV/0!</v>
      </c>
      <c r="EO212" s="1332" t="e">
        <f>SUM(EO181:EO211)</f>
        <v>#DIV/0!</v>
      </c>
      <c r="EP212" s="1332" t="e">
        <f>SUM(EP181:EP211)</f>
        <v>#DIV/0!</v>
      </c>
      <c r="EQ212" s="1243"/>
      <c r="EU212" s="1332" t="e">
        <f>SUM(EU181:EU211)</f>
        <v>#DIV/0!</v>
      </c>
      <c r="EV212" s="1332" t="e">
        <f>SUM(EV181:EV211)</f>
        <v>#DIV/0!</v>
      </c>
      <c r="EW212" s="1332" t="e">
        <f>SUM(EW181:EW211)</f>
        <v>#DIV/0!</v>
      </c>
      <c r="EX212" s="1332" t="e">
        <f>SUM(EX181:EX211)</f>
        <v>#DIV/0!</v>
      </c>
      <c r="EY212" s="1243"/>
      <c r="FC212" s="1332" t="e">
        <f>SUM(FC181:FC211)</f>
        <v>#DIV/0!</v>
      </c>
      <c r="FD212" s="1332" t="e">
        <f>SUM(FD181:FD211)</f>
        <v>#DIV/0!</v>
      </c>
      <c r="FE212" s="1332" t="e">
        <f>SUM(FE181:FE211)</f>
        <v>#DIV/0!</v>
      </c>
      <c r="FF212" s="1332" t="e">
        <f>SUM(FF181:FF211)</f>
        <v>#DIV/0!</v>
      </c>
      <c r="FG212" s="1243"/>
      <c r="FK212" s="1332" t="e">
        <f>SUM(FK181:FK211)</f>
        <v>#DIV/0!</v>
      </c>
      <c r="FL212" s="1332" t="e">
        <f>SUM(FL181:FL211)</f>
        <v>#DIV/0!</v>
      </c>
      <c r="FM212" s="1332" t="e">
        <f>SUM(FM181:FM211)</f>
        <v>#DIV/0!</v>
      </c>
      <c r="FN212" s="1332" t="e">
        <f>SUM(FN181:FN211)</f>
        <v>#DIV/0!</v>
      </c>
      <c r="FO212" s="1243"/>
    </row>
    <row r="213" spans="1:171">
      <c r="A213" s="1333"/>
      <c r="B213" s="520"/>
      <c r="C213" s="521"/>
      <c r="D213" s="521"/>
      <c r="E213" s="823"/>
      <c r="F213" s="823"/>
      <c r="G213" s="1322"/>
      <c r="H213" s="1193"/>
      <c r="I213" s="1193"/>
      <c r="J213" s="1194"/>
      <c r="K213" s="1167"/>
      <c r="S213" s="1243"/>
      <c r="AA213" s="1243"/>
      <c r="AI213" s="1243"/>
      <c r="AQ213" s="1243"/>
      <c r="AY213" s="1243"/>
      <c r="BG213" s="1243"/>
      <c r="BO213" s="1243"/>
      <c r="BW213" s="1243"/>
      <c r="CE213" s="1243"/>
      <c r="CM213" s="1243"/>
      <c r="CU213" s="1243"/>
      <c r="DC213" s="1243"/>
      <c r="DK213" s="1243"/>
      <c r="DS213" s="1243"/>
      <c r="EA213" s="1243"/>
      <c r="EI213" s="1243"/>
      <c r="EQ213" s="1243"/>
      <c r="EY213" s="1243"/>
      <c r="FG213" s="1243"/>
      <c r="FO213" s="1243"/>
    </row>
    <row r="214" spans="1:171" ht="16.5">
      <c r="A214" s="1334" t="s">
        <v>432</v>
      </c>
      <c r="B214" s="520"/>
      <c r="C214" s="521"/>
      <c r="D214" s="769"/>
      <c r="E214" s="520"/>
      <c r="F214" s="520"/>
      <c r="G214" s="1322"/>
      <c r="H214" s="1193"/>
      <c r="I214" s="1193"/>
      <c r="J214" s="1194"/>
      <c r="K214" s="1167"/>
      <c r="S214" s="1243"/>
      <c r="AA214" s="1243"/>
      <c r="AI214" s="1243"/>
      <c r="AQ214" s="1243"/>
      <c r="AY214" s="1243"/>
      <c r="BG214" s="1243"/>
      <c r="BO214" s="1243"/>
      <c r="BW214" s="1243"/>
      <c r="CE214" s="1243"/>
      <c r="CM214" s="1243"/>
      <c r="CU214" s="1243"/>
      <c r="DC214" s="1243"/>
      <c r="DK214" s="1243"/>
      <c r="DS214" s="1243"/>
      <c r="EA214" s="1243"/>
      <c r="EI214" s="1243"/>
      <c r="EQ214" s="1243"/>
      <c r="EY214" s="1243"/>
      <c r="FG214" s="1243"/>
      <c r="FO214" s="1243"/>
    </row>
    <row r="215" spans="1:171">
      <c r="A215" s="1323">
        <v>107</v>
      </c>
      <c r="B215" s="1232" t="s">
        <v>355</v>
      </c>
      <c r="C215" s="1197"/>
      <c r="D215" s="1199" t="s">
        <v>413</v>
      </c>
      <c r="E215" s="629" t="str">
        <f>'Sch 3 - Expenses'!E50</f>
        <v>PROD</v>
      </c>
      <c r="F215" s="1199"/>
      <c r="G215" s="629">
        <f>'Sch 3 - Expenses'!G50</f>
        <v>0</v>
      </c>
      <c r="H215" s="629">
        <f>'Sch 3 - Expenses'!H50</f>
        <v>0</v>
      </c>
      <c r="I215" s="629">
        <f>'Sch 3 - Expenses'!I50</f>
        <v>0</v>
      </c>
      <c r="J215" s="630">
        <f>'Sch 3 - Expenses'!J50</f>
        <v>0</v>
      </c>
      <c r="K215" s="1167">
        <f>IF($E215="DIRECT",0,1)</f>
        <v>1</v>
      </c>
      <c r="N215" s="1278">
        <f>VLOOKUP($A215,'New Resources - Individual'!$A$4:$Y$151,N$2,FALSE)*N$1</f>
        <v>0</v>
      </c>
      <c r="O215" s="1202">
        <f>$G215+N215</f>
        <v>0</v>
      </c>
      <c r="P215" s="1203">
        <f>VLOOKUP($E215,O$463:R$474,2,FALSE)*O215*($K215)+IF($G215&lt;&gt;0,($H215/$G215)*O215,0)*(1-$K215)</f>
        <v>0</v>
      </c>
      <c r="Q215" s="1203">
        <f>VLOOKUP($E215,O$463:R$474,3,FALSE)*O215*($K215)+IF($G215&lt;&gt;0,($I215/$G215)*O215,0)*(1-$K215)</f>
        <v>0</v>
      </c>
      <c r="R215" s="1203">
        <f>VLOOKUP($E215,O$463:R$474,4,FALSE)*O215*($K215)+(O215-P215-Q215)*(1-$K215)</f>
        <v>0</v>
      </c>
      <c r="S215" s="1243"/>
      <c r="V215" s="1278">
        <f>VLOOKUP($A215,'New Resources - Individual'!$A$4:$Y$151,V$2,FALSE)*V$1</f>
        <v>0</v>
      </c>
      <c r="W215" s="1202">
        <f>$G215+V215</f>
        <v>0</v>
      </c>
      <c r="X215" s="1203">
        <f>VLOOKUP($E215,W$463:Z$474,2,FALSE)*W215*($K215)+IF($G215&lt;&gt;0,($H215/$G215)*W215,0)*(1-$K215)</f>
        <v>0</v>
      </c>
      <c r="Y215" s="1203">
        <f>VLOOKUP($E215,W$463:Z$474,3,FALSE)*W215*($K215)+IF($G215&lt;&gt;0,($I215/$G215)*W215,0)*(1-$K215)</f>
        <v>0</v>
      </c>
      <c r="Z215" s="1203">
        <f>VLOOKUP($E215,W$463:Z$474,4,FALSE)*W215*($K215)+(W215-X215-Y215)*(1-$K215)</f>
        <v>0</v>
      </c>
      <c r="AA215" s="1243"/>
      <c r="AD215" s="1278">
        <f>VLOOKUP($A215,'New Resources - Individual'!$A$4:$Y$151,AD$2,FALSE)*AD$1</f>
        <v>0</v>
      </c>
      <c r="AE215" s="1202">
        <f>$G215+AD215</f>
        <v>0</v>
      </c>
      <c r="AF215" s="1203">
        <f>VLOOKUP($E215,AE$463:AH$474,2,FALSE)*AE215*($K215)+IF($G215&lt;&gt;0,($H215/$G215)*AE215,0)*(1-$K215)</f>
        <v>0</v>
      </c>
      <c r="AG215" s="1203">
        <f>VLOOKUP($E215,AE$463:AH$474,3,FALSE)*AE215*($K215)+IF($G215&lt;&gt;0,($I215/$G215)*AE215,0)*(1-$K215)</f>
        <v>0</v>
      </c>
      <c r="AH215" s="1203">
        <f>VLOOKUP($E215,AE$463:AH$474,4,FALSE)*AE215*($K215)+(AE215-AF215-AG215)*(1-$K215)</f>
        <v>0</v>
      </c>
      <c r="AI215" s="1243"/>
      <c r="AL215" s="1278">
        <f>VLOOKUP($A215,'New Resources - Individual'!$A$4:$Y$151,AL$2,FALSE)*AL$1</f>
        <v>0</v>
      </c>
      <c r="AM215" s="1202">
        <f>$G215+AL215</f>
        <v>0</v>
      </c>
      <c r="AN215" s="1203">
        <f>VLOOKUP($E215,AM$463:AP$474,2,FALSE)*AM215*($K215)+IF($G215&lt;&gt;0,($H215/$G215)*AM215,0)*(1-$K215)</f>
        <v>0</v>
      </c>
      <c r="AO215" s="1203">
        <f>VLOOKUP($E215,AM$463:AP$474,3,FALSE)*AM215*($K215)+IF($G215&lt;&gt;0,($I215/$G215)*AM215,0)*(1-$K215)</f>
        <v>0</v>
      </c>
      <c r="AP215" s="1203">
        <f>VLOOKUP($E215,AM$463:AP$474,4,FALSE)*AM215*($K215)+(AM215-AN215-AO215)*(1-$K215)</f>
        <v>0</v>
      </c>
      <c r="AQ215" s="1243"/>
      <c r="AT215" s="1278">
        <f>VLOOKUP($A215,'New Resources - Individual'!$A$4:$Y$151,AT$2,FALSE)*AT$1</f>
        <v>0</v>
      </c>
      <c r="AU215" s="1202">
        <f>$G215+AT215</f>
        <v>0</v>
      </c>
      <c r="AV215" s="1203">
        <f>VLOOKUP($E215,AU$463:AX$474,2,FALSE)*AU215*($K215)+IF($G215&lt;&gt;0,($H215/$G215)*AU215,0)*(1-$K215)</f>
        <v>0</v>
      </c>
      <c r="AW215" s="1203">
        <f>VLOOKUP($E215,AU$463:AX$474,3,FALSE)*AU215*($K215)+IF($G215&lt;&gt;0,($I215/$G215)*AU215,0)*(1-$K215)</f>
        <v>0</v>
      </c>
      <c r="AX215" s="1203">
        <f>VLOOKUP($E215,AU$463:AX$474,4,FALSE)*AU215*($K215)+(AU215-AV215-AW215)*(1-$K215)</f>
        <v>0</v>
      </c>
      <c r="AY215" s="1243"/>
      <c r="BB215" s="1278">
        <f>VLOOKUP($A215,'New Resources - Individual'!$A$4:$Y$151,BB$2,FALSE)*BB$1</f>
        <v>0</v>
      </c>
      <c r="BC215" s="1202">
        <f>$G215+BB215</f>
        <v>0</v>
      </c>
      <c r="BD215" s="1203">
        <f>VLOOKUP($E215,BC$463:BF$474,2,FALSE)*BC215*($K215)+IF($G215&lt;&gt;0,($H215/$G215)*BC215,0)*(1-$K215)</f>
        <v>0</v>
      </c>
      <c r="BE215" s="1203">
        <f>VLOOKUP($E215,BC$463:BF$474,3,FALSE)*BC215*($K215)+IF($G215&lt;&gt;0,($I215/$G215)*BC215,0)*(1-$K215)</f>
        <v>0</v>
      </c>
      <c r="BF215" s="1203">
        <f>VLOOKUP($E215,BC$463:BF$474,4,FALSE)*BC215*($K215)+(BC215-BD215-BE215)*(1-$K215)</f>
        <v>0</v>
      </c>
      <c r="BG215" s="1243"/>
      <c r="BJ215" s="1278">
        <f>VLOOKUP($A215,'New Resources - Individual'!$A$4:$Y$151,BJ$2,FALSE)*BJ$1</f>
        <v>0</v>
      </c>
      <c r="BK215" s="1202">
        <f>$G215+BJ215</f>
        <v>0</v>
      </c>
      <c r="BL215" s="1203">
        <f>VLOOKUP($E215,BK$463:BN$474,2,FALSE)*BK215*($K215)+IF($G215&lt;&gt;0,($H215/$G215)*BK215,0)*(1-$K215)</f>
        <v>0</v>
      </c>
      <c r="BM215" s="1203">
        <f>VLOOKUP($E215,BK$463:BN$474,3,FALSE)*BK215*($K215)+IF($G215&lt;&gt;0,($I215/$G215)*BK215,0)*(1-$K215)</f>
        <v>0</v>
      </c>
      <c r="BN215" s="1203">
        <f>VLOOKUP($E215,BK$463:BN$474,4,FALSE)*BK215*($K215)+(BK215-BL215-BM215)*(1-$K215)</f>
        <v>0</v>
      </c>
      <c r="BO215" s="1243"/>
      <c r="BR215" s="1278">
        <f>VLOOKUP($A215,'New Resources - Individual'!$A$4:$Y$151,BR$2,FALSE)*BR$1</f>
        <v>0</v>
      </c>
      <c r="BS215" s="1202">
        <f>$G215+BR215</f>
        <v>0</v>
      </c>
      <c r="BT215" s="1203">
        <f>VLOOKUP($E215,BS$463:BV$474,2,FALSE)*BS215*($K215)+IF($G215&lt;&gt;0,($H215/$G215)*BS215,0)*(1-$K215)</f>
        <v>0</v>
      </c>
      <c r="BU215" s="1203">
        <f>VLOOKUP($E215,BS$463:BV$474,3,FALSE)*BS215*($K215)+IF($G215&lt;&gt;0,($I215/$G215)*BS215,0)*(1-$K215)</f>
        <v>0</v>
      </c>
      <c r="BV215" s="1203">
        <f>VLOOKUP($E215,BS$463:BV$474,4,FALSE)*BS215*($K215)+(BS215-BT215-BU215)*(1-$K215)</f>
        <v>0</v>
      </c>
      <c r="BW215" s="1243"/>
      <c r="BZ215" s="1278">
        <f>VLOOKUP($A215,'New Resources - Individual'!$A$4:$Y$151,BZ$2,FALSE)*BZ$1</f>
        <v>0</v>
      </c>
      <c r="CA215" s="1202">
        <f>$G215+BZ215</f>
        <v>0</v>
      </c>
      <c r="CB215" s="1203">
        <f>VLOOKUP($E215,CA$463:CD$474,2,FALSE)*CA215*($K215)+IF($G215&lt;&gt;0,($H215/$G215)*CA215,0)*(1-$K215)</f>
        <v>0</v>
      </c>
      <c r="CC215" s="1203">
        <f>VLOOKUP($E215,CA$463:CD$474,3,FALSE)*CA215*($K215)+IF($G215&lt;&gt;0,($I215/$G215)*CA215,0)*(1-$K215)</f>
        <v>0</v>
      </c>
      <c r="CD215" s="1203">
        <f>VLOOKUP($E215,CA$463:CD$474,4,FALSE)*CA215*($K215)+(CA215-CB215-CC215)*(1-$K215)</f>
        <v>0</v>
      </c>
      <c r="CE215" s="1243"/>
      <c r="CH215" s="1278">
        <f>VLOOKUP($A215,'New Resources - Individual'!$A$4:$Y$151,CH$2,FALSE)*CH$1</f>
        <v>0</v>
      </c>
      <c r="CI215" s="1202">
        <f>$G215+CH215</f>
        <v>0</v>
      </c>
      <c r="CJ215" s="1203">
        <f>VLOOKUP($E215,CI$463:CL$474,2,FALSE)*CI215*($K215)+IF($G215&lt;&gt;0,($H215/$G215)*CI215,0)*(1-$K215)</f>
        <v>0</v>
      </c>
      <c r="CK215" s="1203">
        <f>VLOOKUP($E215,CI$463:CL$474,3,FALSE)*CI215*($K215)+IF($G215&lt;&gt;0,($I215/$G215)*CI215,0)*(1-$K215)</f>
        <v>0</v>
      </c>
      <c r="CL215" s="1203">
        <f>VLOOKUP($E215,CI$463:CL$474,4,FALSE)*CI215*($K215)+(CI215-CJ215-CK215)*(1-$K215)</f>
        <v>0</v>
      </c>
      <c r="CM215" s="1243"/>
      <c r="CP215" s="1278">
        <f>VLOOKUP($A215,'New Resources - Individual'!$A$4:$Y$151,CP$2,FALSE)*CP$1</f>
        <v>0</v>
      </c>
      <c r="CQ215" s="1202">
        <f>$G215+CP215</f>
        <v>0</v>
      </c>
      <c r="CR215" s="1203">
        <f>VLOOKUP($E215,CQ$463:CT$474,2,FALSE)*CQ215*($K215)+IF($G215&lt;&gt;0,($H215/$G215)*CQ215,0)*(1-$K215)</f>
        <v>0</v>
      </c>
      <c r="CS215" s="1203">
        <f>VLOOKUP($E215,CQ$463:CT$474,3,FALSE)*CQ215*($K215)+IF($G215&lt;&gt;0,($I215/$G215)*CQ215,0)*(1-$K215)</f>
        <v>0</v>
      </c>
      <c r="CT215" s="1203">
        <f>VLOOKUP($E215,CQ$463:CT$474,4,FALSE)*CQ215*($K215)+(CQ215-CR215-CS215)*(1-$K215)</f>
        <v>0</v>
      </c>
      <c r="CU215" s="1243"/>
      <c r="CX215" s="1278">
        <f>VLOOKUP($A215,'New Resources - Individual'!$A$4:$Y$151,CX$2,FALSE)*CX$1</f>
        <v>0</v>
      </c>
      <c r="CY215" s="1202">
        <f>$G215+CX215</f>
        <v>0</v>
      </c>
      <c r="CZ215" s="1203">
        <f>VLOOKUP($E215,CY$463:DB$474,2,FALSE)*CY215*($K215)+IF($G215&lt;&gt;0,($H215/$G215)*CY215,0)*(1-$K215)</f>
        <v>0</v>
      </c>
      <c r="DA215" s="1203">
        <f>VLOOKUP($E215,CY$463:DB$474,3,FALSE)*CY215*($K215)+IF($G215&lt;&gt;0,($I215/$G215)*CY215,0)*(1-$K215)</f>
        <v>0</v>
      </c>
      <c r="DB215" s="1203">
        <f>VLOOKUP($E215,CY$463:DB$474,4,FALSE)*CY215*($K215)+(CY215-CZ215-DA215)*(1-$K215)</f>
        <v>0</v>
      </c>
      <c r="DC215" s="1243"/>
      <c r="DF215" s="1278">
        <f>VLOOKUP($A215,'New Resources - Individual'!$A$4:$Y$151,DF$2,FALSE)*DF$1</f>
        <v>0</v>
      </c>
      <c r="DG215" s="1202">
        <f>$G215+DF215</f>
        <v>0</v>
      </c>
      <c r="DH215" s="1203">
        <f>VLOOKUP($E215,DG$463:DJ$474,2,FALSE)*DG215*($K215)+IF($G215&lt;&gt;0,($H215/$G215)*DG215,0)*(1-$K215)</f>
        <v>0</v>
      </c>
      <c r="DI215" s="1203">
        <f>VLOOKUP($E215,DG$463:DJ$474,3,FALSE)*DG215*($K215)+IF($G215&lt;&gt;0,($I215/$G215)*DG215,0)*(1-$K215)</f>
        <v>0</v>
      </c>
      <c r="DJ215" s="1203">
        <f>VLOOKUP($E215,DG$463:DJ$474,4,FALSE)*DG215*($K215)+(DG215-DH215-DI215)*(1-$K215)</f>
        <v>0</v>
      </c>
      <c r="DK215" s="1243"/>
      <c r="DN215" s="1278">
        <f>VLOOKUP($A215,'New Resources - Individual'!$A$4:$Y$151,DN$2,FALSE)*DN$1</f>
        <v>0</v>
      </c>
      <c r="DO215" s="1202">
        <f>$G215+DN215</f>
        <v>0</v>
      </c>
      <c r="DP215" s="1203">
        <f>VLOOKUP($E215,DO$463:DR$474,2,FALSE)*DO215*($K215)+IF($G215&lt;&gt;0,($H215/$G215)*DO215,0)*(1-$K215)</f>
        <v>0</v>
      </c>
      <c r="DQ215" s="1203">
        <f>VLOOKUP($E215,DO$463:DR$474,3,FALSE)*DO215*($K215)+IF($G215&lt;&gt;0,($I215/$G215)*DO215,0)*(1-$K215)</f>
        <v>0</v>
      </c>
      <c r="DR215" s="1203">
        <f>VLOOKUP($E215,DO$463:DR$474,4,FALSE)*DO215*($K215)+(DO215-DP215-DQ215)*(1-$K215)</f>
        <v>0</v>
      </c>
      <c r="DS215" s="1243"/>
      <c r="DV215" s="1278">
        <f>VLOOKUP($A215,'New Resources - Individual'!$A$4:$Y$151,DV$2,FALSE)*DV$1</f>
        <v>0</v>
      </c>
      <c r="DW215" s="1202">
        <f>$G215+DV215</f>
        <v>0</v>
      </c>
      <c r="DX215" s="1203">
        <f>VLOOKUP($E215,DW$463:DZ$474,2,FALSE)*DW215*($K215)+IF($G215&lt;&gt;0,($H215/$G215)*DW215,0)*(1-$K215)</f>
        <v>0</v>
      </c>
      <c r="DY215" s="1203">
        <f>VLOOKUP($E215,DW$463:DZ$474,3,FALSE)*DW215*($K215)+IF($G215&lt;&gt;0,($I215/$G215)*DW215,0)*(1-$K215)</f>
        <v>0</v>
      </c>
      <c r="DZ215" s="1203">
        <f>VLOOKUP($E215,DW$463:DZ$474,4,FALSE)*DW215*($K215)+(DW215-DX215-DY215)*(1-$K215)</f>
        <v>0</v>
      </c>
      <c r="EA215" s="1243"/>
      <c r="ED215" s="1278">
        <f>VLOOKUP($A215,'New Resources - Individual'!$A$4:$Y$151,ED$2,FALSE)*ED$1</f>
        <v>0</v>
      </c>
      <c r="EE215" s="1202">
        <f>$G215+ED215</f>
        <v>0</v>
      </c>
      <c r="EF215" s="1203">
        <f>VLOOKUP($E215,EE$463:EH$474,2,FALSE)*EE215*($K215)+IF($G215&lt;&gt;0,($H215/$G215)*EE215,0)*(1-$K215)</f>
        <v>0</v>
      </c>
      <c r="EG215" s="1203">
        <f>VLOOKUP($E215,EE$463:EH$474,3,FALSE)*EE215*($K215)+IF($G215&lt;&gt;0,($I215/$G215)*EE215,0)*(1-$K215)</f>
        <v>0</v>
      </c>
      <c r="EH215" s="1203">
        <f>VLOOKUP($E215,EE$463:EH$474,4,FALSE)*EE215*($K215)+(EE215-EF215-EG215)*(1-$K215)</f>
        <v>0</v>
      </c>
      <c r="EI215" s="1243"/>
      <c r="EL215" s="1278">
        <f>VLOOKUP($A215,'New Resources - Individual'!$A$4:$Y$151,EL$2,FALSE)*EL$1</f>
        <v>0</v>
      </c>
      <c r="EM215" s="1202">
        <f>$G215+EL215</f>
        <v>0</v>
      </c>
      <c r="EN215" s="1203">
        <f>VLOOKUP($E215,EM$463:EP$474,2,FALSE)*EM215*($K215)+IF($G215&lt;&gt;0,($H215/$G215)*EM215,0)*(1-$K215)</f>
        <v>0</v>
      </c>
      <c r="EO215" s="1203">
        <f>VLOOKUP($E215,EM$463:EP$474,3,FALSE)*EM215*($K215)+IF($G215&lt;&gt;0,($I215/$G215)*EM215,0)*(1-$K215)</f>
        <v>0</v>
      </c>
      <c r="EP215" s="1203">
        <f>VLOOKUP($E215,EM$463:EP$474,4,FALSE)*EM215*($K215)+(EM215-EN215-EO215)*(1-$K215)</f>
        <v>0</v>
      </c>
      <c r="EQ215" s="1243"/>
      <c r="ET215" s="1278">
        <f>VLOOKUP($A215,'New Resources - Individual'!$A$4:$Y$151,ET$2,FALSE)*ET$1</f>
        <v>0</v>
      </c>
      <c r="EU215" s="1202">
        <f>$G215+ET215</f>
        <v>0</v>
      </c>
      <c r="EV215" s="1203">
        <f>VLOOKUP($E215,EU$463:EX$474,2,FALSE)*EU215*($K215)+IF($G215&lt;&gt;0,($H215/$G215)*EU215,0)*(1-$K215)</f>
        <v>0</v>
      </c>
      <c r="EW215" s="1203">
        <f>VLOOKUP($E215,EU$463:EX$474,3,FALSE)*EU215*($K215)+IF($G215&lt;&gt;0,($I215/$G215)*EU215,0)*(1-$K215)</f>
        <v>0</v>
      </c>
      <c r="EX215" s="1203">
        <f>VLOOKUP($E215,EU$463:EX$474,4,FALSE)*EU215*($K215)+(EU215-EV215-EW215)*(1-$K215)</f>
        <v>0</v>
      </c>
      <c r="EY215" s="1243"/>
      <c r="FB215" s="1278">
        <f>VLOOKUP($A215,'New Resources - Individual'!$A$4:$Y$151,FB$2,FALSE)*FB$1</f>
        <v>0</v>
      </c>
      <c r="FC215" s="1202">
        <f>$G215+FB215</f>
        <v>0</v>
      </c>
      <c r="FD215" s="1203">
        <f>VLOOKUP($E215,FC$463:FF$474,2,FALSE)*FC215*($K215)+IF($G215&lt;&gt;0,($H215/$G215)*FC215,0)*(1-$K215)</f>
        <v>0</v>
      </c>
      <c r="FE215" s="1203">
        <f>VLOOKUP($E215,FC$463:FF$474,3,FALSE)*FC215*($K215)+IF($G215&lt;&gt;0,($I215/$G215)*FC215,0)*(1-$K215)</f>
        <v>0</v>
      </c>
      <c r="FF215" s="1203">
        <f>VLOOKUP($E215,FC$463:FF$474,4,FALSE)*FC215*($K215)+(FC215-FD215-FE215)*(1-$K215)</f>
        <v>0</v>
      </c>
      <c r="FG215" s="1243"/>
      <c r="FJ215" s="1278">
        <f>VLOOKUP($A215,'New Resources - Individual'!$A$4:$Y$151,FJ$2,FALSE)*FJ$1</f>
        <v>0</v>
      </c>
      <c r="FK215" s="1202">
        <f>$G215+FJ215</f>
        <v>0</v>
      </c>
      <c r="FL215" s="1203">
        <f>VLOOKUP($E215,FK$463:FN$474,2,FALSE)*FK215*($K215)+IF($G215&lt;&gt;0,($H215/$G215)*FK215,0)*(1-$K215)</f>
        <v>0</v>
      </c>
      <c r="FM215" s="1203">
        <f>VLOOKUP($E215,FK$463:FN$474,3,FALSE)*FK215*($K215)+IF($G215&lt;&gt;0,($I215/$G215)*FK215,0)*(1-$K215)</f>
        <v>0</v>
      </c>
      <c r="FN215" s="1203">
        <f>VLOOKUP($E215,FK$463:FN$474,4,FALSE)*FK215*($K215)+(FK215-FL215-FM215)*(1-$K215)</f>
        <v>0</v>
      </c>
      <c r="FO215" s="1243"/>
    </row>
    <row r="216" spans="1:171">
      <c r="A216" s="1323">
        <v>108</v>
      </c>
      <c r="B216" s="1232" t="s">
        <v>392</v>
      </c>
      <c r="C216" s="1197"/>
      <c r="D216" s="1199" t="s">
        <v>195</v>
      </c>
      <c r="E216" s="629" t="str">
        <f>'Sch 3 - Expenses'!E51</f>
        <v>TRANS</v>
      </c>
      <c r="F216" s="1199"/>
      <c r="G216" s="629">
        <f>'Sch 3 - Expenses'!G51</f>
        <v>0</v>
      </c>
      <c r="H216" s="629">
        <f>'Sch 3 - Expenses'!H51</f>
        <v>0</v>
      </c>
      <c r="I216" s="629">
        <f>'Sch 3 - Expenses'!I51</f>
        <v>0</v>
      </c>
      <c r="J216" s="630">
        <f>'Sch 3 - Expenses'!J51</f>
        <v>0</v>
      </c>
      <c r="K216" s="1167">
        <f>IF($E216="DIRECT",0,1)</f>
        <v>1</v>
      </c>
      <c r="N216" s="1278">
        <f>VLOOKUP($A216,'New Resources - Individual'!$A$4:$Y$151,N$2,FALSE)*N$1</f>
        <v>0</v>
      </c>
      <c r="O216" s="1202">
        <f>$G216+N216</f>
        <v>0</v>
      </c>
      <c r="P216" s="1203">
        <f>VLOOKUP($E216,O$463:R$474,2,FALSE)*O216*($K216)+IF($G216&lt;&gt;0,($H216/$G216)*O216,0)*(1-$K216)</f>
        <v>0</v>
      </c>
      <c r="Q216" s="1203">
        <f>VLOOKUP($E216,O$463:R$474,3,FALSE)*O216*($K216)+IF($G216&lt;&gt;0,($I216/$G216)*O216,0)*(1-$K216)</f>
        <v>0</v>
      </c>
      <c r="R216" s="1203">
        <f>VLOOKUP($E216,O$463:R$474,4,FALSE)*O216*($K216)+(O216-P216-Q216)*(1-$K216)</f>
        <v>0</v>
      </c>
      <c r="S216" s="1243"/>
      <c r="V216" s="1278">
        <f>VLOOKUP($A216,'New Resources - Individual'!$A$4:$Y$151,V$2,FALSE)*V$1</f>
        <v>0</v>
      </c>
      <c r="W216" s="1202">
        <f>$G216+V216</f>
        <v>0</v>
      </c>
      <c r="X216" s="1203">
        <f>VLOOKUP($E216,W$463:Z$474,2,FALSE)*W216*($K216)+IF($G216&lt;&gt;0,($H216/$G216)*W216,0)*(1-$K216)</f>
        <v>0</v>
      </c>
      <c r="Y216" s="1203">
        <f>VLOOKUP($E216,W$463:Z$474,3,FALSE)*W216*($K216)+IF($G216&lt;&gt;0,($I216/$G216)*W216,0)*(1-$K216)</f>
        <v>0</v>
      </c>
      <c r="Z216" s="1203">
        <f>VLOOKUP($E216,W$463:Z$474,4,FALSE)*W216*($K216)+(W216-X216-Y216)*(1-$K216)</f>
        <v>0</v>
      </c>
      <c r="AA216" s="1243"/>
      <c r="AD216" s="1278">
        <f>VLOOKUP($A216,'New Resources - Individual'!$A$4:$Y$151,AD$2,FALSE)*AD$1</f>
        <v>0</v>
      </c>
      <c r="AE216" s="1202">
        <f>$G216+AD216</f>
        <v>0</v>
      </c>
      <c r="AF216" s="1203">
        <f>VLOOKUP($E216,AE$463:AH$474,2,FALSE)*AE216*($K216)+IF($G216&lt;&gt;0,($H216/$G216)*AE216,0)*(1-$K216)</f>
        <v>0</v>
      </c>
      <c r="AG216" s="1203">
        <f>VLOOKUP($E216,AE$463:AH$474,3,FALSE)*AE216*($K216)+IF($G216&lt;&gt;0,($I216/$G216)*AE216,0)*(1-$K216)</f>
        <v>0</v>
      </c>
      <c r="AH216" s="1203">
        <f>VLOOKUP($E216,AE$463:AH$474,4,FALSE)*AE216*($K216)+(AE216-AF216-AG216)*(1-$K216)</f>
        <v>0</v>
      </c>
      <c r="AI216" s="1243"/>
      <c r="AL216" s="1278">
        <f>VLOOKUP($A216,'New Resources - Individual'!$A$4:$Y$151,AL$2,FALSE)*AL$1</f>
        <v>0</v>
      </c>
      <c r="AM216" s="1202">
        <f>$G216+AL216</f>
        <v>0</v>
      </c>
      <c r="AN216" s="1203">
        <f>VLOOKUP($E216,AM$463:AP$474,2,FALSE)*AM216*($K216)+IF($G216&lt;&gt;0,($H216/$G216)*AM216,0)*(1-$K216)</f>
        <v>0</v>
      </c>
      <c r="AO216" s="1203">
        <f>VLOOKUP($E216,AM$463:AP$474,3,FALSE)*AM216*($K216)+IF($G216&lt;&gt;0,($I216/$G216)*AM216,0)*(1-$K216)</f>
        <v>0</v>
      </c>
      <c r="AP216" s="1203">
        <f>VLOOKUP($E216,AM$463:AP$474,4,FALSE)*AM216*($K216)+(AM216-AN216-AO216)*(1-$K216)</f>
        <v>0</v>
      </c>
      <c r="AQ216" s="1243"/>
      <c r="AT216" s="1278">
        <f>VLOOKUP($A216,'New Resources - Individual'!$A$4:$Y$151,AT$2,FALSE)*AT$1</f>
        <v>0</v>
      </c>
      <c r="AU216" s="1202">
        <f>$G216+AT216</f>
        <v>0</v>
      </c>
      <c r="AV216" s="1203">
        <f>VLOOKUP($E216,AU$463:AX$474,2,FALSE)*AU216*($K216)+IF($G216&lt;&gt;0,($H216/$G216)*AU216,0)*(1-$K216)</f>
        <v>0</v>
      </c>
      <c r="AW216" s="1203">
        <f>VLOOKUP($E216,AU$463:AX$474,3,FALSE)*AU216*($K216)+IF($G216&lt;&gt;0,($I216/$G216)*AU216,0)*(1-$K216)</f>
        <v>0</v>
      </c>
      <c r="AX216" s="1203">
        <f>VLOOKUP($E216,AU$463:AX$474,4,FALSE)*AU216*($K216)+(AU216-AV216-AW216)*(1-$K216)</f>
        <v>0</v>
      </c>
      <c r="AY216" s="1243"/>
      <c r="BB216" s="1278">
        <f>VLOOKUP($A216,'New Resources - Individual'!$A$4:$Y$151,BB$2,FALSE)*BB$1</f>
        <v>0</v>
      </c>
      <c r="BC216" s="1202">
        <f>$G216+BB216</f>
        <v>0</v>
      </c>
      <c r="BD216" s="1203">
        <f>VLOOKUP($E216,BC$463:BF$474,2,FALSE)*BC216*($K216)+IF($G216&lt;&gt;0,($H216/$G216)*BC216,0)*(1-$K216)</f>
        <v>0</v>
      </c>
      <c r="BE216" s="1203">
        <f>VLOOKUP($E216,BC$463:BF$474,3,FALSE)*BC216*($K216)+IF($G216&lt;&gt;0,($I216/$G216)*BC216,0)*(1-$K216)</f>
        <v>0</v>
      </c>
      <c r="BF216" s="1203">
        <f>VLOOKUP($E216,BC$463:BF$474,4,FALSE)*BC216*($K216)+(BC216-BD216-BE216)*(1-$K216)</f>
        <v>0</v>
      </c>
      <c r="BG216" s="1243"/>
      <c r="BJ216" s="1278">
        <f>VLOOKUP($A216,'New Resources - Individual'!$A$4:$Y$151,BJ$2,FALSE)*BJ$1</f>
        <v>0</v>
      </c>
      <c r="BK216" s="1202">
        <f>$G216+BJ216</f>
        <v>0</v>
      </c>
      <c r="BL216" s="1203">
        <f>VLOOKUP($E216,BK$463:BN$474,2,FALSE)*BK216*($K216)+IF($G216&lt;&gt;0,($H216/$G216)*BK216,0)*(1-$K216)</f>
        <v>0</v>
      </c>
      <c r="BM216" s="1203">
        <f>VLOOKUP($E216,BK$463:BN$474,3,FALSE)*BK216*($K216)+IF($G216&lt;&gt;0,($I216/$G216)*BK216,0)*(1-$K216)</f>
        <v>0</v>
      </c>
      <c r="BN216" s="1203">
        <f>VLOOKUP($E216,BK$463:BN$474,4,FALSE)*BK216*($K216)+(BK216-BL216-BM216)*(1-$K216)</f>
        <v>0</v>
      </c>
      <c r="BO216" s="1243"/>
      <c r="BR216" s="1278">
        <f>VLOOKUP($A216,'New Resources - Individual'!$A$4:$Y$151,BR$2,FALSE)*BR$1</f>
        <v>0</v>
      </c>
      <c r="BS216" s="1202">
        <f>$G216+BR216</f>
        <v>0</v>
      </c>
      <c r="BT216" s="1203">
        <f>VLOOKUP($E216,BS$463:BV$474,2,FALSE)*BS216*($K216)+IF($G216&lt;&gt;0,($H216/$G216)*BS216,0)*(1-$K216)</f>
        <v>0</v>
      </c>
      <c r="BU216" s="1203">
        <f>VLOOKUP($E216,BS$463:BV$474,3,FALSE)*BS216*($K216)+IF($G216&lt;&gt;0,($I216/$G216)*BS216,0)*(1-$K216)</f>
        <v>0</v>
      </c>
      <c r="BV216" s="1203">
        <f>VLOOKUP($E216,BS$463:BV$474,4,FALSE)*BS216*($K216)+(BS216-BT216-BU216)*(1-$K216)</f>
        <v>0</v>
      </c>
      <c r="BW216" s="1243"/>
      <c r="BZ216" s="1278">
        <f>VLOOKUP($A216,'New Resources - Individual'!$A$4:$Y$151,BZ$2,FALSE)*BZ$1</f>
        <v>0</v>
      </c>
      <c r="CA216" s="1202">
        <f>$G216+BZ216</f>
        <v>0</v>
      </c>
      <c r="CB216" s="1203">
        <f>VLOOKUP($E216,CA$463:CD$474,2,FALSE)*CA216*($K216)+IF($G216&lt;&gt;0,($H216/$G216)*CA216,0)*(1-$K216)</f>
        <v>0</v>
      </c>
      <c r="CC216" s="1203">
        <f>VLOOKUP($E216,CA$463:CD$474,3,FALSE)*CA216*($K216)+IF($G216&lt;&gt;0,($I216/$G216)*CA216,0)*(1-$K216)</f>
        <v>0</v>
      </c>
      <c r="CD216" s="1203">
        <f>VLOOKUP($E216,CA$463:CD$474,4,FALSE)*CA216*($K216)+(CA216-CB216-CC216)*(1-$K216)</f>
        <v>0</v>
      </c>
      <c r="CE216" s="1243"/>
      <c r="CH216" s="1278">
        <f>VLOOKUP($A216,'New Resources - Individual'!$A$4:$Y$151,CH$2,FALSE)*CH$1</f>
        <v>0</v>
      </c>
      <c r="CI216" s="1202">
        <f>$G216+CH216</f>
        <v>0</v>
      </c>
      <c r="CJ216" s="1203">
        <f>VLOOKUP($E216,CI$463:CL$474,2,FALSE)*CI216*($K216)+IF($G216&lt;&gt;0,($H216/$G216)*CI216,0)*(1-$K216)</f>
        <v>0</v>
      </c>
      <c r="CK216" s="1203">
        <f>VLOOKUP($E216,CI$463:CL$474,3,FALSE)*CI216*($K216)+IF($G216&lt;&gt;0,($I216/$G216)*CI216,0)*(1-$K216)</f>
        <v>0</v>
      </c>
      <c r="CL216" s="1203">
        <f>VLOOKUP($E216,CI$463:CL$474,4,FALSE)*CI216*($K216)+(CI216-CJ216-CK216)*(1-$K216)</f>
        <v>0</v>
      </c>
      <c r="CM216" s="1243"/>
      <c r="CP216" s="1278">
        <f>VLOOKUP($A216,'New Resources - Individual'!$A$4:$Y$151,CP$2,FALSE)*CP$1</f>
        <v>0</v>
      </c>
      <c r="CQ216" s="1202">
        <f>$G216+CP216</f>
        <v>0</v>
      </c>
      <c r="CR216" s="1203">
        <f>VLOOKUP($E216,CQ$463:CT$474,2,FALSE)*CQ216*($K216)+IF($G216&lt;&gt;0,($H216/$G216)*CQ216,0)*(1-$K216)</f>
        <v>0</v>
      </c>
      <c r="CS216" s="1203">
        <f>VLOOKUP($E216,CQ$463:CT$474,3,FALSE)*CQ216*($K216)+IF($G216&lt;&gt;0,($I216/$G216)*CQ216,0)*(1-$K216)</f>
        <v>0</v>
      </c>
      <c r="CT216" s="1203">
        <f>VLOOKUP($E216,CQ$463:CT$474,4,FALSE)*CQ216*($K216)+(CQ216-CR216-CS216)*(1-$K216)</f>
        <v>0</v>
      </c>
      <c r="CU216" s="1243"/>
      <c r="CX216" s="1278">
        <f>VLOOKUP($A216,'New Resources - Individual'!$A$4:$Y$151,CX$2,FALSE)*CX$1</f>
        <v>0</v>
      </c>
      <c r="CY216" s="1202">
        <f>$G216+CX216</f>
        <v>0</v>
      </c>
      <c r="CZ216" s="1203">
        <f>VLOOKUP($E216,CY$463:DB$474,2,FALSE)*CY216*($K216)+IF($G216&lt;&gt;0,($H216/$G216)*CY216,0)*(1-$K216)</f>
        <v>0</v>
      </c>
      <c r="DA216" s="1203">
        <f>VLOOKUP($E216,CY$463:DB$474,3,FALSE)*CY216*($K216)+IF($G216&lt;&gt;0,($I216/$G216)*CY216,0)*(1-$K216)</f>
        <v>0</v>
      </c>
      <c r="DB216" s="1203">
        <f>VLOOKUP($E216,CY$463:DB$474,4,FALSE)*CY216*($K216)+(CY216-CZ216-DA216)*(1-$K216)</f>
        <v>0</v>
      </c>
      <c r="DC216" s="1243"/>
      <c r="DF216" s="1278">
        <f>VLOOKUP($A216,'New Resources - Individual'!$A$4:$Y$151,DF$2,FALSE)*DF$1</f>
        <v>0</v>
      </c>
      <c r="DG216" s="1202">
        <f>$G216+DF216</f>
        <v>0</v>
      </c>
      <c r="DH216" s="1203">
        <f>VLOOKUP($E216,DG$463:DJ$474,2,FALSE)*DG216*($K216)+IF($G216&lt;&gt;0,($H216/$G216)*DG216,0)*(1-$K216)</f>
        <v>0</v>
      </c>
      <c r="DI216" s="1203">
        <f>VLOOKUP($E216,DG$463:DJ$474,3,FALSE)*DG216*($K216)+IF($G216&lt;&gt;0,($I216/$G216)*DG216,0)*(1-$K216)</f>
        <v>0</v>
      </c>
      <c r="DJ216" s="1203">
        <f>VLOOKUP($E216,DG$463:DJ$474,4,FALSE)*DG216*($K216)+(DG216-DH216-DI216)*(1-$K216)</f>
        <v>0</v>
      </c>
      <c r="DK216" s="1243"/>
      <c r="DN216" s="1278">
        <f>VLOOKUP($A216,'New Resources - Individual'!$A$4:$Y$151,DN$2,FALSE)*DN$1</f>
        <v>0</v>
      </c>
      <c r="DO216" s="1202">
        <f>$G216+DN216</f>
        <v>0</v>
      </c>
      <c r="DP216" s="1203">
        <f>VLOOKUP($E216,DO$463:DR$474,2,FALSE)*DO216*($K216)+IF($G216&lt;&gt;0,($H216/$G216)*DO216,0)*(1-$K216)</f>
        <v>0</v>
      </c>
      <c r="DQ216" s="1203">
        <f>VLOOKUP($E216,DO$463:DR$474,3,FALSE)*DO216*($K216)+IF($G216&lt;&gt;0,($I216/$G216)*DO216,0)*(1-$K216)</f>
        <v>0</v>
      </c>
      <c r="DR216" s="1203">
        <f>VLOOKUP($E216,DO$463:DR$474,4,FALSE)*DO216*($K216)+(DO216-DP216-DQ216)*(1-$K216)</f>
        <v>0</v>
      </c>
      <c r="DS216" s="1243"/>
      <c r="DV216" s="1278">
        <f>VLOOKUP($A216,'New Resources - Individual'!$A$4:$Y$151,DV$2,FALSE)*DV$1</f>
        <v>0</v>
      </c>
      <c r="DW216" s="1202">
        <f>$G216+DV216</f>
        <v>0</v>
      </c>
      <c r="DX216" s="1203">
        <f>VLOOKUP($E216,DW$463:DZ$474,2,FALSE)*DW216*($K216)+IF($G216&lt;&gt;0,($H216/$G216)*DW216,0)*(1-$K216)</f>
        <v>0</v>
      </c>
      <c r="DY216" s="1203">
        <f>VLOOKUP($E216,DW$463:DZ$474,3,FALSE)*DW216*($K216)+IF($G216&lt;&gt;0,($I216/$G216)*DW216,0)*(1-$K216)</f>
        <v>0</v>
      </c>
      <c r="DZ216" s="1203">
        <f>VLOOKUP($E216,DW$463:DZ$474,4,FALSE)*DW216*($K216)+(DW216-DX216-DY216)*(1-$K216)</f>
        <v>0</v>
      </c>
      <c r="EA216" s="1243"/>
      <c r="ED216" s="1278">
        <f>VLOOKUP($A216,'New Resources - Individual'!$A$4:$Y$151,ED$2,FALSE)*ED$1</f>
        <v>0</v>
      </c>
      <c r="EE216" s="1202">
        <f>$G216+ED216</f>
        <v>0</v>
      </c>
      <c r="EF216" s="1203">
        <f>VLOOKUP($E216,EE$463:EH$474,2,FALSE)*EE216*($K216)+IF($G216&lt;&gt;0,($H216/$G216)*EE216,0)*(1-$K216)</f>
        <v>0</v>
      </c>
      <c r="EG216" s="1203">
        <f>VLOOKUP($E216,EE$463:EH$474,3,FALSE)*EE216*($K216)+IF($G216&lt;&gt;0,($I216/$G216)*EE216,0)*(1-$K216)</f>
        <v>0</v>
      </c>
      <c r="EH216" s="1203">
        <f>VLOOKUP($E216,EE$463:EH$474,4,FALSE)*EE216*($K216)+(EE216-EF216-EG216)*(1-$K216)</f>
        <v>0</v>
      </c>
      <c r="EI216" s="1243"/>
      <c r="EL216" s="1278">
        <f>VLOOKUP($A216,'New Resources - Individual'!$A$4:$Y$151,EL$2,FALSE)*EL$1</f>
        <v>0</v>
      </c>
      <c r="EM216" s="1202">
        <f>$G216+EL216</f>
        <v>0</v>
      </c>
      <c r="EN216" s="1203">
        <f>VLOOKUP($E216,EM$463:EP$474,2,FALSE)*EM216*($K216)+IF($G216&lt;&gt;0,($H216/$G216)*EM216,0)*(1-$K216)</f>
        <v>0</v>
      </c>
      <c r="EO216" s="1203">
        <f>VLOOKUP($E216,EM$463:EP$474,3,FALSE)*EM216*($K216)+IF($G216&lt;&gt;0,($I216/$G216)*EM216,0)*(1-$K216)</f>
        <v>0</v>
      </c>
      <c r="EP216" s="1203">
        <f>VLOOKUP($E216,EM$463:EP$474,4,FALSE)*EM216*($K216)+(EM216-EN216-EO216)*(1-$K216)</f>
        <v>0</v>
      </c>
      <c r="EQ216" s="1243"/>
      <c r="ET216" s="1278">
        <f>VLOOKUP($A216,'New Resources - Individual'!$A$4:$Y$151,ET$2,FALSE)*ET$1</f>
        <v>0</v>
      </c>
      <c r="EU216" s="1202">
        <f>$G216+ET216</f>
        <v>0</v>
      </c>
      <c r="EV216" s="1203">
        <f>VLOOKUP($E216,EU$463:EX$474,2,FALSE)*EU216*($K216)+IF($G216&lt;&gt;0,($H216/$G216)*EU216,0)*(1-$K216)</f>
        <v>0</v>
      </c>
      <c r="EW216" s="1203">
        <f>VLOOKUP($E216,EU$463:EX$474,3,FALSE)*EU216*($K216)+IF($G216&lt;&gt;0,($I216/$G216)*EU216,0)*(1-$K216)</f>
        <v>0</v>
      </c>
      <c r="EX216" s="1203">
        <f>VLOOKUP($E216,EU$463:EX$474,4,FALSE)*EU216*($K216)+(EU216-EV216-EW216)*(1-$K216)</f>
        <v>0</v>
      </c>
      <c r="EY216" s="1243"/>
      <c r="FB216" s="1278">
        <f>VLOOKUP($A216,'New Resources - Individual'!$A$4:$Y$151,FB$2,FALSE)*FB$1</f>
        <v>0</v>
      </c>
      <c r="FC216" s="1202">
        <f>$G216+FB216</f>
        <v>0</v>
      </c>
      <c r="FD216" s="1203">
        <f>VLOOKUP($E216,FC$463:FF$474,2,FALSE)*FC216*($K216)+IF($G216&lt;&gt;0,($H216/$G216)*FC216,0)*(1-$K216)</f>
        <v>0</v>
      </c>
      <c r="FE216" s="1203">
        <f>VLOOKUP($E216,FC$463:FF$474,3,FALSE)*FC216*($K216)+IF($G216&lt;&gt;0,($I216/$G216)*FC216,0)*(1-$K216)</f>
        <v>0</v>
      </c>
      <c r="FF216" s="1203">
        <f>VLOOKUP($E216,FC$463:FF$474,4,FALSE)*FC216*($K216)+(FC216-FD216-FE216)*(1-$K216)</f>
        <v>0</v>
      </c>
      <c r="FG216" s="1243"/>
      <c r="FJ216" s="1278">
        <f>VLOOKUP($A216,'New Resources - Individual'!$A$4:$Y$151,FJ$2,FALSE)*FJ$1</f>
        <v>0</v>
      </c>
      <c r="FK216" s="1202">
        <f>$G216+FJ216</f>
        <v>0</v>
      </c>
      <c r="FL216" s="1203">
        <f>VLOOKUP($E216,FK$463:FN$474,2,FALSE)*FK216*($K216)+IF($G216&lt;&gt;0,($H216/$G216)*FK216,0)*(1-$K216)</f>
        <v>0</v>
      </c>
      <c r="FM216" s="1203">
        <f>VLOOKUP($E216,FK$463:FN$474,3,FALSE)*FK216*($K216)+IF($G216&lt;&gt;0,($I216/$G216)*FK216,0)*(1-$K216)</f>
        <v>0</v>
      </c>
      <c r="FN216" s="1203">
        <f>VLOOKUP($E216,FK$463:FN$474,4,FALSE)*FK216*($K216)+(FK216-FL216-FM216)*(1-$K216)</f>
        <v>0</v>
      </c>
      <c r="FO216" s="1243"/>
    </row>
    <row r="217" spans="1:171">
      <c r="A217" s="1323">
        <v>109</v>
      </c>
      <c r="B217" s="1232" t="s">
        <v>393</v>
      </c>
      <c r="C217" s="1197"/>
      <c r="D217" s="1199" t="s">
        <v>196</v>
      </c>
      <c r="E217" s="629" t="str">
        <f>'Sch 3 - Expenses'!E52</f>
        <v>TRANS</v>
      </c>
      <c r="F217" s="1199"/>
      <c r="G217" s="629">
        <f>'Sch 3 - Expenses'!G52</f>
        <v>0</v>
      </c>
      <c r="H217" s="629">
        <f>'Sch 3 - Expenses'!H52</f>
        <v>0</v>
      </c>
      <c r="I217" s="629">
        <f>'Sch 3 - Expenses'!I52</f>
        <v>0</v>
      </c>
      <c r="J217" s="630">
        <f>'Sch 3 - Expenses'!J52</f>
        <v>0</v>
      </c>
      <c r="K217" s="1167">
        <f>IF($E217="DIRECT",0,1)</f>
        <v>1</v>
      </c>
      <c r="N217" s="1278">
        <f>VLOOKUP($A217,'New Resources - Individual'!$A$4:$Y$151,N$2,FALSE)*N$1</f>
        <v>0</v>
      </c>
      <c r="O217" s="1202">
        <f>$G217+N217</f>
        <v>0</v>
      </c>
      <c r="P217" s="1203">
        <f>VLOOKUP($E217,O$463:R$474,2,FALSE)*O217*($K217)+IF($G217&lt;&gt;0,($H217/$G217)*O217,0)*(1-$K217)</f>
        <v>0</v>
      </c>
      <c r="Q217" s="1203">
        <f>VLOOKUP($E217,O$463:R$474,3,FALSE)*O217*($K217)+IF($G217&lt;&gt;0,($I217/$G217)*O217,0)*(1-$K217)</f>
        <v>0</v>
      </c>
      <c r="R217" s="1203">
        <f>VLOOKUP($E217,O$463:R$474,4,FALSE)*O217*($K217)+(O217-P217-Q217)*(1-$K217)</f>
        <v>0</v>
      </c>
      <c r="S217" s="1243"/>
      <c r="V217" s="1278">
        <f>VLOOKUP($A217,'New Resources - Individual'!$A$4:$Y$151,V$2,FALSE)*V$1</f>
        <v>0</v>
      </c>
      <c r="W217" s="1202">
        <f>$G217+V217</f>
        <v>0</v>
      </c>
      <c r="X217" s="1203">
        <f>VLOOKUP($E217,W$463:Z$474,2,FALSE)*W217*($K217)+IF($G217&lt;&gt;0,($H217/$G217)*W217,0)*(1-$K217)</f>
        <v>0</v>
      </c>
      <c r="Y217" s="1203">
        <f>VLOOKUP($E217,W$463:Z$474,3,FALSE)*W217*($K217)+IF($G217&lt;&gt;0,($I217/$G217)*W217,0)*(1-$K217)</f>
        <v>0</v>
      </c>
      <c r="Z217" s="1203">
        <f>VLOOKUP($E217,W$463:Z$474,4,FALSE)*W217*($K217)+(W217-X217-Y217)*(1-$K217)</f>
        <v>0</v>
      </c>
      <c r="AA217" s="1243"/>
      <c r="AD217" s="1278">
        <f>VLOOKUP($A217,'New Resources - Individual'!$A$4:$Y$151,AD$2,FALSE)*AD$1</f>
        <v>0</v>
      </c>
      <c r="AE217" s="1202">
        <f>$G217+AD217</f>
        <v>0</v>
      </c>
      <c r="AF217" s="1203">
        <f>VLOOKUP($E217,AE$463:AH$474,2,FALSE)*AE217*($K217)+IF($G217&lt;&gt;0,($H217/$G217)*AE217,0)*(1-$K217)</f>
        <v>0</v>
      </c>
      <c r="AG217" s="1203">
        <f>VLOOKUP($E217,AE$463:AH$474,3,FALSE)*AE217*($K217)+IF($G217&lt;&gt;0,($I217/$G217)*AE217,0)*(1-$K217)</f>
        <v>0</v>
      </c>
      <c r="AH217" s="1203">
        <f>VLOOKUP($E217,AE$463:AH$474,4,FALSE)*AE217*($K217)+(AE217-AF217-AG217)*(1-$K217)</f>
        <v>0</v>
      </c>
      <c r="AI217" s="1243"/>
      <c r="AL217" s="1278">
        <f>VLOOKUP($A217,'New Resources - Individual'!$A$4:$Y$151,AL$2,FALSE)*AL$1</f>
        <v>0</v>
      </c>
      <c r="AM217" s="1202">
        <f>$G217+AL217</f>
        <v>0</v>
      </c>
      <c r="AN217" s="1203">
        <f>VLOOKUP($E217,AM$463:AP$474,2,FALSE)*AM217*($K217)+IF($G217&lt;&gt;0,($H217/$G217)*AM217,0)*(1-$K217)</f>
        <v>0</v>
      </c>
      <c r="AO217" s="1203">
        <f>VLOOKUP($E217,AM$463:AP$474,3,FALSE)*AM217*($K217)+IF($G217&lt;&gt;0,($I217/$G217)*AM217,0)*(1-$K217)</f>
        <v>0</v>
      </c>
      <c r="AP217" s="1203">
        <f>VLOOKUP($E217,AM$463:AP$474,4,FALSE)*AM217*($K217)+(AM217-AN217-AO217)*(1-$K217)</f>
        <v>0</v>
      </c>
      <c r="AQ217" s="1243"/>
      <c r="AT217" s="1278">
        <f>VLOOKUP($A217,'New Resources - Individual'!$A$4:$Y$151,AT$2,FALSE)*AT$1</f>
        <v>0</v>
      </c>
      <c r="AU217" s="1202">
        <f>$G217+AT217</f>
        <v>0</v>
      </c>
      <c r="AV217" s="1203">
        <f>VLOOKUP($E217,AU$463:AX$474,2,FALSE)*AU217*($K217)+IF($G217&lt;&gt;0,($H217/$G217)*AU217,0)*(1-$K217)</f>
        <v>0</v>
      </c>
      <c r="AW217" s="1203">
        <f>VLOOKUP($E217,AU$463:AX$474,3,FALSE)*AU217*($K217)+IF($G217&lt;&gt;0,($I217/$G217)*AU217,0)*(1-$K217)</f>
        <v>0</v>
      </c>
      <c r="AX217" s="1203">
        <f>VLOOKUP($E217,AU$463:AX$474,4,FALSE)*AU217*($K217)+(AU217-AV217-AW217)*(1-$K217)</f>
        <v>0</v>
      </c>
      <c r="AY217" s="1243"/>
      <c r="BB217" s="1278">
        <f>VLOOKUP($A217,'New Resources - Individual'!$A$4:$Y$151,BB$2,FALSE)*BB$1</f>
        <v>0</v>
      </c>
      <c r="BC217" s="1202">
        <f>$G217+BB217</f>
        <v>0</v>
      </c>
      <c r="BD217" s="1203">
        <f>VLOOKUP($E217,BC$463:BF$474,2,FALSE)*BC217*($K217)+IF($G217&lt;&gt;0,($H217/$G217)*BC217,0)*(1-$K217)</f>
        <v>0</v>
      </c>
      <c r="BE217" s="1203">
        <f>VLOOKUP($E217,BC$463:BF$474,3,FALSE)*BC217*($K217)+IF($G217&lt;&gt;0,($I217/$G217)*BC217,0)*(1-$K217)</f>
        <v>0</v>
      </c>
      <c r="BF217" s="1203">
        <f>VLOOKUP($E217,BC$463:BF$474,4,FALSE)*BC217*($K217)+(BC217-BD217-BE217)*(1-$K217)</f>
        <v>0</v>
      </c>
      <c r="BG217" s="1243"/>
      <c r="BJ217" s="1278">
        <f>VLOOKUP($A217,'New Resources - Individual'!$A$4:$Y$151,BJ$2,FALSE)*BJ$1</f>
        <v>0</v>
      </c>
      <c r="BK217" s="1202">
        <f>$G217+BJ217</f>
        <v>0</v>
      </c>
      <c r="BL217" s="1203">
        <f>VLOOKUP($E217,BK$463:BN$474,2,FALSE)*BK217*($K217)+IF($G217&lt;&gt;0,($H217/$G217)*BK217,0)*(1-$K217)</f>
        <v>0</v>
      </c>
      <c r="BM217" s="1203">
        <f>VLOOKUP($E217,BK$463:BN$474,3,FALSE)*BK217*($K217)+IF($G217&lt;&gt;0,($I217/$G217)*BK217,0)*(1-$K217)</f>
        <v>0</v>
      </c>
      <c r="BN217" s="1203">
        <f>VLOOKUP($E217,BK$463:BN$474,4,FALSE)*BK217*($K217)+(BK217-BL217-BM217)*(1-$K217)</f>
        <v>0</v>
      </c>
      <c r="BO217" s="1243"/>
      <c r="BR217" s="1278">
        <f>VLOOKUP($A217,'New Resources - Individual'!$A$4:$Y$151,BR$2,FALSE)*BR$1</f>
        <v>0</v>
      </c>
      <c r="BS217" s="1202">
        <f>$G217+BR217</f>
        <v>0</v>
      </c>
      <c r="BT217" s="1203">
        <f>VLOOKUP($E217,BS$463:BV$474,2,FALSE)*BS217*($K217)+IF($G217&lt;&gt;0,($H217/$G217)*BS217,0)*(1-$K217)</f>
        <v>0</v>
      </c>
      <c r="BU217" s="1203">
        <f>VLOOKUP($E217,BS$463:BV$474,3,FALSE)*BS217*($K217)+IF($G217&lt;&gt;0,($I217/$G217)*BS217,0)*(1-$K217)</f>
        <v>0</v>
      </c>
      <c r="BV217" s="1203">
        <f>VLOOKUP($E217,BS$463:BV$474,4,FALSE)*BS217*($K217)+(BS217-BT217-BU217)*(1-$K217)</f>
        <v>0</v>
      </c>
      <c r="BW217" s="1243"/>
      <c r="BZ217" s="1278">
        <f>VLOOKUP($A217,'New Resources - Individual'!$A$4:$Y$151,BZ$2,FALSE)*BZ$1</f>
        <v>0</v>
      </c>
      <c r="CA217" s="1202">
        <f>$G217+BZ217</f>
        <v>0</v>
      </c>
      <c r="CB217" s="1203">
        <f>VLOOKUP($E217,CA$463:CD$474,2,FALSE)*CA217*($K217)+IF($G217&lt;&gt;0,($H217/$G217)*CA217,0)*(1-$K217)</f>
        <v>0</v>
      </c>
      <c r="CC217" s="1203">
        <f>VLOOKUP($E217,CA$463:CD$474,3,FALSE)*CA217*($K217)+IF($G217&lt;&gt;0,($I217/$G217)*CA217,0)*(1-$K217)</f>
        <v>0</v>
      </c>
      <c r="CD217" s="1203">
        <f>VLOOKUP($E217,CA$463:CD$474,4,FALSE)*CA217*($K217)+(CA217-CB217-CC217)*(1-$K217)</f>
        <v>0</v>
      </c>
      <c r="CE217" s="1243"/>
      <c r="CH217" s="1278">
        <f>VLOOKUP($A217,'New Resources - Individual'!$A$4:$Y$151,CH$2,FALSE)*CH$1</f>
        <v>0</v>
      </c>
      <c r="CI217" s="1202">
        <f>$G217+CH217</f>
        <v>0</v>
      </c>
      <c r="CJ217" s="1203">
        <f>VLOOKUP($E217,CI$463:CL$474,2,FALSE)*CI217*($K217)+IF($G217&lt;&gt;0,($H217/$G217)*CI217,0)*(1-$K217)</f>
        <v>0</v>
      </c>
      <c r="CK217" s="1203">
        <f>VLOOKUP($E217,CI$463:CL$474,3,FALSE)*CI217*($K217)+IF($G217&lt;&gt;0,($I217/$G217)*CI217,0)*(1-$K217)</f>
        <v>0</v>
      </c>
      <c r="CL217" s="1203">
        <f>VLOOKUP($E217,CI$463:CL$474,4,FALSE)*CI217*($K217)+(CI217-CJ217-CK217)*(1-$K217)</f>
        <v>0</v>
      </c>
      <c r="CM217" s="1243"/>
      <c r="CP217" s="1278">
        <f>VLOOKUP($A217,'New Resources - Individual'!$A$4:$Y$151,CP$2,FALSE)*CP$1</f>
        <v>0</v>
      </c>
      <c r="CQ217" s="1202">
        <f>$G217+CP217</f>
        <v>0</v>
      </c>
      <c r="CR217" s="1203">
        <f>VLOOKUP($E217,CQ$463:CT$474,2,FALSE)*CQ217*($K217)+IF($G217&lt;&gt;0,($H217/$G217)*CQ217,0)*(1-$K217)</f>
        <v>0</v>
      </c>
      <c r="CS217" s="1203">
        <f>VLOOKUP($E217,CQ$463:CT$474,3,FALSE)*CQ217*($K217)+IF($G217&lt;&gt;0,($I217/$G217)*CQ217,0)*(1-$K217)</f>
        <v>0</v>
      </c>
      <c r="CT217" s="1203">
        <f>VLOOKUP($E217,CQ$463:CT$474,4,FALSE)*CQ217*($K217)+(CQ217-CR217-CS217)*(1-$K217)</f>
        <v>0</v>
      </c>
      <c r="CU217" s="1243"/>
      <c r="CX217" s="1278">
        <f>VLOOKUP($A217,'New Resources - Individual'!$A$4:$Y$151,CX$2,FALSE)*CX$1</f>
        <v>0</v>
      </c>
      <c r="CY217" s="1202">
        <f>$G217+CX217</f>
        <v>0</v>
      </c>
      <c r="CZ217" s="1203">
        <f>VLOOKUP($E217,CY$463:DB$474,2,FALSE)*CY217*($K217)+IF($G217&lt;&gt;0,($H217/$G217)*CY217,0)*(1-$K217)</f>
        <v>0</v>
      </c>
      <c r="DA217" s="1203">
        <f>VLOOKUP($E217,CY$463:DB$474,3,FALSE)*CY217*($K217)+IF($G217&lt;&gt;0,($I217/$G217)*CY217,0)*(1-$K217)</f>
        <v>0</v>
      </c>
      <c r="DB217" s="1203">
        <f>VLOOKUP($E217,CY$463:DB$474,4,FALSE)*CY217*($K217)+(CY217-CZ217-DA217)*(1-$K217)</f>
        <v>0</v>
      </c>
      <c r="DC217" s="1243"/>
      <c r="DF217" s="1278">
        <f>VLOOKUP($A217,'New Resources - Individual'!$A$4:$Y$151,DF$2,FALSE)*DF$1</f>
        <v>0</v>
      </c>
      <c r="DG217" s="1202">
        <f>$G217+DF217</f>
        <v>0</v>
      </c>
      <c r="DH217" s="1203">
        <f>VLOOKUP($E217,DG$463:DJ$474,2,FALSE)*DG217*($K217)+IF($G217&lt;&gt;0,($H217/$G217)*DG217,0)*(1-$K217)</f>
        <v>0</v>
      </c>
      <c r="DI217" s="1203">
        <f>VLOOKUP($E217,DG$463:DJ$474,3,FALSE)*DG217*($K217)+IF($G217&lt;&gt;0,($I217/$G217)*DG217,0)*(1-$K217)</f>
        <v>0</v>
      </c>
      <c r="DJ217" s="1203">
        <f>VLOOKUP($E217,DG$463:DJ$474,4,FALSE)*DG217*($K217)+(DG217-DH217-DI217)*(1-$K217)</f>
        <v>0</v>
      </c>
      <c r="DK217" s="1243"/>
      <c r="DN217" s="1278">
        <f>VLOOKUP($A217,'New Resources - Individual'!$A$4:$Y$151,DN$2,FALSE)*DN$1</f>
        <v>0</v>
      </c>
      <c r="DO217" s="1202">
        <f>$G217+DN217</f>
        <v>0</v>
      </c>
      <c r="DP217" s="1203">
        <f>VLOOKUP($E217,DO$463:DR$474,2,FALSE)*DO217*($K217)+IF($G217&lt;&gt;0,($H217/$G217)*DO217,0)*(1-$K217)</f>
        <v>0</v>
      </c>
      <c r="DQ217" s="1203">
        <f>VLOOKUP($E217,DO$463:DR$474,3,FALSE)*DO217*($K217)+IF($G217&lt;&gt;0,($I217/$G217)*DO217,0)*(1-$K217)</f>
        <v>0</v>
      </c>
      <c r="DR217" s="1203">
        <f>VLOOKUP($E217,DO$463:DR$474,4,FALSE)*DO217*($K217)+(DO217-DP217-DQ217)*(1-$K217)</f>
        <v>0</v>
      </c>
      <c r="DS217" s="1243"/>
      <c r="DV217" s="1278">
        <f>VLOOKUP($A217,'New Resources - Individual'!$A$4:$Y$151,DV$2,FALSE)*DV$1</f>
        <v>0</v>
      </c>
      <c r="DW217" s="1202">
        <f>$G217+DV217</f>
        <v>0</v>
      </c>
      <c r="DX217" s="1203">
        <f>VLOOKUP($E217,DW$463:DZ$474,2,FALSE)*DW217*($K217)+IF($G217&lt;&gt;0,($H217/$G217)*DW217,0)*(1-$K217)</f>
        <v>0</v>
      </c>
      <c r="DY217" s="1203">
        <f>VLOOKUP($E217,DW$463:DZ$474,3,FALSE)*DW217*($K217)+IF($G217&lt;&gt;0,($I217/$G217)*DW217,0)*(1-$K217)</f>
        <v>0</v>
      </c>
      <c r="DZ217" s="1203">
        <f>VLOOKUP($E217,DW$463:DZ$474,4,FALSE)*DW217*($K217)+(DW217-DX217-DY217)*(1-$K217)</f>
        <v>0</v>
      </c>
      <c r="EA217" s="1243"/>
      <c r="ED217" s="1278">
        <f>VLOOKUP($A217,'New Resources - Individual'!$A$4:$Y$151,ED$2,FALSE)*ED$1</f>
        <v>0</v>
      </c>
      <c r="EE217" s="1202">
        <f>$G217+ED217</f>
        <v>0</v>
      </c>
      <c r="EF217" s="1203">
        <f>VLOOKUP($E217,EE$463:EH$474,2,FALSE)*EE217*($K217)+IF($G217&lt;&gt;0,($H217/$G217)*EE217,0)*(1-$K217)</f>
        <v>0</v>
      </c>
      <c r="EG217" s="1203">
        <f>VLOOKUP($E217,EE$463:EH$474,3,FALSE)*EE217*($K217)+IF($G217&lt;&gt;0,($I217/$G217)*EE217,0)*(1-$K217)</f>
        <v>0</v>
      </c>
      <c r="EH217" s="1203">
        <f>VLOOKUP($E217,EE$463:EH$474,4,FALSE)*EE217*($K217)+(EE217-EF217-EG217)*(1-$K217)</f>
        <v>0</v>
      </c>
      <c r="EI217" s="1243"/>
      <c r="EL217" s="1278">
        <f>VLOOKUP($A217,'New Resources - Individual'!$A$4:$Y$151,EL$2,FALSE)*EL$1</f>
        <v>0</v>
      </c>
      <c r="EM217" s="1202">
        <f>$G217+EL217</f>
        <v>0</v>
      </c>
      <c r="EN217" s="1203">
        <f>VLOOKUP($E217,EM$463:EP$474,2,FALSE)*EM217*($K217)+IF($G217&lt;&gt;0,($H217/$G217)*EM217,0)*(1-$K217)</f>
        <v>0</v>
      </c>
      <c r="EO217" s="1203">
        <f>VLOOKUP($E217,EM$463:EP$474,3,FALSE)*EM217*($K217)+IF($G217&lt;&gt;0,($I217/$G217)*EM217,0)*(1-$K217)</f>
        <v>0</v>
      </c>
      <c r="EP217" s="1203">
        <f>VLOOKUP($E217,EM$463:EP$474,4,FALSE)*EM217*($K217)+(EM217-EN217-EO217)*(1-$K217)</f>
        <v>0</v>
      </c>
      <c r="EQ217" s="1243"/>
      <c r="ET217" s="1278">
        <f>VLOOKUP($A217,'New Resources - Individual'!$A$4:$Y$151,ET$2,FALSE)*ET$1</f>
        <v>0</v>
      </c>
      <c r="EU217" s="1202">
        <f>$G217+ET217</f>
        <v>0</v>
      </c>
      <c r="EV217" s="1203">
        <f>VLOOKUP($E217,EU$463:EX$474,2,FALSE)*EU217*($K217)+IF($G217&lt;&gt;0,($H217/$G217)*EU217,0)*(1-$K217)</f>
        <v>0</v>
      </c>
      <c r="EW217" s="1203">
        <f>VLOOKUP($E217,EU$463:EX$474,3,FALSE)*EU217*($K217)+IF($G217&lt;&gt;0,($I217/$G217)*EU217,0)*(1-$K217)</f>
        <v>0</v>
      </c>
      <c r="EX217" s="1203">
        <f>VLOOKUP($E217,EU$463:EX$474,4,FALSE)*EU217*($K217)+(EU217-EV217-EW217)*(1-$K217)</f>
        <v>0</v>
      </c>
      <c r="EY217" s="1243"/>
      <c r="FB217" s="1278">
        <f>VLOOKUP($A217,'New Resources - Individual'!$A$4:$Y$151,FB$2,FALSE)*FB$1</f>
        <v>0</v>
      </c>
      <c r="FC217" s="1202">
        <f>$G217+FB217</f>
        <v>0</v>
      </c>
      <c r="FD217" s="1203">
        <f>VLOOKUP($E217,FC$463:FF$474,2,FALSE)*FC217*($K217)+IF($G217&lt;&gt;0,($H217/$G217)*FC217,0)*(1-$K217)</f>
        <v>0</v>
      </c>
      <c r="FE217" s="1203">
        <f>VLOOKUP($E217,FC$463:FF$474,3,FALSE)*FC217*($K217)+IF($G217&lt;&gt;0,($I217/$G217)*FC217,0)*(1-$K217)</f>
        <v>0</v>
      </c>
      <c r="FF217" s="1203">
        <f>VLOOKUP($E217,FC$463:FF$474,4,FALSE)*FC217*($K217)+(FC217-FD217-FE217)*(1-$K217)</f>
        <v>0</v>
      </c>
      <c r="FG217" s="1243"/>
      <c r="FJ217" s="1278">
        <f>VLOOKUP($A217,'New Resources - Individual'!$A$4:$Y$151,FJ$2,FALSE)*FJ$1</f>
        <v>0</v>
      </c>
      <c r="FK217" s="1202">
        <f>$G217+FJ217</f>
        <v>0</v>
      </c>
      <c r="FL217" s="1203">
        <f>VLOOKUP($E217,FK$463:FN$474,2,FALSE)*FK217*($K217)+IF($G217&lt;&gt;0,($H217/$G217)*FK217,0)*(1-$K217)</f>
        <v>0</v>
      </c>
      <c r="FM217" s="1203">
        <f>VLOOKUP($E217,FK$463:FN$474,3,FALSE)*FK217*($K217)+IF($G217&lt;&gt;0,($I217/$G217)*FK217,0)*(1-$K217)</f>
        <v>0</v>
      </c>
      <c r="FN217" s="1203">
        <f>VLOOKUP($E217,FK$463:FN$474,4,FALSE)*FK217*($K217)+(FK217-FL217-FM217)*(1-$K217)</f>
        <v>0</v>
      </c>
      <c r="FO217" s="1243"/>
    </row>
    <row r="218" spans="1:171" ht="16.5">
      <c r="A218" s="1331" t="s">
        <v>414</v>
      </c>
      <c r="B218" s="520"/>
      <c r="C218" s="1226"/>
      <c r="D218" s="1227"/>
      <c r="E218" s="1227"/>
      <c r="F218" s="1228"/>
      <c r="G218" s="1245">
        <f>SUM(G215:G217)</f>
        <v>0</v>
      </c>
      <c r="H218" s="1245">
        <f>SUM(H215:H217)</f>
        <v>0</v>
      </c>
      <c r="I218" s="1245">
        <f>SUM(I215:I217)</f>
        <v>0</v>
      </c>
      <c r="J218" s="1246">
        <f>SUM(J215:J217)</f>
        <v>0</v>
      </c>
      <c r="K218" s="1167"/>
      <c r="O218" s="1332">
        <f>SUM(O215:O217)</f>
        <v>0</v>
      </c>
      <c r="P218" s="1332">
        <f>SUM(P215:P217)</f>
        <v>0</v>
      </c>
      <c r="Q218" s="1332">
        <f>SUM(Q215:Q217)</f>
        <v>0</v>
      </c>
      <c r="R218" s="1332">
        <f>SUM(R215:R217)</f>
        <v>0</v>
      </c>
      <c r="S218" s="1243"/>
      <c r="W218" s="1332">
        <f>SUM(W215:W217)</f>
        <v>0</v>
      </c>
      <c r="X218" s="1332">
        <f>SUM(X215:X217)</f>
        <v>0</v>
      </c>
      <c r="Y218" s="1332">
        <f>SUM(Y215:Y217)</f>
        <v>0</v>
      </c>
      <c r="Z218" s="1332">
        <f>SUM(Z215:Z217)</f>
        <v>0</v>
      </c>
      <c r="AA218" s="1243"/>
      <c r="AE218" s="1332">
        <f>SUM(AE215:AE217)</f>
        <v>0</v>
      </c>
      <c r="AF218" s="1332">
        <f>SUM(AF215:AF217)</f>
        <v>0</v>
      </c>
      <c r="AG218" s="1332">
        <f>SUM(AG215:AG217)</f>
        <v>0</v>
      </c>
      <c r="AH218" s="1332">
        <f>SUM(AH215:AH217)</f>
        <v>0</v>
      </c>
      <c r="AI218" s="1243"/>
      <c r="AM218" s="1332">
        <f>SUM(AM215:AM217)</f>
        <v>0</v>
      </c>
      <c r="AN218" s="1332">
        <f>SUM(AN215:AN217)</f>
        <v>0</v>
      </c>
      <c r="AO218" s="1332">
        <f>SUM(AO215:AO217)</f>
        <v>0</v>
      </c>
      <c r="AP218" s="1332">
        <f>SUM(AP215:AP217)</f>
        <v>0</v>
      </c>
      <c r="AQ218" s="1243"/>
      <c r="AU218" s="1332">
        <f>SUM(AU215:AU217)</f>
        <v>0</v>
      </c>
      <c r="AV218" s="1332">
        <f>SUM(AV215:AV217)</f>
        <v>0</v>
      </c>
      <c r="AW218" s="1332">
        <f>SUM(AW215:AW217)</f>
        <v>0</v>
      </c>
      <c r="AX218" s="1332">
        <f>SUM(AX215:AX217)</f>
        <v>0</v>
      </c>
      <c r="AY218" s="1243"/>
      <c r="BC218" s="1332">
        <f>SUM(BC215:BC217)</f>
        <v>0</v>
      </c>
      <c r="BD218" s="1332">
        <f>SUM(BD215:BD217)</f>
        <v>0</v>
      </c>
      <c r="BE218" s="1332">
        <f>SUM(BE215:BE217)</f>
        <v>0</v>
      </c>
      <c r="BF218" s="1332">
        <f>SUM(BF215:BF217)</f>
        <v>0</v>
      </c>
      <c r="BG218" s="1243"/>
      <c r="BK218" s="1332">
        <f>SUM(BK215:BK217)</f>
        <v>0</v>
      </c>
      <c r="BL218" s="1332">
        <f>SUM(BL215:BL217)</f>
        <v>0</v>
      </c>
      <c r="BM218" s="1332">
        <f>SUM(BM215:BM217)</f>
        <v>0</v>
      </c>
      <c r="BN218" s="1332">
        <f>SUM(BN215:BN217)</f>
        <v>0</v>
      </c>
      <c r="BO218" s="1243"/>
      <c r="BS218" s="1332">
        <f>SUM(BS215:BS217)</f>
        <v>0</v>
      </c>
      <c r="BT218" s="1332">
        <f>SUM(BT215:BT217)</f>
        <v>0</v>
      </c>
      <c r="BU218" s="1332">
        <f>SUM(BU215:BU217)</f>
        <v>0</v>
      </c>
      <c r="BV218" s="1332">
        <f>SUM(BV215:BV217)</f>
        <v>0</v>
      </c>
      <c r="BW218" s="1243"/>
      <c r="CA218" s="1332">
        <f>SUM(CA215:CA217)</f>
        <v>0</v>
      </c>
      <c r="CB218" s="1332">
        <f>SUM(CB215:CB217)</f>
        <v>0</v>
      </c>
      <c r="CC218" s="1332">
        <f>SUM(CC215:CC217)</f>
        <v>0</v>
      </c>
      <c r="CD218" s="1332">
        <f>SUM(CD215:CD217)</f>
        <v>0</v>
      </c>
      <c r="CE218" s="1243"/>
      <c r="CI218" s="1332">
        <f>SUM(CI215:CI217)</f>
        <v>0</v>
      </c>
      <c r="CJ218" s="1332">
        <f>SUM(CJ215:CJ217)</f>
        <v>0</v>
      </c>
      <c r="CK218" s="1332">
        <f>SUM(CK215:CK217)</f>
        <v>0</v>
      </c>
      <c r="CL218" s="1332">
        <f>SUM(CL215:CL217)</f>
        <v>0</v>
      </c>
      <c r="CM218" s="1243"/>
      <c r="CQ218" s="1332">
        <f>SUM(CQ215:CQ217)</f>
        <v>0</v>
      </c>
      <c r="CR218" s="1332">
        <f>SUM(CR215:CR217)</f>
        <v>0</v>
      </c>
      <c r="CS218" s="1332">
        <f>SUM(CS215:CS217)</f>
        <v>0</v>
      </c>
      <c r="CT218" s="1332">
        <f>SUM(CT215:CT217)</f>
        <v>0</v>
      </c>
      <c r="CU218" s="1243"/>
      <c r="CY218" s="1332">
        <f>SUM(CY215:CY217)</f>
        <v>0</v>
      </c>
      <c r="CZ218" s="1332">
        <f>SUM(CZ215:CZ217)</f>
        <v>0</v>
      </c>
      <c r="DA218" s="1332">
        <f>SUM(DA215:DA217)</f>
        <v>0</v>
      </c>
      <c r="DB218" s="1332">
        <f>SUM(DB215:DB217)</f>
        <v>0</v>
      </c>
      <c r="DC218" s="1243"/>
      <c r="DG218" s="1332">
        <f>SUM(DG215:DG217)</f>
        <v>0</v>
      </c>
      <c r="DH218" s="1332">
        <f>SUM(DH215:DH217)</f>
        <v>0</v>
      </c>
      <c r="DI218" s="1332">
        <f>SUM(DI215:DI217)</f>
        <v>0</v>
      </c>
      <c r="DJ218" s="1332">
        <f>SUM(DJ215:DJ217)</f>
        <v>0</v>
      </c>
      <c r="DK218" s="1243"/>
      <c r="DO218" s="1332">
        <f>SUM(DO215:DO217)</f>
        <v>0</v>
      </c>
      <c r="DP218" s="1332">
        <f>SUM(DP215:DP217)</f>
        <v>0</v>
      </c>
      <c r="DQ218" s="1332">
        <f>SUM(DQ215:DQ217)</f>
        <v>0</v>
      </c>
      <c r="DR218" s="1332">
        <f>SUM(DR215:DR217)</f>
        <v>0</v>
      </c>
      <c r="DS218" s="1243"/>
      <c r="DW218" s="1332">
        <f>SUM(DW215:DW217)</f>
        <v>0</v>
      </c>
      <c r="DX218" s="1332">
        <f>SUM(DX215:DX217)</f>
        <v>0</v>
      </c>
      <c r="DY218" s="1332">
        <f>SUM(DY215:DY217)</f>
        <v>0</v>
      </c>
      <c r="DZ218" s="1332">
        <f>SUM(DZ215:DZ217)</f>
        <v>0</v>
      </c>
      <c r="EA218" s="1243"/>
      <c r="EE218" s="1332">
        <f>SUM(EE215:EE217)</f>
        <v>0</v>
      </c>
      <c r="EF218" s="1332">
        <f>SUM(EF215:EF217)</f>
        <v>0</v>
      </c>
      <c r="EG218" s="1332">
        <f>SUM(EG215:EG217)</f>
        <v>0</v>
      </c>
      <c r="EH218" s="1332">
        <f>SUM(EH215:EH217)</f>
        <v>0</v>
      </c>
      <c r="EI218" s="1243"/>
      <c r="EM218" s="1332">
        <f>SUM(EM215:EM217)</f>
        <v>0</v>
      </c>
      <c r="EN218" s="1332">
        <f>SUM(EN215:EN217)</f>
        <v>0</v>
      </c>
      <c r="EO218" s="1332">
        <f>SUM(EO215:EO217)</f>
        <v>0</v>
      </c>
      <c r="EP218" s="1332">
        <f>SUM(EP215:EP217)</f>
        <v>0</v>
      </c>
      <c r="EQ218" s="1243"/>
      <c r="EU218" s="1332">
        <f>SUM(EU215:EU217)</f>
        <v>0</v>
      </c>
      <c r="EV218" s="1332">
        <f>SUM(EV215:EV217)</f>
        <v>0</v>
      </c>
      <c r="EW218" s="1332">
        <f>SUM(EW215:EW217)</f>
        <v>0</v>
      </c>
      <c r="EX218" s="1332">
        <f>SUM(EX215:EX217)</f>
        <v>0</v>
      </c>
      <c r="EY218" s="1243"/>
      <c r="FC218" s="1332">
        <f>SUM(FC215:FC217)</f>
        <v>0</v>
      </c>
      <c r="FD218" s="1332">
        <f>SUM(FD215:FD217)</f>
        <v>0</v>
      </c>
      <c r="FE218" s="1332">
        <f>SUM(FE215:FE217)</f>
        <v>0</v>
      </c>
      <c r="FF218" s="1332">
        <f>SUM(FF215:FF217)</f>
        <v>0</v>
      </c>
      <c r="FG218" s="1243"/>
      <c r="FK218" s="1332">
        <f>SUM(FK215:FK217)</f>
        <v>0</v>
      </c>
      <c r="FL218" s="1332">
        <f>SUM(FL215:FL217)</f>
        <v>0</v>
      </c>
      <c r="FM218" s="1332">
        <f>SUM(FM215:FM217)</f>
        <v>0</v>
      </c>
      <c r="FN218" s="1332">
        <f>SUM(FN215:FN217)</f>
        <v>0</v>
      </c>
      <c r="FO218" s="1243"/>
    </row>
    <row r="219" spans="1:171" ht="16.5" thickBot="1">
      <c r="A219" s="1335"/>
      <c r="B219" s="1336"/>
      <c r="C219" s="1255"/>
      <c r="D219" s="1255"/>
      <c r="E219" s="1254"/>
      <c r="F219" s="1254"/>
      <c r="G219" s="1337"/>
      <c r="H219" s="1305"/>
      <c r="I219" s="1305"/>
      <c r="J219" s="1338"/>
      <c r="K219" s="1167"/>
      <c r="S219" s="1243"/>
      <c r="AA219" s="1243"/>
      <c r="AI219" s="1243"/>
      <c r="AQ219" s="1243"/>
      <c r="AY219" s="1243"/>
      <c r="BG219" s="1243"/>
      <c r="BO219" s="1243"/>
      <c r="BW219" s="1243"/>
      <c r="CE219" s="1243"/>
      <c r="CM219" s="1243"/>
      <c r="CU219" s="1243"/>
      <c r="DC219" s="1243"/>
      <c r="DK219" s="1243"/>
      <c r="DS219" s="1243"/>
      <c r="EA219" s="1243"/>
      <c r="EI219" s="1243"/>
      <c r="EQ219" s="1243"/>
      <c r="EY219" s="1243"/>
      <c r="FG219" s="1243"/>
      <c r="FO219" s="1243"/>
    </row>
    <row r="220" spans="1:171" ht="17.25" thickTop="1">
      <c r="A220" s="1334" t="s">
        <v>415</v>
      </c>
      <c r="B220" s="520"/>
      <c r="C220" s="521"/>
      <c r="D220" s="769"/>
      <c r="E220" s="520"/>
      <c r="F220" s="520"/>
      <c r="G220" s="1322"/>
      <c r="H220" s="1193"/>
      <c r="I220" s="1193"/>
      <c r="J220" s="1194"/>
      <c r="K220" s="1167"/>
      <c r="S220" s="1243"/>
      <c r="AA220" s="1243"/>
      <c r="AI220" s="1243"/>
      <c r="AQ220" s="1243"/>
      <c r="AY220" s="1243"/>
      <c r="BG220" s="1243"/>
      <c r="BO220" s="1243"/>
      <c r="BW220" s="1243"/>
      <c r="CE220" s="1243"/>
      <c r="CM220" s="1243"/>
      <c r="CU220" s="1243"/>
      <c r="DC220" s="1243"/>
      <c r="DK220" s="1243"/>
      <c r="DS220" s="1243"/>
      <c r="EA220" s="1243"/>
      <c r="EI220" s="1243"/>
      <c r="EQ220" s="1243"/>
      <c r="EY220" s="1243"/>
      <c r="FG220" s="1243"/>
      <c r="FO220" s="1243"/>
    </row>
    <row r="221" spans="1:171">
      <c r="A221" s="1325"/>
      <c r="B221" s="1232" t="s">
        <v>394</v>
      </c>
      <c r="C221" s="1197"/>
      <c r="D221" s="1199" t="s">
        <v>416</v>
      </c>
      <c r="E221" s="629" t="str">
        <f>'Sch 3 - Expenses'!E56</f>
        <v>DIST</v>
      </c>
      <c r="F221" s="1199"/>
      <c r="G221" s="629">
        <f>'Sch 3 - Expenses'!G56</f>
        <v>0</v>
      </c>
      <c r="H221" s="629">
        <f>'Sch 3 - Expenses'!H56</f>
        <v>0</v>
      </c>
      <c r="I221" s="629">
        <f>'Sch 3 - Expenses'!I56</f>
        <v>0</v>
      </c>
      <c r="J221" s="630">
        <f>'Sch 3 - Expenses'!J56</f>
        <v>0</v>
      </c>
      <c r="K221" s="1167">
        <f>IF($E221="DIRECT",0,1)</f>
        <v>1</v>
      </c>
      <c r="O221" s="1202">
        <f>$G221</f>
        <v>0</v>
      </c>
      <c r="P221" s="1203">
        <f>VLOOKUP($E221,O$463:R$474,2,FALSE)*O221*($K221)+IF($G221&lt;&gt;0,($H221/$G221)*O221,0)*(1-$K221)</f>
        <v>0</v>
      </c>
      <c r="Q221" s="1203">
        <f>VLOOKUP($E221,O$463:R$474,3,FALSE)*O221*($K221)+IF($G221&lt;&gt;0,($I221/$G221)*O221,0)*(1-$K221)</f>
        <v>0</v>
      </c>
      <c r="R221" s="1203">
        <f>VLOOKUP($E221,O$463:R$474,4,FALSE)*O221*($K221)+(O221-P221-Q221)*(1-$K221)</f>
        <v>0</v>
      </c>
      <c r="S221" s="1243"/>
      <c r="W221" s="1202">
        <f>$G221</f>
        <v>0</v>
      </c>
      <c r="X221" s="1203">
        <f>VLOOKUP($E221,W$463:Z$474,2,FALSE)*W221*($K221)+IF($G221&lt;&gt;0,($H221/$G221)*W221,0)*(1-$K221)</f>
        <v>0</v>
      </c>
      <c r="Y221" s="1203">
        <f>VLOOKUP($E221,W$463:Z$474,3,FALSE)*W221*($K221)+IF($G221&lt;&gt;0,($I221/$G221)*W221,0)*(1-$K221)</f>
        <v>0</v>
      </c>
      <c r="Z221" s="1203">
        <f>VLOOKUP($E221,W$463:Z$474,4,FALSE)*W221*($K221)+(W221-X221-Y221)*(1-$K221)</f>
        <v>0</v>
      </c>
      <c r="AA221" s="1243"/>
      <c r="AE221" s="1202">
        <f>$G221</f>
        <v>0</v>
      </c>
      <c r="AF221" s="1203">
        <f>VLOOKUP($E221,AE$463:AH$474,2,FALSE)*AE221*($K221)+IF($G221&lt;&gt;0,($H221/$G221)*AE221,0)*(1-$K221)</f>
        <v>0</v>
      </c>
      <c r="AG221" s="1203">
        <f>VLOOKUP($E221,AE$463:AH$474,3,FALSE)*AE221*($K221)+IF($G221&lt;&gt;0,($I221/$G221)*AE221,0)*(1-$K221)</f>
        <v>0</v>
      </c>
      <c r="AH221" s="1203">
        <f>VLOOKUP($E221,AE$463:AH$474,4,FALSE)*AE221*($K221)+(AE221-AF221-AG221)*(1-$K221)</f>
        <v>0</v>
      </c>
      <c r="AI221" s="1243"/>
      <c r="AM221" s="1202">
        <f>$G221</f>
        <v>0</v>
      </c>
      <c r="AN221" s="1203">
        <f>VLOOKUP($E221,AM$463:AP$474,2,FALSE)*AM221*($K221)+IF($G221&lt;&gt;0,($H221/$G221)*AM221,0)*(1-$K221)</f>
        <v>0</v>
      </c>
      <c r="AO221" s="1203">
        <f>VLOOKUP($E221,AM$463:AP$474,3,FALSE)*AM221*($K221)+IF($G221&lt;&gt;0,($I221/$G221)*AM221,0)*(1-$K221)</f>
        <v>0</v>
      </c>
      <c r="AP221" s="1203">
        <f>VLOOKUP($E221,AM$463:AP$474,4,FALSE)*AM221*($K221)+(AM221-AN221-AO221)*(1-$K221)</f>
        <v>0</v>
      </c>
      <c r="AQ221" s="1243"/>
      <c r="AU221" s="1202">
        <f>$G221</f>
        <v>0</v>
      </c>
      <c r="AV221" s="1203">
        <f>VLOOKUP($E221,AU$463:AX$474,2,FALSE)*AU221*($K221)+IF($G221&lt;&gt;0,($H221/$G221)*AU221,0)*(1-$K221)</f>
        <v>0</v>
      </c>
      <c r="AW221" s="1203">
        <f>VLOOKUP($E221,AU$463:AX$474,3,FALSE)*AU221*($K221)+IF($G221&lt;&gt;0,($I221/$G221)*AU221,0)*(1-$K221)</f>
        <v>0</v>
      </c>
      <c r="AX221" s="1203">
        <f>VLOOKUP($E221,AU$463:AX$474,4,FALSE)*AU221*($K221)+(AU221-AV221-AW221)*(1-$K221)</f>
        <v>0</v>
      </c>
      <c r="AY221" s="1243"/>
      <c r="BC221" s="1202">
        <f>$G221</f>
        <v>0</v>
      </c>
      <c r="BD221" s="1203">
        <f>VLOOKUP($E221,BC$463:BF$474,2,FALSE)*BC221*($K221)+IF($G221&lt;&gt;0,($H221/$G221)*BC221,0)*(1-$K221)</f>
        <v>0</v>
      </c>
      <c r="BE221" s="1203">
        <f>VLOOKUP($E221,BC$463:BF$474,3,FALSE)*BC221*($K221)+IF($G221&lt;&gt;0,($I221/$G221)*BC221,0)*(1-$K221)</f>
        <v>0</v>
      </c>
      <c r="BF221" s="1203">
        <f>VLOOKUP($E221,BC$463:BF$474,4,FALSE)*BC221*($K221)+(BC221-BD221-BE221)*(1-$K221)</f>
        <v>0</v>
      </c>
      <c r="BG221" s="1243"/>
      <c r="BK221" s="1202">
        <f>$G221</f>
        <v>0</v>
      </c>
      <c r="BL221" s="1203">
        <f>VLOOKUP($E221,BK$463:BN$474,2,FALSE)*BK221*($K221)+IF($G221&lt;&gt;0,($H221/$G221)*BK221,0)*(1-$K221)</f>
        <v>0</v>
      </c>
      <c r="BM221" s="1203">
        <f>VLOOKUP($E221,BK$463:BN$474,3,FALSE)*BK221*($K221)+IF($G221&lt;&gt;0,($I221/$G221)*BK221,0)*(1-$K221)</f>
        <v>0</v>
      </c>
      <c r="BN221" s="1203">
        <f>VLOOKUP($E221,BK$463:BN$474,4,FALSE)*BK221*($K221)+(BK221-BL221-BM221)*(1-$K221)</f>
        <v>0</v>
      </c>
      <c r="BO221" s="1243"/>
      <c r="BS221" s="1202">
        <f>$G221</f>
        <v>0</v>
      </c>
      <c r="BT221" s="1203">
        <f>VLOOKUP($E221,BS$463:BV$474,2,FALSE)*BS221*($K221)+IF($G221&lt;&gt;0,($H221/$G221)*BS221,0)*(1-$K221)</f>
        <v>0</v>
      </c>
      <c r="BU221" s="1203">
        <f>VLOOKUP($E221,BS$463:BV$474,3,FALSE)*BS221*($K221)+IF($G221&lt;&gt;0,($I221/$G221)*BS221,0)*(1-$K221)</f>
        <v>0</v>
      </c>
      <c r="BV221" s="1203">
        <f>VLOOKUP($E221,BS$463:BV$474,4,FALSE)*BS221*($K221)+(BS221-BT221-BU221)*(1-$K221)</f>
        <v>0</v>
      </c>
      <c r="BW221" s="1243"/>
      <c r="CA221" s="1202">
        <f>$G221</f>
        <v>0</v>
      </c>
      <c r="CB221" s="1203">
        <f>VLOOKUP($E221,CA$463:CD$474,2,FALSE)*CA221*($K221)+IF($G221&lt;&gt;0,($H221/$G221)*CA221,0)*(1-$K221)</f>
        <v>0</v>
      </c>
      <c r="CC221" s="1203">
        <f>VLOOKUP($E221,CA$463:CD$474,3,FALSE)*CA221*($K221)+IF($G221&lt;&gt;0,($I221/$G221)*CA221,0)*(1-$K221)</f>
        <v>0</v>
      </c>
      <c r="CD221" s="1203">
        <f>VLOOKUP($E221,CA$463:CD$474,4,FALSE)*CA221*($K221)+(CA221-CB221-CC221)*(1-$K221)</f>
        <v>0</v>
      </c>
      <c r="CE221" s="1243"/>
      <c r="CI221" s="1202">
        <f>$G221</f>
        <v>0</v>
      </c>
      <c r="CJ221" s="1203">
        <f>VLOOKUP($E221,CI$463:CL$474,2,FALSE)*CI221*($K221)+IF($G221&lt;&gt;0,($H221/$G221)*CI221,0)*(1-$K221)</f>
        <v>0</v>
      </c>
      <c r="CK221" s="1203">
        <f>VLOOKUP($E221,CI$463:CL$474,3,FALSE)*CI221*($K221)+IF($G221&lt;&gt;0,($I221/$G221)*CI221,0)*(1-$K221)</f>
        <v>0</v>
      </c>
      <c r="CL221" s="1203">
        <f>VLOOKUP($E221,CI$463:CL$474,4,FALSE)*CI221*($K221)+(CI221-CJ221-CK221)*(1-$K221)</f>
        <v>0</v>
      </c>
      <c r="CM221" s="1243"/>
      <c r="CQ221" s="1202">
        <f>$G221</f>
        <v>0</v>
      </c>
      <c r="CR221" s="1203">
        <f>VLOOKUP($E221,CQ$463:CT$474,2,FALSE)*CQ221*($K221)+IF($G221&lt;&gt;0,($H221/$G221)*CQ221,0)*(1-$K221)</f>
        <v>0</v>
      </c>
      <c r="CS221" s="1203">
        <f>VLOOKUP($E221,CQ$463:CT$474,3,FALSE)*CQ221*($K221)+IF($G221&lt;&gt;0,($I221/$G221)*CQ221,0)*(1-$K221)</f>
        <v>0</v>
      </c>
      <c r="CT221" s="1203">
        <f>VLOOKUP($E221,CQ$463:CT$474,4,FALSE)*CQ221*($K221)+(CQ221-CR221-CS221)*(1-$K221)</f>
        <v>0</v>
      </c>
      <c r="CU221" s="1243"/>
      <c r="CY221" s="1202">
        <f>$G221</f>
        <v>0</v>
      </c>
      <c r="CZ221" s="1203">
        <f>VLOOKUP($E221,CY$463:DB$474,2,FALSE)*CY221*($K221)+IF($G221&lt;&gt;0,($H221/$G221)*CY221,0)*(1-$K221)</f>
        <v>0</v>
      </c>
      <c r="DA221" s="1203">
        <f>VLOOKUP($E221,CY$463:DB$474,3,FALSE)*CY221*($K221)+IF($G221&lt;&gt;0,($I221/$G221)*CY221,0)*(1-$K221)</f>
        <v>0</v>
      </c>
      <c r="DB221" s="1203">
        <f>VLOOKUP($E221,CY$463:DB$474,4,FALSE)*CY221*($K221)+(CY221-CZ221-DA221)*(1-$K221)</f>
        <v>0</v>
      </c>
      <c r="DC221" s="1243"/>
      <c r="DG221" s="1202">
        <f>$G221</f>
        <v>0</v>
      </c>
      <c r="DH221" s="1203">
        <f>VLOOKUP($E221,DG$463:DJ$474,2,FALSE)*DG221*($K221)+IF($G221&lt;&gt;0,($H221/$G221)*DG221,0)*(1-$K221)</f>
        <v>0</v>
      </c>
      <c r="DI221" s="1203">
        <f>VLOOKUP($E221,DG$463:DJ$474,3,FALSE)*DG221*($K221)+IF($G221&lt;&gt;0,($I221/$G221)*DG221,0)*(1-$K221)</f>
        <v>0</v>
      </c>
      <c r="DJ221" s="1203">
        <f>VLOOKUP($E221,DG$463:DJ$474,4,FALSE)*DG221*($K221)+(DG221-DH221-DI221)*(1-$K221)</f>
        <v>0</v>
      </c>
      <c r="DK221" s="1243"/>
      <c r="DO221" s="1202">
        <f>$G221</f>
        <v>0</v>
      </c>
      <c r="DP221" s="1203">
        <f>VLOOKUP($E221,DO$463:DR$474,2,FALSE)*DO221*($K221)+IF($G221&lt;&gt;0,($H221/$G221)*DO221,0)*(1-$K221)</f>
        <v>0</v>
      </c>
      <c r="DQ221" s="1203">
        <f>VLOOKUP($E221,DO$463:DR$474,3,FALSE)*DO221*($K221)+IF($G221&lt;&gt;0,($I221/$G221)*DO221,0)*(1-$K221)</f>
        <v>0</v>
      </c>
      <c r="DR221" s="1203">
        <f>VLOOKUP($E221,DO$463:DR$474,4,FALSE)*DO221*($K221)+(DO221-DP221-DQ221)*(1-$K221)</f>
        <v>0</v>
      </c>
      <c r="DS221" s="1243"/>
      <c r="DW221" s="1202">
        <f>$G221</f>
        <v>0</v>
      </c>
      <c r="DX221" s="1203">
        <f>VLOOKUP($E221,DW$463:DZ$474,2,FALSE)*DW221*($K221)+IF($G221&lt;&gt;0,($H221/$G221)*DW221,0)*(1-$K221)</f>
        <v>0</v>
      </c>
      <c r="DY221" s="1203">
        <f>VLOOKUP($E221,DW$463:DZ$474,3,FALSE)*DW221*($K221)+IF($G221&lt;&gt;0,($I221/$G221)*DW221,0)*(1-$K221)</f>
        <v>0</v>
      </c>
      <c r="DZ221" s="1203">
        <f>VLOOKUP($E221,DW$463:DZ$474,4,FALSE)*DW221*($K221)+(DW221-DX221-DY221)*(1-$K221)</f>
        <v>0</v>
      </c>
      <c r="EA221" s="1243"/>
      <c r="EE221" s="1202">
        <f>$G221</f>
        <v>0</v>
      </c>
      <c r="EF221" s="1203">
        <f>VLOOKUP($E221,EE$463:EH$474,2,FALSE)*EE221*($K221)+IF($G221&lt;&gt;0,($H221/$G221)*EE221,0)*(1-$K221)</f>
        <v>0</v>
      </c>
      <c r="EG221" s="1203">
        <f>VLOOKUP($E221,EE$463:EH$474,3,FALSE)*EE221*($K221)+IF($G221&lt;&gt;0,($I221/$G221)*EE221,0)*(1-$K221)</f>
        <v>0</v>
      </c>
      <c r="EH221" s="1203">
        <f>VLOOKUP($E221,EE$463:EH$474,4,FALSE)*EE221*($K221)+(EE221-EF221-EG221)*(1-$K221)</f>
        <v>0</v>
      </c>
      <c r="EI221" s="1243"/>
      <c r="EM221" s="1202">
        <f>$G221</f>
        <v>0</v>
      </c>
      <c r="EN221" s="1203">
        <f>VLOOKUP($E221,EM$463:EP$474,2,FALSE)*EM221*($K221)+IF($G221&lt;&gt;0,($H221/$G221)*EM221,0)*(1-$K221)</f>
        <v>0</v>
      </c>
      <c r="EO221" s="1203">
        <f>VLOOKUP($E221,EM$463:EP$474,3,FALSE)*EM221*($K221)+IF($G221&lt;&gt;0,($I221/$G221)*EM221,0)*(1-$K221)</f>
        <v>0</v>
      </c>
      <c r="EP221" s="1203">
        <f>VLOOKUP($E221,EM$463:EP$474,4,FALSE)*EM221*($K221)+(EM221-EN221-EO221)*(1-$K221)</f>
        <v>0</v>
      </c>
      <c r="EQ221" s="1243"/>
      <c r="EU221" s="1202">
        <f>$G221</f>
        <v>0</v>
      </c>
      <c r="EV221" s="1203">
        <f>VLOOKUP($E221,EU$463:EX$474,2,FALSE)*EU221*($K221)+IF($G221&lt;&gt;0,($H221/$G221)*EU221,0)*(1-$K221)</f>
        <v>0</v>
      </c>
      <c r="EW221" s="1203">
        <f>VLOOKUP($E221,EU$463:EX$474,3,FALSE)*EU221*($K221)+IF($G221&lt;&gt;0,($I221/$G221)*EU221,0)*(1-$K221)</f>
        <v>0</v>
      </c>
      <c r="EX221" s="1203">
        <f>VLOOKUP($E221,EU$463:EX$474,4,FALSE)*EU221*($K221)+(EU221-EV221-EW221)*(1-$K221)</f>
        <v>0</v>
      </c>
      <c r="EY221" s="1243"/>
      <c r="FC221" s="1202">
        <f>$G221</f>
        <v>0</v>
      </c>
      <c r="FD221" s="1203">
        <f>VLOOKUP($E221,FC$463:FF$474,2,FALSE)*FC221*($K221)+IF($G221&lt;&gt;0,($H221/$G221)*FC221,0)*(1-$K221)</f>
        <v>0</v>
      </c>
      <c r="FE221" s="1203">
        <f>VLOOKUP($E221,FC$463:FF$474,3,FALSE)*FC221*($K221)+IF($G221&lt;&gt;0,($I221/$G221)*FC221,0)*(1-$K221)</f>
        <v>0</v>
      </c>
      <c r="FF221" s="1203">
        <f>VLOOKUP($E221,FC$463:FF$474,4,FALSE)*FC221*($K221)+(FC221-FD221-FE221)*(1-$K221)</f>
        <v>0</v>
      </c>
      <c r="FG221" s="1243"/>
      <c r="FK221" s="1202">
        <f>$G221</f>
        <v>0</v>
      </c>
      <c r="FL221" s="1203">
        <f>VLOOKUP($E221,FK$463:FN$474,2,FALSE)*FK221*($K221)+IF($G221&lt;&gt;0,($H221/$G221)*FK221,0)*(1-$K221)</f>
        <v>0</v>
      </c>
      <c r="FM221" s="1203">
        <f>VLOOKUP($E221,FK$463:FN$474,3,FALSE)*FK221*($K221)+IF($G221&lt;&gt;0,($I221/$G221)*FK221,0)*(1-$K221)</f>
        <v>0</v>
      </c>
      <c r="FN221" s="1203">
        <f>VLOOKUP($E221,FK$463:FN$474,4,FALSE)*FK221*($K221)+(FK221-FL221-FM221)*(1-$K221)</f>
        <v>0</v>
      </c>
      <c r="FO221" s="1243"/>
    </row>
    <row r="222" spans="1:171">
      <c r="A222" s="1325"/>
      <c r="B222" s="1232" t="s">
        <v>393</v>
      </c>
      <c r="C222" s="1197"/>
      <c r="D222" s="1199" t="s">
        <v>417</v>
      </c>
      <c r="E222" s="629" t="str">
        <f>'Sch 3 - Expenses'!E57</f>
        <v>DIST</v>
      </c>
      <c r="F222" s="1199"/>
      <c r="G222" s="629">
        <f>'Sch 3 - Expenses'!G57</f>
        <v>0</v>
      </c>
      <c r="H222" s="629">
        <f>'Sch 3 - Expenses'!H57</f>
        <v>0</v>
      </c>
      <c r="I222" s="629">
        <f>'Sch 3 - Expenses'!I57</f>
        <v>0</v>
      </c>
      <c r="J222" s="630">
        <f>'Sch 3 - Expenses'!J57</f>
        <v>0</v>
      </c>
      <c r="K222" s="1167">
        <f>IF($E222="DIRECT",0,1)</f>
        <v>1</v>
      </c>
      <c r="O222" s="1202">
        <f>$G222</f>
        <v>0</v>
      </c>
      <c r="P222" s="1203">
        <f>VLOOKUP($E222,O$463:R$474,2,FALSE)*O222*($K222)+IF($G222&lt;&gt;0,($H222/$G222)*O222,0)*(1-$K222)</f>
        <v>0</v>
      </c>
      <c r="Q222" s="1203">
        <f>VLOOKUP($E222,O$463:R$474,3,FALSE)*O222*($K222)+IF($G222&lt;&gt;0,($I222/$G222)*O222,0)*(1-$K222)</f>
        <v>0</v>
      </c>
      <c r="R222" s="1203">
        <f>VLOOKUP($E222,O$463:R$474,4,FALSE)*O222*($K222)+(O222-P222-Q222)*(1-$K222)</f>
        <v>0</v>
      </c>
      <c r="S222" s="1243"/>
      <c r="W222" s="1202">
        <f>$G222</f>
        <v>0</v>
      </c>
      <c r="X222" s="1203">
        <f>VLOOKUP($E222,W$463:Z$474,2,FALSE)*W222*($K222)+IF($G222&lt;&gt;0,($H222/$G222)*W222,0)*(1-$K222)</f>
        <v>0</v>
      </c>
      <c r="Y222" s="1203">
        <f>VLOOKUP($E222,W$463:Z$474,3,FALSE)*W222*($K222)+IF($G222&lt;&gt;0,($I222/$G222)*W222,0)*(1-$K222)</f>
        <v>0</v>
      </c>
      <c r="Z222" s="1203">
        <f>VLOOKUP($E222,W$463:Z$474,4,FALSE)*W222*($K222)+(W222-X222-Y222)*(1-$K222)</f>
        <v>0</v>
      </c>
      <c r="AA222" s="1243"/>
      <c r="AE222" s="1202">
        <f>$G222</f>
        <v>0</v>
      </c>
      <c r="AF222" s="1203">
        <f>VLOOKUP($E222,AE$463:AH$474,2,FALSE)*AE222*($K222)+IF($G222&lt;&gt;0,($H222/$G222)*AE222,0)*(1-$K222)</f>
        <v>0</v>
      </c>
      <c r="AG222" s="1203">
        <f>VLOOKUP($E222,AE$463:AH$474,3,FALSE)*AE222*($K222)+IF($G222&lt;&gt;0,($I222/$G222)*AE222,0)*(1-$K222)</f>
        <v>0</v>
      </c>
      <c r="AH222" s="1203">
        <f>VLOOKUP($E222,AE$463:AH$474,4,FALSE)*AE222*($K222)+(AE222-AF222-AG222)*(1-$K222)</f>
        <v>0</v>
      </c>
      <c r="AI222" s="1243"/>
      <c r="AM222" s="1202">
        <f>$G222</f>
        <v>0</v>
      </c>
      <c r="AN222" s="1203">
        <f>VLOOKUP($E222,AM$463:AP$474,2,FALSE)*AM222*($K222)+IF($G222&lt;&gt;0,($H222/$G222)*AM222,0)*(1-$K222)</f>
        <v>0</v>
      </c>
      <c r="AO222" s="1203">
        <f>VLOOKUP($E222,AM$463:AP$474,3,FALSE)*AM222*($K222)+IF($G222&lt;&gt;0,($I222/$G222)*AM222,0)*(1-$K222)</f>
        <v>0</v>
      </c>
      <c r="AP222" s="1203">
        <f>VLOOKUP($E222,AM$463:AP$474,4,FALSE)*AM222*($K222)+(AM222-AN222-AO222)*(1-$K222)</f>
        <v>0</v>
      </c>
      <c r="AQ222" s="1243"/>
      <c r="AU222" s="1202">
        <f>$G222</f>
        <v>0</v>
      </c>
      <c r="AV222" s="1203">
        <f>VLOOKUP($E222,AU$463:AX$474,2,FALSE)*AU222*($K222)+IF($G222&lt;&gt;0,($H222/$G222)*AU222,0)*(1-$K222)</f>
        <v>0</v>
      </c>
      <c r="AW222" s="1203">
        <f>VLOOKUP($E222,AU$463:AX$474,3,FALSE)*AU222*($K222)+IF($G222&lt;&gt;0,($I222/$G222)*AU222,0)*(1-$K222)</f>
        <v>0</v>
      </c>
      <c r="AX222" s="1203">
        <f>VLOOKUP($E222,AU$463:AX$474,4,FALSE)*AU222*($K222)+(AU222-AV222-AW222)*(1-$K222)</f>
        <v>0</v>
      </c>
      <c r="AY222" s="1243"/>
      <c r="BC222" s="1202">
        <f>$G222</f>
        <v>0</v>
      </c>
      <c r="BD222" s="1203">
        <f>VLOOKUP($E222,BC$463:BF$474,2,FALSE)*BC222*($K222)+IF($G222&lt;&gt;0,($H222/$G222)*BC222,0)*(1-$K222)</f>
        <v>0</v>
      </c>
      <c r="BE222" s="1203">
        <f>VLOOKUP($E222,BC$463:BF$474,3,FALSE)*BC222*($K222)+IF($G222&lt;&gt;0,($I222/$G222)*BC222,0)*(1-$K222)</f>
        <v>0</v>
      </c>
      <c r="BF222" s="1203">
        <f>VLOOKUP($E222,BC$463:BF$474,4,FALSE)*BC222*($K222)+(BC222-BD222-BE222)*(1-$K222)</f>
        <v>0</v>
      </c>
      <c r="BG222" s="1243"/>
      <c r="BK222" s="1202">
        <f>$G222</f>
        <v>0</v>
      </c>
      <c r="BL222" s="1203">
        <f>VLOOKUP($E222,BK$463:BN$474,2,FALSE)*BK222*($K222)+IF($G222&lt;&gt;0,($H222/$G222)*BK222,0)*(1-$K222)</f>
        <v>0</v>
      </c>
      <c r="BM222" s="1203">
        <f>VLOOKUP($E222,BK$463:BN$474,3,FALSE)*BK222*($K222)+IF($G222&lt;&gt;0,($I222/$G222)*BK222,0)*(1-$K222)</f>
        <v>0</v>
      </c>
      <c r="BN222" s="1203">
        <f>VLOOKUP($E222,BK$463:BN$474,4,FALSE)*BK222*($K222)+(BK222-BL222-BM222)*(1-$K222)</f>
        <v>0</v>
      </c>
      <c r="BO222" s="1243"/>
      <c r="BS222" s="1202">
        <f>$G222</f>
        <v>0</v>
      </c>
      <c r="BT222" s="1203">
        <f>VLOOKUP($E222,BS$463:BV$474,2,FALSE)*BS222*($K222)+IF($G222&lt;&gt;0,($H222/$G222)*BS222,0)*(1-$K222)</f>
        <v>0</v>
      </c>
      <c r="BU222" s="1203">
        <f>VLOOKUP($E222,BS$463:BV$474,3,FALSE)*BS222*($K222)+IF($G222&lt;&gt;0,($I222/$G222)*BS222,0)*(1-$K222)</f>
        <v>0</v>
      </c>
      <c r="BV222" s="1203">
        <f>VLOOKUP($E222,BS$463:BV$474,4,FALSE)*BS222*($K222)+(BS222-BT222-BU222)*(1-$K222)</f>
        <v>0</v>
      </c>
      <c r="BW222" s="1243"/>
      <c r="CA222" s="1202">
        <f>$G222</f>
        <v>0</v>
      </c>
      <c r="CB222" s="1203">
        <f>VLOOKUP($E222,CA$463:CD$474,2,FALSE)*CA222*($K222)+IF($G222&lt;&gt;0,($H222/$G222)*CA222,0)*(1-$K222)</f>
        <v>0</v>
      </c>
      <c r="CC222" s="1203">
        <f>VLOOKUP($E222,CA$463:CD$474,3,FALSE)*CA222*($K222)+IF($G222&lt;&gt;0,($I222/$G222)*CA222,0)*(1-$K222)</f>
        <v>0</v>
      </c>
      <c r="CD222" s="1203">
        <f>VLOOKUP($E222,CA$463:CD$474,4,FALSE)*CA222*($K222)+(CA222-CB222-CC222)*(1-$K222)</f>
        <v>0</v>
      </c>
      <c r="CE222" s="1243"/>
      <c r="CI222" s="1202">
        <f>$G222</f>
        <v>0</v>
      </c>
      <c r="CJ222" s="1203">
        <f>VLOOKUP($E222,CI$463:CL$474,2,FALSE)*CI222*($K222)+IF($G222&lt;&gt;0,($H222/$G222)*CI222,0)*(1-$K222)</f>
        <v>0</v>
      </c>
      <c r="CK222" s="1203">
        <f>VLOOKUP($E222,CI$463:CL$474,3,FALSE)*CI222*($K222)+IF($G222&lt;&gt;0,($I222/$G222)*CI222,0)*(1-$K222)</f>
        <v>0</v>
      </c>
      <c r="CL222" s="1203">
        <f>VLOOKUP($E222,CI$463:CL$474,4,FALSE)*CI222*($K222)+(CI222-CJ222-CK222)*(1-$K222)</f>
        <v>0</v>
      </c>
      <c r="CM222" s="1243"/>
      <c r="CQ222" s="1202">
        <f>$G222</f>
        <v>0</v>
      </c>
      <c r="CR222" s="1203">
        <f>VLOOKUP($E222,CQ$463:CT$474,2,FALSE)*CQ222*($K222)+IF($G222&lt;&gt;0,($H222/$G222)*CQ222,0)*(1-$K222)</f>
        <v>0</v>
      </c>
      <c r="CS222" s="1203">
        <f>VLOOKUP($E222,CQ$463:CT$474,3,FALSE)*CQ222*($K222)+IF($G222&lt;&gt;0,($I222/$G222)*CQ222,0)*(1-$K222)</f>
        <v>0</v>
      </c>
      <c r="CT222" s="1203">
        <f>VLOOKUP($E222,CQ$463:CT$474,4,FALSE)*CQ222*($K222)+(CQ222-CR222-CS222)*(1-$K222)</f>
        <v>0</v>
      </c>
      <c r="CU222" s="1243"/>
      <c r="CY222" s="1202">
        <f>$G222</f>
        <v>0</v>
      </c>
      <c r="CZ222" s="1203">
        <f>VLOOKUP($E222,CY$463:DB$474,2,FALSE)*CY222*($K222)+IF($G222&lt;&gt;0,($H222/$G222)*CY222,0)*(1-$K222)</f>
        <v>0</v>
      </c>
      <c r="DA222" s="1203">
        <f>VLOOKUP($E222,CY$463:DB$474,3,FALSE)*CY222*($K222)+IF($G222&lt;&gt;0,($I222/$G222)*CY222,0)*(1-$K222)</f>
        <v>0</v>
      </c>
      <c r="DB222" s="1203">
        <f>VLOOKUP($E222,CY$463:DB$474,4,FALSE)*CY222*($K222)+(CY222-CZ222-DA222)*(1-$K222)</f>
        <v>0</v>
      </c>
      <c r="DC222" s="1243"/>
      <c r="DG222" s="1202">
        <f>$G222</f>
        <v>0</v>
      </c>
      <c r="DH222" s="1203">
        <f>VLOOKUP($E222,DG$463:DJ$474,2,FALSE)*DG222*($K222)+IF($G222&lt;&gt;0,($H222/$G222)*DG222,0)*(1-$K222)</f>
        <v>0</v>
      </c>
      <c r="DI222" s="1203">
        <f>VLOOKUP($E222,DG$463:DJ$474,3,FALSE)*DG222*($K222)+IF($G222&lt;&gt;0,($I222/$G222)*DG222,0)*(1-$K222)</f>
        <v>0</v>
      </c>
      <c r="DJ222" s="1203">
        <f>VLOOKUP($E222,DG$463:DJ$474,4,FALSE)*DG222*($K222)+(DG222-DH222-DI222)*(1-$K222)</f>
        <v>0</v>
      </c>
      <c r="DK222" s="1243"/>
      <c r="DO222" s="1202">
        <f>$G222</f>
        <v>0</v>
      </c>
      <c r="DP222" s="1203">
        <f>VLOOKUP($E222,DO$463:DR$474,2,FALSE)*DO222*($K222)+IF($G222&lt;&gt;0,($H222/$G222)*DO222,0)*(1-$K222)</f>
        <v>0</v>
      </c>
      <c r="DQ222" s="1203">
        <f>VLOOKUP($E222,DO$463:DR$474,3,FALSE)*DO222*($K222)+IF($G222&lt;&gt;0,($I222/$G222)*DO222,0)*(1-$K222)</f>
        <v>0</v>
      </c>
      <c r="DR222" s="1203">
        <f>VLOOKUP($E222,DO$463:DR$474,4,FALSE)*DO222*($K222)+(DO222-DP222-DQ222)*(1-$K222)</f>
        <v>0</v>
      </c>
      <c r="DS222" s="1243"/>
      <c r="DW222" s="1202">
        <f>$G222</f>
        <v>0</v>
      </c>
      <c r="DX222" s="1203">
        <f>VLOOKUP($E222,DW$463:DZ$474,2,FALSE)*DW222*($K222)+IF($G222&lt;&gt;0,($H222/$G222)*DW222,0)*(1-$K222)</f>
        <v>0</v>
      </c>
      <c r="DY222" s="1203">
        <f>VLOOKUP($E222,DW$463:DZ$474,3,FALSE)*DW222*($K222)+IF($G222&lt;&gt;0,($I222/$G222)*DW222,0)*(1-$K222)</f>
        <v>0</v>
      </c>
      <c r="DZ222" s="1203">
        <f>VLOOKUP($E222,DW$463:DZ$474,4,FALSE)*DW222*($K222)+(DW222-DX222-DY222)*(1-$K222)</f>
        <v>0</v>
      </c>
      <c r="EA222" s="1243"/>
      <c r="EE222" s="1202">
        <f>$G222</f>
        <v>0</v>
      </c>
      <c r="EF222" s="1203">
        <f>VLOOKUP($E222,EE$463:EH$474,2,FALSE)*EE222*($K222)+IF($G222&lt;&gt;0,($H222/$G222)*EE222,0)*(1-$K222)</f>
        <v>0</v>
      </c>
      <c r="EG222" s="1203">
        <f>VLOOKUP($E222,EE$463:EH$474,3,FALSE)*EE222*($K222)+IF($G222&lt;&gt;0,($I222/$G222)*EE222,0)*(1-$K222)</f>
        <v>0</v>
      </c>
      <c r="EH222" s="1203">
        <f>VLOOKUP($E222,EE$463:EH$474,4,FALSE)*EE222*($K222)+(EE222-EF222-EG222)*(1-$K222)</f>
        <v>0</v>
      </c>
      <c r="EI222" s="1243"/>
      <c r="EM222" s="1202">
        <f>$G222</f>
        <v>0</v>
      </c>
      <c r="EN222" s="1203">
        <f>VLOOKUP($E222,EM$463:EP$474,2,FALSE)*EM222*($K222)+IF($G222&lt;&gt;0,($H222/$G222)*EM222,0)*(1-$K222)</f>
        <v>0</v>
      </c>
      <c r="EO222" s="1203">
        <f>VLOOKUP($E222,EM$463:EP$474,3,FALSE)*EM222*($K222)+IF($G222&lt;&gt;0,($I222/$G222)*EM222,0)*(1-$K222)</f>
        <v>0</v>
      </c>
      <c r="EP222" s="1203">
        <f>VLOOKUP($E222,EM$463:EP$474,4,FALSE)*EM222*($K222)+(EM222-EN222-EO222)*(1-$K222)</f>
        <v>0</v>
      </c>
      <c r="EQ222" s="1243"/>
      <c r="EU222" s="1202">
        <f>$G222</f>
        <v>0</v>
      </c>
      <c r="EV222" s="1203">
        <f>VLOOKUP($E222,EU$463:EX$474,2,FALSE)*EU222*($K222)+IF($G222&lt;&gt;0,($H222/$G222)*EU222,0)*(1-$K222)</f>
        <v>0</v>
      </c>
      <c r="EW222" s="1203">
        <f>VLOOKUP($E222,EU$463:EX$474,3,FALSE)*EU222*($K222)+IF($G222&lt;&gt;0,($I222/$G222)*EU222,0)*(1-$K222)</f>
        <v>0</v>
      </c>
      <c r="EX222" s="1203">
        <f>VLOOKUP($E222,EU$463:EX$474,4,FALSE)*EU222*($K222)+(EU222-EV222-EW222)*(1-$K222)</f>
        <v>0</v>
      </c>
      <c r="EY222" s="1243"/>
      <c r="FC222" s="1202">
        <f>$G222</f>
        <v>0</v>
      </c>
      <c r="FD222" s="1203">
        <f>VLOOKUP($E222,FC$463:FF$474,2,FALSE)*FC222*($K222)+IF($G222&lt;&gt;0,($H222/$G222)*FC222,0)*(1-$K222)</f>
        <v>0</v>
      </c>
      <c r="FE222" s="1203">
        <f>VLOOKUP($E222,FC$463:FF$474,3,FALSE)*FC222*($K222)+IF($G222&lt;&gt;0,($I222/$G222)*FC222,0)*(1-$K222)</f>
        <v>0</v>
      </c>
      <c r="FF222" s="1203">
        <f>VLOOKUP($E222,FC$463:FF$474,4,FALSE)*FC222*($K222)+(FC222-FD222-FE222)*(1-$K222)</f>
        <v>0</v>
      </c>
      <c r="FG222" s="1243"/>
      <c r="FK222" s="1202">
        <f>$G222</f>
        <v>0</v>
      </c>
      <c r="FL222" s="1203">
        <f>VLOOKUP($E222,FK$463:FN$474,2,FALSE)*FK222*($K222)+IF($G222&lt;&gt;0,($H222/$G222)*FK222,0)*(1-$K222)</f>
        <v>0</v>
      </c>
      <c r="FM222" s="1203">
        <f>VLOOKUP($E222,FK$463:FN$474,3,FALSE)*FK222*($K222)+IF($G222&lt;&gt;0,($I222/$G222)*FK222,0)*(1-$K222)</f>
        <v>0</v>
      </c>
      <c r="FN222" s="1203">
        <f>VLOOKUP($E222,FK$463:FN$474,4,FALSE)*FK222*($K222)+(FK222-FL222-FM222)*(1-$K222)</f>
        <v>0</v>
      </c>
      <c r="FO222" s="1243"/>
    </row>
    <row r="223" spans="1:171" ht="16.5">
      <c r="A223" s="1331" t="s">
        <v>418</v>
      </c>
      <c r="B223" s="520"/>
      <c r="C223" s="1226"/>
      <c r="D223" s="1227"/>
      <c r="E223" s="1227"/>
      <c r="F223" s="1228"/>
      <c r="G223" s="1245">
        <f>SUM(G221:G222)</f>
        <v>0</v>
      </c>
      <c r="H223" s="1245">
        <f>SUM(H221:H222)</f>
        <v>0</v>
      </c>
      <c r="I223" s="1245">
        <f>SUM(I221:I222)</f>
        <v>0</v>
      </c>
      <c r="J223" s="1246">
        <f>SUM(J221:J222)</f>
        <v>0</v>
      </c>
      <c r="K223" s="1167"/>
      <c r="O223" s="1332">
        <f>SUM(O221:O222)</f>
        <v>0</v>
      </c>
      <c r="P223" s="1332">
        <f>SUM(P221:P222)</f>
        <v>0</v>
      </c>
      <c r="Q223" s="1332">
        <f>SUM(Q221:Q222)</f>
        <v>0</v>
      </c>
      <c r="R223" s="1332">
        <f>SUM(R221:R222)</f>
        <v>0</v>
      </c>
      <c r="S223" s="1243"/>
      <c r="W223" s="1332">
        <f>SUM(W221:W222)</f>
        <v>0</v>
      </c>
      <c r="X223" s="1332">
        <f>SUM(X221:X222)</f>
        <v>0</v>
      </c>
      <c r="Y223" s="1332">
        <f>SUM(Y221:Y222)</f>
        <v>0</v>
      </c>
      <c r="Z223" s="1332">
        <f>SUM(Z221:Z222)</f>
        <v>0</v>
      </c>
      <c r="AA223" s="1243"/>
      <c r="AE223" s="1332">
        <f>SUM(AE221:AE222)</f>
        <v>0</v>
      </c>
      <c r="AF223" s="1332">
        <f>SUM(AF221:AF222)</f>
        <v>0</v>
      </c>
      <c r="AG223" s="1332">
        <f>SUM(AG221:AG222)</f>
        <v>0</v>
      </c>
      <c r="AH223" s="1332">
        <f>SUM(AH221:AH222)</f>
        <v>0</v>
      </c>
      <c r="AI223" s="1243"/>
      <c r="AM223" s="1332">
        <f>SUM(AM221:AM222)</f>
        <v>0</v>
      </c>
      <c r="AN223" s="1332">
        <f>SUM(AN221:AN222)</f>
        <v>0</v>
      </c>
      <c r="AO223" s="1332">
        <f>SUM(AO221:AO222)</f>
        <v>0</v>
      </c>
      <c r="AP223" s="1332">
        <f>SUM(AP221:AP222)</f>
        <v>0</v>
      </c>
      <c r="AQ223" s="1243"/>
      <c r="AU223" s="1332">
        <f>SUM(AU221:AU222)</f>
        <v>0</v>
      </c>
      <c r="AV223" s="1332">
        <f>SUM(AV221:AV222)</f>
        <v>0</v>
      </c>
      <c r="AW223" s="1332">
        <f>SUM(AW221:AW222)</f>
        <v>0</v>
      </c>
      <c r="AX223" s="1332">
        <f>SUM(AX221:AX222)</f>
        <v>0</v>
      </c>
      <c r="AY223" s="1243"/>
      <c r="BC223" s="1332">
        <f>SUM(BC221:BC222)</f>
        <v>0</v>
      </c>
      <c r="BD223" s="1332">
        <f>SUM(BD221:BD222)</f>
        <v>0</v>
      </c>
      <c r="BE223" s="1332">
        <f>SUM(BE221:BE222)</f>
        <v>0</v>
      </c>
      <c r="BF223" s="1332">
        <f>SUM(BF221:BF222)</f>
        <v>0</v>
      </c>
      <c r="BG223" s="1243"/>
      <c r="BK223" s="1332">
        <f>SUM(BK221:BK222)</f>
        <v>0</v>
      </c>
      <c r="BL223" s="1332">
        <f>SUM(BL221:BL222)</f>
        <v>0</v>
      </c>
      <c r="BM223" s="1332">
        <f>SUM(BM221:BM222)</f>
        <v>0</v>
      </c>
      <c r="BN223" s="1332">
        <f>SUM(BN221:BN222)</f>
        <v>0</v>
      </c>
      <c r="BO223" s="1243"/>
      <c r="BS223" s="1332">
        <f>SUM(BS221:BS222)</f>
        <v>0</v>
      </c>
      <c r="BT223" s="1332">
        <f>SUM(BT221:BT222)</f>
        <v>0</v>
      </c>
      <c r="BU223" s="1332">
        <f>SUM(BU221:BU222)</f>
        <v>0</v>
      </c>
      <c r="BV223" s="1332">
        <f>SUM(BV221:BV222)</f>
        <v>0</v>
      </c>
      <c r="BW223" s="1243"/>
      <c r="CA223" s="1332">
        <f>SUM(CA221:CA222)</f>
        <v>0</v>
      </c>
      <c r="CB223" s="1332">
        <f>SUM(CB221:CB222)</f>
        <v>0</v>
      </c>
      <c r="CC223" s="1332">
        <f>SUM(CC221:CC222)</f>
        <v>0</v>
      </c>
      <c r="CD223" s="1332">
        <f>SUM(CD221:CD222)</f>
        <v>0</v>
      </c>
      <c r="CE223" s="1243"/>
      <c r="CI223" s="1332">
        <f>SUM(CI221:CI222)</f>
        <v>0</v>
      </c>
      <c r="CJ223" s="1332">
        <f>SUM(CJ221:CJ222)</f>
        <v>0</v>
      </c>
      <c r="CK223" s="1332">
        <f>SUM(CK221:CK222)</f>
        <v>0</v>
      </c>
      <c r="CL223" s="1332">
        <f>SUM(CL221:CL222)</f>
        <v>0</v>
      </c>
      <c r="CM223" s="1243"/>
      <c r="CQ223" s="1332">
        <f>SUM(CQ221:CQ222)</f>
        <v>0</v>
      </c>
      <c r="CR223" s="1332">
        <f>SUM(CR221:CR222)</f>
        <v>0</v>
      </c>
      <c r="CS223" s="1332">
        <f>SUM(CS221:CS222)</f>
        <v>0</v>
      </c>
      <c r="CT223" s="1332">
        <f>SUM(CT221:CT222)</f>
        <v>0</v>
      </c>
      <c r="CU223" s="1243"/>
      <c r="CY223" s="1332">
        <f>SUM(CY221:CY222)</f>
        <v>0</v>
      </c>
      <c r="CZ223" s="1332">
        <f>SUM(CZ221:CZ222)</f>
        <v>0</v>
      </c>
      <c r="DA223" s="1332">
        <f>SUM(DA221:DA222)</f>
        <v>0</v>
      </c>
      <c r="DB223" s="1332">
        <f>SUM(DB221:DB222)</f>
        <v>0</v>
      </c>
      <c r="DC223" s="1243"/>
      <c r="DG223" s="1332">
        <f>SUM(DG221:DG222)</f>
        <v>0</v>
      </c>
      <c r="DH223" s="1332">
        <f>SUM(DH221:DH222)</f>
        <v>0</v>
      </c>
      <c r="DI223" s="1332">
        <f>SUM(DI221:DI222)</f>
        <v>0</v>
      </c>
      <c r="DJ223" s="1332">
        <f>SUM(DJ221:DJ222)</f>
        <v>0</v>
      </c>
      <c r="DK223" s="1243"/>
      <c r="DO223" s="1332">
        <f>SUM(DO221:DO222)</f>
        <v>0</v>
      </c>
      <c r="DP223" s="1332">
        <f>SUM(DP221:DP222)</f>
        <v>0</v>
      </c>
      <c r="DQ223" s="1332">
        <f>SUM(DQ221:DQ222)</f>
        <v>0</v>
      </c>
      <c r="DR223" s="1332">
        <f>SUM(DR221:DR222)</f>
        <v>0</v>
      </c>
      <c r="DS223" s="1243"/>
      <c r="DW223" s="1332">
        <f>SUM(DW221:DW222)</f>
        <v>0</v>
      </c>
      <c r="DX223" s="1332">
        <f>SUM(DX221:DX222)</f>
        <v>0</v>
      </c>
      <c r="DY223" s="1332">
        <f>SUM(DY221:DY222)</f>
        <v>0</v>
      </c>
      <c r="DZ223" s="1332">
        <f>SUM(DZ221:DZ222)</f>
        <v>0</v>
      </c>
      <c r="EA223" s="1243"/>
      <c r="EE223" s="1332">
        <f>SUM(EE221:EE222)</f>
        <v>0</v>
      </c>
      <c r="EF223" s="1332">
        <f>SUM(EF221:EF222)</f>
        <v>0</v>
      </c>
      <c r="EG223" s="1332">
        <f>SUM(EG221:EG222)</f>
        <v>0</v>
      </c>
      <c r="EH223" s="1332">
        <f>SUM(EH221:EH222)</f>
        <v>0</v>
      </c>
      <c r="EI223" s="1243"/>
      <c r="EM223" s="1332">
        <f>SUM(EM221:EM222)</f>
        <v>0</v>
      </c>
      <c r="EN223" s="1332">
        <f>SUM(EN221:EN222)</f>
        <v>0</v>
      </c>
      <c r="EO223" s="1332">
        <f>SUM(EO221:EO222)</f>
        <v>0</v>
      </c>
      <c r="EP223" s="1332">
        <f>SUM(EP221:EP222)</f>
        <v>0</v>
      </c>
      <c r="EQ223" s="1243"/>
      <c r="EU223" s="1332">
        <f>SUM(EU221:EU222)</f>
        <v>0</v>
      </c>
      <c r="EV223" s="1332">
        <f>SUM(EV221:EV222)</f>
        <v>0</v>
      </c>
      <c r="EW223" s="1332">
        <f>SUM(EW221:EW222)</f>
        <v>0</v>
      </c>
      <c r="EX223" s="1332">
        <f>SUM(EX221:EX222)</f>
        <v>0</v>
      </c>
      <c r="EY223" s="1243"/>
      <c r="FC223" s="1332">
        <f>SUM(FC221:FC222)</f>
        <v>0</v>
      </c>
      <c r="FD223" s="1332">
        <f>SUM(FD221:FD222)</f>
        <v>0</v>
      </c>
      <c r="FE223" s="1332">
        <f>SUM(FE221:FE222)</f>
        <v>0</v>
      </c>
      <c r="FF223" s="1332">
        <f>SUM(FF221:FF222)</f>
        <v>0</v>
      </c>
      <c r="FG223" s="1243"/>
      <c r="FK223" s="1332">
        <f>SUM(FK221:FK222)</f>
        <v>0</v>
      </c>
      <c r="FL223" s="1332">
        <f>SUM(FL221:FL222)</f>
        <v>0</v>
      </c>
      <c r="FM223" s="1332">
        <f>SUM(FM221:FM222)</f>
        <v>0</v>
      </c>
      <c r="FN223" s="1332">
        <f>SUM(FN221:FN222)</f>
        <v>0</v>
      </c>
      <c r="FO223" s="1243"/>
    </row>
    <row r="224" spans="1:171">
      <c r="A224" s="1333"/>
      <c r="B224" s="520"/>
      <c r="C224" s="521"/>
      <c r="D224" s="521"/>
      <c r="E224" s="521"/>
      <c r="F224" s="521"/>
      <c r="G224" s="1339"/>
      <c r="H224" s="880"/>
      <c r="I224" s="880"/>
      <c r="J224" s="1340"/>
      <c r="K224" s="1167"/>
      <c r="O224" s="132"/>
      <c r="S224" s="1243"/>
      <c r="W224" s="132"/>
      <c r="AA224" s="1243"/>
      <c r="AE224" s="132"/>
      <c r="AI224" s="1243"/>
      <c r="AM224" s="132"/>
      <c r="AQ224" s="1243"/>
      <c r="AU224" s="132"/>
      <c r="AY224" s="1243"/>
      <c r="BC224" s="132"/>
      <c r="BG224" s="1243"/>
      <c r="BK224" s="132"/>
      <c r="BO224" s="1243"/>
      <c r="BS224" s="132"/>
      <c r="BW224" s="1243"/>
      <c r="CA224" s="132"/>
      <c r="CE224" s="1243"/>
      <c r="CI224" s="132"/>
      <c r="CM224" s="1243"/>
      <c r="CQ224" s="132"/>
      <c r="CU224" s="1243"/>
      <c r="CY224" s="132"/>
      <c r="DC224" s="1243"/>
      <c r="DG224" s="132"/>
      <c r="DK224" s="1243"/>
      <c r="DO224" s="132"/>
      <c r="DS224" s="1243"/>
      <c r="DW224" s="132"/>
      <c r="EA224" s="1243"/>
      <c r="EE224" s="132"/>
      <c r="EI224" s="1243"/>
      <c r="EM224" s="132"/>
      <c r="EQ224" s="1243"/>
      <c r="EU224" s="132"/>
      <c r="EY224" s="1243"/>
      <c r="FC224" s="132"/>
      <c r="FG224" s="1243"/>
      <c r="FK224" s="132"/>
      <c r="FO224" s="1243"/>
    </row>
    <row r="225" spans="1:171" ht="16.5">
      <c r="A225" s="1334" t="s">
        <v>419</v>
      </c>
      <c r="B225" s="520"/>
      <c r="C225" s="521"/>
      <c r="D225" s="521"/>
      <c r="E225" s="521"/>
      <c r="F225" s="521"/>
      <c r="G225" s="1339"/>
      <c r="H225" s="880"/>
      <c r="I225" s="880"/>
      <c r="J225" s="1340"/>
      <c r="K225" s="1167"/>
      <c r="O225" s="132"/>
      <c r="S225" s="1243"/>
      <c r="W225" s="132"/>
      <c r="AA225" s="1243"/>
      <c r="AE225" s="132"/>
      <c r="AI225" s="1243"/>
      <c r="AM225" s="132"/>
      <c r="AQ225" s="1243"/>
      <c r="AU225" s="132"/>
      <c r="AY225" s="1243"/>
      <c r="BC225" s="132"/>
      <c r="BG225" s="1243"/>
      <c r="BK225" s="132"/>
      <c r="BO225" s="1243"/>
      <c r="BS225" s="132"/>
      <c r="BW225" s="1243"/>
      <c r="CA225" s="132"/>
      <c r="CE225" s="1243"/>
      <c r="CI225" s="132"/>
      <c r="CM225" s="1243"/>
      <c r="CQ225" s="132"/>
      <c r="CU225" s="1243"/>
      <c r="CY225" s="132"/>
      <c r="DC225" s="1243"/>
      <c r="DG225" s="132"/>
      <c r="DK225" s="1243"/>
      <c r="DO225" s="132"/>
      <c r="DS225" s="1243"/>
      <c r="DW225" s="132"/>
      <c r="EA225" s="1243"/>
      <c r="EE225" s="132"/>
      <c r="EI225" s="1243"/>
      <c r="EM225" s="132"/>
      <c r="EQ225" s="1243"/>
      <c r="EU225" s="132"/>
      <c r="EY225" s="1243"/>
      <c r="FC225" s="132"/>
      <c r="FG225" s="1243"/>
      <c r="FK225" s="132"/>
      <c r="FO225" s="1243"/>
    </row>
    <row r="226" spans="1:171">
      <c r="A226" s="1325"/>
      <c r="B226" s="1232" t="s">
        <v>395</v>
      </c>
      <c r="C226" s="1197"/>
      <c r="D226" s="1197" t="s">
        <v>420</v>
      </c>
      <c r="E226" s="629" t="str">
        <f>'Sch 3 - Expenses'!E61</f>
        <v>DIST</v>
      </c>
      <c r="F226" s="1199"/>
      <c r="G226" s="629">
        <f>'Sch 3 - Expenses'!G61</f>
        <v>0</v>
      </c>
      <c r="H226" s="629">
        <f>'Sch 3 - Expenses'!H61</f>
        <v>0</v>
      </c>
      <c r="I226" s="629">
        <f>'Sch 3 - Expenses'!I61</f>
        <v>0</v>
      </c>
      <c r="J226" s="630">
        <f>'Sch 3 - Expenses'!J61</f>
        <v>0</v>
      </c>
      <c r="K226" s="1167">
        <f>IF($E226="DIRECT",0,1)</f>
        <v>1</v>
      </c>
      <c r="O226" s="1202">
        <f>$G226</f>
        <v>0</v>
      </c>
      <c r="P226" s="1203">
        <f>VLOOKUP($E226,O$463:R$474,2,FALSE)*O226*($K226)+IF($G226&lt;&gt;0,($H226/$G226)*O226,0)*(1-$K226)</f>
        <v>0</v>
      </c>
      <c r="Q226" s="1203">
        <f>VLOOKUP($E226,O$463:R$474,3,FALSE)*O226*($K226)+IF($G226&lt;&gt;0,($I226/$G226)*O226,0)*(1-$K226)</f>
        <v>0</v>
      </c>
      <c r="R226" s="1203">
        <f>VLOOKUP($E226,O$463:R$474,4,FALSE)*O226*($K226)+(O226-P226-Q226)*(1-$K226)</f>
        <v>0</v>
      </c>
      <c r="S226" s="1243"/>
      <c r="W226" s="1202">
        <f>$G226</f>
        <v>0</v>
      </c>
      <c r="X226" s="1203">
        <f>VLOOKUP($E226,W$463:Z$474,2,FALSE)*W226*($K226)+IF($G226&lt;&gt;0,($H226/$G226)*W226,0)*(1-$K226)</f>
        <v>0</v>
      </c>
      <c r="Y226" s="1203">
        <f>VLOOKUP($E226,W$463:Z$474,3,FALSE)*W226*($K226)+IF($G226&lt;&gt;0,($I226/$G226)*W226,0)*(1-$K226)</f>
        <v>0</v>
      </c>
      <c r="Z226" s="1203">
        <f>VLOOKUP($E226,W$463:Z$474,4,FALSE)*W226*($K226)+(W226-X226-Y226)*(1-$K226)</f>
        <v>0</v>
      </c>
      <c r="AA226" s="1243"/>
      <c r="AE226" s="1202">
        <f>$G226</f>
        <v>0</v>
      </c>
      <c r="AF226" s="1203">
        <f>VLOOKUP($E226,AE$463:AH$474,2,FALSE)*AE226*($K226)+IF($G226&lt;&gt;0,($H226/$G226)*AE226,0)*(1-$K226)</f>
        <v>0</v>
      </c>
      <c r="AG226" s="1203">
        <f>VLOOKUP($E226,AE$463:AH$474,3,FALSE)*AE226*($K226)+IF($G226&lt;&gt;0,($I226/$G226)*AE226,0)*(1-$K226)</f>
        <v>0</v>
      </c>
      <c r="AH226" s="1203">
        <f>VLOOKUP($E226,AE$463:AH$474,4,FALSE)*AE226*($K226)+(AE226-AF226-AG226)*(1-$K226)</f>
        <v>0</v>
      </c>
      <c r="AI226" s="1243"/>
      <c r="AM226" s="1202">
        <f>$G226</f>
        <v>0</v>
      </c>
      <c r="AN226" s="1203">
        <f>VLOOKUP($E226,AM$463:AP$474,2,FALSE)*AM226*($K226)+IF($G226&lt;&gt;0,($H226/$G226)*AM226,0)*(1-$K226)</f>
        <v>0</v>
      </c>
      <c r="AO226" s="1203">
        <f>VLOOKUP($E226,AM$463:AP$474,3,FALSE)*AM226*($K226)+IF($G226&lt;&gt;0,($I226/$G226)*AM226,0)*(1-$K226)</f>
        <v>0</v>
      </c>
      <c r="AP226" s="1203">
        <f>VLOOKUP($E226,AM$463:AP$474,4,FALSE)*AM226*($K226)+(AM226-AN226-AO226)*(1-$K226)</f>
        <v>0</v>
      </c>
      <c r="AQ226" s="1243"/>
      <c r="AU226" s="1202">
        <f>$G226</f>
        <v>0</v>
      </c>
      <c r="AV226" s="1203">
        <f>VLOOKUP($E226,AU$463:AX$474,2,FALSE)*AU226*($K226)+IF($G226&lt;&gt;0,($H226/$G226)*AU226,0)*(1-$K226)</f>
        <v>0</v>
      </c>
      <c r="AW226" s="1203">
        <f>VLOOKUP($E226,AU$463:AX$474,3,FALSE)*AU226*($K226)+IF($G226&lt;&gt;0,($I226/$G226)*AU226,0)*(1-$K226)</f>
        <v>0</v>
      </c>
      <c r="AX226" s="1203">
        <f>VLOOKUP($E226,AU$463:AX$474,4,FALSE)*AU226*($K226)+(AU226-AV226-AW226)*(1-$K226)</f>
        <v>0</v>
      </c>
      <c r="AY226" s="1243"/>
      <c r="BC226" s="1202">
        <f>$G226</f>
        <v>0</v>
      </c>
      <c r="BD226" s="1203">
        <f>VLOOKUP($E226,BC$463:BF$474,2,FALSE)*BC226*($K226)+IF($G226&lt;&gt;0,($H226/$G226)*BC226,0)*(1-$K226)</f>
        <v>0</v>
      </c>
      <c r="BE226" s="1203">
        <f>VLOOKUP($E226,BC$463:BF$474,3,FALSE)*BC226*($K226)+IF($G226&lt;&gt;0,($I226/$G226)*BC226,0)*(1-$K226)</f>
        <v>0</v>
      </c>
      <c r="BF226" s="1203">
        <f>VLOOKUP($E226,BC$463:BF$474,4,FALSE)*BC226*($K226)+(BC226-BD226-BE226)*(1-$K226)</f>
        <v>0</v>
      </c>
      <c r="BG226" s="1243"/>
      <c r="BK226" s="1202">
        <f>$G226</f>
        <v>0</v>
      </c>
      <c r="BL226" s="1203">
        <f>VLOOKUP($E226,BK$463:BN$474,2,FALSE)*BK226*($K226)+IF($G226&lt;&gt;0,($H226/$G226)*BK226,0)*(1-$K226)</f>
        <v>0</v>
      </c>
      <c r="BM226" s="1203">
        <f>VLOOKUP($E226,BK$463:BN$474,3,FALSE)*BK226*($K226)+IF($G226&lt;&gt;0,($I226/$G226)*BK226,0)*(1-$K226)</f>
        <v>0</v>
      </c>
      <c r="BN226" s="1203">
        <f>VLOOKUP($E226,BK$463:BN$474,4,FALSE)*BK226*($K226)+(BK226-BL226-BM226)*(1-$K226)</f>
        <v>0</v>
      </c>
      <c r="BO226" s="1243"/>
      <c r="BS226" s="1202">
        <f>$G226</f>
        <v>0</v>
      </c>
      <c r="BT226" s="1203">
        <f>VLOOKUP($E226,BS$463:BV$474,2,FALSE)*BS226*($K226)+IF($G226&lt;&gt;0,($H226/$G226)*BS226,0)*(1-$K226)</f>
        <v>0</v>
      </c>
      <c r="BU226" s="1203">
        <f>VLOOKUP($E226,BS$463:BV$474,3,FALSE)*BS226*($K226)+IF($G226&lt;&gt;0,($I226/$G226)*BS226,0)*(1-$K226)</f>
        <v>0</v>
      </c>
      <c r="BV226" s="1203">
        <f>VLOOKUP($E226,BS$463:BV$474,4,FALSE)*BS226*($K226)+(BS226-BT226-BU226)*(1-$K226)</f>
        <v>0</v>
      </c>
      <c r="BW226" s="1243"/>
      <c r="CA226" s="1202">
        <f>$G226</f>
        <v>0</v>
      </c>
      <c r="CB226" s="1203">
        <f>VLOOKUP($E226,CA$463:CD$474,2,FALSE)*CA226*($K226)+IF($G226&lt;&gt;0,($H226/$G226)*CA226,0)*(1-$K226)</f>
        <v>0</v>
      </c>
      <c r="CC226" s="1203">
        <f>VLOOKUP($E226,CA$463:CD$474,3,FALSE)*CA226*($K226)+IF($G226&lt;&gt;0,($I226/$G226)*CA226,0)*(1-$K226)</f>
        <v>0</v>
      </c>
      <c r="CD226" s="1203">
        <f>VLOOKUP($E226,CA$463:CD$474,4,FALSE)*CA226*($K226)+(CA226-CB226-CC226)*(1-$K226)</f>
        <v>0</v>
      </c>
      <c r="CE226" s="1243"/>
      <c r="CI226" s="1202">
        <f>$G226</f>
        <v>0</v>
      </c>
      <c r="CJ226" s="1203">
        <f>VLOOKUP($E226,CI$463:CL$474,2,FALSE)*CI226*($K226)+IF($G226&lt;&gt;0,($H226/$G226)*CI226,0)*(1-$K226)</f>
        <v>0</v>
      </c>
      <c r="CK226" s="1203">
        <f>VLOOKUP($E226,CI$463:CL$474,3,FALSE)*CI226*($K226)+IF($G226&lt;&gt;0,($I226/$G226)*CI226,0)*(1-$K226)</f>
        <v>0</v>
      </c>
      <c r="CL226" s="1203">
        <f>VLOOKUP($E226,CI$463:CL$474,4,FALSE)*CI226*($K226)+(CI226-CJ226-CK226)*(1-$K226)</f>
        <v>0</v>
      </c>
      <c r="CM226" s="1243"/>
      <c r="CQ226" s="1202">
        <f>$G226</f>
        <v>0</v>
      </c>
      <c r="CR226" s="1203">
        <f>VLOOKUP($E226,CQ$463:CT$474,2,FALSE)*CQ226*($K226)+IF($G226&lt;&gt;0,($H226/$G226)*CQ226,0)*(1-$K226)</f>
        <v>0</v>
      </c>
      <c r="CS226" s="1203">
        <f>VLOOKUP($E226,CQ$463:CT$474,3,FALSE)*CQ226*($K226)+IF($G226&lt;&gt;0,($I226/$G226)*CQ226,0)*(1-$K226)</f>
        <v>0</v>
      </c>
      <c r="CT226" s="1203">
        <f>VLOOKUP($E226,CQ$463:CT$474,4,FALSE)*CQ226*($K226)+(CQ226-CR226-CS226)*(1-$K226)</f>
        <v>0</v>
      </c>
      <c r="CU226" s="1243"/>
      <c r="CY226" s="1202">
        <f>$G226</f>
        <v>0</v>
      </c>
      <c r="CZ226" s="1203">
        <f>VLOOKUP($E226,CY$463:DB$474,2,FALSE)*CY226*($K226)+IF($G226&lt;&gt;0,($H226/$G226)*CY226,0)*(1-$K226)</f>
        <v>0</v>
      </c>
      <c r="DA226" s="1203">
        <f>VLOOKUP($E226,CY$463:DB$474,3,FALSE)*CY226*($K226)+IF($G226&lt;&gt;0,($I226/$G226)*CY226,0)*(1-$K226)</f>
        <v>0</v>
      </c>
      <c r="DB226" s="1203">
        <f>VLOOKUP($E226,CY$463:DB$474,4,FALSE)*CY226*($K226)+(CY226-CZ226-DA226)*(1-$K226)</f>
        <v>0</v>
      </c>
      <c r="DC226" s="1243"/>
      <c r="DG226" s="1202">
        <f>$G226</f>
        <v>0</v>
      </c>
      <c r="DH226" s="1203">
        <f>VLOOKUP($E226,DG$463:DJ$474,2,FALSE)*DG226*($K226)+IF($G226&lt;&gt;0,($H226/$G226)*DG226,0)*(1-$K226)</f>
        <v>0</v>
      </c>
      <c r="DI226" s="1203">
        <f>VLOOKUP($E226,DG$463:DJ$474,3,FALSE)*DG226*($K226)+IF($G226&lt;&gt;0,($I226/$G226)*DG226,0)*(1-$K226)</f>
        <v>0</v>
      </c>
      <c r="DJ226" s="1203">
        <f>VLOOKUP($E226,DG$463:DJ$474,4,FALSE)*DG226*($K226)+(DG226-DH226-DI226)*(1-$K226)</f>
        <v>0</v>
      </c>
      <c r="DK226" s="1243"/>
      <c r="DO226" s="1202">
        <f>$G226</f>
        <v>0</v>
      </c>
      <c r="DP226" s="1203">
        <f>VLOOKUP($E226,DO$463:DR$474,2,FALSE)*DO226*($K226)+IF($G226&lt;&gt;0,($H226/$G226)*DO226,0)*(1-$K226)</f>
        <v>0</v>
      </c>
      <c r="DQ226" s="1203">
        <f>VLOOKUP($E226,DO$463:DR$474,3,FALSE)*DO226*($K226)+IF($G226&lt;&gt;0,($I226/$G226)*DO226,0)*(1-$K226)</f>
        <v>0</v>
      </c>
      <c r="DR226" s="1203">
        <f>VLOOKUP($E226,DO$463:DR$474,4,FALSE)*DO226*($K226)+(DO226-DP226-DQ226)*(1-$K226)</f>
        <v>0</v>
      </c>
      <c r="DS226" s="1243"/>
      <c r="DW226" s="1202">
        <f>$G226</f>
        <v>0</v>
      </c>
      <c r="DX226" s="1203">
        <f>VLOOKUP($E226,DW$463:DZ$474,2,FALSE)*DW226*($K226)+IF($G226&lt;&gt;0,($H226/$G226)*DW226,0)*(1-$K226)</f>
        <v>0</v>
      </c>
      <c r="DY226" s="1203">
        <f>VLOOKUP($E226,DW$463:DZ$474,3,FALSE)*DW226*($K226)+IF($G226&lt;&gt;0,($I226/$G226)*DW226,0)*(1-$K226)</f>
        <v>0</v>
      </c>
      <c r="DZ226" s="1203">
        <f>VLOOKUP($E226,DW$463:DZ$474,4,FALSE)*DW226*($K226)+(DW226-DX226-DY226)*(1-$K226)</f>
        <v>0</v>
      </c>
      <c r="EA226" s="1243"/>
      <c r="EE226" s="1202">
        <f>$G226</f>
        <v>0</v>
      </c>
      <c r="EF226" s="1203">
        <f>VLOOKUP($E226,EE$463:EH$474,2,FALSE)*EE226*($K226)+IF($G226&lt;&gt;0,($H226/$G226)*EE226,0)*(1-$K226)</f>
        <v>0</v>
      </c>
      <c r="EG226" s="1203">
        <f>VLOOKUP($E226,EE$463:EH$474,3,FALSE)*EE226*($K226)+IF($G226&lt;&gt;0,($I226/$G226)*EE226,0)*(1-$K226)</f>
        <v>0</v>
      </c>
      <c r="EH226" s="1203">
        <f>VLOOKUP($E226,EE$463:EH$474,4,FALSE)*EE226*($K226)+(EE226-EF226-EG226)*(1-$K226)</f>
        <v>0</v>
      </c>
      <c r="EI226" s="1243"/>
      <c r="EM226" s="1202">
        <f>$G226</f>
        <v>0</v>
      </c>
      <c r="EN226" s="1203">
        <f>VLOOKUP($E226,EM$463:EP$474,2,FALSE)*EM226*($K226)+IF($G226&lt;&gt;0,($H226/$G226)*EM226,0)*(1-$K226)</f>
        <v>0</v>
      </c>
      <c r="EO226" s="1203">
        <f>VLOOKUP($E226,EM$463:EP$474,3,FALSE)*EM226*($K226)+IF($G226&lt;&gt;0,($I226/$G226)*EM226,0)*(1-$K226)</f>
        <v>0</v>
      </c>
      <c r="EP226" s="1203">
        <f>VLOOKUP($E226,EM$463:EP$474,4,FALSE)*EM226*($K226)+(EM226-EN226-EO226)*(1-$K226)</f>
        <v>0</v>
      </c>
      <c r="EQ226" s="1243"/>
      <c r="EU226" s="1202">
        <f>$G226</f>
        <v>0</v>
      </c>
      <c r="EV226" s="1203">
        <f>VLOOKUP($E226,EU$463:EX$474,2,FALSE)*EU226*($K226)+IF($G226&lt;&gt;0,($H226/$G226)*EU226,0)*(1-$K226)</f>
        <v>0</v>
      </c>
      <c r="EW226" s="1203">
        <f>VLOOKUP($E226,EU$463:EX$474,3,FALSE)*EU226*($K226)+IF($G226&lt;&gt;0,($I226/$G226)*EU226,0)*(1-$K226)</f>
        <v>0</v>
      </c>
      <c r="EX226" s="1203">
        <f>VLOOKUP($E226,EU$463:EX$474,4,FALSE)*EU226*($K226)+(EU226-EV226-EW226)*(1-$K226)</f>
        <v>0</v>
      </c>
      <c r="EY226" s="1243"/>
      <c r="FC226" s="1202">
        <f>$G226</f>
        <v>0</v>
      </c>
      <c r="FD226" s="1203">
        <f>VLOOKUP($E226,FC$463:FF$474,2,FALSE)*FC226*($K226)+IF($G226&lt;&gt;0,($H226/$G226)*FC226,0)*(1-$K226)</f>
        <v>0</v>
      </c>
      <c r="FE226" s="1203">
        <f>VLOOKUP($E226,FC$463:FF$474,3,FALSE)*FC226*($K226)+IF($G226&lt;&gt;0,($I226/$G226)*FC226,0)*(1-$K226)</f>
        <v>0</v>
      </c>
      <c r="FF226" s="1203">
        <f>VLOOKUP($E226,FC$463:FF$474,4,FALSE)*FC226*($K226)+(FC226-FD226-FE226)*(1-$K226)</f>
        <v>0</v>
      </c>
      <c r="FG226" s="1243"/>
      <c r="FK226" s="1202">
        <f>$G226</f>
        <v>0</v>
      </c>
      <c r="FL226" s="1203">
        <f>VLOOKUP($E226,FK$463:FN$474,2,FALSE)*FK226*($K226)+IF($G226&lt;&gt;0,($H226/$G226)*FK226,0)*(1-$K226)</f>
        <v>0</v>
      </c>
      <c r="FM226" s="1203">
        <f>VLOOKUP($E226,FK$463:FN$474,3,FALSE)*FK226*($K226)+IF($G226&lt;&gt;0,($I226/$G226)*FK226,0)*(1-$K226)</f>
        <v>0</v>
      </c>
      <c r="FN226" s="1203">
        <f>VLOOKUP($E226,FK$463:FN$474,4,FALSE)*FK226*($K226)+(FK226-FL226-FM226)*(1-$K226)</f>
        <v>0</v>
      </c>
      <c r="FO226" s="1243"/>
    </row>
    <row r="227" spans="1:171">
      <c r="A227" s="1325"/>
      <c r="B227" s="1232" t="s">
        <v>159</v>
      </c>
      <c r="C227" s="1197"/>
      <c r="D227" s="1197">
        <v>907</v>
      </c>
      <c r="E227" s="629" t="str">
        <f>'Sch 3 - Expenses'!E62</f>
        <v>DIST</v>
      </c>
      <c r="F227" s="1199"/>
      <c r="G227" s="629">
        <f>'Sch 3 - Expenses'!G62</f>
        <v>0</v>
      </c>
      <c r="H227" s="629">
        <f>'Sch 3 - Expenses'!H62</f>
        <v>0</v>
      </c>
      <c r="I227" s="629">
        <f>'Sch 3 - Expenses'!I62</f>
        <v>0</v>
      </c>
      <c r="J227" s="630">
        <f>'Sch 3 - Expenses'!J62</f>
        <v>0</v>
      </c>
      <c r="K227" s="1167">
        <f>IF($E227="DIRECT",0,1)</f>
        <v>1</v>
      </c>
      <c r="O227" s="1202">
        <f>$G227</f>
        <v>0</v>
      </c>
      <c r="P227" s="1203">
        <f>VLOOKUP($E227,O$463:R$474,2,FALSE)*O227*($K227)+IF($G227&lt;&gt;0,($H227/$G227)*O227,0)*(1-$K227)</f>
        <v>0</v>
      </c>
      <c r="Q227" s="1203">
        <f>VLOOKUP($E227,O$463:R$474,3,FALSE)*O227*($K227)+IF($G227&lt;&gt;0,($I227/$G227)*O227,0)*(1-$K227)</f>
        <v>0</v>
      </c>
      <c r="R227" s="1203">
        <f>VLOOKUP($E227,O$463:R$474,4,FALSE)*O227*($K227)+(O227-P227-Q227)*(1-$K227)</f>
        <v>0</v>
      </c>
      <c r="S227" s="1243"/>
      <c r="W227" s="1202">
        <f>$G227</f>
        <v>0</v>
      </c>
      <c r="X227" s="1203">
        <f>VLOOKUP($E227,W$463:Z$474,2,FALSE)*W227*($K227)+IF($G227&lt;&gt;0,($H227/$G227)*W227,0)*(1-$K227)</f>
        <v>0</v>
      </c>
      <c r="Y227" s="1203">
        <f>VLOOKUP($E227,W$463:Z$474,3,FALSE)*W227*($K227)+IF($G227&lt;&gt;0,($I227/$G227)*W227,0)*(1-$K227)</f>
        <v>0</v>
      </c>
      <c r="Z227" s="1203">
        <f>VLOOKUP($E227,W$463:Z$474,4,FALSE)*W227*($K227)+(W227-X227-Y227)*(1-$K227)</f>
        <v>0</v>
      </c>
      <c r="AA227" s="1243"/>
      <c r="AE227" s="1202">
        <f>$G227</f>
        <v>0</v>
      </c>
      <c r="AF227" s="1203">
        <f>VLOOKUP($E227,AE$463:AH$474,2,FALSE)*AE227*($K227)+IF($G227&lt;&gt;0,($H227/$G227)*AE227,0)*(1-$K227)</f>
        <v>0</v>
      </c>
      <c r="AG227" s="1203">
        <f>VLOOKUP($E227,AE$463:AH$474,3,FALSE)*AE227*($K227)+IF($G227&lt;&gt;0,($I227/$G227)*AE227,0)*(1-$K227)</f>
        <v>0</v>
      </c>
      <c r="AH227" s="1203">
        <f>VLOOKUP($E227,AE$463:AH$474,4,FALSE)*AE227*($K227)+(AE227-AF227-AG227)*(1-$K227)</f>
        <v>0</v>
      </c>
      <c r="AI227" s="1243"/>
      <c r="AM227" s="1202">
        <f>$G227</f>
        <v>0</v>
      </c>
      <c r="AN227" s="1203">
        <f>VLOOKUP($E227,AM$463:AP$474,2,FALSE)*AM227*($K227)+IF($G227&lt;&gt;0,($H227/$G227)*AM227,0)*(1-$K227)</f>
        <v>0</v>
      </c>
      <c r="AO227" s="1203">
        <f>VLOOKUP($E227,AM$463:AP$474,3,FALSE)*AM227*($K227)+IF($G227&lt;&gt;0,($I227/$G227)*AM227,0)*(1-$K227)</f>
        <v>0</v>
      </c>
      <c r="AP227" s="1203">
        <f>VLOOKUP($E227,AM$463:AP$474,4,FALSE)*AM227*($K227)+(AM227-AN227-AO227)*(1-$K227)</f>
        <v>0</v>
      </c>
      <c r="AQ227" s="1243"/>
      <c r="AU227" s="1202">
        <f>$G227</f>
        <v>0</v>
      </c>
      <c r="AV227" s="1203">
        <f>VLOOKUP($E227,AU$463:AX$474,2,FALSE)*AU227*($K227)+IF($G227&lt;&gt;0,($H227/$G227)*AU227,0)*(1-$K227)</f>
        <v>0</v>
      </c>
      <c r="AW227" s="1203">
        <f>VLOOKUP($E227,AU$463:AX$474,3,FALSE)*AU227*($K227)+IF($G227&lt;&gt;0,($I227/$G227)*AU227,0)*(1-$K227)</f>
        <v>0</v>
      </c>
      <c r="AX227" s="1203">
        <f>VLOOKUP($E227,AU$463:AX$474,4,FALSE)*AU227*($K227)+(AU227-AV227-AW227)*(1-$K227)</f>
        <v>0</v>
      </c>
      <c r="AY227" s="1243"/>
      <c r="BC227" s="1202">
        <f>$G227</f>
        <v>0</v>
      </c>
      <c r="BD227" s="1203">
        <f>VLOOKUP($E227,BC$463:BF$474,2,FALSE)*BC227*($K227)+IF($G227&lt;&gt;0,($H227/$G227)*BC227,0)*(1-$K227)</f>
        <v>0</v>
      </c>
      <c r="BE227" s="1203">
        <f>VLOOKUP($E227,BC$463:BF$474,3,FALSE)*BC227*($K227)+IF($G227&lt;&gt;0,($I227/$G227)*BC227,0)*(1-$K227)</f>
        <v>0</v>
      </c>
      <c r="BF227" s="1203">
        <f>VLOOKUP($E227,BC$463:BF$474,4,FALSE)*BC227*($K227)+(BC227-BD227-BE227)*(1-$K227)</f>
        <v>0</v>
      </c>
      <c r="BG227" s="1243"/>
      <c r="BK227" s="1202">
        <f>$G227</f>
        <v>0</v>
      </c>
      <c r="BL227" s="1203">
        <f>VLOOKUP($E227,BK$463:BN$474,2,FALSE)*BK227*($K227)+IF($G227&lt;&gt;0,($H227/$G227)*BK227,0)*(1-$K227)</f>
        <v>0</v>
      </c>
      <c r="BM227" s="1203">
        <f>VLOOKUP($E227,BK$463:BN$474,3,FALSE)*BK227*($K227)+IF($G227&lt;&gt;0,($I227/$G227)*BK227,0)*(1-$K227)</f>
        <v>0</v>
      </c>
      <c r="BN227" s="1203">
        <f>VLOOKUP($E227,BK$463:BN$474,4,FALSE)*BK227*($K227)+(BK227-BL227-BM227)*(1-$K227)</f>
        <v>0</v>
      </c>
      <c r="BO227" s="1243"/>
      <c r="BS227" s="1202">
        <f>$G227</f>
        <v>0</v>
      </c>
      <c r="BT227" s="1203">
        <f>VLOOKUP($E227,BS$463:BV$474,2,FALSE)*BS227*($K227)+IF($G227&lt;&gt;0,($H227/$G227)*BS227,0)*(1-$K227)</f>
        <v>0</v>
      </c>
      <c r="BU227" s="1203">
        <f>VLOOKUP($E227,BS$463:BV$474,3,FALSE)*BS227*($K227)+IF($G227&lt;&gt;0,($I227/$G227)*BS227,0)*(1-$K227)</f>
        <v>0</v>
      </c>
      <c r="BV227" s="1203">
        <f>VLOOKUP($E227,BS$463:BV$474,4,FALSE)*BS227*($K227)+(BS227-BT227-BU227)*(1-$K227)</f>
        <v>0</v>
      </c>
      <c r="BW227" s="1243"/>
      <c r="CA227" s="1202">
        <f>$G227</f>
        <v>0</v>
      </c>
      <c r="CB227" s="1203">
        <f>VLOOKUP($E227,CA$463:CD$474,2,FALSE)*CA227*($K227)+IF($G227&lt;&gt;0,($H227/$G227)*CA227,0)*(1-$K227)</f>
        <v>0</v>
      </c>
      <c r="CC227" s="1203">
        <f>VLOOKUP($E227,CA$463:CD$474,3,FALSE)*CA227*($K227)+IF($G227&lt;&gt;0,($I227/$G227)*CA227,0)*(1-$K227)</f>
        <v>0</v>
      </c>
      <c r="CD227" s="1203">
        <f>VLOOKUP($E227,CA$463:CD$474,4,FALSE)*CA227*($K227)+(CA227-CB227-CC227)*(1-$K227)</f>
        <v>0</v>
      </c>
      <c r="CE227" s="1243"/>
      <c r="CI227" s="1202">
        <f>$G227</f>
        <v>0</v>
      </c>
      <c r="CJ227" s="1203">
        <f>VLOOKUP($E227,CI$463:CL$474,2,FALSE)*CI227*($K227)+IF($G227&lt;&gt;0,($H227/$G227)*CI227,0)*(1-$K227)</f>
        <v>0</v>
      </c>
      <c r="CK227" s="1203">
        <f>VLOOKUP($E227,CI$463:CL$474,3,FALSE)*CI227*($K227)+IF($G227&lt;&gt;0,($I227/$G227)*CI227,0)*(1-$K227)</f>
        <v>0</v>
      </c>
      <c r="CL227" s="1203">
        <f>VLOOKUP($E227,CI$463:CL$474,4,FALSE)*CI227*($K227)+(CI227-CJ227-CK227)*(1-$K227)</f>
        <v>0</v>
      </c>
      <c r="CM227" s="1243"/>
      <c r="CQ227" s="1202">
        <f>$G227</f>
        <v>0</v>
      </c>
      <c r="CR227" s="1203">
        <f>VLOOKUP($E227,CQ$463:CT$474,2,FALSE)*CQ227*($K227)+IF($G227&lt;&gt;0,($H227/$G227)*CQ227,0)*(1-$K227)</f>
        <v>0</v>
      </c>
      <c r="CS227" s="1203">
        <f>VLOOKUP($E227,CQ$463:CT$474,3,FALSE)*CQ227*($K227)+IF($G227&lt;&gt;0,($I227/$G227)*CQ227,0)*(1-$K227)</f>
        <v>0</v>
      </c>
      <c r="CT227" s="1203">
        <f>VLOOKUP($E227,CQ$463:CT$474,4,FALSE)*CQ227*($K227)+(CQ227-CR227-CS227)*(1-$K227)</f>
        <v>0</v>
      </c>
      <c r="CU227" s="1243"/>
      <c r="CY227" s="1202">
        <f>$G227</f>
        <v>0</v>
      </c>
      <c r="CZ227" s="1203">
        <f>VLOOKUP($E227,CY$463:DB$474,2,FALSE)*CY227*($K227)+IF($G227&lt;&gt;0,($H227/$G227)*CY227,0)*(1-$K227)</f>
        <v>0</v>
      </c>
      <c r="DA227" s="1203">
        <f>VLOOKUP($E227,CY$463:DB$474,3,FALSE)*CY227*($K227)+IF($G227&lt;&gt;0,($I227/$G227)*CY227,0)*(1-$K227)</f>
        <v>0</v>
      </c>
      <c r="DB227" s="1203">
        <f>VLOOKUP($E227,CY$463:DB$474,4,FALSE)*CY227*($K227)+(CY227-CZ227-DA227)*(1-$K227)</f>
        <v>0</v>
      </c>
      <c r="DC227" s="1243"/>
      <c r="DG227" s="1202">
        <f>$G227</f>
        <v>0</v>
      </c>
      <c r="DH227" s="1203">
        <f>VLOOKUP($E227,DG$463:DJ$474,2,FALSE)*DG227*($K227)+IF($G227&lt;&gt;0,($H227/$G227)*DG227,0)*(1-$K227)</f>
        <v>0</v>
      </c>
      <c r="DI227" s="1203">
        <f>VLOOKUP($E227,DG$463:DJ$474,3,FALSE)*DG227*($K227)+IF($G227&lt;&gt;0,($I227/$G227)*DG227,0)*(1-$K227)</f>
        <v>0</v>
      </c>
      <c r="DJ227" s="1203">
        <f>VLOOKUP($E227,DG$463:DJ$474,4,FALSE)*DG227*($K227)+(DG227-DH227-DI227)*(1-$K227)</f>
        <v>0</v>
      </c>
      <c r="DK227" s="1243"/>
      <c r="DO227" s="1202">
        <f>$G227</f>
        <v>0</v>
      </c>
      <c r="DP227" s="1203">
        <f>VLOOKUP($E227,DO$463:DR$474,2,FALSE)*DO227*($K227)+IF($G227&lt;&gt;0,($H227/$G227)*DO227,0)*(1-$K227)</f>
        <v>0</v>
      </c>
      <c r="DQ227" s="1203">
        <f>VLOOKUP($E227,DO$463:DR$474,3,FALSE)*DO227*($K227)+IF($G227&lt;&gt;0,($I227/$G227)*DO227,0)*(1-$K227)</f>
        <v>0</v>
      </c>
      <c r="DR227" s="1203">
        <f>VLOOKUP($E227,DO$463:DR$474,4,FALSE)*DO227*($K227)+(DO227-DP227-DQ227)*(1-$K227)</f>
        <v>0</v>
      </c>
      <c r="DS227" s="1243"/>
      <c r="DW227" s="1202">
        <f>$G227</f>
        <v>0</v>
      </c>
      <c r="DX227" s="1203">
        <f>VLOOKUP($E227,DW$463:DZ$474,2,FALSE)*DW227*($K227)+IF($G227&lt;&gt;0,($H227/$G227)*DW227,0)*(1-$K227)</f>
        <v>0</v>
      </c>
      <c r="DY227" s="1203">
        <f>VLOOKUP($E227,DW$463:DZ$474,3,FALSE)*DW227*($K227)+IF($G227&lt;&gt;0,($I227/$G227)*DW227,0)*(1-$K227)</f>
        <v>0</v>
      </c>
      <c r="DZ227" s="1203">
        <f>VLOOKUP($E227,DW$463:DZ$474,4,FALSE)*DW227*($K227)+(DW227-DX227-DY227)*(1-$K227)</f>
        <v>0</v>
      </c>
      <c r="EA227" s="1243"/>
      <c r="EE227" s="1202">
        <f>$G227</f>
        <v>0</v>
      </c>
      <c r="EF227" s="1203">
        <f>VLOOKUP($E227,EE$463:EH$474,2,FALSE)*EE227*($K227)+IF($G227&lt;&gt;0,($H227/$G227)*EE227,0)*(1-$K227)</f>
        <v>0</v>
      </c>
      <c r="EG227" s="1203">
        <f>VLOOKUP($E227,EE$463:EH$474,3,FALSE)*EE227*($K227)+IF($G227&lt;&gt;0,($I227/$G227)*EE227,0)*(1-$K227)</f>
        <v>0</v>
      </c>
      <c r="EH227" s="1203">
        <f>VLOOKUP($E227,EE$463:EH$474,4,FALSE)*EE227*($K227)+(EE227-EF227-EG227)*(1-$K227)</f>
        <v>0</v>
      </c>
      <c r="EI227" s="1243"/>
      <c r="EM227" s="1202">
        <f>$G227</f>
        <v>0</v>
      </c>
      <c r="EN227" s="1203">
        <f>VLOOKUP($E227,EM$463:EP$474,2,FALSE)*EM227*($K227)+IF($G227&lt;&gt;0,($H227/$G227)*EM227,0)*(1-$K227)</f>
        <v>0</v>
      </c>
      <c r="EO227" s="1203">
        <f>VLOOKUP($E227,EM$463:EP$474,3,FALSE)*EM227*($K227)+IF($G227&lt;&gt;0,($I227/$G227)*EM227,0)*(1-$K227)</f>
        <v>0</v>
      </c>
      <c r="EP227" s="1203">
        <f>VLOOKUP($E227,EM$463:EP$474,4,FALSE)*EM227*($K227)+(EM227-EN227-EO227)*(1-$K227)</f>
        <v>0</v>
      </c>
      <c r="EQ227" s="1243"/>
      <c r="EU227" s="1202">
        <f>$G227</f>
        <v>0</v>
      </c>
      <c r="EV227" s="1203">
        <f>VLOOKUP($E227,EU$463:EX$474,2,FALSE)*EU227*($K227)+IF($G227&lt;&gt;0,($H227/$G227)*EU227,0)*(1-$K227)</f>
        <v>0</v>
      </c>
      <c r="EW227" s="1203">
        <f>VLOOKUP($E227,EU$463:EX$474,3,FALSE)*EU227*($K227)+IF($G227&lt;&gt;0,($I227/$G227)*EU227,0)*(1-$K227)</f>
        <v>0</v>
      </c>
      <c r="EX227" s="1203">
        <f>VLOOKUP($E227,EU$463:EX$474,4,FALSE)*EU227*($K227)+(EU227-EV227-EW227)*(1-$K227)</f>
        <v>0</v>
      </c>
      <c r="EY227" s="1243"/>
      <c r="FC227" s="1202">
        <f>$G227</f>
        <v>0</v>
      </c>
      <c r="FD227" s="1203">
        <f>VLOOKUP($E227,FC$463:FF$474,2,FALSE)*FC227*($K227)+IF($G227&lt;&gt;0,($H227/$G227)*FC227,0)*(1-$K227)</f>
        <v>0</v>
      </c>
      <c r="FE227" s="1203">
        <f>VLOOKUP($E227,FC$463:FF$474,3,FALSE)*FC227*($K227)+IF($G227&lt;&gt;0,($I227/$G227)*FC227,0)*(1-$K227)</f>
        <v>0</v>
      </c>
      <c r="FF227" s="1203">
        <f>VLOOKUP($E227,FC$463:FF$474,4,FALSE)*FC227*($K227)+(FC227-FD227-FE227)*(1-$K227)</f>
        <v>0</v>
      </c>
      <c r="FG227" s="1243"/>
      <c r="FK227" s="1202">
        <f>$G227</f>
        <v>0</v>
      </c>
      <c r="FL227" s="1203">
        <f>VLOOKUP($E227,FK$463:FN$474,2,FALSE)*FK227*($K227)+IF($G227&lt;&gt;0,($H227/$G227)*FK227,0)*(1-$K227)</f>
        <v>0</v>
      </c>
      <c r="FM227" s="1203">
        <f>VLOOKUP($E227,FK$463:FN$474,3,FALSE)*FK227*($K227)+IF($G227&lt;&gt;0,($I227/$G227)*FK227,0)*(1-$K227)</f>
        <v>0</v>
      </c>
      <c r="FN227" s="1203">
        <f>VLOOKUP($E227,FK$463:FN$474,4,FALSE)*FK227*($K227)+(FK227-FL227-FM227)*(1-$K227)</f>
        <v>0</v>
      </c>
      <c r="FO227" s="1243"/>
    </row>
    <row r="228" spans="1:171">
      <c r="A228" s="1325"/>
      <c r="B228" s="1232" t="s">
        <v>535</v>
      </c>
      <c r="C228" s="1197"/>
      <c r="D228" s="1197">
        <v>908</v>
      </c>
      <c r="E228" s="629" t="str">
        <f>'Sch 3 - Expenses'!E63</f>
        <v>DIST</v>
      </c>
      <c r="F228" s="1199"/>
      <c r="G228" s="629">
        <f>'Sch 3 - Expenses'!G63</f>
        <v>0</v>
      </c>
      <c r="H228" s="629">
        <f>'Sch 3 - Expenses'!H63</f>
        <v>0</v>
      </c>
      <c r="I228" s="629">
        <f>'Sch 3 - Expenses'!I63</f>
        <v>0</v>
      </c>
      <c r="J228" s="630">
        <f>'Sch 3 - Expenses'!J63</f>
        <v>0</v>
      </c>
      <c r="K228" s="1167">
        <f>IF($E228="DIRECT",0,1)</f>
        <v>1</v>
      </c>
      <c r="O228" s="1202">
        <f>$G228</f>
        <v>0</v>
      </c>
      <c r="P228" s="1203">
        <f>VLOOKUP($E228,O$463:R$474,2,FALSE)*O228*($K228)+IF($G228&lt;&gt;0,($H228/$G228)*O228,0)*(1-$K228)</f>
        <v>0</v>
      </c>
      <c r="Q228" s="1203">
        <f>VLOOKUP($E228,O$463:R$474,3,FALSE)*O228*($K228)+IF($G228&lt;&gt;0,($I228/$G228)*O228,0)*(1-$K228)</f>
        <v>0</v>
      </c>
      <c r="R228" s="1203">
        <f>VLOOKUP($E228,O$463:R$474,4,FALSE)*O228*($K228)+(O228-P228-Q228)*(1-$K228)</f>
        <v>0</v>
      </c>
      <c r="S228" s="1243"/>
      <c r="W228" s="1202">
        <f>$G228</f>
        <v>0</v>
      </c>
      <c r="X228" s="1203">
        <f>VLOOKUP($E228,W$463:Z$474,2,FALSE)*W228*($K228)+IF($G228&lt;&gt;0,($H228/$G228)*W228,0)*(1-$K228)</f>
        <v>0</v>
      </c>
      <c r="Y228" s="1203">
        <f>VLOOKUP($E228,W$463:Z$474,3,FALSE)*W228*($K228)+IF($G228&lt;&gt;0,($I228/$G228)*W228,0)*(1-$K228)</f>
        <v>0</v>
      </c>
      <c r="Z228" s="1203">
        <f>VLOOKUP($E228,W$463:Z$474,4,FALSE)*W228*($K228)+(W228-X228-Y228)*(1-$K228)</f>
        <v>0</v>
      </c>
      <c r="AA228" s="1243"/>
      <c r="AE228" s="1202">
        <f>$G228</f>
        <v>0</v>
      </c>
      <c r="AF228" s="1203">
        <f>VLOOKUP($E228,AE$463:AH$474,2,FALSE)*AE228*($K228)+IF($G228&lt;&gt;0,($H228/$G228)*AE228,0)*(1-$K228)</f>
        <v>0</v>
      </c>
      <c r="AG228" s="1203">
        <f>VLOOKUP($E228,AE$463:AH$474,3,FALSE)*AE228*($K228)+IF($G228&lt;&gt;0,($I228/$G228)*AE228,0)*(1-$K228)</f>
        <v>0</v>
      </c>
      <c r="AH228" s="1203">
        <f>VLOOKUP($E228,AE$463:AH$474,4,FALSE)*AE228*($K228)+(AE228-AF228-AG228)*(1-$K228)</f>
        <v>0</v>
      </c>
      <c r="AI228" s="1243"/>
      <c r="AM228" s="1202">
        <f>$G228</f>
        <v>0</v>
      </c>
      <c r="AN228" s="1203">
        <f>VLOOKUP($E228,AM$463:AP$474,2,FALSE)*AM228*($K228)+IF($G228&lt;&gt;0,($H228/$G228)*AM228,0)*(1-$K228)</f>
        <v>0</v>
      </c>
      <c r="AO228" s="1203">
        <f>VLOOKUP($E228,AM$463:AP$474,3,FALSE)*AM228*($K228)+IF($G228&lt;&gt;0,($I228/$G228)*AM228,0)*(1-$K228)</f>
        <v>0</v>
      </c>
      <c r="AP228" s="1203">
        <f>VLOOKUP($E228,AM$463:AP$474,4,FALSE)*AM228*($K228)+(AM228-AN228-AO228)*(1-$K228)</f>
        <v>0</v>
      </c>
      <c r="AQ228" s="1243"/>
      <c r="AU228" s="1202">
        <f>$G228</f>
        <v>0</v>
      </c>
      <c r="AV228" s="1203">
        <f>VLOOKUP($E228,AU$463:AX$474,2,FALSE)*AU228*($K228)+IF($G228&lt;&gt;0,($H228/$G228)*AU228,0)*(1-$K228)</f>
        <v>0</v>
      </c>
      <c r="AW228" s="1203">
        <f>VLOOKUP($E228,AU$463:AX$474,3,FALSE)*AU228*($K228)+IF($G228&lt;&gt;0,($I228/$G228)*AU228,0)*(1-$K228)</f>
        <v>0</v>
      </c>
      <c r="AX228" s="1203">
        <f>VLOOKUP($E228,AU$463:AX$474,4,FALSE)*AU228*($K228)+(AU228-AV228-AW228)*(1-$K228)</f>
        <v>0</v>
      </c>
      <c r="AY228" s="1243"/>
      <c r="BC228" s="1202">
        <f>$G228</f>
        <v>0</v>
      </c>
      <c r="BD228" s="1203">
        <f>VLOOKUP($E228,BC$463:BF$474,2,FALSE)*BC228*($K228)+IF($G228&lt;&gt;0,($H228/$G228)*BC228,0)*(1-$K228)</f>
        <v>0</v>
      </c>
      <c r="BE228" s="1203">
        <f>VLOOKUP($E228,BC$463:BF$474,3,FALSE)*BC228*($K228)+IF($G228&lt;&gt;0,($I228/$G228)*BC228,0)*(1-$K228)</f>
        <v>0</v>
      </c>
      <c r="BF228" s="1203">
        <f>VLOOKUP($E228,BC$463:BF$474,4,FALSE)*BC228*($K228)+(BC228-BD228-BE228)*(1-$K228)</f>
        <v>0</v>
      </c>
      <c r="BG228" s="1243"/>
      <c r="BK228" s="1202">
        <f>$G228</f>
        <v>0</v>
      </c>
      <c r="BL228" s="1203">
        <f>VLOOKUP($E228,BK$463:BN$474,2,FALSE)*BK228*($K228)+IF($G228&lt;&gt;0,($H228/$G228)*BK228,0)*(1-$K228)</f>
        <v>0</v>
      </c>
      <c r="BM228" s="1203">
        <f>VLOOKUP($E228,BK$463:BN$474,3,FALSE)*BK228*($K228)+IF($G228&lt;&gt;0,($I228/$G228)*BK228,0)*(1-$K228)</f>
        <v>0</v>
      </c>
      <c r="BN228" s="1203">
        <f>VLOOKUP($E228,BK$463:BN$474,4,FALSE)*BK228*($K228)+(BK228-BL228-BM228)*(1-$K228)</f>
        <v>0</v>
      </c>
      <c r="BO228" s="1243"/>
      <c r="BS228" s="1202">
        <f>$G228</f>
        <v>0</v>
      </c>
      <c r="BT228" s="1203">
        <f>VLOOKUP($E228,BS$463:BV$474,2,FALSE)*BS228*($K228)+IF($G228&lt;&gt;0,($H228/$G228)*BS228,0)*(1-$K228)</f>
        <v>0</v>
      </c>
      <c r="BU228" s="1203">
        <f>VLOOKUP($E228,BS$463:BV$474,3,FALSE)*BS228*($K228)+IF($G228&lt;&gt;0,($I228/$G228)*BS228,0)*(1-$K228)</f>
        <v>0</v>
      </c>
      <c r="BV228" s="1203">
        <f>VLOOKUP($E228,BS$463:BV$474,4,FALSE)*BS228*($K228)+(BS228-BT228-BU228)*(1-$K228)</f>
        <v>0</v>
      </c>
      <c r="BW228" s="1243"/>
      <c r="CA228" s="1202">
        <f>$G228</f>
        <v>0</v>
      </c>
      <c r="CB228" s="1203">
        <f>VLOOKUP($E228,CA$463:CD$474,2,FALSE)*CA228*($K228)+IF($G228&lt;&gt;0,($H228/$G228)*CA228,0)*(1-$K228)</f>
        <v>0</v>
      </c>
      <c r="CC228" s="1203">
        <f>VLOOKUP($E228,CA$463:CD$474,3,FALSE)*CA228*($K228)+IF($G228&lt;&gt;0,($I228/$G228)*CA228,0)*(1-$K228)</f>
        <v>0</v>
      </c>
      <c r="CD228" s="1203">
        <f>VLOOKUP($E228,CA$463:CD$474,4,FALSE)*CA228*($K228)+(CA228-CB228-CC228)*(1-$K228)</f>
        <v>0</v>
      </c>
      <c r="CE228" s="1243"/>
      <c r="CI228" s="1202">
        <f>$G228</f>
        <v>0</v>
      </c>
      <c r="CJ228" s="1203">
        <f>VLOOKUP($E228,CI$463:CL$474,2,FALSE)*CI228*($K228)+IF($G228&lt;&gt;0,($H228/$G228)*CI228,0)*(1-$K228)</f>
        <v>0</v>
      </c>
      <c r="CK228" s="1203">
        <f>VLOOKUP($E228,CI$463:CL$474,3,FALSE)*CI228*($K228)+IF($G228&lt;&gt;0,($I228/$G228)*CI228,0)*(1-$K228)</f>
        <v>0</v>
      </c>
      <c r="CL228" s="1203">
        <f>VLOOKUP($E228,CI$463:CL$474,4,FALSE)*CI228*($K228)+(CI228-CJ228-CK228)*(1-$K228)</f>
        <v>0</v>
      </c>
      <c r="CM228" s="1243"/>
      <c r="CQ228" s="1202">
        <f>$G228</f>
        <v>0</v>
      </c>
      <c r="CR228" s="1203">
        <f>VLOOKUP($E228,CQ$463:CT$474,2,FALSE)*CQ228*($K228)+IF($G228&lt;&gt;0,($H228/$G228)*CQ228,0)*(1-$K228)</f>
        <v>0</v>
      </c>
      <c r="CS228" s="1203">
        <f>VLOOKUP($E228,CQ$463:CT$474,3,FALSE)*CQ228*($K228)+IF($G228&lt;&gt;0,($I228/$G228)*CQ228,0)*(1-$K228)</f>
        <v>0</v>
      </c>
      <c r="CT228" s="1203">
        <f>VLOOKUP($E228,CQ$463:CT$474,4,FALSE)*CQ228*($K228)+(CQ228-CR228-CS228)*(1-$K228)</f>
        <v>0</v>
      </c>
      <c r="CU228" s="1243"/>
      <c r="CY228" s="1202">
        <f>$G228</f>
        <v>0</v>
      </c>
      <c r="CZ228" s="1203">
        <f>VLOOKUP($E228,CY$463:DB$474,2,FALSE)*CY228*($K228)+IF($G228&lt;&gt;0,($H228/$G228)*CY228,0)*(1-$K228)</f>
        <v>0</v>
      </c>
      <c r="DA228" s="1203">
        <f>VLOOKUP($E228,CY$463:DB$474,3,FALSE)*CY228*($K228)+IF($G228&lt;&gt;0,($I228/$G228)*CY228,0)*(1-$K228)</f>
        <v>0</v>
      </c>
      <c r="DB228" s="1203">
        <f>VLOOKUP($E228,CY$463:DB$474,4,FALSE)*CY228*($K228)+(CY228-CZ228-DA228)*(1-$K228)</f>
        <v>0</v>
      </c>
      <c r="DC228" s="1243"/>
      <c r="DG228" s="1202">
        <f>$G228</f>
        <v>0</v>
      </c>
      <c r="DH228" s="1203">
        <f>VLOOKUP($E228,DG$463:DJ$474,2,FALSE)*DG228*($K228)+IF($G228&lt;&gt;0,($H228/$G228)*DG228,0)*(1-$K228)</f>
        <v>0</v>
      </c>
      <c r="DI228" s="1203">
        <f>VLOOKUP($E228,DG$463:DJ$474,3,FALSE)*DG228*($K228)+IF($G228&lt;&gt;0,($I228/$G228)*DG228,0)*(1-$K228)</f>
        <v>0</v>
      </c>
      <c r="DJ228" s="1203">
        <f>VLOOKUP($E228,DG$463:DJ$474,4,FALSE)*DG228*($K228)+(DG228-DH228-DI228)*(1-$K228)</f>
        <v>0</v>
      </c>
      <c r="DK228" s="1243"/>
      <c r="DO228" s="1202">
        <f>$G228</f>
        <v>0</v>
      </c>
      <c r="DP228" s="1203">
        <f>VLOOKUP($E228,DO$463:DR$474,2,FALSE)*DO228*($K228)+IF($G228&lt;&gt;0,($H228/$G228)*DO228,0)*(1-$K228)</f>
        <v>0</v>
      </c>
      <c r="DQ228" s="1203">
        <f>VLOOKUP($E228,DO$463:DR$474,3,FALSE)*DO228*($K228)+IF($G228&lt;&gt;0,($I228/$G228)*DO228,0)*(1-$K228)</f>
        <v>0</v>
      </c>
      <c r="DR228" s="1203">
        <f>VLOOKUP($E228,DO$463:DR$474,4,FALSE)*DO228*($K228)+(DO228-DP228-DQ228)*(1-$K228)</f>
        <v>0</v>
      </c>
      <c r="DS228" s="1243"/>
      <c r="DW228" s="1202">
        <f>$G228</f>
        <v>0</v>
      </c>
      <c r="DX228" s="1203">
        <f>VLOOKUP($E228,DW$463:DZ$474,2,FALSE)*DW228*($K228)+IF($G228&lt;&gt;0,($H228/$G228)*DW228,0)*(1-$K228)</f>
        <v>0</v>
      </c>
      <c r="DY228" s="1203">
        <f>VLOOKUP($E228,DW$463:DZ$474,3,FALSE)*DW228*($K228)+IF($G228&lt;&gt;0,($I228/$G228)*DW228,0)*(1-$K228)</f>
        <v>0</v>
      </c>
      <c r="DZ228" s="1203">
        <f>VLOOKUP($E228,DW$463:DZ$474,4,FALSE)*DW228*($K228)+(DW228-DX228-DY228)*(1-$K228)</f>
        <v>0</v>
      </c>
      <c r="EA228" s="1243"/>
      <c r="EE228" s="1202">
        <f>$G228</f>
        <v>0</v>
      </c>
      <c r="EF228" s="1203">
        <f>VLOOKUP($E228,EE$463:EH$474,2,FALSE)*EE228*($K228)+IF($G228&lt;&gt;0,($H228/$G228)*EE228,0)*(1-$K228)</f>
        <v>0</v>
      </c>
      <c r="EG228" s="1203">
        <f>VLOOKUP($E228,EE$463:EH$474,3,FALSE)*EE228*($K228)+IF($G228&lt;&gt;0,($I228/$G228)*EE228,0)*(1-$K228)</f>
        <v>0</v>
      </c>
      <c r="EH228" s="1203">
        <f>VLOOKUP($E228,EE$463:EH$474,4,FALSE)*EE228*($K228)+(EE228-EF228-EG228)*(1-$K228)</f>
        <v>0</v>
      </c>
      <c r="EI228" s="1243"/>
      <c r="EM228" s="1202">
        <f>$G228</f>
        <v>0</v>
      </c>
      <c r="EN228" s="1203">
        <f>VLOOKUP($E228,EM$463:EP$474,2,FALSE)*EM228*($K228)+IF($G228&lt;&gt;0,($H228/$G228)*EM228,0)*(1-$K228)</f>
        <v>0</v>
      </c>
      <c r="EO228" s="1203">
        <f>VLOOKUP($E228,EM$463:EP$474,3,FALSE)*EM228*($K228)+IF($G228&lt;&gt;0,($I228/$G228)*EM228,0)*(1-$K228)</f>
        <v>0</v>
      </c>
      <c r="EP228" s="1203">
        <f>VLOOKUP($E228,EM$463:EP$474,4,FALSE)*EM228*($K228)+(EM228-EN228-EO228)*(1-$K228)</f>
        <v>0</v>
      </c>
      <c r="EQ228" s="1243"/>
      <c r="EU228" s="1202">
        <f>$G228</f>
        <v>0</v>
      </c>
      <c r="EV228" s="1203">
        <f>VLOOKUP($E228,EU$463:EX$474,2,FALSE)*EU228*($K228)+IF($G228&lt;&gt;0,($H228/$G228)*EU228,0)*(1-$K228)</f>
        <v>0</v>
      </c>
      <c r="EW228" s="1203">
        <f>VLOOKUP($E228,EU$463:EX$474,3,FALSE)*EU228*($K228)+IF($G228&lt;&gt;0,($I228/$G228)*EU228,0)*(1-$K228)</f>
        <v>0</v>
      </c>
      <c r="EX228" s="1203">
        <f>VLOOKUP($E228,EU$463:EX$474,4,FALSE)*EU228*($K228)+(EU228-EV228-EW228)*(1-$K228)</f>
        <v>0</v>
      </c>
      <c r="EY228" s="1243"/>
      <c r="FC228" s="1202">
        <f>$G228</f>
        <v>0</v>
      </c>
      <c r="FD228" s="1203">
        <f>VLOOKUP($E228,FC$463:FF$474,2,FALSE)*FC228*($K228)+IF($G228&lt;&gt;0,($H228/$G228)*FC228,0)*(1-$K228)</f>
        <v>0</v>
      </c>
      <c r="FE228" s="1203">
        <f>VLOOKUP($E228,FC$463:FF$474,3,FALSE)*FC228*($K228)+IF($G228&lt;&gt;0,($I228/$G228)*FC228,0)*(1-$K228)</f>
        <v>0</v>
      </c>
      <c r="FF228" s="1203">
        <f>VLOOKUP($E228,FC$463:FF$474,4,FALSE)*FC228*($K228)+(FC228-FD228-FE228)*(1-$K228)</f>
        <v>0</v>
      </c>
      <c r="FG228" s="1243"/>
      <c r="FK228" s="1202">
        <f>$G228</f>
        <v>0</v>
      </c>
      <c r="FL228" s="1203">
        <f>VLOOKUP($E228,FK$463:FN$474,2,FALSE)*FK228*($K228)+IF($G228&lt;&gt;0,($H228/$G228)*FK228,0)*(1-$K228)</f>
        <v>0</v>
      </c>
      <c r="FM228" s="1203">
        <f>VLOOKUP($E228,FK$463:FN$474,3,FALSE)*FK228*($K228)+IF($G228&lt;&gt;0,($I228/$G228)*FK228,0)*(1-$K228)</f>
        <v>0</v>
      </c>
      <c r="FN228" s="1203">
        <f>VLOOKUP($E228,FK$463:FN$474,4,FALSE)*FK228*($K228)+(FK228-FL228-FM228)*(1-$K228)</f>
        <v>0</v>
      </c>
      <c r="FO228" s="1243"/>
    </row>
    <row r="229" spans="1:171">
      <c r="A229" s="1325"/>
      <c r="B229" s="1232" t="s">
        <v>159</v>
      </c>
      <c r="C229" s="1197"/>
      <c r="D229" s="1197" t="s">
        <v>352</v>
      </c>
      <c r="E229" s="629" t="str">
        <f>'Sch 3 - Expenses'!E64</f>
        <v>DIST</v>
      </c>
      <c r="F229" s="1199"/>
      <c r="G229" s="629">
        <f>'Sch 3 - Expenses'!G64</f>
        <v>0</v>
      </c>
      <c r="H229" s="629">
        <f>'Sch 3 - Expenses'!H64</f>
        <v>0</v>
      </c>
      <c r="I229" s="629">
        <f>'Sch 3 - Expenses'!I64</f>
        <v>0</v>
      </c>
      <c r="J229" s="630">
        <f>'Sch 3 - Expenses'!J64</f>
        <v>0</v>
      </c>
      <c r="K229" s="1167">
        <f>IF($E229="DIRECT",0,1)</f>
        <v>1</v>
      </c>
      <c r="O229" s="1202">
        <f>$G229</f>
        <v>0</v>
      </c>
      <c r="P229" s="1203">
        <f>VLOOKUP($E229,O$463:R$474,2,FALSE)*O229*($K229)+IF($G229&lt;&gt;0,($H229/$G229)*O229,0)*(1-$K229)</f>
        <v>0</v>
      </c>
      <c r="Q229" s="1203">
        <f>VLOOKUP($E229,O$463:R$474,3,FALSE)*O229*($K229)+IF($G229&lt;&gt;0,($I229/$G229)*O229,0)*(1-$K229)</f>
        <v>0</v>
      </c>
      <c r="R229" s="1203">
        <f>VLOOKUP($E229,O$463:R$474,4,FALSE)*O229*($K229)+(O229-P229-Q229)*(1-$K229)</f>
        <v>0</v>
      </c>
      <c r="S229" s="1243"/>
      <c r="W229" s="1202">
        <f>$G229</f>
        <v>0</v>
      </c>
      <c r="X229" s="1203">
        <f>VLOOKUP($E229,W$463:Z$474,2,FALSE)*W229*($K229)+IF($G229&lt;&gt;0,($H229/$G229)*W229,0)*(1-$K229)</f>
        <v>0</v>
      </c>
      <c r="Y229" s="1203">
        <f>VLOOKUP($E229,W$463:Z$474,3,FALSE)*W229*($K229)+IF($G229&lt;&gt;0,($I229/$G229)*W229,0)*(1-$K229)</f>
        <v>0</v>
      </c>
      <c r="Z229" s="1203">
        <f>VLOOKUP($E229,W$463:Z$474,4,FALSE)*W229*($K229)+(W229-X229-Y229)*(1-$K229)</f>
        <v>0</v>
      </c>
      <c r="AA229" s="1243"/>
      <c r="AE229" s="1202">
        <f>$G229</f>
        <v>0</v>
      </c>
      <c r="AF229" s="1203">
        <f>VLOOKUP($E229,AE$463:AH$474,2,FALSE)*AE229*($K229)+IF($G229&lt;&gt;0,($H229/$G229)*AE229,0)*(1-$K229)</f>
        <v>0</v>
      </c>
      <c r="AG229" s="1203">
        <f>VLOOKUP($E229,AE$463:AH$474,3,FALSE)*AE229*($K229)+IF($G229&lt;&gt;0,($I229/$G229)*AE229,0)*(1-$K229)</f>
        <v>0</v>
      </c>
      <c r="AH229" s="1203">
        <f>VLOOKUP($E229,AE$463:AH$474,4,FALSE)*AE229*($K229)+(AE229-AF229-AG229)*(1-$K229)</f>
        <v>0</v>
      </c>
      <c r="AI229" s="1243"/>
      <c r="AM229" s="1202">
        <f>$G229</f>
        <v>0</v>
      </c>
      <c r="AN229" s="1203">
        <f>VLOOKUP($E229,AM$463:AP$474,2,FALSE)*AM229*($K229)+IF($G229&lt;&gt;0,($H229/$G229)*AM229,0)*(1-$K229)</f>
        <v>0</v>
      </c>
      <c r="AO229" s="1203">
        <f>VLOOKUP($E229,AM$463:AP$474,3,FALSE)*AM229*($K229)+IF($G229&lt;&gt;0,($I229/$G229)*AM229,0)*(1-$K229)</f>
        <v>0</v>
      </c>
      <c r="AP229" s="1203">
        <f>VLOOKUP($E229,AM$463:AP$474,4,FALSE)*AM229*($K229)+(AM229-AN229-AO229)*(1-$K229)</f>
        <v>0</v>
      </c>
      <c r="AQ229" s="1243"/>
      <c r="AU229" s="1202">
        <f>$G229</f>
        <v>0</v>
      </c>
      <c r="AV229" s="1203">
        <f>VLOOKUP($E229,AU$463:AX$474,2,FALSE)*AU229*($K229)+IF($G229&lt;&gt;0,($H229/$G229)*AU229,0)*(1-$K229)</f>
        <v>0</v>
      </c>
      <c r="AW229" s="1203">
        <f>VLOOKUP($E229,AU$463:AX$474,3,FALSE)*AU229*($K229)+IF($G229&lt;&gt;0,($I229/$G229)*AU229,0)*(1-$K229)</f>
        <v>0</v>
      </c>
      <c r="AX229" s="1203">
        <f>VLOOKUP($E229,AU$463:AX$474,4,FALSE)*AU229*($K229)+(AU229-AV229-AW229)*(1-$K229)</f>
        <v>0</v>
      </c>
      <c r="AY229" s="1243"/>
      <c r="BC229" s="1202">
        <f>$G229</f>
        <v>0</v>
      </c>
      <c r="BD229" s="1203">
        <f>VLOOKUP($E229,BC$463:BF$474,2,FALSE)*BC229*($K229)+IF($G229&lt;&gt;0,($H229/$G229)*BC229,0)*(1-$K229)</f>
        <v>0</v>
      </c>
      <c r="BE229" s="1203">
        <f>VLOOKUP($E229,BC$463:BF$474,3,FALSE)*BC229*($K229)+IF($G229&lt;&gt;0,($I229/$G229)*BC229,0)*(1-$K229)</f>
        <v>0</v>
      </c>
      <c r="BF229" s="1203">
        <f>VLOOKUP($E229,BC$463:BF$474,4,FALSE)*BC229*($K229)+(BC229-BD229-BE229)*(1-$K229)</f>
        <v>0</v>
      </c>
      <c r="BG229" s="1243"/>
      <c r="BK229" s="1202">
        <f>$G229</f>
        <v>0</v>
      </c>
      <c r="BL229" s="1203">
        <f>VLOOKUP($E229,BK$463:BN$474,2,FALSE)*BK229*($K229)+IF($G229&lt;&gt;0,($H229/$G229)*BK229,0)*(1-$K229)</f>
        <v>0</v>
      </c>
      <c r="BM229" s="1203">
        <f>VLOOKUP($E229,BK$463:BN$474,3,FALSE)*BK229*($K229)+IF($G229&lt;&gt;0,($I229/$G229)*BK229,0)*(1-$K229)</f>
        <v>0</v>
      </c>
      <c r="BN229" s="1203">
        <f>VLOOKUP($E229,BK$463:BN$474,4,FALSE)*BK229*($K229)+(BK229-BL229-BM229)*(1-$K229)</f>
        <v>0</v>
      </c>
      <c r="BO229" s="1243"/>
      <c r="BS229" s="1202">
        <f>$G229</f>
        <v>0</v>
      </c>
      <c r="BT229" s="1203">
        <f>VLOOKUP($E229,BS$463:BV$474,2,FALSE)*BS229*($K229)+IF($G229&lt;&gt;0,($H229/$G229)*BS229,0)*(1-$K229)</f>
        <v>0</v>
      </c>
      <c r="BU229" s="1203">
        <f>VLOOKUP($E229,BS$463:BV$474,3,FALSE)*BS229*($K229)+IF($G229&lt;&gt;0,($I229/$G229)*BS229,0)*(1-$K229)</f>
        <v>0</v>
      </c>
      <c r="BV229" s="1203">
        <f>VLOOKUP($E229,BS$463:BV$474,4,FALSE)*BS229*($K229)+(BS229-BT229-BU229)*(1-$K229)</f>
        <v>0</v>
      </c>
      <c r="BW229" s="1243"/>
      <c r="CA229" s="1202">
        <f>$G229</f>
        <v>0</v>
      </c>
      <c r="CB229" s="1203">
        <f>VLOOKUP($E229,CA$463:CD$474,2,FALSE)*CA229*($K229)+IF($G229&lt;&gt;0,($H229/$G229)*CA229,0)*(1-$K229)</f>
        <v>0</v>
      </c>
      <c r="CC229" s="1203">
        <f>VLOOKUP($E229,CA$463:CD$474,3,FALSE)*CA229*($K229)+IF($G229&lt;&gt;0,($I229/$G229)*CA229,0)*(1-$K229)</f>
        <v>0</v>
      </c>
      <c r="CD229" s="1203">
        <f>VLOOKUP($E229,CA$463:CD$474,4,FALSE)*CA229*($K229)+(CA229-CB229-CC229)*(1-$K229)</f>
        <v>0</v>
      </c>
      <c r="CE229" s="1243"/>
      <c r="CI229" s="1202">
        <f>$G229</f>
        <v>0</v>
      </c>
      <c r="CJ229" s="1203">
        <f>VLOOKUP($E229,CI$463:CL$474,2,FALSE)*CI229*($K229)+IF($G229&lt;&gt;0,($H229/$G229)*CI229,0)*(1-$K229)</f>
        <v>0</v>
      </c>
      <c r="CK229" s="1203">
        <f>VLOOKUP($E229,CI$463:CL$474,3,FALSE)*CI229*($K229)+IF($G229&lt;&gt;0,($I229/$G229)*CI229,0)*(1-$K229)</f>
        <v>0</v>
      </c>
      <c r="CL229" s="1203">
        <f>VLOOKUP($E229,CI$463:CL$474,4,FALSE)*CI229*($K229)+(CI229-CJ229-CK229)*(1-$K229)</f>
        <v>0</v>
      </c>
      <c r="CM229" s="1243"/>
      <c r="CQ229" s="1202">
        <f>$G229</f>
        <v>0</v>
      </c>
      <c r="CR229" s="1203">
        <f>VLOOKUP($E229,CQ$463:CT$474,2,FALSE)*CQ229*($K229)+IF($G229&lt;&gt;0,($H229/$G229)*CQ229,0)*(1-$K229)</f>
        <v>0</v>
      </c>
      <c r="CS229" s="1203">
        <f>VLOOKUP($E229,CQ$463:CT$474,3,FALSE)*CQ229*($K229)+IF($G229&lt;&gt;0,($I229/$G229)*CQ229,0)*(1-$K229)</f>
        <v>0</v>
      </c>
      <c r="CT229" s="1203">
        <f>VLOOKUP($E229,CQ$463:CT$474,4,FALSE)*CQ229*($K229)+(CQ229-CR229-CS229)*(1-$K229)</f>
        <v>0</v>
      </c>
      <c r="CU229" s="1243"/>
      <c r="CY229" s="1202">
        <f>$G229</f>
        <v>0</v>
      </c>
      <c r="CZ229" s="1203">
        <f>VLOOKUP($E229,CY$463:DB$474,2,FALSE)*CY229*($K229)+IF($G229&lt;&gt;0,($H229/$G229)*CY229,0)*(1-$K229)</f>
        <v>0</v>
      </c>
      <c r="DA229" s="1203">
        <f>VLOOKUP($E229,CY$463:DB$474,3,FALSE)*CY229*($K229)+IF($G229&lt;&gt;0,($I229/$G229)*CY229,0)*(1-$K229)</f>
        <v>0</v>
      </c>
      <c r="DB229" s="1203">
        <f>VLOOKUP($E229,CY$463:DB$474,4,FALSE)*CY229*($K229)+(CY229-CZ229-DA229)*(1-$K229)</f>
        <v>0</v>
      </c>
      <c r="DC229" s="1243"/>
      <c r="DG229" s="1202">
        <f>$G229</f>
        <v>0</v>
      </c>
      <c r="DH229" s="1203">
        <f>VLOOKUP($E229,DG$463:DJ$474,2,FALSE)*DG229*($K229)+IF($G229&lt;&gt;0,($H229/$G229)*DG229,0)*(1-$K229)</f>
        <v>0</v>
      </c>
      <c r="DI229" s="1203">
        <f>VLOOKUP($E229,DG$463:DJ$474,3,FALSE)*DG229*($K229)+IF($G229&lt;&gt;0,($I229/$G229)*DG229,0)*(1-$K229)</f>
        <v>0</v>
      </c>
      <c r="DJ229" s="1203">
        <f>VLOOKUP($E229,DG$463:DJ$474,4,FALSE)*DG229*($K229)+(DG229-DH229-DI229)*(1-$K229)</f>
        <v>0</v>
      </c>
      <c r="DK229" s="1243"/>
      <c r="DO229" s="1202">
        <f>$G229</f>
        <v>0</v>
      </c>
      <c r="DP229" s="1203">
        <f>VLOOKUP($E229,DO$463:DR$474,2,FALSE)*DO229*($K229)+IF($G229&lt;&gt;0,($H229/$G229)*DO229,0)*(1-$K229)</f>
        <v>0</v>
      </c>
      <c r="DQ229" s="1203">
        <f>VLOOKUP($E229,DO$463:DR$474,3,FALSE)*DO229*($K229)+IF($G229&lt;&gt;0,($I229/$G229)*DO229,0)*(1-$K229)</f>
        <v>0</v>
      </c>
      <c r="DR229" s="1203">
        <f>VLOOKUP($E229,DO$463:DR$474,4,FALSE)*DO229*($K229)+(DO229-DP229-DQ229)*(1-$K229)</f>
        <v>0</v>
      </c>
      <c r="DS229" s="1243"/>
      <c r="DW229" s="1202">
        <f>$G229</f>
        <v>0</v>
      </c>
      <c r="DX229" s="1203">
        <f>VLOOKUP($E229,DW$463:DZ$474,2,FALSE)*DW229*($K229)+IF($G229&lt;&gt;0,($H229/$G229)*DW229,0)*(1-$K229)</f>
        <v>0</v>
      </c>
      <c r="DY229" s="1203">
        <f>VLOOKUP($E229,DW$463:DZ$474,3,FALSE)*DW229*($K229)+IF($G229&lt;&gt;0,($I229/$G229)*DW229,0)*(1-$K229)</f>
        <v>0</v>
      </c>
      <c r="DZ229" s="1203">
        <f>VLOOKUP($E229,DW$463:DZ$474,4,FALSE)*DW229*($K229)+(DW229-DX229-DY229)*(1-$K229)</f>
        <v>0</v>
      </c>
      <c r="EA229" s="1243"/>
      <c r="EE229" s="1202">
        <f>$G229</f>
        <v>0</v>
      </c>
      <c r="EF229" s="1203">
        <f>VLOOKUP($E229,EE$463:EH$474,2,FALSE)*EE229*($K229)+IF($G229&lt;&gt;0,($H229/$G229)*EE229,0)*(1-$K229)</f>
        <v>0</v>
      </c>
      <c r="EG229" s="1203">
        <f>VLOOKUP($E229,EE$463:EH$474,3,FALSE)*EE229*($K229)+IF($G229&lt;&gt;0,($I229/$G229)*EE229,0)*(1-$K229)</f>
        <v>0</v>
      </c>
      <c r="EH229" s="1203">
        <f>VLOOKUP($E229,EE$463:EH$474,4,FALSE)*EE229*($K229)+(EE229-EF229-EG229)*(1-$K229)</f>
        <v>0</v>
      </c>
      <c r="EI229" s="1243"/>
      <c r="EM229" s="1202">
        <f>$G229</f>
        <v>0</v>
      </c>
      <c r="EN229" s="1203">
        <f>VLOOKUP($E229,EM$463:EP$474,2,FALSE)*EM229*($K229)+IF($G229&lt;&gt;0,($H229/$G229)*EM229,0)*(1-$K229)</f>
        <v>0</v>
      </c>
      <c r="EO229" s="1203">
        <f>VLOOKUP($E229,EM$463:EP$474,3,FALSE)*EM229*($K229)+IF($G229&lt;&gt;0,($I229/$G229)*EM229,0)*(1-$K229)</f>
        <v>0</v>
      </c>
      <c r="EP229" s="1203">
        <f>VLOOKUP($E229,EM$463:EP$474,4,FALSE)*EM229*($K229)+(EM229-EN229-EO229)*(1-$K229)</f>
        <v>0</v>
      </c>
      <c r="EQ229" s="1243"/>
      <c r="EU229" s="1202">
        <f>$G229</f>
        <v>0</v>
      </c>
      <c r="EV229" s="1203">
        <f>VLOOKUP($E229,EU$463:EX$474,2,FALSE)*EU229*($K229)+IF($G229&lt;&gt;0,($H229/$G229)*EU229,0)*(1-$K229)</f>
        <v>0</v>
      </c>
      <c r="EW229" s="1203">
        <f>VLOOKUP($E229,EU$463:EX$474,3,FALSE)*EU229*($K229)+IF($G229&lt;&gt;0,($I229/$G229)*EU229,0)*(1-$K229)</f>
        <v>0</v>
      </c>
      <c r="EX229" s="1203">
        <f>VLOOKUP($E229,EU$463:EX$474,4,FALSE)*EU229*($K229)+(EU229-EV229-EW229)*(1-$K229)</f>
        <v>0</v>
      </c>
      <c r="EY229" s="1243"/>
      <c r="FC229" s="1202">
        <f>$G229</f>
        <v>0</v>
      </c>
      <c r="FD229" s="1203">
        <f>VLOOKUP($E229,FC$463:FF$474,2,FALSE)*FC229*($K229)+IF($G229&lt;&gt;0,($H229/$G229)*FC229,0)*(1-$K229)</f>
        <v>0</v>
      </c>
      <c r="FE229" s="1203">
        <f>VLOOKUP($E229,FC$463:FF$474,3,FALSE)*FC229*($K229)+IF($G229&lt;&gt;0,($I229/$G229)*FC229,0)*(1-$K229)</f>
        <v>0</v>
      </c>
      <c r="FF229" s="1203">
        <f>VLOOKUP($E229,FC$463:FF$474,4,FALSE)*FC229*($K229)+(FC229-FD229-FE229)*(1-$K229)</f>
        <v>0</v>
      </c>
      <c r="FG229" s="1243"/>
      <c r="FK229" s="1202">
        <f>$G229</f>
        <v>0</v>
      </c>
      <c r="FL229" s="1203">
        <f>VLOOKUP($E229,FK$463:FN$474,2,FALSE)*FK229*($K229)+IF($G229&lt;&gt;0,($H229/$G229)*FK229,0)*(1-$K229)</f>
        <v>0</v>
      </c>
      <c r="FM229" s="1203">
        <f>VLOOKUP($E229,FK$463:FN$474,3,FALSE)*FK229*($K229)+IF($G229&lt;&gt;0,($I229/$G229)*FK229,0)*(1-$K229)</f>
        <v>0</v>
      </c>
      <c r="FN229" s="1203">
        <f>VLOOKUP($E229,FK$463:FN$474,4,FALSE)*FK229*($K229)+(FK229-FL229-FM229)*(1-$K229)</f>
        <v>0</v>
      </c>
      <c r="FO229" s="1243"/>
    </row>
    <row r="230" spans="1:171">
      <c r="A230" s="1325"/>
      <c r="B230" s="1232" t="s">
        <v>353</v>
      </c>
      <c r="C230" s="1197"/>
      <c r="D230" s="1197" t="s">
        <v>354</v>
      </c>
      <c r="E230" s="629" t="str">
        <f>'Sch 3 - Expenses'!E65</f>
        <v>DIST</v>
      </c>
      <c r="F230" s="1199"/>
      <c r="G230" s="629">
        <f>'Sch 3 - Expenses'!G65</f>
        <v>0</v>
      </c>
      <c r="H230" s="629">
        <f>'Sch 3 - Expenses'!H65</f>
        <v>0</v>
      </c>
      <c r="I230" s="629">
        <f>'Sch 3 - Expenses'!I65</f>
        <v>0</v>
      </c>
      <c r="J230" s="630">
        <f>'Sch 3 - Expenses'!J65</f>
        <v>0</v>
      </c>
      <c r="K230" s="1167">
        <f>IF($E230="DIRECT",0,1)</f>
        <v>1</v>
      </c>
      <c r="O230" s="1202">
        <f>$G230</f>
        <v>0</v>
      </c>
      <c r="P230" s="1203">
        <f>VLOOKUP($E230,O$463:R$474,2,FALSE)*O230*($K230)+IF($G230&lt;&gt;0,($H230/$G230)*O230,0)*(1-$K230)</f>
        <v>0</v>
      </c>
      <c r="Q230" s="1203">
        <f>VLOOKUP($E230,O$463:R$474,3,FALSE)*O230*($K230)+IF($G230&lt;&gt;0,($I230/$G230)*O230,0)*(1-$K230)</f>
        <v>0</v>
      </c>
      <c r="R230" s="1203">
        <f>VLOOKUP($E230,O$463:R$474,4,FALSE)*O230*($K230)+(O230-P230-Q230)*(1-$K230)</f>
        <v>0</v>
      </c>
      <c r="S230" s="1243"/>
      <c r="W230" s="1202">
        <f>$G230</f>
        <v>0</v>
      </c>
      <c r="X230" s="1203">
        <f>VLOOKUP($E230,W$463:Z$474,2,FALSE)*W230*($K230)+IF($G230&lt;&gt;0,($H230/$G230)*W230,0)*(1-$K230)</f>
        <v>0</v>
      </c>
      <c r="Y230" s="1203">
        <f>VLOOKUP($E230,W$463:Z$474,3,FALSE)*W230*($K230)+IF($G230&lt;&gt;0,($I230/$G230)*W230,0)*(1-$K230)</f>
        <v>0</v>
      </c>
      <c r="Z230" s="1203">
        <f>VLOOKUP($E230,W$463:Z$474,4,FALSE)*W230*($K230)+(W230-X230-Y230)*(1-$K230)</f>
        <v>0</v>
      </c>
      <c r="AA230" s="1243"/>
      <c r="AE230" s="1202">
        <f>$G230</f>
        <v>0</v>
      </c>
      <c r="AF230" s="1203">
        <f>VLOOKUP($E230,AE$463:AH$474,2,FALSE)*AE230*($K230)+IF($G230&lt;&gt;0,($H230/$G230)*AE230,0)*(1-$K230)</f>
        <v>0</v>
      </c>
      <c r="AG230" s="1203">
        <f>VLOOKUP($E230,AE$463:AH$474,3,FALSE)*AE230*($K230)+IF($G230&lt;&gt;0,($I230/$G230)*AE230,0)*(1-$K230)</f>
        <v>0</v>
      </c>
      <c r="AH230" s="1203">
        <f>VLOOKUP($E230,AE$463:AH$474,4,FALSE)*AE230*($K230)+(AE230-AF230-AG230)*(1-$K230)</f>
        <v>0</v>
      </c>
      <c r="AI230" s="1243"/>
      <c r="AM230" s="1202">
        <f>$G230</f>
        <v>0</v>
      </c>
      <c r="AN230" s="1203">
        <f>VLOOKUP($E230,AM$463:AP$474,2,FALSE)*AM230*($K230)+IF($G230&lt;&gt;0,($H230/$G230)*AM230,0)*(1-$K230)</f>
        <v>0</v>
      </c>
      <c r="AO230" s="1203">
        <f>VLOOKUP($E230,AM$463:AP$474,3,FALSE)*AM230*($K230)+IF($G230&lt;&gt;0,($I230/$G230)*AM230,0)*(1-$K230)</f>
        <v>0</v>
      </c>
      <c r="AP230" s="1203">
        <f>VLOOKUP($E230,AM$463:AP$474,4,FALSE)*AM230*($K230)+(AM230-AN230-AO230)*(1-$K230)</f>
        <v>0</v>
      </c>
      <c r="AQ230" s="1243"/>
      <c r="AU230" s="1202">
        <f>$G230</f>
        <v>0</v>
      </c>
      <c r="AV230" s="1203">
        <f>VLOOKUP($E230,AU$463:AX$474,2,FALSE)*AU230*($K230)+IF($G230&lt;&gt;0,($H230/$G230)*AU230,0)*(1-$K230)</f>
        <v>0</v>
      </c>
      <c r="AW230" s="1203">
        <f>VLOOKUP($E230,AU$463:AX$474,3,FALSE)*AU230*($K230)+IF($G230&lt;&gt;0,($I230/$G230)*AU230,0)*(1-$K230)</f>
        <v>0</v>
      </c>
      <c r="AX230" s="1203">
        <f>VLOOKUP($E230,AU$463:AX$474,4,FALSE)*AU230*($K230)+(AU230-AV230-AW230)*(1-$K230)</f>
        <v>0</v>
      </c>
      <c r="AY230" s="1243"/>
      <c r="BC230" s="1202">
        <f>$G230</f>
        <v>0</v>
      </c>
      <c r="BD230" s="1203">
        <f>VLOOKUP($E230,BC$463:BF$474,2,FALSE)*BC230*($K230)+IF($G230&lt;&gt;0,($H230/$G230)*BC230,0)*(1-$K230)</f>
        <v>0</v>
      </c>
      <c r="BE230" s="1203">
        <f>VLOOKUP($E230,BC$463:BF$474,3,FALSE)*BC230*($K230)+IF($G230&lt;&gt;0,($I230/$G230)*BC230,0)*(1-$K230)</f>
        <v>0</v>
      </c>
      <c r="BF230" s="1203">
        <f>VLOOKUP($E230,BC$463:BF$474,4,FALSE)*BC230*($K230)+(BC230-BD230-BE230)*(1-$K230)</f>
        <v>0</v>
      </c>
      <c r="BG230" s="1243"/>
      <c r="BK230" s="1202">
        <f>$G230</f>
        <v>0</v>
      </c>
      <c r="BL230" s="1203">
        <f>VLOOKUP($E230,BK$463:BN$474,2,FALSE)*BK230*($K230)+IF($G230&lt;&gt;0,($H230/$G230)*BK230,0)*(1-$K230)</f>
        <v>0</v>
      </c>
      <c r="BM230" s="1203">
        <f>VLOOKUP($E230,BK$463:BN$474,3,FALSE)*BK230*($K230)+IF($G230&lt;&gt;0,($I230/$G230)*BK230,0)*(1-$K230)</f>
        <v>0</v>
      </c>
      <c r="BN230" s="1203">
        <f>VLOOKUP($E230,BK$463:BN$474,4,FALSE)*BK230*($K230)+(BK230-BL230-BM230)*(1-$K230)</f>
        <v>0</v>
      </c>
      <c r="BO230" s="1243"/>
      <c r="BS230" s="1202">
        <f>$G230</f>
        <v>0</v>
      </c>
      <c r="BT230" s="1203">
        <f>VLOOKUP($E230,BS$463:BV$474,2,FALSE)*BS230*($K230)+IF($G230&lt;&gt;0,($H230/$G230)*BS230,0)*(1-$K230)</f>
        <v>0</v>
      </c>
      <c r="BU230" s="1203">
        <f>VLOOKUP($E230,BS$463:BV$474,3,FALSE)*BS230*($K230)+IF($G230&lt;&gt;0,($I230/$G230)*BS230,0)*(1-$K230)</f>
        <v>0</v>
      </c>
      <c r="BV230" s="1203">
        <f>VLOOKUP($E230,BS$463:BV$474,4,FALSE)*BS230*($K230)+(BS230-BT230-BU230)*(1-$K230)</f>
        <v>0</v>
      </c>
      <c r="BW230" s="1243"/>
      <c r="CA230" s="1202">
        <f>$G230</f>
        <v>0</v>
      </c>
      <c r="CB230" s="1203">
        <f>VLOOKUP($E230,CA$463:CD$474,2,FALSE)*CA230*($K230)+IF($G230&lt;&gt;0,($H230/$G230)*CA230,0)*(1-$K230)</f>
        <v>0</v>
      </c>
      <c r="CC230" s="1203">
        <f>VLOOKUP($E230,CA$463:CD$474,3,FALSE)*CA230*($K230)+IF($G230&lt;&gt;0,($I230/$G230)*CA230,0)*(1-$K230)</f>
        <v>0</v>
      </c>
      <c r="CD230" s="1203">
        <f>VLOOKUP($E230,CA$463:CD$474,4,FALSE)*CA230*($K230)+(CA230-CB230-CC230)*(1-$K230)</f>
        <v>0</v>
      </c>
      <c r="CE230" s="1243"/>
      <c r="CI230" s="1202">
        <f>$G230</f>
        <v>0</v>
      </c>
      <c r="CJ230" s="1203">
        <f>VLOOKUP($E230,CI$463:CL$474,2,FALSE)*CI230*($K230)+IF($G230&lt;&gt;0,($H230/$G230)*CI230,0)*(1-$K230)</f>
        <v>0</v>
      </c>
      <c r="CK230" s="1203">
        <f>VLOOKUP($E230,CI$463:CL$474,3,FALSE)*CI230*($K230)+IF($G230&lt;&gt;0,($I230/$G230)*CI230,0)*(1-$K230)</f>
        <v>0</v>
      </c>
      <c r="CL230" s="1203">
        <f>VLOOKUP($E230,CI$463:CL$474,4,FALSE)*CI230*($K230)+(CI230-CJ230-CK230)*(1-$K230)</f>
        <v>0</v>
      </c>
      <c r="CM230" s="1243"/>
      <c r="CQ230" s="1202">
        <f>$G230</f>
        <v>0</v>
      </c>
      <c r="CR230" s="1203">
        <f>VLOOKUP($E230,CQ$463:CT$474,2,FALSE)*CQ230*($K230)+IF($G230&lt;&gt;0,($H230/$G230)*CQ230,0)*(1-$K230)</f>
        <v>0</v>
      </c>
      <c r="CS230" s="1203">
        <f>VLOOKUP($E230,CQ$463:CT$474,3,FALSE)*CQ230*($K230)+IF($G230&lt;&gt;0,($I230/$G230)*CQ230,0)*(1-$K230)</f>
        <v>0</v>
      </c>
      <c r="CT230" s="1203">
        <f>VLOOKUP($E230,CQ$463:CT$474,4,FALSE)*CQ230*($K230)+(CQ230-CR230-CS230)*(1-$K230)</f>
        <v>0</v>
      </c>
      <c r="CU230" s="1243"/>
      <c r="CY230" s="1202">
        <f>$G230</f>
        <v>0</v>
      </c>
      <c r="CZ230" s="1203">
        <f>VLOOKUP($E230,CY$463:DB$474,2,FALSE)*CY230*($K230)+IF($G230&lt;&gt;0,($H230/$G230)*CY230,0)*(1-$K230)</f>
        <v>0</v>
      </c>
      <c r="DA230" s="1203">
        <f>VLOOKUP($E230,CY$463:DB$474,3,FALSE)*CY230*($K230)+IF($G230&lt;&gt;0,($I230/$G230)*CY230,0)*(1-$K230)</f>
        <v>0</v>
      </c>
      <c r="DB230" s="1203">
        <f>VLOOKUP($E230,CY$463:DB$474,4,FALSE)*CY230*($K230)+(CY230-CZ230-DA230)*(1-$K230)</f>
        <v>0</v>
      </c>
      <c r="DC230" s="1243"/>
      <c r="DG230" s="1202">
        <f>$G230</f>
        <v>0</v>
      </c>
      <c r="DH230" s="1203">
        <f>VLOOKUP($E230,DG$463:DJ$474,2,FALSE)*DG230*($K230)+IF($G230&lt;&gt;0,($H230/$G230)*DG230,0)*(1-$K230)</f>
        <v>0</v>
      </c>
      <c r="DI230" s="1203">
        <f>VLOOKUP($E230,DG$463:DJ$474,3,FALSE)*DG230*($K230)+IF($G230&lt;&gt;0,($I230/$G230)*DG230,0)*(1-$K230)</f>
        <v>0</v>
      </c>
      <c r="DJ230" s="1203">
        <f>VLOOKUP($E230,DG$463:DJ$474,4,FALSE)*DG230*($K230)+(DG230-DH230-DI230)*(1-$K230)</f>
        <v>0</v>
      </c>
      <c r="DK230" s="1243"/>
      <c r="DO230" s="1202">
        <f>$G230</f>
        <v>0</v>
      </c>
      <c r="DP230" s="1203">
        <f>VLOOKUP($E230,DO$463:DR$474,2,FALSE)*DO230*($K230)+IF($G230&lt;&gt;0,($H230/$G230)*DO230,0)*(1-$K230)</f>
        <v>0</v>
      </c>
      <c r="DQ230" s="1203">
        <f>VLOOKUP($E230,DO$463:DR$474,3,FALSE)*DO230*($K230)+IF($G230&lt;&gt;0,($I230/$G230)*DO230,0)*(1-$K230)</f>
        <v>0</v>
      </c>
      <c r="DR230" s="1203">
        <f>VLOOKUP($E230,DO$463:DR$474,4,FALSE)*DO230*($K230)+(DO230-DP230-DQ230)*(1-$K230)</f>
        <v>0</v>
      </c>
      <c r="DS230" s="1243"/>
      <c r="DW230" s="1202">
        <f>$G230</f>
        <v>0</v>
      </c>
      <c r="DX230" s="1203">
        <f>VLOOKUP($E230,DW$463:DZ$474,2,FALSE)*DW230*($K230)+IF($G230&lt;&gt;0,($H230/$G230)*DW230,0)*(1-$K230)</f>
        <v>0</v>
      </c>
      <c r="DY230" s="1203">
        <f>VLOOKUP($E230,DW$463:DZ$474,3,FALSE)*DW230*($K230)+IF($G230&lt;&gt;0,($I230/$G230)*DW230,0)*(1-$K230)</f>
        <v>0</v>
      </c>
      <c r="DZ230" s="1203">
        <f>VLOOKUP($E230,DW$463:DZ$474,4,FALSE)*DW230*($K230)+(DW230-DX230-DY230)*(1-$K230)</f>
        <v>0</v>
      </c>
      <c r="EA230" s="1243"/>
      <c r="EE230" s="1202">
        <f>$G230</f>
        <v>0</v>
      </c>
      <c r="EF230" s="1203">
        <f>VLOOKUP($E230,EE$463:EH$474,2,FALSE)*EE230*($K230)+IF($G230&lt;&gt;0,($H230/$G230)*EE230,0)*(1-$K230)</f>
        <v>0</v>
      </c>
      <c r="EG230" s="1203">
        <f>VLOOKUP($E230,EE$463:EH$474,3,FALSE)*EE230*($K230)+IF($G230&lt;&gt;0,($I230/$G230)*EE230,0)*(1-$K230)</f>
        <v>0</v>
      </c>
      <c r="EH230" s="1203">
        <f>VLOOKUP($E230,EE$463:EH$474,4,FALSE)*EE230*($K230)+(EE230-EF230-EG230)*(1-$K230)</f>
        <v>0</v>
      </c>
      <c r="EI230" s="1243"/>
      <c r="EM230" s="1202">
        <f>$G230</f>
        <v>0</v>
      </c>
      <c r="EN230" s="1203">
        <f>VLOOKUP($E230,EM$463:EP$474,2,FALSE)*EM230*($K230)+IF($G230&lt;&gt;0,($H230/$G230)*EM230,0)*(1-$K230)</f>
        <v>0</v>
      </c>
      <c r="EO230" s="1203">
        <f>VLOOKUP($E230,EM$463:EP$474,3,FALSE)*EM230*($K230)+IF($G230&lt;&gt;0,($I230/$G230)*EM230,0)*(1-$K230)</f>
        <v>0</v>
      </c>
      <c r="EP230" s="1203">
        <f>VLOOKUP($E230,EM$463:EP$474,4,FALSE)*EM230*($K230)+(EM230-EN230-EO230)*(1-$K230)</f>
        <v>0</v>
      </c>
      <c r="EQ230" s="1243"/>
      <c r="EU230" s="1202">
        <f>$G230</f>
        <v>0</v>
      </c>
      <c r="EV230" s="1203">
        <f>VLOOKUP($E230,EU$463:EX$474,2,FALSE)*EU230*($K230)+IF($G230&lt;&gt;0,($H230/$G230)*EU230,0)*(1-$K230)</f>
        <v>0</v>
      </c>
      <c r="EW230" s="1203">
        <f>VLOOKUP($E230,EU$463:EX$474,3,FALSE)*EU230*($K230)+IF($G230&lt;&gt;0,($I230/$G230)*EU230,0)*(1-$K230)</f>
        <v>0</v>
      </c>
      <c r="EX230" s="1203">
        <f>VLOOKUP($E230,EU$463:EX$474,4,FALSE)*EU230*($K230)+(EU230-EV230-EW230)*(1-$K230)</f>
        <v>0</v>
      </c>
      <c r="EY230" s="1243"/>
      <c r="FC230" s="1202">
        <f>$G230</f>
        <v>0</v>
      </c>
      <c r="FD230" s="1203">
        <f>VLOOKUP($E230,FC$463:FF$474,2,FALSE)*FC230*($K230)+IF($G230&lt;&gt;0,($H230/$G230)*FC230,0)*(1-$K230)</f>
        <v>0</v>
      </c>
      <c r="FE230" s="1203">
        <f>VLOOKUP($E230,FC$463:FF$474,3,FALSE)*FC230*($K230)+IF($G230&lt;&gt;0,($I230/$G230)*FC230,0)*(1-$K230)</f>
        <v>0</v>
      </c>
      <c r="FF230" s="1203">
        <f>VLOOKUP($E230,FC$463:FF$474,4,FALSE)*FC230*($K230)+(FC230-FD230-FE230)*(1-$K230)</f>
        <v>0</v>
      </c>
      <c r="FG230" s="1243"/>
      <c r="FK230" s="1202">
        <f>$G230</f>
        <v>0</v>
      </c>
      <c r="FL230" s="1203">
        <f>VLOOKUP($E230,FK$463:FN$474,2,FALSE)*FK230*($K230)+IF($G230&lt;&gt;0,($H230/$G230)*FK230,0)*(1-$K230)</f>
        <v>0</v>
      </c>
      <c r="FM230" s="1203">
        <f>VLOOKUP($E230,FK$463:FN$474,3,FALSE)*FK230*($K230)+IF($G230&lt;&gt;0,($I230/$G230)*FK230,0)*(1-$K230)</f>
        <v>0</v>
      </c>
      <c r="FN230" s="1203">
        <f>VLOOKUP($E230,FK$463:FN$474,4,FALSE)*FK230*($K230)+(FK230-FL230-FM230)*(1-$K230)</f>
        <v>0</v>
      </c>
      <c r="FO230" s="1243"/>
    </row>
    <row r="231" spans="1:171" ht="16.5">
      <c r="A231" s="1331" t="s">
        <v>421</v>
      </c>
      <c r="B231" s="520"/>
      <c r="C231" s="1226"/>
      <c r="D231" s="1227"/>
      <c r="E231" s="1227"/>
      <c r="F231" s="1228"/>
      <c r="G231" s="1245">
        <f>SUM(G226:G230)</f>
        <v>0</v>
      </c>
      <c r="H231" s="1245">
        <f>SUM(H226:H230)</f>
        <v>0</v>
      </c>
      <c r="I231" s="1245">
        <f>SUM(I226:I230)</f>
        <v>0</v>
      </c>
      <c r="J231" s="1246">
        <f>SUM(J226:J230)</f>
        <v>0</v>
      </c>
      <c r="K231" s="1167"/>
      <c r="O231" s="1341">
        <f>SUM(O226:O230)</f>
        <v>0</v>
      </c>
      <c r="P231" s="1341">
        <f>SUM(P226:P230)</f>
        <v>0</v>
      </c>
      <c r="Q231" s="1341">
        <f>SUM(Q226:Q230)</f>
        <v>0</v>
      </c>
      <c r="R231" s="1341">
        <f>SUM(R226:R230)</f>
        <v>0</v>
      </c>
      <c r="S231" s="1243"/>
      <c r="W231" s="1341">
        <f>SUM(W226:W230)</f>
        <v>0</v>
      </c>
      <c r="X231" s="1341">
        <f>SUM(X226:X230)</f>
        <v>0</v>
      </c>
      <c r="Y231" s="1341">
        <f>SUM(Y226:Y230)</f>
        <v>0</v>
      </c>
      <c r="Z231" s="1341">
        <f>SUM(Z226:Z230)</f>
        <v>0</v>
      </c>
      <c r="AA231" s="1243"/>
      <c r="AE231" s="1341">
        <f>SUM(AE226:AE230)</f>
        <v>0</v>
      </c>
      <c r="AF231" s="1341">
        <f>SUM(AF226:AF230)</f>
        <v>0</v>
      </c>
      <c r="AG231" s="1341">
        <f>SUM(AG226:AG230)</f>
        <v>0</v>
      </c>
      <c r="AH231" s="1341">
        <f>SUM(AH226:AH230)</f>
        <v>0</v>
      </c>
      <c r="AI231" s="1243"/>
      <c r="AM231" s="1341">
        <f>SUM(AM226:AM230)</f>
        <v>0</v>
      </c>
      <c r="AN231" s="1341">
        <f>SUM(AN226:AN230)</f>
        <v>0</v>
      </c>
      <c r="AO231" s="1341">
        <f>SUM(AO226:AO230)</f>
        <v>0</v>
      </c>
      <c r="AP231" s="1341">
        <f>SUM(AP226:AP230)</f>
        <v>0</v>
      </c>
      <c r="AQ231" s="1243"/>
      <c r="AU231" s="1341">
        <f>SUM(AU226:AU230)</f>
        <v>0</v>
      </c>
      <c r="AV231" s="1341">
        <f>SUM(AV226:AV230)</f>
        <v>0</v>
      </c>
      <c r="AW231" s="1341">
        <f>SUM(AW226:AW230)</f>
        <v>0</v>
      </c>
      <c r="AX231" s="1341">
        <f>SUM(AX226:AX230)</f>
        <v>0</v>
      </c>
      <c r="AY231" s="1243"/>
      <c r="BC231" s="1341">
        <f>SUM(BC226:BC230)</f>
        <v>0</v>
      </c>
      <c r="BD231" s="1341">
        <f>SUM(BD226:BD230)</f>
        <v>0</v>
      </c>
      <c r="BE231" s="1341">
        <f>SUM(BE226:BE230)</f>
        <v>0</v>
      </c>
      <c r="BF231" s="1341">
        <f>SUM(BF226:BF230)</f>
        <v>0</v>
      </c>
      <c r="BG231" s="1243"/>
      <c r="BK231" s="1341">
        <f>SUM(BK226:BK230)</f>
        <v>0</v>
      </c>
      <c r="BL231" s="1341">
        <f>SUM(BL226:BL230)</f>
        <v>0</v>
      </c>
      <c r="BM231" s="1341">
        <f>SUM(BM226:BM230)</f>
        <v>0</v>
      </c>
      <c r="BN231" s="1341">
        <f>SUM(BN226:BN230)</f>
        <v>0</v>
      </c>
      <c r="BO231" s="1243"/>
      <c r="BS231" s="1341">
        <f>SUM(BS226:BS230)</f>
        <v>0</v>
      </c>
      <c r="BT231" s="1341">
        <f>SUM(BT226:BT230)</f>
        <v>0</v>
      </c>
      <c r="BU231" s="1341">
        <f>SUM(BU226:BU230)</f>
        <v>0</v>
      </c>
      <c r="BV231" s="1341">
        <f>SUM(BV226:BV230)</f>
        <v>0</v>
      </c>
      <c r="BW231" s="1243"/>
      <c r="CA231" s="1341">
        <f>SUM(CA226:CA230)</f>
        <v>0</v>
      </c>
      <c r="CB231" s="1341">
        <f>SUM(CB226:CB230)</f>
        <v>0</v>
      </c>
      <c r="CC231" s="1341">
        <f>SUM(CC226:CC230)</f>
        <v>0</v>
      </c>
      <c r="CD231" s="1341">
        <f>SUM(CD226:CD230)</f>
        <v>0</v>
      </c>
      <c r="CE231" s="1243"/>
      <c r="CI231" s="1341">
        <f>SUM(CI226:CI230)</f>
        <v>0</v>
      </c>
      <c r="CJ231" s="1341">
        <f>SUM(CJ226:CJ230)</f>
        <v>0</v>
      </c>
      <c r="CK231" s="1341">
        <f>SUM(CK226:CK230)</f>
        <v>0</v>
      </c>
      <c r="CL231" s="1341">
        <f>SUM(CL226:CL230)</f>
        <v>0</v>
      </c>
      <c r="CM231" s="1243"/>
      <c r="CQ231" s="1341">
        <f>SUM(CQ226:CQ230)</f>
        <v>0</v>
      </c>
      <c r="CR231" s="1341">
        <f>SUM(CR226:CR230)</f>
        <v>0</v>
      </c>
      <c r="CS231" s="1341">
        <f>SUM(CS226:CS230)</f>
        <v>0</v>
      </c>
      <c r="CT231" s="1341">
        <f>SUM(CT226:CT230)</f>
        <v>0</v>
      </c>
      <c r="CU231" s="1243"/>
      <c r="CY231" s="1341">
        <f>SUM(CY226:CY230)</f>
        <v>0</v>
      </c>
      <c r="CZ231" s="1341">
        <f>SUM(CZ226:CZ230)</f>
        <v>0</v>
      </c>
      <c r="DA231" s="1341">
        <f>SUM(DA226:DA230)</f>
        <v>0</v>
      </c>
      <c r="DB231" s="1341">
        <f>SUM(DB226:DB230)</f>
        <v>0</v>
      </c>
      <c r="DC231" s="1243"/>
      <c r="DG231" s="1341">
        <f>SUM(DG226:DG230)</f>
        <v>0</v>
      </c>
      <c r="DH231" s="1341">
        <f>SUM(DH226:DH230)</f>
        <v>0</v>
      </c>
      <c r="DI231" s="1341">
        <f>SUM(DI226:DI230)</f>
        <v>0</v>
      </c>
      <c r="DJ231" s="1341">
        <f>SUM(DJ226:DJ230)</f>
        <v>0</v>
      </c>
      <c r="DK231" s="1243"/>
      <c r="DO231" s="1341">
        <f>SUM(DO226:DO230)</f>
        <v>0</v>
      </c>
      <c r="DP231" s="1341">
        <f>SUM(DP226:DP230)</f>
        <v>0</v>
      </c>
      <c r="DQ231" s="1341">
        <f>SUM(DQ226:DQ230)</f>
        <v>0</v>
      </c>
      <c r="DR231" s="1341">
        <f>SUM(DR226:DR230)</f>
        <v>0</v>
      </c>
      <c r="DS231" s="1243"/>
      <c r="DW231" s="1341">
        <f>SUM(DW226:DW230)</f>
        <v>0</v>
      </c>
      <c r="DX231" s="1341">
        <f>SUM(DX226:DX230)</f>
        <v>0</v>
      </c>
      <c r="DY231" s="1341">
        <f>SUM(DY226:DY230)</f>
        <v>0</v>
      </c>
      <c r="DZ231" s="1341">
        <f>SUM(DZ226:DZ230)</f>
        <v>0</v>
      </c>
      <c r="EA231" s="1243"/>
      <c r="EE231" s="1341">
        <f>SUM(EE226:EE230)</f>
        <v>0</v>
      </c>
      <c r="EF231" s="1341">
        <f>SUM(EF226:EF230)</f>
        <v>0</v>
      </c>
      <c r="EG231" s="1341">
        <f>SUM(EG226:EG230)</f>
        <v>0</v>
      </c>
      <c r="EH231" s="1341">
        <f>SUM(EH226:EH230)</f>
        <v>0</v>
      </c>
      <c r="EI231" s="1243"/>
      <c r="EM231" s="1341">
        <f>SUM(EM226:EM230)</f>
        <v>0</v>
      </c>
      <c r="EN231" s="1341">
        <f>SUM(EN226:EN230)</f>
        <v>0</v>
      </c>
      <c r="EO231" s="1341">
        <f>SUM(EO226:EO230)</f>
        <v>0</v>
      </c>
      <c r="EP231" s="1341">
        <f>SUM(EP226:EP230)</f>
        <v>0</v>
      </c>
      <c r="EQ231" s="1243"/>
      <c r="EU231" s="1341">
        <f>SUM(EU226:EU230)</f>
        <v>0</v>
      </c>
      <c r="EV231" s="1341">
        <f>SUM(EV226:EV230)</f>
        <v>0</v>
      </c>
      <c r="EW231" s="1341">
        <f>SUM(EW226:EW230)</f>
        <v>0</v>
      </c>
      <c r="EX231" s="1341">
        <f>SUM(EX226:EX230)</f>
        <v>0</v>
      </c>
      <c r="EY231" s="1243"/>
      <c r="FC231" s="1341">
        <f>SUM(FC226:FC230)</f>
        <v>0</v>
      </c>
      <c r="FD231" s="1341">
        <f>SUM(FD226:FD230)</f>
        <v>0</v>
      </c>
      <c r="FE231" s="1341">
        <f>SUM(FE226:FE230)</f>
        <v>0</v>
      </c>
      <c r="FF231" s="1341">
        <f>SUM(FF226:FF230)</f>
        <v>0</v>
      </c>
      <c r="FG231" s="1243"/>
      <c r="FK231" s="1341">
        <f>SUM(FK226:FK230)</f>
        <v>0</v>
      </c>
      <c r="FL231" s="1341">
        <f>SUM(FL226:FL230)</f>
        <v>0</v>
      </c>
      <c r="FM231" s="1341">
        <f>SUM(FM226:FM230)</f>
        <v>0</v>
      </c>
      <c r="FN231" s="1341">
        <f>SUM(FN226:FN230)</f>
        <v>0</v>
      </c>
      <c r="FO231" s="1243"/>
    </row>
    <row r="232" spans="1:171">
      <c r="A232" s="1333"/>
      <c r="B232" s="520"/>
      <c r="C232" s="521"/>
      <c r="D232" s="769"/>
      <c r="E232" s="769"/>
      <c r="F232" s="769"/>
      <c r="G232" s="1339"/>
      <c r="H232" s="880"/>
      <c r="I232" s="880"/>
      <c r="J232" s="1340"/>
      <c r="K232" s="1167"/>
      <c r="O232" s="132"/>
      <c r="S232" s="1243"/>
      <c r="W232" s="132"/>
      <c r="AA232" s="1243"/>
      <c r="AE232" s="132"/>
      <c r="AI232" s="1243"/>
      <c r="AM232" s="132"/>
      <c r="AQ232" s="1243"/>
      <c r="AU232" s="132"/>
      <c r="AY232" s="1243"/>
      <c r="BC232" s="132"/>
      <c r="BG232" s="1243"/>
      <c r="BK232" s="132"/>
      <c r="BO232" s="1243"/>
      <c r="BS232" s="132"/>
      <c r="BW232" s="1243"/>
      <c r="CA232" s="132"/>
      <c r="CE232" s="1243"/>
      <c r="CI232" s="132"/>
      <c r="CM232" s="1243"/>
      <c r="CQ232" s="132"/>
      <c r="CU232" s="1243"/>
      <c r="CY232" s="132"/>
      <c r="DC232" s="1243"/>
      <c r="DG232" s="132"/>
      <c r="DK232" s="1243"/>
      <c r="DO232" s="132"/>
      <c r="DS232" s="1243"/>
      <c r="DW232" s="132"/>
      <c r="EA232" s="1243"/>
      <c r="EE232" s="132"/>
      <c r="EI232" s="1243"/>
      <c r="EM232" s="132"/>
      <c r="EQ232" s="1243"/>
      <c r="EU232" s="132"/>
      <c r="EY232" s="1243"/>
      <c r="FC232" s="132"/>
      <c r="FG232" s="1243"/>
      <c r="FK232" s="132"/>
      <c r="FO232" s="1243"/>
    </row>
    <row r="233" spans="1:171" ht="16.5">
      <c r="A233" s="1334" t="s">
        <v>422</v>
      </c>
      <c r="B233" s="520"/>
      <c r="C233" s="521"/>
      <c r="D233" s="769"/>
      <c r="E233" s="520"/>
      <c r="F233" s="520"/>
      <c r="G233" s="1322"/>
      <c r="H233" s="1193"/>
      <c r="I233" s="1193"/>
      <c r="J233" s="1194"/>
      <c r="K233" s="1167"/>
      <c r="O233" s="132"/>
      <c r="S233" s="1243"/>
      <c r="W233" s="132"/>
      <c r="AA233" s="1243"/>
      <c r="AE233" s="132"/>
      <c r="AI233" s="1243"/>
      <c r="AM233" s="132"/>
      <c r="AQ233" s="1243"/>
      <c r="AU233" s="132"/>
      <c r="AY233" s="1243"/>
      <c r="BC233" s="132"/>
      <c r="BG233" s="1243"/>
      <c r="BK233" s="132"/>
      <c r="BO233" s="1243"/>
      <c r="BS233" s="132"/>
      <c r="BW233" s="1243"/>
      <c r="CA233" s="132"/>
      <c r="CE233" s="1243"/>
      <c r="CI233" s="132"/>
      <c r="CM233" s="1243"/>
      <c r="CQ233" s="132"/>
      <c r="CU233" s="1243"/>
      <c r="CY233" s="132"/>
      <c r="DC233" s="1243"/>
      <c r="DG233" s="132"/>
      <c r="DK233" s="1243"/>
      <c r="DO233" s="132"/>
      <c r="DS233" s="1243"/>
      <c r="DW233" s="132"/>
      <c r="EA233" s="1243"/>
      <c r="EE233" s="132"/>
      <c r="EI233" s="1243"/>
      <c r="EM233" s="132"/>
      <c r="EQ233" s="1243"/>
      <c r="EU233" s="132"/>
      <c r="EY233" s="1243"/>
      <c r="FC233" s="132"/>
      <c r="FG233" s="1243"/>
      <c r="FK233" s="132"/>
      <c r="FO233" s="1243"/>
    </row>
    <row r="234" spans="1:171" ht="16.5">
      <c r="A234" s="1334"/>
      <c r="B234" s="135" t="s">
        <v>370</v>
      </c>
      <c r="C234" s="521"/>
      <c r="D234" s="769"/>
      <c r="E234" s="520"/>
      <c r="F234" s="520"/>
      <c r="G234" s="1322"/>
      <c r="H234" s="1193"/>
      <c r="I234" s="1193"/>
      <c r="J234" s="1194"/>
      <c r="K234" s="1167"/>
      <c r="O234" s="132"/>
      <c r="S234" s="1243"/>
      <c r="W234" s="132"/>
      <c r="AA234" s="1243"/>
      <c r="AE234" s="132"/>
      <c r="AI234" s="1243"/>
      <c r="AM234" s="132"/>
      <c r="AQ234" s="1243"/>
      <c r="AU234" s="132"/>
      <c r="AY234" s="1243"/>
      <c r="BC234" s="132"/>
      <c r="BG234" s="1243"/>
      <c r="BK234" s="132"/>
      <c r="BO234" s="1243"/>
      <c r="BS234" s="132"/>
      <c r="BW234" s="1243"/>
      <c r="CA234" s="132"/>
      <c r="CE234" s="1243"/>
      <c r="CI234" s="132"/>
      <c r="CM234" s="1243"/>
      <c r="CQ234" s="132"/>
      <c r="CU234" s="1243"/>
      <c r="CY234" s="132"/>
      <c r="DC234" s="1243"/>
      <c r="DG234" s="132"/>
      <c r="DK234" s="1243"/>
      <c r="DO234" s="132"/>
      <c r="DS234" s="1243"/>
      <c r="DW234" s="132"/>
      <c r="EA234" s="1243"/>
      <c r="EE234" s="132"/>
      <c r="EI234" s="1243"/>
      <c r="EM234" s="132"/>
      <c r="EQ234" s="1243"/>
      <c r="EU234" s="132"/>
      <c r="EY234" s="1243"/>
      <c r="FC234" s="132"/>
      <c r="FG234" s="1243"/>
      <c r="FK234" s="132"/>
      <c r="FO234" s="1243"/>
    </row>
    <row r="235" spans="1:171">
      <c r="A235" s="1325"/>
      <c r="B235" s="1232" t="s">
        <v>150</v>
      </c>
      <c r="C235" s="1197"/>
      <c r="D235" s="1197">
        <v>920</v>
      </c>
      <c r="E235" s="629" t="str">
        <f>'Sch 3 - Expenses'!E70</f>
        <v>LABOR</v>
      </c>
      <c r="F235" s="1199"/>
      <c r="G235" s="629">
        <f>'Sch 3 - Expenses'!G70</f>
        <v>0</v>
      </c>
      <c r="H235" s="629">
        <f>'Sch 3 - Expenses'!H70</f>
        <v>0</v>
      </c>
      <c r="I235" s="629">
        <f>'Sch 3 - Expenses'!I70</f>
        <v>0</v>
      </c>
      <c r="J235" s="630">
        <f>'Sch 3 - Expenses'!J70</f>
        <v>0</v>
      </c>
      <c r="K235" s="1167">
        <f t="shared" ref="K235:K250" si="769">IF($E235="DIRECT",0,1)</f>
        <v>1</v>
      </c>
      <c r="O235" s="1202">
        <f t="shared" ref="O235:O248" si="770">$G235</f>
        <v>0</v>
      </c>
      <c r="P235" s="1203" t="e">
        <f t="shared" ref="P235:P248" si="771">VLOOKUP($E235,O$463:R$474,2,FALSE)*O235*($K235)+IF($G235&lt;&gt;0,($H235/$G235)*O235,0)*(1-$K235)</f>
        <v>#DIV/0!</v>
      </c>
      <c r="Q235" s="1203" t="e">
        <f t="shared" ref="Q235:Q248" si="772">VLOOKUP($E235,O$463:R$474,3,FALSE)*O235*($K235)+IF($G235&lt;&gt;0,($I235/$G235)*O235,0)*(1-$K235)</f>
        <v>#DIV/0!</v>
      </c>
      <c r="R235" s="1203" t="e">
        <f t="shared" ref="R235:R248" si="773">VLOOKUP($E235,O$463:R$474,4,FALSE)*O235*($K235)+(O235-P235-Q235)*(1-$K235)</f>
        <v>#DIV/0!</v>
      </c>
      <c r="S235" s="1243"/>
      <c r="W235" s="1202">
        <f t="shared" ref="W235:W248" si="774">$G235</f>
        <v>0</v>
      </c>
      <c r="X235" s="1203" t="e">
        <f t="shared" ref="X235:X248" si="775">VLOOKUP($E235,W$463:Z$474,2,FALSE)*W235*($K235)+IF($G235&lt;&gt;0,($H235/$G235)*W235,0)*(1-$K235)</f>
        <v>#DIV/0!</v>
      </c>
      <c r="Y235" s="1203" t="e">
        <f t="shared" ref="Y235:Y248" si="776">VLOOKUP($E235,W$463:Z$474,3,FALSE)*W235*($K235)+IF($G235&lt;&gt;0,($I235/$G235)*W235,0)*(1-$K235)</f>
        <v>#DIV/0!</v>
      </c>
      <c r="Z235" s="1203" t="e">
        <f t="shared" ref="Z235:Z248" si="777">VLOOKUP($E235,W$463:Z$474,4,FALSE)*W235*($K235)+(W235-X235-Y235)*(1-$K235)</f>
        <v>#DIV/0!</v>
      </c>
      <c r="AA235" s="1243"/>
      <c r="AE235" s="1202">
        <f t="shared" ref="AE235:AE248" si="778">$G235</f>
        <v>0</v>
      </c>
      <c r="AF235" s="1203" t="e">
        <f t="shared" ref="AF235:AF248" si="779">VLOOKUP($E235,AE$463:AH$474,2,FALSE)*AE235*($K235)+IF($G235&lt;&gt;0,($H235/$G235)*AE235,0)*(1-$K235)</f>
        <v>#DIV/0!</v>
      </c>
      <c r="AG235" s="1203" t="e">
        <f t="shared" ref="AG235:AG248" si="780">VLOOKUP($E235,AE$463:AH$474,3,FALSE)*AE235*($K235)+IF($G235&lt;&gt;0,($I235/$G235)*AE235,0)*(1-$K235)</f>
        <v>#DIV/0!</v>
      </c>
      <c r="AH235" s="1203" t="e">
        <f t="shared" ref="AH235:AH248" si="781">VLOOKUP($E235,AE$463:AH$474,4,FALSE)*AE235*($K235)+(AE235-AF235-AG235)*(1-$K235)</f>
        <v>#DIV/0!</v>
      </c>
      <c r="AI235" s="1243"/>
      <c r="AM235" s="1202">
        <f t="shared" ref="AM235:AM248" si="782">$G235</f>
        <v>0</v>
      </c>
      <c r="AN235" s="1203" t="e">
        <f t="shared" ref="AN235:AN248" si="783">VLOOKUP($E235,AM$463:AP$474,2,FALSE)*AM235*($K235)+IF($G235&lt;&gt;0,($H235/$G235)*AM235,0)*(1-$K235)</f>
        <v>#DIV/0!</v>
      </c>
      <c r="AO235" s="1203" t="e">
        <f t="shared" ref="AO235:AO248" si="784">VLOOKUP($E235,AM$463:AP$474,3,FALSE)*AM235*($K235)+IF($G235&lt;&gt;0,($I235/$G235)*AM235,0)*(1-$K235)</f>
        <v>#DIV/0!</v>
      </c>
      <c r="AP235" s="1203" t="e">
        <f t="shared" ref="AP235:AP248" si="785">VLOOKUP($E235,AM$463:AP$474,4,FALSE)*AM235*($K235)+(AM235-AN235-AO235)*(1-$K235)</f>
        <v>#DIV/0!</v>
      </c>
      <c r="AQ235" s="1243"/>
      <c r="AU235" s="1202">
        <f t="shared" ref="AU235:AU248" si="786">$G235</f>
        <v>0</v>
      </c>
      <c r="AV235" s="1203" t="e">
        <f t="shared" ref="AV235:AV248" si="787">VLOOKUP($E235,AU$463:AX$474,2,FALSE)*AU235*($K235)+IF($G235&lt;&gt;0,($H235/$G235)*AU235,0)*(1-$K235)</f>
        <v>#DIV/0!</v>
      </c>
      <c r="AW235" s="1203" t="e">
        <f t="shared" ref="AW235:AW248" si="788">VLOOKUP($E235,AU$463:AX$474,3,FALSE)*AU235*($K235)+IF($G235&lt;&gt;0,($I235/$G235)*AU235,0)*(1-$K235)</f>
        <v>#DIV/0!</v>
      </c>
      <c r="AX235" s="1203" t="e">
        <f t="shared" ref="AX235:AX248" si="789">VLOOKUP($E235,AU$463:AX$474,4,FALSE)*AU235*($K235)+(AU235-AV235-AW235)*(1-$K235)</f>
        <v>#DIV/0!</v>
      </c>
      <c r="AY235" s="1243"/>
      <c r="BC235" s="1202">
        <f t="shared" ref="BC235:BC248" si="790">$G235</f>
        <v>0</v>
      </c>
      <c r="BD235" s="1203" t="e">
        <f t="shared" ref="BD235:BD248" si="791">VLOOKUP($E235,BC$463:BF$474,2,FALSE)*BC235*($K235)+IF($G235&lt;&gt;0,($H235/$G235)*BC235,0)*(1-$K235)</f>
        <v>#DIV/0!</v>
      </c>
      <c r="BE235" s="1203" t="e">
        <f t="shared" ref="BE235:BE248" si="792">VLOOKUP($E235,BC$463:BF$474,3,FALSE)*BC235*($K235)+IF($G235&lt;&gt;0,($I235/$G235)*BC235,0)*(1-$K235)</f>
        <v>#DIV/0!</v>
      </c>
      <c r="BF235" s="1203" t="e">
        <f t="shared" ref="BF235:BF248" si="793">VLOOKUP($E235,BC$463:BF$474,4,FALSE)*BC235*($K235)+(BC235-BD235-BE235)*(1-$K235)</f>
        <v>#DIV/0!</v>
      </c>
      <c r="BG235" s="1243"/>
      <c r="BK235" s="1202">
        <f t="shared" ref="BK235:BK248" si="794">$G235</f>
        <v>0</v>
      </c>
      <c r="BL235" s="1203" t="e">
        <f t="shared" ref="BL235:BL248" si="795">VLOOKUP($E235,BK$463:BN$474,2,FALSE)*BK235*($K235)+IF($G235&lt;&gt;0,($H235/$G235)*BK235,0)*(1-$K235)</f>
        <v>#DIV/0!</v>
      </c>
      <c r="BM235" s="1203" t="e">
        <f t="shared" ref="BM235:BM248" si="796">VLOOKUP($E235,BK$463:BN$474,3,FALSE)*BK235*($K235)+IF($G235&lt;&gt;0,($I235/$G235)*BK235,0)*(1-$K235)</f>
        <v>#DIV/0!</v>
      </c>
      <c r="BN235" s="1203" t="e">
        <f t="shared" ref="BN235:BN248" si="797">VLOOKUP($E235,BK$463:BN$474,4,FALSE)*BK235*($K235)+(BK235-BL235-BM235)*(1-$K235)</f>
        <v>#DIV/0!</v>
      </c>
      <c r="BO235" s="1243"/>
      <c r="BS235" s="1202">
        <f t="shared" ref="BS235:BS248" si="798">$G235</f>
        <v>0</v>
      </c>
      <c r="BT235" s="1203" t="e">
        <f t="shared" ref="BT235:BT248" si="799">VLOOKUP($E235,BS$463:BV$474,2,FALSE)*BS235*($K235)+IF($G235&lt;&gt;0,($H235/$G235)*BS235,0)*(1-$K235)</f>
        <v>#DIV/0!</v>
      </c>
      <c r="BU235" s="1203" t="e">
        <f t="shared" ref="BU235:BU248" si="800">VLOOKUP($E235,BS$463:BV$474,3,FALSE)*BS235*($K235)+IF($G235&lt;&gt;0,($I235/$G235)*BS235,0)*(1-$K235)</f>
        <v>#DIV/0!</v>
      </c>
      <c r="BV235" s="1203" t="e">
        <f t="shared" ref="BV235:BV248" si="801">VLOOKUP($E235,BS$463:BV$474,4,FALSE)*BS235*($K235)+(BS235-BT235-BU235)*(1-$K235)</f>
        <v>#DIV/0!</v>
      </c>
      <c r="BW235" s="1243"/>
      <c r="CA235" s="1202">
        <f t="shared" ref="CA235:CA248" si="802">$G235</f>
        <v>0</v>
      </c>
      <c r="CB235" s="1203" t="e">
        <f t="shared" ref="CB235:CB248" si="803">VLOOKUP($E235,CA$463:CD$474,2,FALSE)*CA235*($K235)+IF($G235&lt;&gt;0,($H235/$G235)*CA235,0)*(1-$K235)</f>
        <v>#DIV/0!</v>
      </c>
      <c r="CC235" s="1203" t="e">
        <f t="shared" ref="CC235:CC248" si="804">VLOOKUP($E235,CA$463:CD$474,3,FALSE)*CA235*($K235)+IF($G235&lt;&gt;0,($I235/$G235)*CA235,0)*(1-$K235)</f>
        <v>#DIV/0!</v>
      </c>
      <c r="CD235" s="1203" t="e">
        <f t="shared" ref="CD235:CD248" si="805">VLOOKUP($E235,CA$463:CD$474,4,FALSE)*CA235*($K235)+(CA235-CB235-CC235)*(1-$K235)</f>
        <v>#DIV/0!</v>
      </c>
      <c r="CE235" s="1243"/>
      <c r="CI235" s="1202">
        <f t="shared" ref="CI235:CI248" si="806">$G235</f>
        <v>0</v>
      </c>
      <c r="CJ235" s="1203" t="e">
        <f t="shared" ref="CJ235:CJ248" si="807">VLOOKUP($E235,CI$463:CL$474,2,FALSE)*CI235*($K235)+IF($G235&lt;&gt;0,($H235/$G235)*CI235,0)*(1-$K235)</f>
        <v>#DIV/0!</v>
      </c>
      <c r="CK235" s="1203" t="e">
        <f t="shared" ref="CK235:CK248" si="808">VLOOKUP($E235,CI$463:CL$474,3,FALSE)*CI235*($K235)+IF($G235&lt;&gt;0,($I235/$G235)*CI235,0)*(1-$K235)</f>
        <v>#DIV/0!</v>
      </c>
      <c r="CL235" s="1203" t="e">
        <f t="shared" ref="CL235:CL248" si="809">VLOOKUP($E235,CI$463:CL$474,4,FALSE)*CI235*($K235)+(CI235-CJ235-CK235)*(1-$K235)</f>
        <v>#DIV/0!</v>
      </c>
      <c r="CM235" s="1243"/>
      <c r="CQ235" s="1202">
        <f t="shared" ref="CQ235:CQ248" si="810">$G235</f>
        <v>0</v>
      </c>
      <c r="CR235" s="1203" t="e">
        <f t="shared" ref="CR235:CR248" si="811">VLOOKUP($E235,CQ$463:CT$474,2,FALSE)*CQ235*($K235)+IF($G235&lt;&gt;0,($H235/$G235)*CQ235,0)*(1-$K235)</f>
        <v>#DIV/0!</v>
      </c>
      <c r="CS235" s="1203" t="e">
        <f t="shared" ref="CS235:CS248" si="812">VLOOKUP($E235,CQ$463:CT$474,3,FALSE)*CQ235*($K235)+IF($G235&lt;&gt;0,($I235/$G235)*CQ235,0)*(1-$K235)</f>
        <v>#DIV/0!</v>
      </c>
      <c r="CT235" s="1203" t="e">
        <f t="shared" ref="CT235:CT248" si="813">VLOOKUP($E235,CQ$463:CT$474,4,FALSE)*CQ235*($K235)+(CQ235-CR235-CS235)*(1-$K235)</f>
        <v>#DIV/0!</v>
      </c>
      <c r="CU235" s="1243"/>
      <c r="CY235" s="1202">
        <f t="shared" ref="CY235:CY248" si="814">$G235</f>
        <v>0</v>
      </c>
      <c r="CZ235" s="1203" t="e">
        <f t="shared" ref="CZ235:CZ248" si="815">VLOOKUP($E235,CY$463:DB$474,2,FALSE)*CY235*($K235)+IF($G235&lt;&gt;0,($H235/$G235)*CY235,0)*(1-$K235)</f>
        <v>#DIV/0!</v>
      </c>
      <c r="DA235" s="1203" t="e">
        <f t="shared" ref="DA235:DA248" si="816">VLOOKUP($E235,CY$463:DB$474,3,FALSE)*CY235*($K235)+IF($G235&lt;&gt;0,($I235/$G235)*CY235,0)*(1-$K235)</f>
        <v>#DIV/0!</v>
      </c>
      <c r="DB235" s="1203" t="e">
        <f t="shared" ref="DB235:DB248" si="817">VLOOKUP($E235,CY$463:DB$474,4,FALSE)*CY235*($K235)+(CY235-CZ235-DA235)*(1-$K235)</f>
        <v>#DIV/0!</v>
      </c>
      <c r="DC235" s="1243"/>
      <c r="DG235" s="1202">
        <f t="shared" ref="DG235:DG248" si="818">$G235</f>
        <v>0</v>
      </c>
      <c r="DH235" s="1203" t="e">
        <f t="shared" ref="DH235:DH248" si="819">VLOOKUP($E235,DG$463:DJ$474,2,FALSE)*DG235*($K235)+IF($G235&lt;&gt;0,($H235/$G235)*DG235,0)*(1-$K235)</f>
        <v>#DIV/0!</v>
      </c>
      <c r="DI235" s="1203" t="e">
        <f t="shared" ref="DI235:DI248" si="820">VLOOKUP($E235,DG$463:DJ$474,3,FALSE)*DG235*($K235)+IF($G235&lt;&gt;0,($I235/$G235)*DG235,0)*(1-$K235)</f>
        <v>#DIV/0!</v>
      </c>
      <c r="DJ235" s="1203" t="e">
        <f t="shared" ref="DJ235:DJ248" si="821">VLOOKUP($E235,DG$463:DJ$474,4,FALSE)*DG235*($K235)+(DG235-DH235-DI235)*(1-$K235)</f>
        <v>#DIV/0!</v>
      </c>
      <c r="DK235" s="1243"/>
      <c r="DO235" s="1202">
        <f t="shared" ref="DO235:DO248" si="822">$G235</f>
        <v>0</v>
      </c>
      <c r="DP235" s="1203" t="e">
        <f t="shared" ref="DP235:DP248" si="823">VLOOKUP($E235,DO$463:DR$474,2,FALSE)*DO235*($K235)+IF($G235&lt;&gt;0,($H235/$G235)*DO235,0)*(1-$K235)</f>
        <v>#DIV/0!</v>
      </c>
      <c r="DQ235" s="1203" t="e">
        <f t="shared" ref="DQ235:DQ248" si="824">VLOOKUP($E235,DO$463:DR$474,3,FALSE)*DO235*($K235)+IF($G235&lt;&gt;0,($I235/$G235)*DO235,0)*(1-$K235)</f>
        <v>#DIV/0!</v>
      </c>
      <c r="DR235" s="1203" t="e">
        <f t="shared" ref="DR235:DR248" si="825">VLOOKUP($E235,DO$463:DR$474,4,FALSE)*DO235*($K235)+(DO235-DP235-DQ235)*(1-$K235)</f>
        <v>#DIV/0!</v>
      </c>
      <c r="DS235" s="1243"/>
      <c r="DW235" s="1202">
        <f t="shared" ref="DW235:DW248" si="826">$G235</f>
        <v>0</v>
      </c>
      <c r="DX235" s="1203" t="e">
        <f t="shared" ref="DX235:DX248" si="827">VLOOKUP($E235,DW$463:DZ$474,2,FALSE)*DW235*($K235)+IF($G235&lt;&gt;0,($H235/$G235)*DW235,0)*(1-$K235)</f>
        <v>#DIV/0!</v>
      </c>
      <c r="DY235" s="1203" t="e">
        <f t="shared" ref="DY235:DY248" si="828">VLOOKUP($E235,DW$463:DZ$474,3,FALSE)*DW235*($K235)+IF($G235&lt;&gt;0,($I235/$G235)*DW235,0)*(1-$K235)</f>
        <v>#DIV/0!</v>
      </c>
      <c r="DZ235" s="1203" t="e">
        <f t="shared" ref="DZ235:DZ248" si="829">VLOOKUP($E235,DW$463:DZ$474,4,FALSE)*DW235*($K235)+(DW235-DX235-DY235)*(1-$K235)</f>
        <v>#DIV/0!</v>
      </c>
      <c r="EA235" s="1243"/>
      <c r="EE235" s="1202">
        <f t="shared" ref="EE235:EE248" si="830">$G235</f>
        <v>0</v>
      </c>
      <c r="EF235" s="1203" t="e">
        <f t="shared" ref="EF235:EF248" si="831">VLOOKUP($E235,EE$463:EH$474,2,FALSE)*EE235*($K235)+IF($G235&lt;&gt;0,($H235/$G235)*EE235,0)*(1-$K235)</f>
        <v>#DIV/0!</v>
      </c>
      <c r="EG235" s="1203" t="e">
        <f t="shared" ref="EG235:EG248" si="832">VLOOKUP($E235,EE$463:EH$474,3,FALSE)*EE235*($K235)+IF($G235&lt;&gt;0,($I235/$G235)*EE235,0)*(1-$K235)</f>
        <v>#DIV/0!</v>
      </c>
      <c r="EH235" s="1203" t="e">
        <f t="shared" ref="EH235:EH248" si="833">VLOOKUP($E235,EE$463:EH$474,4,FALSE)*EE235*($K235)+(EE235-EF235-EG235)*(1-$K235)</f>
        <v>#DIV/0!</v>
      </c>
      <c r="EI235" s="1243"/>
      <c r="EM235" s="1202">
        <f t="shared" ref="EM235:EM248" si="834">$G235</f>
        <v>0</v>
      </c>
      <c r="EN235" s="1203" t="e">
        <f t="shared" ref="EN235:EN248" si="835">VLOOKUP($E235,EM$463:EP$474,2,FALSE)*EM235*($K235)+IF($G235&lt;&gt;0,($H235/$G235)*EM235,0)*(1-$K235)</f>
        <v>#DIV/0!</v>
      </c>
      <c r="EO235" s="1203" t="e">
        <f t="shared" ref="EO235:EO248" si="836">VLOOKUP($E235,EM$463:EP$474,3,FALSE)*EM235*($K235)+IF($G235&lt;&gt;0,($I235/$G235)*EM235,0)*(1-$K235)</f>
        <v>#DIV/0!</v>
      </c>
      <c r="EP235" s="1203" t="e">
        <f t="shared" ref="EP235:EP248" si="837">VLOOKUP($E235,EM$463:EP$474,4,FALSE)*EM235*($K235)+(EM235-EN235-EO235)*(1-$K235)</f>
        <v>#DIV/0!</v>
      </c>
      <c r="EQ235" s="1243"/>
      <c r="EU235" s="1202">
        <f t="shared" ref="EU235:EU248" si="838">$G235</f>
        <v>0</v>
      </c>
      <c r="EV235" s="1203" t="e">
        <f t="shared" ref="EV235:EV248" si="839">VLOOKUP($E235,EU$463:EX$474,2,FALSE)*EU235*($K235)+IF($G235&lt;&gt;0,($H235/$G235)*EU235,0)*(1-$K235)</f>
        <v>#DIV/0!</v>
      </c>
      <c r="EW235" s="1203" t="e">
        <f t="shared" ref="EW235:EW248" si="840">VLOOKUP($E235,EU$463:EX$474,3,FALSE)*EU235*($K235)+IF($G235&lt;&gt;0,($I235/$G235)*EU235,0)*(1-$K235)</f>
        <v>#DIV/0!</v>
      </c>
      <c r="EX235" s="1203" t="e">
        <f t="shared" ref="EX235:EX248" si="841">VLOOKUP($E235,EU$463:EX$474,4,FALSE)*EU235*($K235)+(EU235-EV235-EW235)*(1-$K235)</f>
        <v>#DIV/0!</v>
      </c>
      <c r="EY235" s="1243"/>
      <c r="FC235" s="1202">
        <f t="shared" ref="FC235:FC248" si="842">$G235</f>
        <v>0</v>
      </c>
      <c r="FD235" s="1203" t="e">
        <f t="shared" ref="FD235:FD248" si="843">VLOOKUP($E235,FC$463:FF$474,2,FALSE)*FC235*($K235)+IF($G235&lt;&gt;0,($H235/$G235)*FC235,0)*(1-$K235)</f>
        <v>#DIV/0!</v>
      </c>
      <c r="FE235" s="1203" t="e">
        <f t="shared" ref="FE235:FE248" si="844">VLOOKUP($E235,FC$463:FF$474,3,FALSE)*FC235*($K235)+IF($G235&lt;&gt;0,($I235/$G235)*FC235,0)*(1-$K235)</f>
        <v>#DIV/0!</v>
      </c>
      <c r="FF235" s="1203" t="e">
        <f t="shared" ref="FF235:FF248" si="845">VLOOKUP($E235,FC$463:FF$474,4,FALSE)*FC235*($K235)+(FC235-FD235-FE235)*(1-$K235)</f>
        <v>#DIV/0!</v>
      </c>
      <c r="FG235" s="1243"/>
      <c r="FK235" s="1202">
        <f t="shared" ref="FK235:FK248" si="846">$G235</f>
        <v>0</v>
      </c>
      <c r="FL235" s="1203" t="e">
        <f t="shared" ref="FL235:FL248" si="847">VLOOKUP($E235,FK$463:FN$474,2,FALSE)*FK235*($K235)+IF($G235&lt;&gt;0,($H235/$G235)*FK235,0)*(1-$K235)</f>
        <v>#DIV/0!</v>
      </c>
      <c r="FM235" s="1203" t="e">
        <f t="shared" ref="FM235:FM248" si="848">VLOOKUP($E235,FK$463:FN$474,3,FALSE)*FK235*($K235)+IF($G235&lt;&gt;0,($I235/$G235)*FK235,0)*(1-$K235)</f>
        <v>#DIV/0!</v>
      </c>
      <c r="FN235" s="1203" t="e">
        <f t="shared" ref="FN235:FN248" si="849">VLOOKUP($E235,FK$463:FN$474,4,FALSE)*FK235*($K235)+(FK235-FL235-FM235)*(1-$K235)</f>
        <v>#DIV/0!</v>
      </c>
      <c r="FO235" s="1243"/>
    </row>
    <row r="236" spans="1:171">
      <c r="A236" s="1325"/>
      <c r="B236" s="1232" t="s">
        <v>151</v>
      </c>
      <c r="C236" s="1197"/>
      <c r="D236" s="1197">
        <v>921</v>
      </c>
      <c r="E236" s="629" t="str">
        <f>'Sch 3 - Expenses'!E71</f>
        <v>LABOR</v>
      </c>
      <c r="F236" s="1199"/>
      <c r="G236" s="629">
        <f>'Sch 3 - Expenses'!G71</f>
        <v>0</v>
      </c>
      <c r="H236" s="629">
        <f>'Sch 3 - Expenses'!H71</f>
        <v>0</v>
      </c>
      <c r="I236" s="629">
        <f>'Sch 3 - Expenses'!I71</f>
        <v>0</v>
      </c>
      <c r="J236" s="630">
        <f>'Sch 3 - Expenses'!J71</f>
        <v>0</v>
      </c>
      <c r="K236" s="1167">
        <f t="shared" si="769"/>
        <v>1</v>
      </c>
      <c r="O236" s="1202">
        <f t="shared" si="770"/>
        <v>0</v>
      </c>
      <c r="P236" s="1203" t="e">
        <f t="shared" si="771"/>
        <v>#DIV/0!</v>
      </c>
      <c r="Q236" s="1203" t="e">
        <f t="shared" si="772"/>
        <v>#DIV/0!</v>
      </c>
      <c r="R236" s="1203" t="e">
        <f t="shared" si="773"/>
        <v>#DIV/0!</v>
      </c>
      <c r="S236" s="1243"/>
      <c r="W236" s="1202">
        <f t="shared" si="774"/>
        <v>0</v>
      </c>
      <c r="X236" s="1203" t="e">
        <f t="shared" si="775"/>
        <v>#DIV/0!</v>
      </c>
      <c r="Y236" s="1203" t="e">
        <f t="shared" si="776"/>
        <v>#DIV/0!</v>
      </c>
      <c r="Z236" s="1203" t="e">
        <f t="shared" si="777"/>
        <v>#DIV/0!</v>
      </c>
      <c r="AA236" s="1243"/>
      <c r="AE236" s="1202">
        <f t="shared" si="778"/>
        <v>0</v>
      </c>
      <c r="AF236" s="1203" t="e">
        <f t="shared" si="779"/>
        <v>#DIV/0!</v>
      </c>
      <c r="AG236" s="1203" t="e">
        <f t="shared" si="780"/>
        <v>#DIV/0!</v>
      </c>
      <c r="AH236" s="1203" t="e">
        <f t="shared" si="781"/>
        <v>#DIV/0!</v>
      </c>
      <c r="AI236" s="1243"/>
      <c r="AM236" s="1202">
        <f t="shared" si="782"/>
        <v>0</v>
      </c>
      <c r="AN236" s="1203" t="e">
        <f t="shared" si="783"/>
        <v>#DIV/0!</v>
      </c>
      <c r="AO236" s="1203" t="e">
        <f t="shared" si="784"/>
        <v>#DIV/0!</v>
      </c>
      <c r="AP236" s="1203" t="e">
        <f t="shared" si="785"/>
        <v>#DIV/0!</v>
      </c>
      <c r="AQ236" s="1243"/>
      <c r="AU236" s="1202">
        <f t="shared" si="786"/>
        <v>0</v>
      </c>
      <c r="AV236" s="1203" t="e">
        <f t="shared" si="787"/>
        <v>#DIV/0!</v>
      </c>
      <c r="AW236" s="1203" t="e">
        <f t="shared" si="788"/>
        <v>#DIV/0!</v>
      </c>
      <c r="AX236" s="1203" t="e">
        <f t="shared" si="789"/>
        <v>#DIV/0!</v>
      </c>
      <c r="AY236" s="1243"/>
      <c r="BC236" s="1202">
        <f t="shared" si="790"/>
        <v>0</v>
      </c>
      <c r="BD236" s="1203" t="e">
        <f t="shared" si="791"/>
        <v>#DIV/0!</v>
      </c>
      <c r="BE236" s="1203" t="e">
        <f t="shared" si="792"/>
        <v>#DIV/0!</v>
      </c>
      <c r="BF236" s="1203" t="e">
        <f t="shared" si="793"/>
        <v>#DIV/0!</v>
      </c>
      <c r="BG236" s="1243"/>
      <c r="BK236" s="1202">
        <f t="shared" si="794"/>
        <v>0</v>
      </c>
      <c r="BL236" s="1203" t="e">
        <f t="shared" si="795"/>
        <v>#DIV/0!</v>
      </c>
      <c r="BM236" s="1203" t="e">
        <f t="shared" si="796"/>
        <v>#DIV/0!</v>
      </c>
      <c r="BN236" s="1203" t="e">
        <f t="shared" si="797"/>
        <v>#DIV/0!</v>
      </c>
      <c r="BO236" s="1243"/>
      <c r="BS236" s="1202">
        <f t="shared" si="798"/>
        <v>0</v>
      </c>
      <c r="BT236" s="1203" t="e">
        <f t="shared" si="799"/>
        <v>#DIV/0!</v>
      </c>
      <c r="BU236" s="1203" t="e">
        <f t="shared" si="800"/>
        <v>#DIV/0!</v>
      </c>
      <c r="BV236" s="1203" t="e">
        <f t="shared" si="801"/>
        <v>#DIV/0!</v>
      </c>
      <c r="BW236" s="1243"/>
      <c r="CA236" s="1202">
        <f t="shared" si="802"/>
        <v>0</v>
      </c>
      <c r="CB236" s="1203" t="e">
        <f t="shared" si="803"/>
        <v>#DIV/0!</v>
      </c>
      <c r="CC236" s="1203" t="e">
        <f t="shared" si="804"/>
        <v>#DIV/0!</v>
      </c>
      <c r="CD236" s="1203" t="e">
        <f t="shared" si="805"/>
        <v>#DIV/0!</v>
      </c>
      <c r="CE236" s="1243"/>
      <c r="CI236" s="1202">
        <f t="shared" si="806"/>
        <v>0</v>
      </c>
      <c r="CJ236" s="1203" t="e">
        <f t="shared" si="807"/>
        <v>#DIV/0!</v>
      </c>
      <c r="CK236" s="1203" t="e">
        <f t="shared" si="808"/>
        <v>#DIV/0!</v>
      </c>
      <c r="CL236" s="1203" t="e">
        <f t="shared" si="809"/>
        <v>#DIV/0!</v>
      </c>
      <c r="CM236" s="1243"/>
      <c r="CQ236" s="1202">
        <f t="shared" si="810"/>
        <v>0</v>
      </c>
      <c r="CR236" s="1203" t="e">
        <f t="shared" si="811"/>
        <v>#DIV/0!</v>
      </c>
      <c r="CS236" s="1203" t="e">
        <f t="shared" si="812"/>
        <v>#DIV/0!</v>
      </c>
      <c r="CT236" s="1203" t="e">
        <f t="shared" si="813"/>
        <v>#DIV/0!</v>
      </c>
      <c r="CU236" s="1243"/>
      <c r="CY236" s="1202">
        <f t="shared" si="814"/>
        <v>0</v>
      </c>
      <c r="CZ236" s="1203" t="e">
        <f t="shared" si="815"/>
        <v>#DIV/0!</v>
      </c>
      <c r="DA236" s="1203" t="e">
        <f t="shared" si="816"/>
        <v>#DIV/0!</v>
      </c>
      <c r="DB236" s="1203" t="e">
        <f t="shared" si="817"/>
        <v>#DIV/0!</v>
      </c>
      <c r="DC236" s="1243"/>
      <c r="DG236" s="1202">
        <f t="shared" si="818"/>
        <v>0</v>
      </c>
      <c r="DH236" s="1203" t="e">
        <f t="shared" si="819"/>
        <v>#DIV/0!</v>
      </c>
      <c r="DI236" s="1203" t="e">
        <f t="shared" si="820"/>
        <v>#DIV/0!</v>
      </c>
      <c r="DJ236" s="1203" t="e">
        <f t="shared" si="821"/>
        <v>#DIV/0!</v>
      </c>
      <c r="DK236" s="1243"/>
      <c r="DO236" s="1202">
        <f t="shared" si="822"/>
        <v>0</v>
      </c>
      <c r="DP236" s="1203" t="e">
        <f t="shared" si="823"/>
        <v>#DIV/0!</v>
      </c>
      <c r="DQ236" s="1203" t="e">
        <f t="shared" si="824"/>
        <v>#DIV/0!</v>
      </c>
      <c r="DR236" s="1203" t="e">
        <f t="shared" si="825"/>
        <v>#DIV/0!</v>
      </c>
      <c r="DS236" s="1243"/>
      <c r="DW236" s="1202">
        <f t="shared" si="826"/>
        <v>0</v>
      </c>
      <c r="DX236" s="1203" t="e">
        <f t="shared" si="827"/>
        <v>#DIV/0!</v>
      </c>
      <c r="DY236" s="1203" t="e">
        <f t="shared" si="828"/>
        <v>#DIV/0!</v>
      </c>
      <c r="DZ236" s="1203" t="e">
        <f t="shared" si="829"/>
        <v>#DIV/0!</v>
      </c>
      <c r="EA236" s="1243"/>
      <c r="EE236" s="1202">
        <f t="shared" si="830"/>
        <v>0</v>
      </c>
      <c r="EF236" s="1203" t="e">
        <f t="shared" si="831"/>
        <v>#DIV/0!</v>
      </c>
      <c r="EG236" s="1203" t="e">
        <f t="shared" si="832"/>
        <v>#DIV/0!</v>
      </c>
      <c r="EH236" s="1203" t="e">
        <f t="shared" si="833"/>
        <v>#DIV/0!</v>
      </c>
      <c r="EI236" s="1243"/>
      <c r="EM236" s="1202">
        <f t="shared" si="834"/>
        <v>0</v>
      </c>
      <c r="EN236" s="1203" t="e">
        <f t="shared" si="835"/>
        <v>#DIV/0!</v>
      </c>
      <c r="EO236" s="1203" t="e">
        <f t="shared" si="836"/>
        <v>#DIV/0!</v>
      </c>
      <c r="EP236" s="1203" t="e">
        <f t="shared" si="837"/>
        <v>#DIV/0!</v>
      </c>
      <c r="EQ236" s="1243"/>
      <c r="EU236" s="1202">
        <f t="shared" si="838"/>
        <v>0</v>
      </c>
      <c r="EV236" s="1203" t="e">
        <f t="shared" si="839"/>
        <v>#DIV/0!</v>
      </c>
      <c r="EW236" s="1203" t="e">
        <f t="shared" si="840"/>
        <v>#DIV/0!</v>
      </c>
      <c r="EX236" s="1203" t="e">
        <f t="shared" si="841"/>
        <v>#DIV/0!</v>
      </c>
      <c r="EY236" s="1243"/>
      <c r="FC236" s="1202">
        <f t="shared" si="842"/>
        <v>0</v>
      </c>
      <c r="FD236" s="1203" t="e">
        <f t="shared" si="843"/>
        <v>#DIV/0!</v>
      </c>
      <c r="FE236" s="1203" t="e">
        <f t="shared" si="844"/>
        <v>#DIV/0!</v>
      </c>
      <c r="FF236" s="1203" t="e">
        <f t="shared" si="845"/>
        <v>#DIV/0!</v>
      </c>
      <c r="FG236" s="1243"/>
      <c r="FK236" s="1202">
        <f t="shared" si="846"/>
        <v>0</v>
      </c>
      <c r="FL236" s="1203" t="e">
        <f t="shared" si="847"/>
        <v>#DIV/0!</v>
      </c>
      <c r="FM236" s="1203" t="e">
        <f t="shared" si="848"/>
        <v>#DIV/0!</v>
      </c>
      <c r="FN236" s="1203" t="e">
        <f t="shared" si="849"/>
        <v>#DIV/0!</v>
      </c>
      <c r="FO236" s="1243"/>
    </row>
    <row r="237" spans="1:171">
      <c r="A237" s="1325"/>
      <c r="B237" s="1232" t="s">
        <v>152</v>
      </c>
      <c r="C237" s="1197"/>
      <c r="D237" s="1197">
        <v>922</v>
      </c>
      <c r="E237" s="629" t="str">
        <f>'Sch 3 - Expenses'!E72</f>
        <v>LABOR</v>
      </c>
      <c r="F237" s="1199"/>
      <c r="G237" s="629">
        <f>'Sch 3 - Expenses'!G72</f>
        <v>0</v>
      </c>
      <c r="H237" s="629">
        <f>'Sch 3 - Expenses'!H72</f>
        <v>0</v>
      </c>
      <c r="I237" s="629">
        <f>'Sch 3 - Expenses'!I72</f>
        <v>0</v>
      </c>
      <c r="J237" s="630">
        <f>'Sch 3 - Expenses'!J72</f>
        <v>0</v>
      </c>
      <c r="K237" s="1167">
        <f t="shared" si="769"/>
        <v>1</v>
      </c>
      <c r="O237" s="1202">
        <f t="shared" si="770"/>
        <v>0</v>
      </c>
      <c r="P237" s="1203" t="e">
        <f t="shared" si="771"/>
        <v>#DIV/0!</v>
      </c>
      <c r="Q237" s="1203" t="e">
        <f t="shared" si="772"/>
        <v>#DIV/0!</v>
      </c>
      <c r="R237" s="1203" t="e">
        <f t="shared" si="773"/>
        <v>#DIV/0!</v>
      </c>
      <c r="S237" s="1243"/>
      <c r="W237" s="1202">
        <f t="shared" si="774"/>
        <v>0</v>
      </c>
      <c r="X237" s="1203" t="e">
        <f t="shared" si="775"/>
        <v>#DIV/0!</v>
      </c>
      <c r="Y237" s="1203" t="e">
        <f t="shared" si="776"/>
        <v>#DIV/0!</v>
      </c>
      <c r="Z237" s="1203" t="e">
        <f t="shared" si="777"/>
        <v>#DIV/0!</v>
      </c>
      <c r="AA237" s="1243"/>
      <c r="AE237" s="1202">
        <f t="shared" si="778"/>
        <v>0</v>
      </c>
      <c r="AF237" s="1203" t="e">
        <f t="shared" si="779"/>
        <v>#DIV/0!</v>
      </c>
      <c r="AG237" s="1203" t="e">
        <f t="shared" si="780"/>
        <v>#DIV/0!</v>
      </c>
      <c r="AH237" s="1203" t="e">
        <f t="shared" si="781"/>
        <v>#DIV/0!</v>
      </c>
      <c r="AI237" s="1243"/>
      <c r="AM237" s="1202">
        <f t="shared" si="782"/>
        <v>0</v>
      </c>
      <c r="AN237" s="1203" t="e">
        <f t="shared" si="783"/>
        <v>#DIV/0!</v>
      </c>
      <c r="AO237" s="1203" t="e">
        <f t="shared" si="784"/>
        <v>#DIV/0!</v>
      </c>
      <c r="AP237" s="1203" t="e">
        <f t="shared" si="785"/>
        <v>#DIV/0!</v>
      </c>
      <c r="AQ237" s="1243"/>
      <c r="AU237" s="1202">
        <f t="shared" si="786"/>
        <v>0</v>
      </c>
      <c r="AV237" s="1203" t="e">
        <f t="shared" si="787"/>
        <v>#DIV/0!</v>
      </c>
      <c r="AW237" s="1203" t="e">
        <f t="shared" si="788"/>
        <v>#DIV/0!</v>
      </c>
      <c r="AX237" s="1203" t="e">
        <f t="shared" si="789"/>
        <v>#DIV/0!</v>
      </c>
      <c r="AY237" s="1243"/>
      <c r="BC237" s="1202">
        <f t="shared" si="790"/>
        <v>0</v>
      </c>
      <c r="BD237" s="1203" t="e">
        <f t="shared" si="791"/>
        <v>#DIV/0!</v>
      </c>
      <c r="BE237" s="1203" t="e">
        <f t="shared" si="792"/>
        <v>#DIV/0!</v>
      </c>
      <c r="BF237" s="1203" t="e">
        <f t="shared" si="793"/>
        <v>#DIV/0!</v>
      </c>
      <c r="BG237" s="1243"/>
      <c r="BK237" s="1202">
        <f t="shared" si="794"/>
        <v>0</v>
      </c>
      <c r="BL237" s="1203" t="e">
        <f t="shared" si="795"/>
        <v>#DIV/0!</v>
      </c>
      <c r="BM237" s="1203" t="e">
        <f t="shared" si="796"/>
        <v>#DIV/0!</v>
      </c>
      <c r="BN237" s="1203" t="e">
        <f t="shared" si="797"/>
        <v>#DIV/0!</v>
      </c>
      <c r="BO237" s="1243"/>
      <c r="BS237" s="1202">
        <f t="shared" si="798"/>
        <v>0</v>
      </c>
      <c r="BT237" s="1203" t="e">
        <f t="shared" si="799"/>
        <v>#DIV/0!</v>
      </c>
      <c r="BU237" s="1203" t="e">
        <f t="shared" si="800"/>
        <v>#DIV/0!</v>
      </c>
      <c r="BV237" s="1203" t="e">
        <f t="shared" si="801"/>
        <v>#DIV/0!</v>
      </c>
      <c r="BW237" s="1243"/>
      <c r="CA237" s="1202">
        <f t="shared" si="802"/>
        <v>0</v>
      </c>
      <c r="CB237" s="1203" t="e">
        <f t="shared" si="803"/>
        <v>#DIV/0!</v>
      </c>
      <c r="CC237" s="1203" t="e">
        <f t="shared" si="804"/>
        <v>#DIV/0!</v>
      </c>
      <c r="CD237" s="1203" t="e">
        <f t="shared" si="805"/>
        <v>#DIV/0!</v>
      </c>
      <c r="CE237" s="1243"/>
      <c r="CI237" s="1202">
        <f t="shared" si="806"/>
        <v>0</v>
      </c>
      <c r="CJ237" s="1203" t="e">
        <f t="shared" si="807"/>
        <v>#DIV/0!</v>
      </c>
      <c r="CK237" s="1203" t="e">
        <f t="shared" si="808"/>
        <v>#DIV/0!</v>
      </c>
      <c r="CL237" s="1203" t="e">
        <f t="shared" si="809"/>
        <v>#DIV/0!</v>
      </c>
      <c r="CM237" s="1243"/>
      <c r="CQ237" s="1202">
        <f t="shared" si="810"/>
        <v>0</v>
      </c>
      <c r="CR237" s="1203" t="e">
        <f t="shared" si="811"/>
        <v>#DIV/0!</v>
      </c>
      <c r="CS237" s="1203" t="e">
        <f t="shared" si="812"/>
        <v>#DIV/0!</v>
      </c>
      <c r="CT237" s="1203" t="e">
        <f t="shared" si="813"/>
        <v>#DIV/0!</v>
      </c>
      <c r="CU237" s="1243"/>
      <c r="CY237" s="1202">
        <f t="shared" si="814"/>
        <v>0</v>
      </c>
      <c r="CZ237" s="1203" t="e">
        <f t="shared" si="815"/>
        <v>#DIV/0!</v>
      </c>
      <c r="DA237" s="1203" t="e">
        <f t="shared" si="816"/>
        <v>#DIV/0!</v>
      </c>
      <c r="DB237" s="1203" t="e">
        <f t="shared" si="817"/>
        <v>#DIV/0!</v>
      </c>
      <c r="DC237" s="1243"/>
      <c r="DG237" s="1202">
        <f t="shared" si="818"/>
        <v>0</v>
      </c>
      <c r="DH237" s="1203" t="e">
        <f t="shared" si="819"/>
        <v>#DIV/0!</v>
      </c>
      <c r="DI237" s="1203" t="e">
        <f t="shared" si="820"/>
        <v>#DIV/0!</v>
      </c>
      <c r="DJ237" s="1203" t="e">
        <f t="shared" si="821"/>
        <v>#DIV/0!</v>
      </c>
      <c r="DK237" s="1243"/>
      <c r="DO237" s="1202">
        <f t="shared" si="822"/>
        <v>0</v>
      </c>
      <c r="DP237" s="1203" t="e">
        <f t="shared" si="823"/>
        <v>#DIV/0!</v>
      </c>
      <c r="DQ237" s="1203" t="e">
        <f t="shared" si="824"/>
        <v>#DIV/0!</v>
      </c>
      <c r="DR237" s="1203" t="e">
        <f t="shared" si="825"/>
        <v>#DIV/0!</v>
      </c>
      <c r="DS237" s="1243"/>
      <c r="DW237" s="1202">
        <f t="shared" si="826"/>
        <v>0</v>
      </c>
      <c r="DX237" s="1203" t="e">
        <f t="shared" si="827"/>
        <v>#DIV/0!</v>
      </c>
      <c r="DY237" s="1203" t="e">
        <f t="shared" si="828"/>
        <v>#DIV/0!</v>
      </c>
      <c r="DZ237" s="1203" t="e">
        <f t="shared" si="829"/>
        <v>#DIV/0!</v>
      </c>
      <c r="EA237" s="1243"/>
      <c r="EE237" s="1202">
        <f t="shared" si="830"/>
        <v>0</v>
      </c>
      <c r="EF237" s="1203" t="e">
        <f t="shared" si="831"/>
        <v>#DIV/0!</v>
      </c>
      <c r="EG237" s="1203" t="e">
        <f t="shared" si="832"/>
        <v>#DIV/0!</v>
      </c>
      <c r="EH237" s="1203" t="e">
        <f t="shared" si="833"/>
        <v>#DIV/0!</v>
      </c>
      <c r="EI237" s="1243"/>
      <c r="EM237" s="1202">
        <f t="shared" si="834"/>
        <v>0</v>
      </c>
      <c r="EN237" s="1203" t="e">
        <f t="shared" si="835"/>
        <v>#DIV/0!</v>
      </c>
      <c r="EO237" s="1203" t="e">
        <f t="shared" si="836"/>
        <v>#DIV/0!</v>
      </c>
      <c r="EP237" s="1203" t="e">
        <f t="shared" si="837"/>
        <v>#DIV/0!</v>
      </c>
      <c r="EQ237" s="1243"/>
      <c r="EU237" s="1202">
        <f t="shared" si="838"/>
        <v>0</v>
      </c>
      <c r="EV237" s="1203" t="e">
        <f t="shared" si="839"/>
        <v>#DIV/0!</v>
      </c>
      <c r="EW237" s="1203" t="e">
        <f t="shared" si="840"/>
        <v>#DIV/0!</v>
      </c>
      <c r="EX237" s="1203" t="e">
        <f t="shared" si="841"/>
        <v>#DIV/0!</v>
      </c>
      <c r="EY237" s="1243"/>
      <c r="FC237" s="1202">
        <f t="shared" si="842"/>
        <v>0</v>
      </c>
      <c r="FD237" s="1203" t="e">
        <f t="shared" si="843"/>
        <v>#DIV/0!</v>
      </c>
      <c r="FE237" s="1203" t="e">
        <f t="shared" si="844"/>
        <v>#DIV/0!</v>
      </c>
      <c r="FF237" s="1203" t="e">
        <f t="shared" si="845"/>
        <v>#DIV/0!</v>
      </c>
      <c r="FG237" s="1243"/>
      <c r="FK237" s="1202">
        <f t="shared" si="846"/>
        <v>0</v>
      </c>
      <c r="FL237" s="1203" t="e">
        <f t="shared" si="847"/>
        <v>#DIV/0!</v>
      </c>
      <c r="FM237" s="1203" t="e">
        <f t="shared" si="848"/>
        <v>#DIV/0!</v>
      </c>
      <c r="FN237" s="1203" t="e">
        <f t="shared" si="849"/>
        <v>#DIV/0!</v>
      </c>
      <c r="FO237" s="1243"/>
    </row>
    <row r="238" spans="1:171">
      <c r="A238" s="1325"/>
      <c r="B238" s="1232" t="s">
        <v>153</v>
      </c>
      <c r="C238" s="1197"/>
      <c r="D238" s="1197">
        <v>923</v>
      </c>
      <c r="E238" s="629" t="str">
        <f>'Sch 3 - Expenses'!E73</f>
        <v>LABOR</v>
      </c>
      <c r="F238" s="1199"/>
      <c r="G238" s="629">
        <f>'Sch 3 - Expenses'!G73</f>
        <v>0</v>
      </c>
      <c r="H238" s="629">
        <f>'Sch 3 - Expenses'!H73</f>
        <v>0</v>
      </c>
      <c r="I238" s="629">
        <f>'Sch 3 - Expenses'!I73</f>
        <v>0</v>
      </c>
      <c r="J238" s="630">
        <f>'Sch 3 - Expenses'!J73</f>
        <v>0</v>
      </c>
      <c r="K238" s="1167">
        <f t="shared" si="769"/>
        <v>1</v>
      </c>
      <c r="O238" s="1202">
        <f t="shared" si="770"/>
        <v>0</v>
      </c>
      <c r="P238" s="1203" t="e">
        <f t="shared" si="771"/>
        <v>#DIV/0!</v>
      </c>
      <c r="Q238" s="1203" t="e">
        <f t="shared" si="772"/>
        <v>#DIV/0!</v>
      </c>
      <c r="R238" s="1203" t="e">
        <f t="shared" si="773"/>
        <v>#DIV/0!</v>
      </c>
      <c r="S238" s="1243"/>
      <c r="W238" s="1202">
        <f t="shared" si="774"/>
        <v>0</v>
      </c>
      <c r="X238" s="1203" t="e">
        <f t="shared" si="775"/>
        <v>#DIV/0!</v>
      </c>
      <c r="Y238" s="1203" t="e">
        <f t="shared" si="776"/>
        <v>#DIV/0!</v>
      </c>
      <c r="Z238" s="1203" t="e">
        <f t="shared" si="777"/>
        <v>#DIV/0!</v>
      </c>
      <c r="AA238" s="1243"/>
      <c r="AE238" s="1202">
        <f t="shared" si="778"/>
        <v>0</v>
      </c>
      <c r="AF238" s="1203" t="e">
        <f t="shared" si="779"/>
        <v>#DIV/0!</v>
      </c>
      <c r="AG238" s="1203" t="e">
        <f t="shared" si="780"/>
        <v>#DIV/0!</v>
      </c>
      <c r="AH238" s="1203" t="e">
        <f t="shared" si="781"/>
        <v>#DIV/0!</v>
      </c>
      <c r="AI238" s="1243"/>
      <c r="AM238" s="1202">
        <f t="shared" si="782"/>
        <v>0</v>
      </c>
      <c r="AN238" s="1203" t="e">
        <f t="shared" si="783"/>
        <v>#DIV/0!</v>
      </c>
      <c r="AO238" s="1203" t="e">
        <f t="shared" si="784"/>
        <v>#DIV/0!</v>
      </c>
      <c r="AP238" s="1203" t="e">
        <f t="shared" si="785"/>
        <v>#DIV/0!</v>
      </c>
      <c r="AQ238" s="1243"/>
      <c r="AU238" s="1202">
        <f t="shared" si="786"/>
        <v>0</v>
      </c>
      <c r="AV238" s="1203" t="e">
        <f t="shared" si="787"/>
        <v>#DIV/0!</v>
      </c>
      <c r="AW238" s="1203" t="e">
        <f t="shared" si="788"/>
        <v>#DIV/0!</v>
      </c>
      <c r="AX238" s="1203" t="e">
        <f t="shared" si="789"/>
        <v>#DIV/0!</v>
      </c>
      <c r="AY238" s="1243"/>
      <c r="BC238" s="1202">
        <f t="shared" si="790"/>
        <v>0</v>
      </c>
      <c r="BD238" s="1203" t="e">
        <f t="shared" si="791"/>
        <v>#DIV/0!</v>
      </c>
      <c r="BE238" s="1203" t="e">
        <f t="shared" si="792"/>
        <v>#DIV/0!</v>
      </c>
      <c r="BF238" s="1203" t="e">
        <f t="shared" si="793"/>
        <v>#DIV/0!</v>
      </c>
      <c r="BG238" s="1243"/>
      <c r="BK238" s="1202">
        <f t="shared" si="794"/>
        <v>0</v>
      </c>
      <c r="BL238" s="1203" t="e">
        <f t="shared" si="795"/>
        <v>#DIV/0!</v>
      </c>
      <c r="BM238" s="1203" t="e">
        <f t="shared" si="796"/>
        <v>#DIV/0!</v>
      </c>
      <c r="BN238" s="1203" t="e">
        <f t="shared" si="797"/>
        <v>#DIV/0!</v>
      </c>
      <c r="BO238" s="1243"/>
      <c r="BS238" s="1202">
        <f t="shared" si="798"/>
        <v>0</v>
      </c>
      <c r="BT238" s="1203" t="e">
        <f t="shared" si="799"/>
        <v>#DIV/0!</v>
      </c>
      <c r="BU238" s="1203" t="e">
        <f t="shared" si="800"/>
        <v>#DIV/0!</v>
      </c>
      <c r="BV238" s="1203" t="e">
        <f t="shared" si="801"/>
        <v>#DIV/0!</v>
      </c>
      <c r="BW238" s="1243"/>
      <c r="CA238" s="1202">
        <f t="shared" si="802"/>
        <v>0</v>
      </c>
      <c r="CB238" s="1203" t="e">
        <f t="shared" si="803"/>
        <v>#DIV/0!</v>
      </c>
      <c r="CC238" s="1203" t="e">
        <f t="shared" si="804"/>
        <v>#DIV/0!</v>
      </c>
      <c r="CD238" s="1203" t="e">
        <f t="shared" si="805"/>
        <v>#DIV/0!</v>
      </c>
      <c r="CE238" s="1243"/>
      <c r="CI238" s="1202">
        <f t="shared" si="806"/>
        <v>0</v>
      </c>
      <c r="CJ238" s="1203" t="e">
        <f t="shared" si="807"/>
        <v>#DIV/0!</v>
      </c>
      <c r="CK238" s="1203" t="e">
        <f t="shared" si="808"/>
        <v>#DIV/0!</v>
      </c>
      <c r="CL238" s="1203" t="e">
        <f t="shared" si="809"/>
        <v>#DIV/0!</v>
      </c>
      <c r="CM238" s="1243"/>
      <c r="CQ238" s="1202">
        <f t="shared" si="810"/>
        <v>0</v>
      </c>
      <c r="CR238" s="1203" t="e">
        <f t="shared" si="811"/>
        <v>#DIV/0!</v>
      </c>
      <c r="CS238" s="1203" t="e">
        <f t="shared" si="812"/>
        <v>#DIV/0!</v>
      </c>
      <c r="CT238" s="1203" t="e">
        <f t="shared" si="813"/>
        <v>#DIV/0!</v>
      </c>
      <c r="CU238" s="1243"/>
      <c r="CY238" s="1202">
        <f t="shared" si="814"/>
        <v>0</v>
      </c>
      <c r="CZ238" s="1203" t="e">
        <f t="shared" si="815"/>
        <v>#DIV/0!</v>
      </c>
      <c r="DA238" s="1203" t="e">
        <f t="shared" si="816"/>
        <v>#DIV/0!</v>
      </c>
      <c r="DB238" s="1203" t="e">
        <f t="shared" si="817"/>
        <v>#DIV/0!</v>
      </c>
      <c r="DC238" s="1243"/>
      <c r="DG238" s="1202">
        <f t="shared" si="818"/>
        <v>0</v>
      </c>
      <c r="DH238" s="1203" t="e">
        <f t="shared" si="819"/>
        <v>#DIV/0!</v>
      </c>
      <c r="DI238" s="1203" t="e">
        <f t="shared" si="820"/>
        <v>#DIV/0!</v>
      </c>
      <c r="DJ238" s="1203" t="e">
        <f t="shared" si="821"/>
        <v>#DIV/0!</v>
      </c>
      <c r="DK238" s="1243"/>
      <c r="DO238" s="1202">
        <f t="shared" si="822"/>
        <v>0</v>
      </c>
      <c r="DP238" s="1203" t="e">
        <f t="shared" si="823"/>
        <v>#DIV/0!</v>
      </c>
      <c r="DQ238" s="1203" t="e">
        <f t="shared" si="824"/>
        <v>#DIV/0!</v>
      </c>
      <c r="DR238" s="1203" t="e">
        <f t="shared" si="825"/>
        <v>#DIV/0!</v>
      </c>
      <c r="DS238" s="1243"/>
      <c r="DW238" s="1202">
        <f t="shared" si="826"/>
        <v>0</v>
      </c>
      <c r="DX238" s="1203" t="e">
        <f t="shared" si="827"/>
        <v>#DIV/0!</v>
      </c>
      <c r="DY238" s="1203" t="e">
        <f t="shared" si="828"/>
        <v>#DIV/0!</v>
      </c>
      <c r="DZ238" s="1203" t="e">
        <f t="shared" si="829"/>
        <v>#DIV/0!</v>
      </c>
      <c r="EA238" s="1243"/>
      <c r="EE238" s="1202">
        <f t="shared" si="830"/>
        <v>0</v>
      </c>
      <c r="EF238" s="1203" t="e">
        <f t="shared" si="831"/>
        <v>#DIV/0!</v>
      </c>
      <c r="EG238" s="1203" t="e">
        <f t="shared" si="832"/>
        <v>#DIV/0!</v>
      </c>
      <c r="EH238" s="1203" t="e">
        <f t="shared" si="833"/>
        <v>#DIV/0!</v>
      </c>
      <c r="EI238" s="1243"/>
      <c r="EM238" s="1202">
        <f t="shared" si="834"/>
        <v>0</v>
      </c>
      <c r="EN238" s="1203" t="e">
        <f t="shared" si="835"/>
        <v>#DIV/0!</v>
      </c>
      <c r="EO238" s="1203" t="e">
        <f t="shared" si="836"/>
        <v>#DIV/0!</v>
      </c>
      <c r="EP238" s="1203" t="e">
        <f t="shared" si="837"/>
        <v>#DIV/0!</v>
      </c>
      <c r="EQ238" s="1243"/>
      <c r="EU238" s="1202">
        <f t="shared" si="838"/>
        <v>0</v>
      </c>
      <c r="EV238" s="1203" t="e">
        <f t="shared" si="839"/>
        <v>#DIV/0!</v>
      </c>
      <c r="EW238" s="1203" t="e">
        <f t="shared" si="840"/>
        <v>#DIV/0!</v>
      </c>
      <c r="EX238" s="1203" t="e">
        <f t="shared" si="841"/>
        <v>#DIV/0!</v>
      </c>
      <c r="EY238" s="1243"/>
      <c r="FC238" s="1202">
        <f t="shared" si="842"/>
        <v>0</v>
      </c>
      <c r="FD238" s="1203" t="e">
        <f t="shared" si="843"/>
        <v>#DIV/0!</v>
      </c>
      <c r="FE238" s="1203" t="e">
        <f t="shared" si="844"/>
        <v>#DIV/0!</v>
      </c>
      <c r="FF238" s="1203" t="e">
        <f t="shared" si="845"/>
        <v>#DIV/0!</v>
      </c>
      <c r="FG238" s="1243"/>
      <c r="FK238" s="1202">
        <f t="shared" si="846"/>
        <v>0</v>
      </c>
      <c r="FL238" s="1203" t="e">
        <f t="shared" si="847"/>
        <v>#DIV/0!</v>
      </c>
      <c r="FM238" s="1203" t="e">
        <f t="shared" si="848"/>
        <v>#DIV/0!</v>
      </c>
      <c r="FN238" s="1203" t="e">
        <f t="shared" si="849"/>
        <v>#DIV/0!</v>
      </c>
      <c r="FO238" s="1243"/>
    </row>
    <row r="239" spans="1:171">
      <c r="A239" s="1323">
        <v>120</v>
      </c>
      <c r="B239" s="1232" t="s">
        <v>154</v>
      </c>
      <c r="C239" s="1197"/>
      <c r="D239" s="1197">
        <v>924</v>
      </c>
      <c r="E239" s="629" t="str">
        <f>'Sch 3 - Expenses'!E74</f>
        <v>PTDG</v>
      </c>
      <c r="F239" s="1199"/>
      <c r="G239" s="629">
        <f>'Sch 3 - Expenses'!G74</f>
        <v>0</v>
      </c>
      <c r="H239" s="629">
        <f>'Sch 3 - Expenses'!H74</f>
        <v>0</v>
      </c>
      <c r="I239" s="629">
        <f>'Sch 3 - Expenses'!I74</f>
        <v>0</v>
      </c>
      <c r="J239" s="630">
        <f>'Sch 3 - Expenses'!J74</f>
        <v>0</v>
      </c>
      <c r="K239" s="1167">
        <f t="shared" si="769"/>
        <v>1</v>
      </c>
      <c r="N239" s="1278">
        <f>VLOOKUP($A239,'New Resources - Individual'!$A$4:$Y$151,N$2,FALSE)*N$1</f>
        <v>0</v>
      </c>
      <c r="O239" s="1202">
        <f>$G239+N239</f>
        <v>0</v>
      </c>
      <c r="P239" s="1203">
        <f t="shared" si="771"/>
        <v>0</v>
      </c>
      <c r="Q239" s="1203">
        <f t="shared" si="772"/>
        <v>0</v>
      </c>
      <c r="R239" s="1203">
        <f t="shared" si="773"/>
        <v>0</v>
      </c>
      <c r="S239" s="1243"/>
      <c r="V239" s="1278">
        <f>VLOOKUP($A239,'New Resources - Individual'!$A$4:$Y$151,V$2,FALSE)*V$1</f>
        <v>0</v>
      </c>
      <c r="W239" s="1202">
        <f>$G239+V239</f>
        <v>0</v>
      </c>
      <c r="X239" s="1203">
        <f t="shared" si="775"/>
        <v>0</v>
      </c>
      <c r="Y239" s="1203">
        <f t="shared" si="776"/>
        <v>0</v>
      </c>
      <c r="Z239" s="1203">
        <f t="shared" si="777"/>
        <v>0</v>
      </c>
      <c r="AA239" s="1243"/>
      <c r="AD239" s="1278">
        <f>VLOOKUP($A239,'New Resources - Individual'!$A$4:$Y$151,AD$2,FALSE)*AD$1</f>
        <v>0</v>
      </c>
      <c r="AE239" s="1202">
        <f>$G239+AD239</f>
        <v>0</v>
      </c>
      <c r="AF239" s="1203">
        <f t="shared" si="779"/>
        <v>0</v>
      </c>
      <c r="AG239" s="1203">
        <f t="shared" si="780"/>
        <v>0</v>
      </c>
      <c r="AH239" s="1203">
        <f t="shared" si="781"/>
        <v>0</v>
      </c>
      <c r="AI239" s="1243"/>
      <c r="AL239" s="1278">
        <f>VLOOKUP($A239,'New Resources - Individual'!$A$4:$Y$151,AL$2,FALSE)*AL$1</f>
        <v>0</v>
      </c>
      <c r="AM239" s="1202">
        <f>$G239+AL239</f>
        <v>0</v>
      </c>
      <c r="AN239" s="1203">
        <f t="shared" si="783"/>
        <v>0</v>
      </c>
      <c r="AO239" s="1203">
        <f t="shared" si="784"/>
        <v>0</v>
      </c>
      <c r="AP239" s="1203">
        <f t="shared" si="785"/>
        <v>0</v>
      </c>
      <c r="AQ239" s="1243"/>
      <c r="AT239" s="1278">
        <f>VLOOKUP($A239,'New Resources - Individual'!$A$4:$Y$151,AT$2,FALSE)*AT$1</f>
        <v>0</v>
      </c>
      <c r="AU239" s="1202">
        <f>$G239+AT239</f>
        <v>0</v>
      </c>
      <c r="AV239" s="1203">
        <f t="shared" si="787"/>
        <v>0</v>
      </c>
      <c r="AW239" s="1203">
        <f t="shared" si="788"/>
        <v>0</v>
      </c>
      <c r="AX239" s="1203">
        <f t="shared" si="789"/>
        <v>0</v>
      </c>
      <c r="AY239" s="1243"/>
      <c r="BB239" s="1278">
        <f>VLOOKUP($A239,'New Resources - Individual'!$A$4:$Y$151,BB$2,FALSE)*BB$1</f>
        <v>0</v>
      </c>
      <c r="BC239" s="1202">
        <f>$G239+BB239</f>
        <v>0</v>
      </c>
      <c r="BD239" s="1203">
        <f t="shared" si="791"/>
        <v>0</v>
      </c>
      <c r="BE239" s="1203">
        <f t="shared" si="792"/>
        <v>0</v>
      </c>
      <c r="BF239" s="1203">
        <f t="shared" si="793"/>
        <v>0</v>
      </c>
      <c r="BG239" s="1243"/>
      <c r="BJ239" s="1278">
        <f>VLOOKUP($A239,'New Resources - Individual'!$A$4:$Y$151,BJ$2,FALSE)*BJ$1</f>
        <v>0</v>
      </c>
      <c r="BK239" s="1202">
        <f>$G239+BJ239</f>
        <v>0</v>
      </c>
      <c r="BL239" s="1203">
        <f t="shared" si="795"/>
        <v>0</v>
      </c>
      <c r="BM239" s="1203">
        <f t="shared" si="796"/>
        <v>0</v>
      </c>
      <c r="BN239" s="1203">
        <f t="shared" si="797"/>
        <v>0</v>
      </c>
      <c r="BO239" s="1243"/>
      <c r="BR239" s="1278">
        <f>VLOOKUP($A239,'New Resources - Individual'!$A$4:$Y$151,BR$2,FALSE)*BR$1</f>
        <v>0</v>
      </c>
      <c r="BS239" s="1202">
        <f>$G239+BR239</f>
        <v>0</v>
      </c>
      <c r="BT239" s="1203">
        <f t="shared" si="799"/>
        <v>0</v>
      </c>
      <c r="BU239" s="1203">
        <f t="shared" si="800"/>
        <v>0</v>
      </c>
      <c r="BV239" s="1203">
        <f t="shared" si="801"/>
        <v>0</v>
      </c>
      <c r="BW239" s="1243"/>
      <c r="BZ239" s="1278">
        <f>VLOOKUP($A239,'New Resources - Individual'!$A$4:$Y$151,BZ$2,FALSE)*BZ$1</f>
        <v>0</v>
      </c>
      <c r="CA239" s="1202">
        <f>$G239+BZ239</f>
        <v>0</v>
      </c>
      <c r="CB239" s="1203">
        <f t="shared" si="803"/>
        <v>0</v>
      </c>
      <c r="CC239" s="1203">
        <f t="shared" si="804"/>
        <v>0</v>
      </c>
      <c r="CD239" s="1203">
        <f t="shared" si="805"/>
        <v>0</v>
      </c>
      <c r="CE239" s="1243"/>
      <c r="CH239" s="1278">
        <f>VLOOKUP($A239,'New Resources - Individual'!$A$4:$Y$151,CH$2,FALSE)*CH$1</f>
        <v>0</v>
      </c>
      <c r="CI239" s="1202">
        <f>$G239+CH239</f>
        <v>0</v>
      </c>
      <c r="CJ239" s="1203">
        <f t="shared" si="807"/>
        <v>0</v>
      </c>
      <c r="CK239" s="1203">
        <f t="shared" si="808"/>
        <v>0</v>
      </c>
      <c r="CL239" s="1203">
        <f t="shared" si="809"/>
        <v>0</v>
      </c>
      <c r="CM239" s="1243"/>
      <c r="CP239" s="1278">
        <f>VLOOKUP($A239,'New Resources - Individual'!$A$4:$Y$151,CP$2,FALSE)*CP$1</f>
        <v>0</v>
      </c>
      <c r="CQ239" s="1202">
        <f>$G239+CP239</f>
        <v>0</v>
      </c>
      <c r="CR239" s="1203">
        <f t="shared" si="811"/>
        <v>0</v>
      </c>
      <c r="CS239" s="1203">
        <f t="shared" si="812"/>
        <v>0</v>
      </c>
      <c r="CT239" s="1203">
        <f t="shared" si="813"/>
        <v>0</v>
      </c>
      <c r="CU239" s="1243"/>
      <c r="CX239" s="1278">
        <f>VLOOKUP($A239,'New Resources - Individual'!$A$4:$Y$151,CX$2,FALSE)*CX$1</f>
        <v>0</v>
      </c>
      <c r="CY239" s="1202">
        <f>$G239+CX239</f>
        <v>0</v>
      </c>
      <c r="CZ239" s="1203">
        <f t="shared" si="815"/>
        <v>0</v>
      </c>
      <c r="DA239" s="1203">
        <f t="shared" si="816"/>
        <v>0</v>
      </c>
      <c r="DB239" s="1203">
        <f t="shared" si="817"/>
        <v>0</v>
      </c>
      <c r="DC239" s="1243"/>
      <c r="DF239" s="1278">
        <f>VLOOKUP($A239,'New Resources - Individual'!$A$4:$Y$151,DF$2,FALSE)*DF$1</f>
        <v>0</v>
      </c>
      <c r="DG239" s="1202">
        <f>$G239+DF239</f>
        <v>0</v>
      </c>
      <c r="DH239" s="1203">
        <f t="shared" si="819"/>
        <v>0</v>
      </c>
      <c r="DI239" s="1203">
        <f t="shared" si="820"/>
        <v>0</v>
      </c>
      <c r="DJ239" s="1203">
        <f t="shared" si="821"/>
        <v>0</v>
      </c>
      <c r="DK239" s="1243"/>
      <c r="DN239" s="1278">
        <f>VLOOKUP($A239,'New Resources - Individual'!$A$4:$Y$151,DN$2,FALSE)*DN$1</f>
        <v>0</v>
      </c>
      <c r="DO239" s="1202">
        <f>$G239+DN239</f>
        <v>0</v>
      </c>
      <c r="DP239" s="1203">
        <f t="shared" si="823"/>
        <v>0</v>
      </c>
      <c r="DQ239" s="1203">
        <f t="shared" si="824"/>
        <v>0</v>
      </c>
      <c r="DR239" s="1203">
        <f t="shared" si="825"/>
        <v>0</v>
      </c>
      <c r="DS239" s="1243"/>
      <c r="DV239" s="1278">
        <f>VLOOKUP($A239,'New Resources - Individual'!$A$4:$Y$151,DV$2,FALSE)*DV$1</f>
        <v>0</v>
      </c>
      <c r="DW239" s="1202">
        <f>$G239+DV239</f>
        <v>0</v>
      </c>
      <c r="DX239" s="1203">
        <f t="shared" si="827"/>
        <v>0</v>
      </c>
      <c r="DY239" s="1203">
        <f t="shared" si="828"/>
        <v>0</v>
      </c>
      <c r="DZ239" s="1203">
        <f t="shared" si="829"/>
        <v>0</v>
      </c>
      <c r="EA239" s="1243"/>
      <c r="ED239" s="1278">
        <f>VLOOKUP($A239,'New Resources - Individual'!$A$4:$Y$151,ED$2,FALSE)*ED$1</f>
        <v>0</v>
      </c>
      <c r="EE239" s="1202">
        <f>$G239+ED239</f>
        <v>0</v>
      </c>
      <c r="EF239" s="1203">
        <f t="shared" si="831"/>
        <v>0</v>
      </c>
      <c r="EG239" s="1203">
        <f t="shared" si="832"/>
        <v>0</v>
      </c>
      <c r="EH239" s="1203">
        <f t="shared" si="833"/>
        <v>0</v>
      </c>
      <c r="EI239" s="1243"/>
      <c r="EL239" s="1278">
        <f>VLOOKUP($A239,'New Resources - Individual'!$A$4:$Y$151,EL$2,FALSE)*EL$1</f>
        <v>0</v>
      </c>
      <c r="EM239" s="1202">
        <f>$G239+EL239</f>
        <v>0</v>
      </c>
      <c r="EN239" s="1203">
        <f t="shared" si="835"/>
        <v>0</v>
      </c>
      <c r="EO239" s="1203">
        <f t="shared" si="836"/>
        <v>0</v>
      </c>
      <c r="EP239" s="1203">
        <f t="shared" si="837"/>
        <v>0</v>
      </c>
      <c r="EQ239" s="1243"/>
      <c r="ET239" s="1278">
        <f>VLOOKUP($A239,'New Resources - Individual'!$A$4:$Y$151,ET$2,FALSE)*ET$1</f>
        <v>0</v>
      </c>
      <c r="EU239" s="1202">
        <f>$G239+ET239</f>
        <v>0</v>
      </c>
      <c r="EV239" s="1203">
        <f t="shared" si="839"/>
        <v>0</v>
      </c>
      <c r="EW239" s="1203">
        <f t="shared" si="840"/>
        <v>0</v>
      </c>
      <c r="EX239" s="1203">
        <f t="shared" si="841"/>
        <v>0</v>
      </c>
      <c r="EY239" s="1243"/>
      <c r="FB239" s="1278">
        <f>VLOOKUP($A239,'New Resources - Individual'!$A$4:$Y$151,FB$2,FALSE)*FB$1</f>
        <v>0</v>
      </c>
      <c r="FC239" s="1202">
        <f>$G239+FB239</f>
        <v>0</v>
      </c>
      <c r="FD239" s="1203">
        <f t="shared" si="843"/>
        <v>0</v>
      </c>
      <c r="FE239" s="1203">
        <f t="shared" si="844"/>
        <v>0</v>
      </c>
      <c r="FF239" s="1203">
        <f t="shared" si="845"/>
        <v>0</v>
      </c>
      <c r="FG239" s="1243"/>
      <c r="FJ239" s="1278">
        <f>VLOOKUP($A239,'New Resources - Individual'!$A$4:$Y$151,FJ$2,FALSE)*FJ$1</f>
        <v>0</v>
      </c>
      <c r="FK239" s="1202">
        <f>$G239+FJ239</f>
        <v>0</v>
      </c>
      <c r="FL239" s="1203">
        <f t="shared" si="847"/>
        <v>0</v>
      </c>
      <c r="FM239" s="1203">
        <f t="shared" si="848"/>
        <v>0</v>
      </c>
      <c r="FN239" s="1203">
        <f t="shared" si="849"/>
        <v>0</v>
      </c>
      <c r="FO239" s="1243"/>
    </row>
    <row r="240" spans="1:171">
      <c r="A240" s="1325"/>
      <c r="B240" s="1232" t="s">
        <v>396</v>
      </c>
      <c r="C240" s="1197"/>
      <c r="D240" s="1197">
        <v>925</v>
      </c>
      <c r="E240" s="629" t="str">
        <f>'Sch 3 - Expenses'!E75</f>
        <v>LABOR</v>
      </c>
      <c r="F240" s="1199"/>
      <c r="G240" s="629">
        <f>'Sch 3 - Expenses'!G75</f>
        <v>0</v>
      </c>
      <c r="H240" s="629">
        <f>'Sch 3 - Expenses'!H75</f>
        <v>0</v>
      </c>
      <c r="I240" s="629">
        <f>'Sch 3 - Expenses'!I75</f>
        <v>0</v>
      </c>
      <c r="J240" s="630">
        <f>'Sch 3 - Expenses'!J75</f>
        <v>0</v>
      </c>
      <c r="K240" s="1167">
        <f t="shared" si="769"/>
        <v>1</v>
      </c>
      <c r="O240" s="1202">
        <f t="shared" si="770"/>
        <v>0</v>
      </c>
      <c r="P240" s="1203" t="e">
        <f t="shared" si="771"/>
        <v>#DIV/0!</v>
      </c>
      <c r="Q240" s="1203" t="e">
        <f t="shared" si="772"/>
        <v>#DIV/0!</v>
      </c>
      <c r="R240" s="1203" t="e">
        <f t="shared" si="773"/>
        <v>#DIV/0!</v>
      </c>
      <c r="S240" s="1243"/>
      <c r="W240" s="1202">
        <f t="shared" si="774"/>
        <v>0</v>
      </c>
      <c r="X240" s="1203" t="e">
        <f t="shared" si="775"/>
        <v>#DIV/0!</v>
      </c>
      <c r="Y240" s="1203" t="e">
        <f t="shared" si="776"/>
        <v>#DIV/0!</v>
      </c>
      <c r="Z240" s="1203" t="e">
        <f t="shared" si="777"/>
        <v>#DIV/0!</v>
      </c>
      <c r="AA240" s="1243"/>
      <c r="AE240" s="1202">
        <f t="shared" si="778"/>
        <v>0</v>
      </c>
      <c r="AF240" s="1203" t="e">
        <f t="shared" si="779"/>
        <v>#DIV/0!</v>
      </c>
      <c r="AG240" s="1203" t="e">
        <f t="shared" si="780"/>
        <v>#DIV/0!</v>
      </c>
      <c r="AH240" s="1203" t="e">
        <f t="shared" si="781"/>
        <v>#DIV/0!</v>
      </c>
      <c r="AI240" s="1243"/>
      <c r="AM240" s="1202">
        <f t="shared" si="782"/>
        <v>0</v>
      </c>
      <c r="AN240" s="1203" t="e">
        <f t="shared" si="783"/>
        <v>#DIV/0!</v>
      </c>
      <c r="AO240" s="1203" t="e">
        <f t="shared" si="784"/>
        <v>#DIV/0!</v>
      </c>
      <c r="AP240" s="1203" t="e">
        <f t="shared" si="785"/>
        <v>#DIV/0!</v>
      </c>
      <c r="AQ240" s="1243"/>
      <c r="AU240" s="1202">
        <f t="shared" si="786"/>
        <v>0</v>
      </c>
      <c r="AV240" s="1203" t="e">
        <f t="shared" si="787"/>
        <v>#DIV/0!</v>
      </c>
      <c r="AW240" s="1203" t="e">
        <f t="shared" si="788"/>
        <v>#DIV/0!</v>
      </c>
      <c r="AX240" s="1203" t="e">
        <f t="shared" si="789"/>
        <v>#DIV/0!</v>
      </c>
      <c r="AY240" s="1243"/>
      <c r="BC240" s="1202">
        <f t="shared" si="790"/>
        <v>0</v>
      </c>
      <c r="BD240" s="1203" t="e">
        <f t="shared" si="791"/>
        <v>#DIV/0!</v>
      </c>
      <c r="BE240" s="1203" t="e">
        <f t="shared" si="792"/>
        <v>#DIV/0!</v>
      </c>
      <c r="BF240" s="1203" t="e">
        <f t="shared" si="793"/>
        <v>#DIV/0!</v>
      </c>
      <c r="BG240" s="1243"/>
      <c r="BK240" s="1202">
        <f t="shared" si="794"/>
        <v>0</v>
      </c>
      <c r="BL240" s="1203" t="e">
        <f t="shared" si="795"/>
        <v>#DIV/0!</v>
      </c>
      <c r="BM240" s="1203" t="e">
        <f t="shared" si="796"/>
        <v>#DIV/0!</v>
      </c>
      <c r="BN240" s="1203" t="e">
        <f t="shared" si="797"/>
        <v>#DIV/0!</v>
      </c>
      <c r="BO240" s="1243"/>
      <c r="BS240" s="1202">
        <f t="shared" si="798"/>
        <v>0</v>
      </c>
      <c r="BT240" s="1203" t="e">
        <f t="shared" si="799"/>
        <v>#DIV/0!</v>
      </c>
      <c r="BU240" s="1203" t="e">
        <f t="shared" si="800"/>
        <v>#DIV/0!</v>
      </c>
      <c r="BV240" s="1203" t="e">
        <f t="shared" si="801"/>
        <v>#DIV/0!</v>
      </c>
      <c r="BW240" s="1243"/>
      <c r="CA240" s="1202">
        <f t="shared" si="802"/>
        <v>0</v>
      </c>
      <c r="CB240" s="1203" t="e">
        <f t="shared" si="803"/>
        <v>#DIV/0!</v>
      </c>
      <c r="CC240" s="1203" t="e">
        <f t="shared" si="804"/>
        <v>#DIV/0!</v>
      </c>
      <c r="CD240" s="1203" t="e">
        <f t="shared" si="805"/>
        <v>#DIV/0!</v>
      </c>
      <c r="CE240" s="1243"/>
      <c r="CI240" s="1202">
        <f t="shared" si="806"/>
        <v>0</v>
      </c>
      <c r="CJ240" s="1203" t="e">
        <f t="shared" si="807"/>
        <v>#DIV/0!</v>
      </c>
      <c r="CK240" s="1203" t="e">
        <f t="shared" si="808"/>
        <v>#DIV/0!</v>
      </c>
      <c r="CL240" s="1203" t="e">
        <f t="shared" si="809"/>
        <v>#DIV/0!</v>
      </c>
      <c r="CM240" s="1243"/>
      <c r="CQ240" s="1202">
        <f t="shared" si="810"/>
        <v>0</v>
      </c>
      <c r="CR240" s="1203" t="e">
        <f t="shared" si="811"/>
        <v>#DIV/0!</v>
      </c>
      <c r="CS240" s="1203" t="e">
        <f t="shared" si="812"/>
        <v>#DIV/0!</v>
      </c>
      <c r="CT240" s="1203" t="e">
        <f t="shared" si="813"/>
        <v>#DIV/0!</v>
      </c>
      <c r="CU240" s="1243"/>
      <c r="CY240" s="1202">
        <f t="shared" si="814"/>
        <v>0</v>
      </c>
      <c r="CZ240" s="1203" t="e">
        <f t="shared" si="815"/>
        <v>#DIV/0!</v>
      </c>
      <c r="DA240" s="1203" t="e">
        <f t="shared" si="816"/>
        <v>#DIV/0!</v>
      </c>
      <c r="DB240" s="1203" t="e">
        <f t="shared" si="817"/>
        <v>#DIV/0!</v>
      </c>
      <c r="DC240" s="1243"/>
      <c r="DG240" s="1202">
        <f t="shared" si="818"/>
        <v>0</v>
      </c>
      <c r="DH240" s="1203" t="e">
        <f t="shared" si="819"/>
        <v>#DIV/0!</v>
      </c>
      <c r="DI240" s="1203" t="e">
        <f t="shared" si="820"/>
        <v>#DIV/0!</v>
      </c>
      <c r="DJ240" s="1203" t="e">
        <f t="shared" si="821"/>
        <v>#DIV/0!</v>
      </c>
      <c r="DK240" s="1243"/>
      <c r="DO240" s="1202">
        <f t="shared" si="822"/>
        <v>0</v>
      </c>
      <c r="DP240" s="1203" t="e">
        <f t="shared" si="823"/>
        <v>#DIV/0!</v>
      </c>
      <c r="DQ240" s="1203" t="e">
        <f t="shared" si="824"/>
        <v>#DIV/0!</v>
      </c>
      <c r="DR240" s="1203" t="e">
        <f t="shared" si="825"/>
        <v>#DIV/0!</v>
      </c>
      <c r="DS240" s="1243"/>
      <c r="DW240" s="1202">
        <f t="shared" si="826"/>
        <v>0</v>
      </c>
      <c r="DX240" s="1203" t="e">
        <f t="shared" si="827"/>
        <v>#DIV/0!</v>
      </c>
      <c r="DY240" s="1203" t="e">
        <f t="shared" si="828"/>
        <v>#DIV/0!</v>
      </c>
      <c r="DZ240" s="1203" t="e">
        <f t="shared" si="829"/>
        <v>#DIV/0!</v>
      </c>
      <c r="EA240" s="1243"/>
      <c r="EE240" s="1202">
        <f t="shared" si="830"/>
        <v>0</v>
      </c>
      <c r="EF240" s="1203" t="e">
        <f t="shared" si="831"/>
        <v>#DIV/0!</v>
      </c>
      <c r="EG240" s="1203" t="e">
        <f t="shared" si="832"/>
        <v>#DIV/0!</v>
      </c>
      <c r="EH240" s="1203" t="e">
        <f t="shared" si="833"/>
        <v>#DIV/0!</v>
      </c>
      <c r="EI240" s="1243"/>
      <c r="EM240" s="1202">
        <f t="shared" si="834"/>
        <v>0</v>
      </c>
      <c r="EN240" s="1203" t="e">
        <f t="shared" si="835"/>
        <v>#DIV/0!</v>
      </c>
      <c r="EO240" s="1203" t="e">
        <f t="shared" si="836"/>
        <v>#DIV/0!</v>
      </c>
      <c r="EP240" s="1203" t="e">
        <f t="shared" si="837"/>
        <v>#DIV/0!</v>
      </c>
      <c r="EQ240" s="1243"/>
      <c r="EU240" s="1202">
        <f t="shared" si="838"/>
        <v>0</v>
      </c>
      <c r="EV240" s="1203" t="e">
        <f t="shared" si="839"/>
        <v>#DIV/0!</v>
      </c>
      <c r="EW240" s="1203" t="e">
        <f t="shared" si="840"/>
        <v>#DIV/0!</v>
      </c>
      <c r="EX240" s="1203" t="e">
        <f t="shared" si="841"/>
        <v>#DIV/0!</v>
      </c>
      <c r="EY240" s="1243"/>
      <c r="FC240" s="1202">
        <f t="shared" si="842"/>
        <v>0</v>
      </c>
      <c r="FD240" s="1203" t="e">
        <f t="shared" si="843"/>
        <v>#DIV/0!</v>
      </c>
      <c r="FE240" s="1203" t="e">
        <f t="shared" si="844"/>
        <v>#DIV/0!</v>
      </c>
      <c r="FF240" s="1203" t="e">
        <f t="shared" si="845"/>
        <v>#DIV/0!</v>
      </c>
      <c r="FG240" s="1243"/>
      <c r="FK240" s="1202">
        <f t="shared" si="846"/>
        <v>0</v>
      </c>
      <c r="FL240" s="1203" t="e">
        <f t="shared" si="847"/>
        <v>#DIV/0!</v>
      </c>
      <c r="FM240" s="1203" t="e">
        <f t="shared" si="848"/>
        <v>#DIV/0!</v>
      </c>
      <c r="FN240" s="1203" t="e">
        <f t="shared" si="849"/>
        <v>#DIV/0!</v>
      </c>
      <c r="FO240" s="1243"/>
    </row>
    <row r="241" spans="1:171">
      <c r="A241" s="1325"/>
      <c r="B241" s="1232" t="s">
        <v>678</v>
      </c>
      <c r="C241" s="1197"/>
      <c r="D241" s="1197"/>
      <c r="E241" s="629" t="s">
        <v>87</v>
      </c>
      <c r="F241" s="1199"/>
      <c r="G241" s="629">
        <f>'Sch 3 - Expenses'!G76</f>
        <v>0</v>
      </c>
      <c r="H241" s="629">
        <f>'Sch 3 - Expenses'!H76</f>
        <v>0</v>
      </c>
      <c r="I241" s="629">
        <f>'Sch 3 - Expenses'!I76</f>
        <v>0</v>
      </c>
      <c r="J241" s="630">
        <f>'Sch 3 - Expenses'!J76</f>
        <v>0</v>
      </c>
      <c r="K241" s="1167"/>
      <c r="O241" s="1202">
        <f t="shared" si="770"/>
        <v>0</v>
      </c>
      <c r="P241" s="1203" t="e">
        <f t="shared" si="771"/>
        <v>#DIV/0!</v>
      </c>
      <c r="Q241" s="1203" t="e">
        <f t="shared" si="772"/>
        <v>#DIV/0!</v>
      </c>
      <c r="R241" s="1203" t="e">
        <f t="shared" si="773"/>
        <v>#DIV/0!</v>
      </c>
      <c r="S241" s="1243"/>
      <c r="W241" s="1202">
        <f t="shared" si="774"/>
        <v>0</v>
      </c>
      <c r="X241" s="1203" t="e">
        <f t="shared" si="775"/>
        <v>#DIV/0!</v>
      </c>
      <c r="Y241" s="1203" t="e">
        <f t="shared" si="776"/>
        <v>#DIV/0!</v>
      </c>
      <c r="Z241" s="1203" t="e">
        <f t="shared" si="777"/>
        <v>#DIV/0!</v>
      </c>
      <c r="AA241" s="1243"/>
      <c r="AE241" s="1202">
        <f t="shared" si="778"/>
        <v>0</v>
      </c>
      <c r="AF241" s="1203" t="e">
        <f t="shared" si="779"/>
        <v>#DIV/0!</v>
      </c>
      <c r="AG241" s="1203" t="e">
        <f t="shared" si="780"/>
        <v>#DIV/0!</v>
      </c>
      <c r="AH241" s="1203" t="e">
        <f t="shared" si="781"/>
        <v>#DIV/0!</v>
      </c>
      <c r="AI241" s="1243"/>
      <c r="AM241" s="1202">
        <f t="shared" si="782"/>
        <v>0</v>
      </c>
      <c r="AN241" s="1203" t="e">
        <f t="shared" si="783"/>
        <v>#DIV/0!</v>
      </c>
      <c r="AO241" s="1203" t="e">
        <f t="shared" si="784"/>
        <v>#DIV/0!</v>
      </c>
      <c r="AP241" s="1203" t="e">
        <f t="shared" si="785"/>
        <v>#DIV/0!</v>
      </c>
      <c r="AQ241" s="1243"/>
      <c r="AU241" s="1202">
        <f t="shared" si="786"/>
        <v>0</v>
      </c>
      <c r="AV241" s="1203" t="e">
        <f t="shared" si="787"/>
        <v>#DIV/0!</v>
      </c>
      <c r="AW241" s="1203" t="e">
        <f t="shared" si="788"/>
        <v>#DIV/0!</v>
      </c>
      <c r="AX241" s="1203" t="e">
        <f t="shared" si="789"/>
        <v>#DIV/0!</v>
      </c>
      <c r="AY241" s="1243"/>
      <c r="BC241" s="1202">
        <f t="shared" si="790"/>
        <v>0</v>
      </c>
      <c r="BD241" s="1203" t="e">
        <f t="shared" si="791"/>
        <v>#DIV/0!</v>
      </c>
      <c r="BE241" s="1203" t="e">
        <f t="shared" si="792"/>
        <v>#DIV/0!</v>
      </c>
      <c r="BF241" s="1203" t="e">
        <f t="shared" si="793"/>
        <v>#DIV/0!</v>
      </c>
      <c r="BG241" s="1243"/>
      <c r="BK241" s="1202">
        <f t="shared" si="794"/>
        <v>0</v>
      </c>
      <c r="BL241" s="1203" t="e">
        <f t="shared" si="795"/>
        <v>#DIV/0!</v>
      </c>
      <c r="BM241" s="1203" t="e">
        <f t="shared" si="796"/>
        <v>#DIV/0!</v>
      </c>
      <c r="BN241" s="1203" t="e">
        <f t="shared" si="797"/>
        <v>#DIV/0!</v>
      </c>
      <c r="BO241" s="1243"/>
      <c r="BS241" s="1202">
        <f t="shared" si="798"/>
        <v>0</v>
      </c>
      <c r="BT241" s="1203" t="e">
        <f t="shared" si="799"/>
        <v>#DIV/0!</v>
      </c>
      <c r="BU241" s="1203" t="e">
        <f t="shared" si="800"/>
        <v>#DIV/0!</v>
      </c>
      <c r="BV241" s="1203" t="e">
        <f t="shared" si="801"/>
        <v>#DIV/0!</v>
      </c>
      <c r="BW241" s="1243"/>
      <c r="CA241" s="1202">
        <f t="shared" si="802"/>
        <v>0</v>
      </c>
      <c r="CB241" s="1203" t="e">
        <f t="shared" si="803"/>
        <v>#DIV/0!</v>
      </c>
      <c r="CC241" s="1203" t="e">
        <f t="shared" si="804"/>
        <v>#DIV/0!</v>
      </c>
      <c r="CD241" s="1203" t="e">
        <f t="shared" si="805"/>
        <v>#DIV/0!</v>
      </c>
      <c r="CE241" s="1243"/>
      <c r="CI241" s="1202">
        <f t="shared" si="806"/>
        <v>0</v>
      </c>
      <c r="CJ241" s="1203" t="e">
        <f t="shared" si="807"/>
        <v>#DIV/0!</v>
      </c>
      <c r="CK241" s="1203" t="e">
        <f t="shared" si="808"/>
        <v>#DIV/0!</v>
      </c>
      <c r="CL241" s="1203" t="e">
        <f t="shared" si="809"/>
        <v>#DIV/0!</v>
      </c>
      <c r="CM241" s="1243"/>
      <c r="CQ241" s="1202">
        <f t="shared" si="810"/>
        <v>0</v>
      </c>
      <c r="CR241" s="1203" t="e">
        <f t="shared" si="811"/>
        <v>#DIV/0!</v>
      </c>
      <c r="CS241" s="1203" t="e">
        <f t="shared" si="812"/>
        <v>#DIV/0!</v>
      </c>
      <c r="CT241" s="1203" t="e">
        <f t="shared" si="813"/>
        <v>#DIV/0!</v>
      </c>
      <c r="CU241" s="1243"/>
      <c r="CY241" s="1202">
        <f t="shared" si="814"/>
        <v>0</v>
      </c>
      <c r="CZ241" s="1203" t="e">
        <f t="shared" si="815"/>
        <v>#DIV/0!</v>
      </c>
      <c r="DA241" s="1203" t="e">
        <f t="shared" si="816"/>
        <v>#DIV/0!</v>
      </c>
      <c r="DB241" s="1203" t="e">
        <f t="shared" si="817"/>
        <v>#DIV/0!</v>
      </c>
      <c r="DC241" s="1243"/>
      <c r="DG241" s="1202">
        <f t="shared" si="818"/>
        <v>0</v>
      </c>
      <c r="DH241" s="1203" t="e">
        <f t="shared" si="819"/>
        <v>#DIV/0!</v>
      </c>
      <c r="DI241" s="1203" t="e">
        <f t="shared" si="820"/>
        <v>#DIV/0!</v>
      </c>
      <c r="DJ241" s="1203" t="e">
        <f t="shared" si="821"/>
        <v>#DIV/0!</v>
      </c>
      <c r="DK241" s="1243"/>
      <c r="DO241" s="1202">
        <f t="shared" si="822"/>
        <v>0</v>
      </c>
      <c r="DP241" s="1203" t="e">
        <f t="shared" si="823"/>
        <v>#DIV/0!</v>
      </c>
      <c r="DQ241" s="1203" t="e">
        <f t="shared" si="824"/>
        <v>#DIV/0!</v>
      </c>
      <c r="DR241" s="1203" t="e">
        <f t="shared" si="825"/>
        <v>#DIV/0!</v>
      </c>
      <c r="DS241" s="1243"/>
      <c r="DW241" s="1202">
        <f t="shared" si="826"/>
        <v>0</v>
      </c>
      <c r="DX241" s="1203" t="e">
        <f t="shared" si="827"/>
        <v>#DIV/0!</v>
      </c>
      <c r="DY241" s="1203" t="e">
        <f t="shared" si="828"/>
        <v>#DIV/0!</v>
      </c>
      <c r="DZ241" s="1203" t="e">
        <f t="shared" si="829"/>
        <v>#DIV/0!</v>
      </c>
      <c r="EA241" s="1243"/>
      <c r="EE241" s="1202">
        <f t="shared" si="830"/>
        <v>0</v>
      </c>
      <c r="EF241" s="1203" t="e">
        <f t="shared" si="831"/>
        <v>#DIV/0!</v>
      </c>
      <c r="EG241" s="1203" t="e">
        <f t="shared" si="832"/>
        <v>#DIV/0!</v>
      </c>
      <c r="EH241" s="1203" t="e">
        <f t="shared" si="833"/>
        <v>#DIV/0!</v>
      </c>
      <c r="EI241" s="1243"/>
      <c r="EM241" s="1202">
        <f t="shared" si="834"/>
        <v>0</v>
      </c>
      <c r="EN241" s="1203" t="e">
        <f t="shared" si="835"/>
        <v>#DIV/0!</v>
      </c>
      <c r="EO241" s="1203" t="e">
        <f t="shared" si="836"/>
        <v>#DIV/0!</v>
      </c>
      <c r="EP241" s="1203" t="e">
        <f t="shared" si="837"/>
        <v>#DIV/0!</v>
      </c>
      <c r="EQ241" s="1243"/>
      <c r="EU241" s="1202">
        <f t="shared" si="838"/>
        <v>0</v>
      </c>
      <c r="EV241" s="1203" t="e">
        <f t="shared" si="839"/>
        <v>#DIV/0!</v>
      </c>
      <c r="EW241" s="1203" t="e">
        <f t="shared" si="840"/>
        <v>#DIV/0!</v>
      </c>
      <c r="EX241" s="1203" t="e">
        <f t="shared" si="841"/>
        <v>#DIV/0!</v>
      </c>
      <c r="EY241" s="1243"/>
      <c r="FC241" s="1202">
        <f t="shared" si="842"/>
        <v>0</v>
      </c>
      <c r="FD241" s="1203" t="e">
        <f t="shared" si="843"/>
        <v>#DIV/0!</v>
      </c>
      <c r="FE241" s="1203" t="e">
        <f t="shared" si="844"/>
        <v>#DIV/0!</v>
      </c>
      <c r="FF241" s="1203" t="e">
        <f t="shared" si="845"/>
        <v>#DIV/0!</v>
      </c>
      <c r="FG241" s="1243"/>
      <c r="FK241" s="1202">
        <f t="shared" si="846"/>
        <v>0</v>
      </c>
      <c r="FL241" s="1203" t="e">
        <f t="shared" si="847"/>
        <v>#DIV/0!</v>
      </c>
      <c r="FM241" s="1203" t="e">
        <f t="shared" si="848"/>
        <v>#DIV/0!</v>
      </c>
      <c r="FN241" s="1203" t="e">
        <f t="shared" si="849"/>
        <v>#DIV/0!</v>
      </c>
      <c r="FO241" s="1243"/>
    </row>
    <row r="242" spans="1:171">
      <c r="A242" s="1325"/>
      <c r="B242" s="1232" t="s">
        <v>397</v>
      </c>
      <c r="C242" s="1197"/>
      <c r="D242" s="1197">
        <v>926</v>
      </c>
      <c r="E242" s="629" t="str">
        <f>'Sch 3 - Expenses'!E78</f>
        <v>LABOR</v>
      </c>
      <c r="F242" s="1199"/>
      <c r="G242" s="629">
        <f>'Sch 3 - Expenses'!G78</f>
        <v>0</v>
      </c>
      <c r="H242" s="629">
        <f>'Sch 3 - Expenses'!H78</f>
        <v>0</v>
      </c>
      <c r="I242" s="629">
        <f>'Sch 3 - Expenses'!I78</f>
        <v>0</v>
      </c>
      <c r="J242" s="630">
        <f>'Sch 3 - Expenses'!J78</f>
        <v>0</v>
      </c>
      <c r="K242" s="1167">
        <f t="shared" si="769"/>
        <v>1</v>
      </c>
      <c r="O242" s="1202">
        <f t="shared" si="770"/>
        <v>0</v>
      </c>
      <c r="P242" s="1203" t="e">
        <f t="shared" si="771"/>
        <v>#DIV/0!</v>
      </c>
      <c r="Q242" s="1203" t="e">
        <f t="shared" si="772"/>
        <v>#DIV/0!</v>
      </c>
      <c r="R242" s="1203" t="e">
        <f t="shared" si="773"/>
        <v>#DIV/0!</v>
      </c>
      <c r="S242" s="1243"/>
      <c r="W242" s="1202">
        <f t="shared" si="774"/>
        <v>0</v>
      </c>
      <c r="X242" s="1203" t="e">
        <f t="shared" si="775"/>
        <v>#DIV/0!</v>
      </c>
      <c r="Y242" s="1203" t="e">
        <f t="shared" si="776"/>
        <v>#DIV/0!</v>
      </c>
      <c r="Z242" s="1203" t="e">
        <f t="shared" si="777"/>
        <v>#DIV/0!</v>
      </c>
      <c r="AA242" s="1243"/>
      <c r="AE242" s="1202">
        <f t="shared" si="778"/>
        <v>0</v>
      </c>
      <c r="AF242" s="1203" t="e">
        <f t="shared" si="779"/>
        <v>#DIV/0!</v>
      </c>
      <c r="AG242" s="1203" t="e">
        <f t="shared" si="780"/>
        <v>#DIV/0!</v>
      </c>
      <c r="AH242" s="1203" t="e">
        <f t="shared" si="781"/>
        <v>#DIV/0!</v>
      </c>
      <c r="AI242" s="1243"/>
      <c r="AM242" s="1202">
        <f t="shared" si="782"/>
        <v>0</v>
      </c>
      <c r="AN242" s="1203" t="e">
        <f t="shared" si="783"/>
        <v>#DIV/0!</v>
      </c>
      <c r="AO242" s="1203" t="e">
        <f t="shared" si="784"/>
        <v>#DIV/0!</v>
      </c>
      <c r="AP242" s="1203" t="e">
        <f t="shared" si="785"/>
        <v>#DIV/0!</v>
      </c>
      <c r="AQ242" s="1243"/>
      <c r="AU242" s="1202">
        <f t="shared" si="786"/>
        <v>0</v>
      </c>
      <c r="AV242" s="1203" t="e">
        <f t="shared" si="787"/>
        <v>#DIV/0!</v>
      </c>
      <c r="AW242" s="1203" t="e">
        <f t="shared" si="788"/>
        <v>#DIV/0!</v>
      </c>
      <c r="AX242" s="1203" t="e">
        <f t="shared" si="789"/>
        <v>#DIV/0!</v>
      </c>
      <c r="AY242" s="1243"/>
      <c r="BC242" s="1202">
        <f t="shared" si="790"/>
        <v>0</v>
      </c>
      <c r="BD242" s="1203" t="e">
        <f t="shared" si="791"/>
        <v>#DIV/0!</v>
      </c>
      <c r="BE242" s="1203" t="e">
        <f t="shared" si="792"/>
        <v>#DIV/0!</v>
      </c>
      <c r="BF242" s="1203" t="e">
        <f t="shared" si="793"/>
        <v>#DIV/0!</v>
      </c>
      <c r="BG242" s="1243"/>
      <c r="BK242" s="1202">
        <f t="shared" si="794"/>
        <v>0</v>
      </c>
      <c r="BL242" s="1203" t="e">
        <f t="shared" si="795"/>
        <v>#DIV/0!</v>
      </c>
      <c r="BM242" s="1203" t="e">
        <f t="shared" si="796"/>
        <v>#DIV/0!</v>
      </c>
      <c r="BN242" s="1203" t="e">
        <f t="shared" si="797"/>
        <v>#DIV/0!</v>
      </c>
      <c r="BO242" s="1243"/>
      <c r="BS242" s="1202">
        <f t="shared" si="798"/>
        <v>0</v>
      </c>
      <c r="BT242" s="1203" t="e">
        <f t="shared" si="799"/>
        <v>#DIV/0!</v>
      </c>
      <c r="BU242" s="1203" t="e">
        <f t="shared" si="800"/>
        <v>#DIV/0!</v>
      </c>
      <c r="BV242" s="1203" t="e">
        <f t="shared" si="801"/>
        <v>#DIV/0!</v>
      </c>
      <c r="BW242" s="1243"/>
      <c r="CA242" s="1202">
        <f t="shared" si="802"/>
        <v>0</v>
      </c>
      <c r="CB242" s="1203" t="e">
        <f t="shared" si="803"/>
        <v>#DIV/0!</v>
      </c>
      <c r="CC242" s="1203" t="e">
        <f t="shared" si="804"/>
        <v>#DIV/0!</v>
      </c>
      <c r="CD242" s="1203" t="e">
        <f t="shared" si="805"/>
        <v>#DIV/0!</v>
      </c>
      <c r="CE242" s="1243"/>
      <c r="CI242" s="1202">
        <f t="shared" si="806"/>
        <v>0</v>
      </c>
      <c r="CJ242" s="1203" t="e">
        <f t="shared" si="807"/>
        <v>#DIV/0!</v>
      </c>
      <c r="CK242" s="1203" t="e">
        <f t="shared" si="808"/>
        <v>#DIV/0!</v>
      </c>
      <c r="CL242" s="1203" t="e">
        <f t="shared" si="809"/>
        <v>#DIV/0!</v>
      </c>
      <c r="CM242" s="1243"/>
      <c r="CQ242" s="1202">
        <f t="shared" si="810"/>
        <v>0</v>
      </c>
      <c r="CR242" s="1203" t="e">
        <f t="shared" si="811"/>
        <v>#DIV/0!</v>
      </c>
      <c r="CS242" s="1203" t="e">
        <f t="shared" si="812"/>
        <v>#DIV/0!</v>
      </c>
      <c r="CT242" s="1203" t="e">
        <f t="shared" si="813"/>
        <v>#DIV/0!</v>
      </c>
      <c r="CU242" s="1243"/>
      <c r="CY242" s="1202">
        <f t="shared" si="814"/>
        <v>0</v>
      </c>
      <c r="CZ242" s="1203" t="e">
        <f t="shared" si="815"/>
        <v>#DIV/0!</v>
      </c>
      <c r="DA242" s="1203" t="e">
        <f t="shared" si="816"/>
        <v>#DIV/0!</v>
      </c>
      <c r="DB242" s="1203" t="e">
        <f t="shared" si="817"/>
        <v>#DIV/0!</v>
      </c>
      <c r="DC242" s="1243"/>
      <c r="DG242" s="1202">
        <f t="shared" si="818"/>
        <v>0</v>
      </c>
      <c r="DH242" s="1203" t="e">
        <f t="shared" si="819"/>
        <v>#DIV/0!</v>
      </c>
      <c r="DI242" s="1203" t="e">
        <f t="shared" si="820"/>
        <v>#DIV/0!</v>
      </c>
      <c r="DJ242" s="1203" t="e">
        <f t="shared" si="821"/>
        <v>#DIV/0!</v>
      </c>
      <c r="DK242" s="1243"/>
      <c r="DO242" s="1202">
        <f t="shared" si="822"/>
        <v>0</v>
      </c>
      <c r="DP242" s="1203" t="e">
        <f t="shared" si="823"/>
        <v>#DIV/0!</v>
      </c>
      <c r="DQ242" s="1203" t="e">
        <f t="shared" si="824"/>
        <v>#DIV/0!</v>
      </c>
      <c r="DR242" s="1203" t="e">
        <f t="shared" si="825"/>
        <v>#DIV/0!</v>
      </c>
      <c r="DS242" s="1243"/>
      <c r="DW242" s="1202">
        <f t="shared" si="826"/>
        <v>0</v>
      </c>
      <c r="DX242" s="1203" t="e">
        <f t="shared" si="827"/>
        <v>#DIV/0!</v>
      </c>
      <c r="DY242" s="1203" t="e">
        <f t="shared" si="828"/>
        <v>#DIV/0!</v>
      </c>
      <c r="DZ242" s="1203" t="e">
        <f t="shared" si="829"/>
        <v>#DIV/0!</v>
      </c>
      <c r="EA242" s="1243"/>
      <c r="EE242" s="1202">
        <f t="shared" si="830"/>
        <v>0</v>
      </c>
      <c r="EF242" s="1203" t="e">
        <f t="shared" si="831"/>
        <v>#DIV/0!</v>
      </c>
      <c r="EG242" s="1203" t="e">
        <f t="shared" si="832"/>
        <v>#DIV/0!</v>
      </c>
      <c r="EH242" s="1203" t="e">
        <f t="shared" si="833"/>
        <v>#DIV/0!</v>
      </c>
      <c r="EI242" s="1243"/>
      <c r="EM242" s="1202">
        <f t="shared" si="834"/>
        <v>0</v>
      </c>
      <c r="EN242" s="1203" t="e">
        <f t="shared" si="835"/>
        <v>#DIV/0!</v>
      </c>
      <c r="EO242" s="1203" t="e">
        <f t="shared" si="836"/>
        <v>#DIV/0!</v>
      </c>
      <c r="EP242" s="1203" t="e">
        <f t="shared" si="837"/>
        <v>#DIV/0!</v>
      </c>
      <c r="EQ242" s="1243"/>
      <c r="EU242" s="1202">
        <f t="shared" si="838"/>
        <v>0</v>
      </c>
      <c r="EV242" s="1203" t="e">
        <f t="shared" si="839"/>
        <v>#DIV/0!</v>
      </c>
      <c r="EW242" s="1203" t="e">
        <f t="shared" si="840"/>
        <v>#DIV/0!</v>
      </c>
      <c r="EX242" s="1203" t="e">
        <f t="shared" si="841"/>
        <v>#DIV/0!</v>
      </c>
      <c r="EY242" s="1243"/>
      <c r="FC242" s="1202">
        <f t="shared" si="842"/>
        <v>0</v>
      </c>
      <c r="FD242" s="1203" t="e">
        <f t="shared" si="843"/>
        <v>#DIV/0!</v>
      </c>
      <c r="FE242" s="1203" t="e">
        <f t="shared" si="844"/>
        <v>#DIV/0!</v>
      </c>
      <c r="FF242" s="1203" t="e">
        <f t="shared" si="845"/>
        <v>#DIV/0!</v>
      </c>
      <c r="FG242" s="1243"/>
      <c r="FK242" s="1202">
        <f t="shared" si="846"/>
        <v>0</v>
      </c>
      <c r="FL242" s="1203" t="e">
        <f t="shared" si="847"/>
        <v>#DIV/0!</v>
      </c>
      <c r="FM242" s="1203" t="e">
        <f t="shared" si="848"/>
        <v>#DIV/0!</v>
      </c>
      <c r="FN242" s="1203" t="e">
        <f t="shared" si="849"/>
        <v>#DIV/0!</v>
      </c>
      <c r="FO242" s="1243"/>
    </row>
    <row r="243" spans="1:171">
      <c r="A243" s="1325"/>
      <c r="B243" s="1232" t="s">
        <v>398</v>
      </c>
      <c r="C243" s="1197"/>
      <c r="D243" s="1197">
        <v>927</v>
      </c>
      <c r="E243" s="629" t="str">
        <f>'Sch 3 - Expenses'!E79</f>
        <v>DIST</v>
      </c>
      <c r="F243" s="1199"/>
      <c r="G243" s="629">
        <f>'Sch 3 - Expenses'!G79</f>
        <v>0</v>
      </c>
      <c r="H243" s="629">
        <f>'Sch 3 - Expenses'!H79</f>
        <v>0</v>
      </c>
      <c r="I243" s="629">
        <f>'Sch 3 - Expenses'!I79</f>
        <v>0</v>
      </c>
      <c r="J243" s="630">
        <f>'Sch 3 - Expenses'!J79</f>
        <v>0</v>
      </c>
      <c r="K243" s="1167">
        <f t="shared" si="769"/>
        <v>1</v>
      </c>
      <c r="O243" s="1202">
        <f t="shared" si="770"/>
        <v>0</v>
      </c>
      <c r="P243" s="1203">
        <f t="shared" si="771"/>
        <v>0</v>
      </c>
      <c r="Q243" s="1203">
        <f t="shared" si="772"/>
        <v>0</v>
      </c>
      <c r="R243" s="1203">
        <f t="shared" si="773"/>
        <v>0</v>
      </c>
      <c r="S243" s="1243"/>
      <c r="W243" s="1202">
        <f t="shared" si="774"/>
        <v>0</v>
      </c>
      <c r="X243" s="1203">
        <f t="shared" si="775"/>
        <v>0</v>
      </c>
      <c r="Y243" s="1203">
        <f t="shared" si="776"/>
        <v>0</v>
      </c>
      <c r="Z243" s="1203">
        <f t="shared" si="777"/>
        <v>0</v>
      </c>
      <c r="AA243" s="1243"/>
      <c r="AE243" s="1202">
        <f t="shared" si="778"/>
        <v>0</v>
      </c>
      <c r="AF243" s="1203">
        <f t="shared" si="779"/>
        <v>0</v>
      </c>
      <c r="AG243" s="1203">
        <f t="shared" si="780"/>
        <v>0</v>
      </c>
      <c r="AH243" s="1203">
        <f t="shared" si="781"/>
        <v>0</v>
      </c>
      <c r="AI243" s="1243"/>
      <c r="AM243" s="1202">
        <f t="shared" si="782"/>
        <v>0</v>
      </c>
      <c r="AN243" s="1203">
        <f t="shared" si="783"/>
        <v>0</v>
      </c>
      <c r="AO243" s="1203">
        <f t="shared" si="784"/>
        <v>0</v>
      </c>
      <c r="AP243" s="1203">
        <f t="shared" si="785"/>
        <v>0</v>
      </c>
      <c r="AQ243" s="1243"/>
      <c r="AU243" s="1202">
        <f t="shared" si="786"/>
        <v>0</v>
      </c>
      <c r="AV243" s="1203">
        <f t="shared" si="787"/>
        <v>0</v>
      </c>
      <c r="AW243" s="1203">
        <f t="shared" si="788"/>
        <v>0</v>
      </c>
      <c r="AX243" s="1203">
        <f t="shared" si="789"/>
        <v>0</v>
      </c>
      <c r="AY243" s="1243"/>
      <c r="BC243" s="1202">
        <f t="shared" si="790"/>
        <v>0</v>
      </c>
      <c r="BD243" s="1203">
        <f t="shared" si="791"/>
        <v>0</v>
      </c>
      <c r="BE243" s="1203">
        <f t="shared" si="792"/>
        <v>0</v>
      </c>
      <c r="BF243" s="1203">
        <f t="shared" si="793"/>
        <v>0</v>
      </c>
      <c r="BG243" s="1243"/>
      <c r="BK243" s="1202">
        <f t="shared" si="794"/>
        <v>0</v>
      </c>
      <c r="BL243" s="1203">
        <f t="shared" si="795"/>
        <v>0</v>
      </c>
      <c r="BM243" s="1203">
        <f t="shared" si="796"/>
        <v>0</v>
      </c>
      <c r="BN243" s="1203">
        <f t="shared" si="797"/>
        <v>0</v>
      </c>
      <c r="BO243" s="1243"/>
      <c r="BS243" s="1202">
        <f t="shared" si="798"/>
        <v>0</v>
      </c>
      <c r="BT243" s="1203">
        <f t="shared" si="799"/>
        <v>0</v>
      </c>
      <c r="BU243" s="1203">
        <f t="shared" si="800"/>
        <v>0</v>
      </c>
      <c r="BV243" s="1203">
        <f t="shared" si="801"/>
        <v>0</v>
      </c>
      <c r="BW243" s="1243"/>
      <c r="CA243" s="1202">
        <f t="shared" si="802"/>
        <v>0</v>
      </c>
      <c r="CB243" s="1203">
        <f t="shared" si="803"/>
        <v>0</v>
      </c>
      <c r="CC243" s="1203">
        <f t="shared" si="804"/>
        <v>0</v>
      </c>
      <c r="CD243" s="1203">
        <f t="shared" si="805"/>
        <v>0</v>
      </c>
      <c r="CE243" s="1243"/>
      <c r="CI243" s="1202">
        <f t="shared" si="806"/>
        <v>0</v>
      </c>
      <c r="CJ243" s="1203">
        <f t="shared" si="807"/>
        <v>0</v>
      </c>
      <c r="CK243" s="1203">
        <f t="shared" si="808"/>
        <v>0</v>
      </c>
      <c r="CL243" s="1203">
        <f t="shared" si="809"/>
        <v>0</v>
      </c>
      <c r="CM243" s="1243"/>
      <c r="CQ243" s="1202">
        <f t="shared" si="810"/>
        <v>0</v>
      </c>
      <c r="CR243" s="1203">
        <f t="shared" si="811"/>
        <v>0</v>
      </c>
      <c r="CS243" s="1203">
        <f t="shared" si="812"/>
        <v>0</v>
      </c>
      <c r="CT243" s="1203">
        <f t="shared" si="813"/>
        <v>0</v>
      </c>
      <c r="CU243" s="1243"/>
      <c r="CY243" s="1202">
        <f t="shared" si="814"/>
        <v>0</v>
      </c>
      <c r="CZ243" s="1203">
        <f t="shared" si="815"/>
        <v>0</v>
      </c>
      <c r="DA243" s="1203">
        <f t="shared" si="816"/>
        <v>0</v>
      </c>
      <c r="DB243" s="1203">
        <f t="shared" si="817"/>
        <v>0</v>
      </c>
      <c r="DC243" s="1243"/>
      <c r="DG243" s="1202">
        <f t="shared" si="818"/>
        <v>0</v>
      </c>
      <c r="DH243" s="1203">
        <f t="shared" si="819"/>
        <v>0</v>
      </c>
      <c r="DI243" s="1203">
        <f t="shared" si="820"/>
        <v>0</v>
      </c>
      <c r="DJ243" s="1203">
        <f t="shared" si="821"/>
        <v>0</v>
      </c>
      <c r="DK243" s="1243"/>
      <c r="DO243" s="1202">
        <f t="shared" si="822"/>
        <v>0</v>
      </c>
      <c r="DP243" s="1203">
        <f t="shared" si="823"/>
        <v>0</v>
      </c>
      <c r="DQ243" s="1203">
        <f t="shared" si="824"/>
        <v>0</v>
      </c>
      <c r="DR243" s="1203">
        <f t="shared" si="825"/>
        <v>0</v>
      </c>
      <c r="DS243" s="1243"/>
      <c r="DW243" s="1202">
        <f t="shared" si="826"/>
        <v>0</v>
      </c>
      <c r="DX243" s="1203">
        <f t="shared" si="827"/>
        <v>0</v>
      </c>
      <c r="DY243" s="1203">
        <f t="shared" si="828"/>
        <v>0</v>
      </c>
      <c r="DZ243" s="1203">
        <f t="shared" si="829"/>
        <v>0</v>
      </c>
      <c r="EA243" s="1243"/>
      <c r="EE243" s="1202">
        <f t="shared" si="830"/>
        <v>0</v>
      </c>
      <c r="EF243" s="1203">
        <f t="shared" si="831"/>
        <v>0</v>
      </c>
      <c r="EG243" s="1203">
        <f t="shared" si="832"/>
        <v>0</v>
      </c>
      <c r="EH243" s="1203">
        <f t="shared" si="833"/>
        <v>0</v>
      </c>
      <c r="EI243" s="1243"/>
      <c r="EM243" s="1202">
        <f t="shared" si="834"/>
        <v>0</v>
      </c>
      <c r="EN243" s="1203">
        <f t="shared" si="835"/>
        <v>0</v>
      </c>
      <c r="EO243" s="1203">
        <f t="shared" si="836"/>
        <v>0</v>
      </c>
      <c r="EP243" s="1203">
        <f t="shared" si="837"/>
        <v>0</v>
      </c>
      <c r="EQ243" s="1243"/>
      <c r="EU243" s="1202">
        <f t="shared" si="838"/>
        <v>0</v>
      </c>
      <c r="EV243" s="1203">
        <f t="shared" si="839"/>
        <v>0</v>
      </c>
      <c r="EW243" s="1203">
        <f t="shared" si="840"/>
        <v>0</v>
      </c>
      <c r="EX243" s="1203">
        <f t="shared" si="841"/>
        <v>0</v>
      </c>
      <c r="EY243" s="1243"/>
      <c r="FC243" s="1202">
        <f t="shared" si="842"/>
        <v>0</v>
      </c>
      <c r="FD243" s="1203">
        <f t="shared" si="843"/>
        <v>0</v>
      </c>
      <c r="FE243" s="1203">
        <f t="shared" si="844"/>
        <v>0</v>
      </c>
      <c r="FF243" s="1203">
        <f t="shared" si="845"/>
        <v>0</v>
      </c>
      <c r="FG243" s="1243"/>
      <c r="FK243" s="1202">
        <f t="shared" si="846"/>
        <v>0</v>
      </c>
      <c r="FL243" s="1203">
        <f t="shared" si="847"/>
        <v>0</v>
      </c>
      <c r="FM243" s="1203">
        <f t="shared" si="848"/>
        <v>0</v>
      </c>
      <c r="FN243" s="1203">
        <f t="shared" si="849"/>
        <v>0</v>
      </c>
      <c r="FO243" s="1243"/>
    </row>
    <row r="244" spans="1:171">
      <c r="A244" s="1325"/>
      <c r="B244" s="1232" t="s">
        <v>400</v>
      </c>
      <c r="C244" s="1197"/>
      <c r="D244" s="1197">
        <v>928</v>
      </c>
      <c r="E244" s="629" t="str">
        <f>'Sch 3 - Expenses'!E80</f>
        <v>DIST</v>
      </c>
      <c r="F244" s="1199"/>
      <c r="G244" s="629">
        <f>'Sch 3 - Expenses'!G80</f>
        <v>0</v>
      </c>
      <c r="H244" s="629">
        <f>'Sch 3 - Expenses'!H80</f>
        <v>0</v>
      </c>
      <c r="I244" s="629">
        <f>'Sch 3 - Expenses'!I80</f>
        <v>0</v>
      </c>
      <c r="J244" s="630">
        <f>'Sch 3 - Expenses'!J80</f>
        <v>0</v>
      </c>
      <c r="K244" s="1167">
        <f t="shared" si="769"/>
        <v>1</v>
      </c>
      <c r="O244" s="1202">
        <f t="shared" si="770"/>
        <v>0</v>
      </c>
      <c r="P244" s="1203">
        <f t="shared" si="771"/>
        <v>0</v>
      </c>
      <c r="Q244" s="1203">
        <f t="shared" si="772"/>
        <v>0</v>
      </c>
      <c r="R244" s="1203">
        <f t="shared" si="773"/>
        <v>0</v>
      </c>
      <c r="S244" s="1243"/>
      <c r="W244" s="1202">
        <f t="shared" si="774"/>
        <v>0</v>
      </c>
      <c r="X244" s="1203">
        <f t="shared" si="775"/>
        <v>0</v>
      </c>
      <c r="Y244" s="1203">
        <f t="shared" si="776"/>
        <v>0</v>
      </c>
      <c r="Z244" s="1203">
        <f t="shared" si="777"/>
        <v>0</v>
      </c>
      <c r="AA244" s="1243"/>
      <c r="AE244" s="1202">
        <f t="shared" si="778"/>
        <v>0</v>
      </c>
      <c r="AF244" s="1203">
        <f t="shared" si="779"/>
        <v>0</v>
      </c>
      <c r="AG244" s="1203">
        <f t="shared" si="780"/>
        <v>0</v>
      </c>
      <c r="AH244" s="1203">
        <f t="shared" si="781"/>
        <v>0</v>
      </c>
      <c r="AI244" s="1243"/>
      <c r="AM244" s="1202">
        <f t="shared" si="782"/>
        <v>0</v>
      </c>
      <c r="AN244" s="1203">
        <f t="shared" si="783"/>
        <v>0</v>
      </c>
      <c r="AO244" s="1203">
        <f t="shared" si="784"/>
        <v>0</v>
      </c>
      <c r="AP244" s="1203">
        <f t="shared" si="785"/>
        <v>0</v>
      </c>
      <c r="AQ244" s="1243"/>
      <c r="AU244" s="1202">
        <f t="shared" si="786"/>
        <v>0</v>
      </c>
      <c r="AV244" s="1203">
        <f t="shared" si="787"/>
        <v>0</v>
      </c>
      <c r="AW244" s="1203">
        <f t="shared" si="788"/>
        <v>0</v>
      </c>
      <c r="AX244" s="1203">
        <f t="shared" si="789"/>
        <v>0</v>
      </c>
      <c r="AY244" s="1243"/>
      <c r="BC244" s="1202">
        <f t="shared" si="790"/>
        <v>0</v>
      </c>
      <c r="BD244" s="1203">
        <f t="shared" si="791"/>
        <v>0</v>
      </c>
      <c r="BE244" s="1203">
        <f t="shared" si="792"/>
        <v>0</v>
      </c>
      <c r="BF244" s="1203">
        <f t="shared" si="793"/>
        <v>0</v>
      </c>
      <c r="BG244" s="1243"/>
      <c r="BK244" s="1202">
        <f t="shared" si="794"/>
        <v>0</v>
      </c>
      <c r="BL244" s="1203">
        <f t="shared" si="795"/>
        <v>0</v>
      </c>
      <c r="BM244" s="1203">
        <f t="shared" si="796"/>
        <v>0</v>
      </c>
      <c r="BN244" s="1203">
        <f t="shared" si="797"/>
        <v>0</v>
      </c>
      <c r="BO244" s="1243"/>
      <c r="BS244" s="1202">
        <f t="shared" si="798"/>
        <v>0</v>
      </c>
      <c r="BT244" s="1203">
        <f t="shared" si="799"/>
        <v>0</v>
      </c>
      <c r="BU244" s="1203">
        <f t="shared" si="800"/>
        <v>0</v>
      </c>
      <c r="BV244" s="1203">
        <f t="shared" si="801"/>
        <v>0</v>
      </c>
      <c r="BW244" s="1243"/>
      <c r="CA244" s="1202">
        <f t="shared" si="802"/>
        <v>0</v>
      </c>
      <c r="CB244" s="1203">
        <f t="shared" si="803"/>
        <v>0</v>
      </c>
      <c r="CC244" s="1203">
        <f t="shared" si="804"/>
        <v>0</v>
      </c>
      <c r="CD244" s="1203">
        <f t="shared" si="805"/>
        <v>0</v>
      </c>
      <c r="CE244" s="1243"/>
      <c r="CI244" s="1202">
        <f t="shared" si="806"/>
        <v>0</v>
      </c>
      <c r="CJ244" s="1203">
        <f t="shared" si="807"/>
        <v>0</v>
      </c>
      <c r="CK244" s="1203">
        <f t="shared" si="808"/>
        <v>0</v>
      </c>
      <c r="CL244" s="1203">
        <f t="shared" si="809"/>
        <v>0</v>
      </c>
      <c r="CM244" s="1243"/>
      <c r="CQ244" s="1202">
        <f t="shared" si="810"/>
        <v>0</v>
      </c>
      <c r="CR244" s="1203">
        <f t="shared" si="811"/>
        <v>0</v>
      </c>
      <c r="CS244" s="1203">
        <f t="shared" si="812"/>
        <v>0</v>
      </c>
      <c r="CT244" s="1203">
        <f t="shared" si="813"/>
        <v>0</v>
      </c>
      <c r="CU244" s="1243"/>
      <c r="CY244" s="1202">
        <f t="shared" si="814"/>
        <v>0</v>
      </c>
      <c r="CZ244" s="1203">
        <f t="shared" si="815"/>
        <v>0</v>
      </c>
      <c r="DA244" s="1203">
        <f t="shared" si="816"/>
        <v>0</v>
      </c>
      <c r="DB244" s="1203">
        <f t="shared" si="817"/>
        <v>0</v>
      </c>
      <c r="DC244" s="1243"/>
      <c r="DG244" s="1202">
        <f t="shared" si="818"/>
        <v>0</v>
      </c>
      <c r="DH244" s="1203">
        <f t="shared" si="819"/>
        <v>0</v>
      </c>
      <c r="DI244" s="1203">
        <f t="shared" si="820"/>
        <v>0</v>
      </c>
      <c r="DJ244" s="1203">
        <f t="shared" si="821"/>
        <v>0</v>
      </c>
      <c r="DK244" s="1243"/>
      <c r="DO244" s="1202">
        <f t="shared" si="822"/>
        <v>0</v>
      </c>
      <c r="DP244" s="1203">
        <f t="shared" si="823"/>
        <v>0</v>
      </c>
      <c r="DQ244" s="1203">
        <f t="shared" si="824"/>
        <v>0</v>
      </c>
      <c r="DR244" s="1203">
        <f t="shared" si="825"/>
        <v>0</v>
      </c>
      <c r="DS244" s="1243"/>
      <c r="DW244" s="1202">
        <f t="shared" si="826"/>
        <v>0</v>
      </c>
      <c r="DX244" s="1203">
        <f t="shared" si="827"/>
        <v>0</v>
      </c>
      <c r="DY244" s="1203">
        <f t="shared" si="828"/>
        <v>0</v>
      </c>
      <c r="DZ244" s="1203">
        <f t="shared" si="829"/>
        <v>0</v>
      </c>
      <c r="EA244" s="1243"/>
      <c r="EE244" s="1202">
        <f t="shared" si="830"/>
        <v>0</v>
      </c>
      <c r="EF244" s="1203">
        <f t="shared" si="831"/>
        <v>0</v>
      </c>
      <c r="EG244" s="1203">
        <f t="shared" si="832"/>
        <v>0</v>
      </c>
      <c r="EH244" s="1203">
        <f t="shared" si="833"/>
        <v>0</v>
      </c>
      <c r="EI244" s="1243"/>
      <c r="EM244" s="1202">
        <f t="shared" si="834"/>
        <v>0</v>
      </c>
      <c r="EN244" s="1203">
        <f t="shared" si="835"/>
        <v>0</v>
      </c>
      <c r="EO244" s="1203">
        <f t="shared" si="836"/>
        <v>0</v>
      </c>
      <c r="EP244" s="1203">
        <f t="shared" si="837"/>
        <v>0</v>
      </c>
      <c r="EQ244" s="1243"/>
      <c r="EU244" s="1202">
        <f t="shared" si="838"/>
        <v>0</v>
      </c>
      <c r="EV244" s="1203">
        <f t="shared" si="839"/>
        <v>0</v>
      </c>
      <c r="EW244" s="1203">
        <f t="shared" si="840"/>
        <v>0</v>
      </c>
      <c r="EX244" s="1203">
        <f t="shared" si="841"/>
        <v>0</v>
      </c>
      <c r="EY244" s="1243"/>
      <c r="FC244" s="1202">
        <f t="shared" si="842"/>
        <v>0</v>
      </c>
      <c r="FD244" s="1203">
        <f t="shared" si="843"/>
        <v>0</v>
      </c>
      <c r="FE244" s="1203">
        <f t="shared" si="844"/>
        <v>0</v>
      </c>
      <c r="FF244" s="1203">
        <f t="shared" si="845"/>
        <v>0</v>
      </c>
      <c r="FG244" s="1243"/>
      <c r="FK244" s="1202">
        <f t="shared" si="846"/>
        <v>0</v>
      </c>
      <c r="FL244" s="1203">
        <f t="shared" si="847"/>
        <v>0</v>
      </c>
      <c r="FM244" s="1203">
        <f t="shared" si="848"/>
        <v>0</v>
      </c>
      <c r="FN244" s="1203">
        <f t="shared" si="849"/>
        <v>0</v>
      </c>
      <c r="FO244" s="1243"/>
    </row>
    <row r="245" spans="1:171">
      <c r="A245" s="1325"/>
      <c r="B245" s="1232" t="s">
        <v>155</v>
      </c>
      <c r="C245" s="1197"/>
      <c r="D245" s="1197">
        <v>929</v>
      </c>
      <c r="E245" s="629" t="str">
        <f>'Sch 3 - Expenses'!E81</f>
        <v>PTDG</v>
      </c>
      <c r="F245" s="1199"/>
      <c r="G245" s="629">
        <f>'Sch 3 - Expenses'!G81</f>
        <v>0</v>
      </c>
      <c r="H245" s="629">
        <f>'Sch 3 - Expenses'!H81</f>
        <v>0</v>
      </c>
      <c r="I245" s="629">
        <f>'Sch 3 - Expenses'!I81</f>
        <v>0</v>
      </c>
      <c r="J245" s="630">
        <f>'Sch 3 - Expenses'!J81</f>
        <v>0</v>
      </c>
      <c r="K245" s="1167">
        <f t="shared" si="769"/>
        <v>1</v>
      </c>
      <c r="O245" s="1202">
        <f t="shared" si="770"/>
        <v>0</v>
      </c>
      <c r="P245" s="1203">
        <f t="shared" si="771"/>
        <v>0</v>
      </c>
      <c r="Q245" s="1203">
        <f t="shared" si="772"/>
        <v>0</v>
      </c>
      <c r="R245" s="1203">
        <f t="shared" si="773"/>
        <v>0</v>
      </c>
      <c r="S245" s="1243"/>
      <c r="W245" s="1202">
        <f t="shared" si="774"/>
        <v>0</v>
      </c>
      <c r="X245" s="1203">
        <f t="shared" si="775"/>
        <v>0</v>
      </c>
      <c r="Y245" s="1203">
        <f t="shared" si="776"/>
        <v>0</v>
      </c>
      <c r="Z245" s="1203">
        <f t="shared" si="777"/>
        <v>0</v>
      </c>
      <c r="AA245" s="1243"/>
      <c r="AE245" s="1202">
        <f t="shared" si="778"/>
        <v>0</v>
      </c>
      <c r="AF245" s="1203">
        <f t="shared" si="779"/>
        <v>0</v>
      </c>
      <c r="AG245" s="1203">
        <f t="shared" si="780"/>
        <v>0</v>
      </c>
      <c r="AH245" s="1203">
        <f t="shared" si="781"/>
        <v>0</v>
      </c>
      <c r="AI245" s="1243"/>
      <c r="AM245" s="1202">
        <f t="shared" si="782"/>
        <v>0</v>
      </c>
      <c r="AN245" s="1203">
        <f t="shared" si="783"/>
        <v>0</v>
      </c>
      <c r="AO245" s="1203">
        <f t="shared" si="784"/>
        <v>0</v>
      </c>
      <c r="AP245" s="1203">
        <f t="shared" si="785"/>
        <v>0</v>
      </c>
      <c r="AQ245" s="1243"/>
      <c r="AU245" s="1202">
        <f t="shared" si="786"/>
        <v>0</v>
      </c>
      <c r="AV245" s="1203">
        <f t="shared" si="787"/>
        <v>0</v>
      </c>
      <c r="AW245" s="1203">
        <f t="shared" si="788"/>
        <v>0</v>
      </c>
      <c r="AX245" s="1203">
        <f t="shared" si="789"/>
        <v>0</v>
      </c>
      <c r="AY245" s="1243"/>
      <c r="BC245" s="1202">
        <f t="shared" si="790"/>
        <v>0</v>
      </c>
      <c r="BD245" s="1203">
        <f t="shared" si="791"/>
        <v>0</v>
      </c>
      <c r="BE245" s="1203">
        <f t="shared" si="792"/>
        <v>0</v>
      </c>
      <c r="BF245" s="1203">
        <f t="shared" si="793"/>
        <v>0</v>
      </c>
      <c r="BG245" s="1243"/>
      <c r="BK245" s="1202">
        <f t="shared" si="794"/>
        <v>0</v>
      </c>
      <c r="BL245" s="1203">
        <f t="shared" si="795"/>
        <v>0</v>
      </c>
      <c r="BM245" s="1203">
        <f t="shared" si="796"/>
        <v>0</v>
      </c>
      <c r="BN245" s="1203">
        <f t="shared" si="797"/>
        <v>0</v>
      </c>
      <c r="BO245" s="1243"/>
      <c r="BS245" s="1202">
        <f t="shared" si="798"/>
        <v>0</v>
      </c>
      <c r="BT245" s="1203">
        <f t="shared" si="799"/>
        <v>0</v>
      </c>
      <c r="BU245" s="1203">
        <f t="shared" si="800"/>
        <v>0</v>
      </c>
      <c r="BV245" s="1203">
        <f t="shared" si="801"/>
        <v>0</v>
      </c>
      <c r="BW245" s="1243"/>
      <c r="CA245" s="1202">
        <f t="shared" si="802"/>
        <v>0</v>
      </c>
      <c r="CB245" s="1203">
        <f t="shared" si="803"/>
        <v>0</v>
      </c>
      <c r="CC245" s="1203">
        <f t="shared" si="804"/>
        <v>0</v>
      </c>
      <c r="CD245" s="1203">
        <f t="shared" si="805"/>
        <v>0</v>
      </c>
      <c r="CE245" s="1243"/>
      <c r="CI245" s="1202">
        <f t="shared" si="806"/>
        <v>0</v>
      </c>
      <c r="CJ245" s="1203">
        <f t="shared" si="807"/>
        <v>0</v>
      </c>
      <c r="CK245" s="1203">
        <f t="shared" si="808"/>
        <v>0</v>
      </c>
      <c r="CL245" s="1203">
        <f t="shared" si="809"/>
        <v>0</v>
      </c>
      <c r="CM245" s="1243"/>
      <c r="CQ245" s="1202">
        <f t="shared" si="810"/>
        <v>0</v>
      </c>
      <c r="CR245" s="1203">
        <f t="shared" si="811"/>
        <v>0</v>
      </c>
      <c r="CS245" s="1203">
        <f t="shared" si="812"/>
        <v>0</v>
      </c>
      <c r="CT245" s="1203">
        <f t="shared" si="813"/>
        <v>0</v>
      </c>
      <c r="CU245" s="1243"/>
      <c r="CY245" s="1202">
        <f t="shared" si="814"/>
        <v>0</v>
      </c>
      <c r="CZ245" s="1203">
        <f t="shared" si="815"/>
        <v>0</v>
      </c>
      <c r="DA245" s="1203">
        <f t="shared" si="816"/>
        <v>0</v>
      </c>
      <c r="DB245" s="1203">
        <f t="shared" si="817"/>
        <v>0</v>
      </c>
      <c r="DC245" s="1243"/>
      <c r="DG245" s="1202">
        <f t="shared" si="818"/>
        <v>0</v>
      </c>
      <c r="DH245" s="1203">
        <f t="shared" si="819"/>
        <v>0</v>
      </c>
      <c r="DI245" s="1203">
        <f t="shared" si="820"/>
        <v>0</v>
      </c>
      <c r="DJ245" s="1203">
        <f t="shared" si="821"/>
        <v>0</v>
      </c>
      <c r="DK245" s="1243"/>
      <c r="DO245" s="1202">
        <f t="shared" si="822"/>
        <v>0</v>
      </c>
      <c r="DP245" s="1203">
        <f t="shared" si="823"/>
        <v>0</v>
      </c>
      <c r="DQ245" s="1203">
        <f t="shared" si="824"/>
        <v>0</v>
      </c>
      <c r="DR245" s="1203">
        <f t="shared" si="825"/>
        <v>0</v>
      </c>
      <c r="DS245" s="1243"/>
      <c r="DW245" s="1202">
        <f t="shared" si="826"/>
        <v>0</v>
      </c>
      <c r="DX245" s="1203">
        <f t="shared" si="827"/>
        <v>0</v>
      </c>
      <c r="DY245" s="1203">
        <f t="shared" si="828"/>
        <v>0</v>
      </c>
      <c r="DZ245" s="1203">
        <f t="shared" si="829"/>
        <v>0</v>
      </c>
      <c r="EA245" s="1243"/>
      <c r="EE245" s="1202">
        <f t="shared" si="830"/>
        <v>0</v>
      </c>
      <c r="EF245" s="1203">
        <f t="shared" si="831"/>
        <v>0</v>
      </c>
      <c r="EG245" s="1203">
        <f t="shared" si="832"/>
        <v>0</v>
      </c>
      <c r="EH245" s="1203">
        <f t="shared" si="833"/>
        <v>0</v>
      </c>
      <c r="EI245" s="1243"/>
      <c r="EM245" s="1202">
        <f t="shared" si="834"/>
        <v>0</v>
      </c>
      <c r="EN245" s="1203">
        <f t="shared" si="835"/>
        <v>0</v>
      </c>
      <c r="EO245" s="1203">
        <f t="shared" si="836"/>
        <v>0</v>
      </c>
      <c r="EP245" s="1203">
        <f t="shared" si="837"/>
        <v>0</v>
      </c>
      <c r="EQ245" s="1243"/>
      <c r="EU245" s="1202">
        <f t="shared" si="838"/>
        <v>0</v>
      </c>
      <c r="EV245" s="1203">
        <f t="shared" si="839"/>
        <v>0</v>
      </c>
      <c r="EW245" s="1203">
        <f t="shared" si="840"/>
        <v>0</v>
      </c>
      <c r="EX245" s="1203">
        <f t="shared" si="841"/>
        <v>0</v>
      </c>
      <c r="EY245" s="1243"/>
      <c r="FC245" s="1202">
        <f t="shared" si="842"/>
        <v>0</v>
      </c>
      <c r="FD245" s="1203">
        <f t="shared" si="843"/>
        <v>0</v>
      </c>
      <c r="FE245" s="1203">
        <f t="shared" si="844"/>
        <v>0</v>
      </c>
      <c r="FF245" s="1203">
        <f t="shared" si="845"/>
        <v>0</v>
      </c>
      <c r="FG245" s="1243"/>
      <c r="FK245" s="1202">
        <f t="shared" si="846"/>
        <v>0</v>
      </c>
      <c r="FL245" s="1203">
        <f t="shared" si="847"/>
        <v>0</v>
      </c>
      <c r="FM245" s="1203">
        <f t="shared" si="848"/>
        <v>0</v>
      </c>
      <c r="FN245" s="1203">
        <f t="shared" si="849"/>
        <v>0</v>
      </c>
      <c r="FO245" s="1243"/>
    </row>
    <row r="246" spans="1:171">
      <c r="A246" s="1325"/>
      <c r="B246" s="1232" t="s">
        <v>156</v>
      </c>
      <c r="C246" s="1197"/>
      <c r="D246" s="1197">
        <v>930.1</v>
      </c>
      <c r="E246" s="629" t="str">
        <f>'Sch 3 - Expenses'!E82</f>
        <v>DIST</v>
      </c>
      <c r="F246" s="1199"/>
      <c r="G246" s="629">
        <f>'Sch 3 - Expenses'!G82</f>
        <v>0</v>
      </c>
      <c r="H246" s="629">
        <f>'Sch 3 - Expenses'!H82</f>
        <v>0</v>
      </c>
      <c r="I246" s="629">
        <f>'Sch 3 - Expenses'!I82</f>
        <v>0</v>
      </c>
      <c r="J246" s="630">
        <f>'Sch 3 - Expenses'!J82</f>
        <v>0</v>
      </c>
      <c r="K246" s="1167">
        <f t="shared" si="769"/>
        <v>1</v>
      </c>
      <c r="O246" s="1202">
        <f t="shared" si="770"/>
        <v>0</v>
      </c>
      <c r="P246" s="1203">
        <f t="shared" si="771"/>
        <v>0</v>
      </c>
      <c r="Q246" s="1203">
        <f t="shared" si="772"/>
        <v>0</v>
      </c>
      <c r="R246" s="1203">
        <f t="shared" si="773"/>
        <v>0</v>
      </c>
      <c r="S246" s="1243"/>
      <c r="W246" s="1202">
        <f t="shared" si="774"/>
        <v>0</v>
      </c>
      <c r="X246" s="1203">
        <f t="shared" si="775"/>
        <v>0</v>
      </c>
      <c r="Y246" s="1203">
        <f t="shared" si="776"/>
        <v>0</v>
      </c>
      <c r="Z246" s="1203">
        <f t="shared" si="777"/>
        <v>0</v>
      </c>
      <c r="AA246" s="1243"/>
      <c r="AE246" s="1202">
        <f t="shared" si="778"/>
        <v>0</v>
      </c>
      <c r="AF246" s="1203">
        <f t="shared" si="779"/>
        <v>0</v>
      </c>
      <c r="AG246" s="1203">
        <f t="shared" si="780"/>
        <v>0</v>
      </c>
      <c r="AH246" s="1203">
        <f t="shared" si="781"/>
        <v>0</v>
      </c>
      <c r="AI246" s="1243"/>
      <c r="AM246" s="1202">
        <f t="shared" si="782"/>
        <v>0</v>
      </c>
      <c r="AN246" s="1203">
        <f t="shared" si="783"/>
        <v>0</v>
      </c>
      <c r="AO246" s="1203">
        <f t="shared" si="784"/>
        <v>0</v>
      </c>
      <c r="AP246" s="1203">
        <f t="shared" si="785"/>
        <v>0</v>
      </c>
      <c r="AQ246" s="1243"/>
      <c r="AU246" s="1202">
        <f t="shared" si="786"/>
        <v>0</v>
      </c>
      <c r="AV246" s="1203">
        <f t="shared" si="787"/>
        <v>0</v>
      </c>
      <c r="AW246" s="1203">
        <f t="shared" si="788"/>
        <v>0</v>
      </c>
      <c r="AX246" s="1203">
        <f t="shared" si="789"/>
        <v>0</v>
      </c>
      <c r="AY246" s="1243"/>
      <c r="BC246" s="1202">
        <f t="shared" si="790"/>
        <v>0</v>
      </c>
      <c r="BD246" s="1203">
        <f t="shared" si="791"/>
        <v>0</v>
      </c>
      <c r="BE246" s="1203">
        <f t="shared" si="792"/>
        <v>0</v>
      </c>
      <c r="BF246" s="1203">
        <f t="shared" si="793"/>
        <v>0</v>
      </c>
      <c r="BG246" s="1243"/>
      <c r="BK246" s="1202">
        <f t="shared" si="794"/>
        <v>0</v>
      </c>
      <c r="BL246" s="1203">
        <f t="shared" si="795"/>
        <v>0</v>
      </c>
      <c r="BM246" s="1203">
        <f t="shared" si="796"/>
        <v>0</v>
      </c>
      <c r="BN246" s="1203">
        <f t="shared" si="797"/>
        <v>0</v>
      </c>
      <c r="BO246" s="1243"/>
      <c r="BS246" s="1202">
        <f t="shared" si="798"/>
        <v>0</v>
      </c>
      <c r="BT246" s="1203">
        <f t="shared" si="799"/>
        <v>0</v>
      </c>
      <c r="BU246" s="1203">
        <f t="shared" si="800"/>
        <v>0</v>
      </c>
      <c r="BV246" s="1203">
        <f t="shared" si="801"/>
        <v>0</v>
      </c>
      <c r="BW246" s="1243"/>
      <c r="CA246" s="1202">
        <f t="shared" si="802"/>
        <v>0</v>
      </c>
      <c r="CB246" s="1203">
        <f t="shared" si="803"/>
        <v>0</v>
      </c>
      <c r="CC246" s="1203">
        <f t="shared" si="804"/>
        <v>0</v>
      </c>
      <c r="CD246" s="1203">
        <f t="shared" si="805"/>
        <v>0</v>
      </c>
      <c r="CE246" s="1243"/>
      <c r="CI246" s="1202">
        <f t="shared" si="806"/>
        <v>0</v>
      </c>
      <c r="CJ246" s="1203">
        <f t="shared" si="807"/>
        <v>0</v>
      </c>
      <c r="CK246" s="1203">
        <f t="shared" si="808"/>
        <v>0</v>
      </c>
      <c r="CL246" s="1203">
        <f t="shared" si="809"/>
        <v>0</v>
      </c>
      <c r="CM246" s="1243"/>
      <c r="CQ246" s="1202">
        <f t="shared" si="810"/>
        <v>0</v>
      </c>
      <c r="CR246" s="1203">
        <f t="shared" si="811"/>
        <v>0</v>
      </c>
      <c r="CS246" s="1203">
        <f t="shared" si="812"/>
        <v>0</v>
      </c>
      <c r="CT246" s="1203">
        <f t="shared" si="813"/>
        <v>0</v>
      </c>
      <c r="CU246" s="1243"/>
      <c r="CY246" s="1202">
        <f t="shared" si="814"/>
        <v>0</v>
      </c>
      <c r="CZ246" s="1203">
        <f t="shared" si="815"/>
        <v>0</v>
      </c>
      <c r="DA246" s="1203">
        <f t="shared" si="816"/>
        <v>0</v>
      </c>
      <c r="DB246" s="1203">
        <f t="shared" si="817"/>
        <v>0</v>
      </c>
      <c r="DC246" s="1243"/>
      <c r="DG246" s="1202">
        <f t="shared" si="818"/>
        <v>0</v>
      </c>
      <c r="DH246" s="1203">
        <f t="shared" si="819"/>
        <v>0</v>
      </c>
      <c r="DI246" s="1203">
        <f t="shared" si="820"/>
        <v>0</v>
      </c>
      <c r="DJ246" s="1203">
        <f t="shared" si="821"/>
        <v>0</v>
      </c>
      <c r="DK246" s="1243"/>
      <c r="DO246" s="1202">
        <f t="shared" si="822"/>
        <v>0</v>
      </c>
      <c r="DP246" s="1203">
        <f t="shared" si="823"/>
        <v>0</v>
      </c>
      <c r="DQ246" s="1203">
        <f t="shared" si="824"/>
        <v>0</v>
      </c>
      <c r="DR246" s="1203">
        <f t="shared" si="825"/>
        <v>0</v>
      </c>
      <c r="DS246" s="1243"/>
      <c r="DW246" s="1202">
        <f t="shared" si="826"/>
        <v>0</v>
      </c>
      <c r="DX246" s="1203">
        <f t="shared" si="827"/>
        <v>0</v>
      </c>
      <c r="DY246" s="1203">
        <f t="shared" si="828"/>
        <v>0</v>
      </c>
      <c r="DZ246" s="1203">
        <f t="shared" si="829"/>
        <v>0</v>
      </c>
      <c r="EA246" s="1243"/>
      <c r="EE246" s="1202">
        <f t="shared" si="830"/>
        <v>0</v>
      </c>
      <c r="EF246" s="1203">
        <f t="shared" si="831"/>
        <v>0</v>
      </c>
      <c r="EG246" s="1203">
        <f t="shared" si="832"/>
        <v>0</v>
      </c>
      <c r="EH246" s="1203">
        <f t="shared" si="833"/>
        <v>0</v>
      </c>
      <c r="EI246" s="1243"/>
      <c r="EM246" s="1202">
        <f t="shared" si="834"/>
        <v>0</v>
      </c>
      <c r="EN246" s="1203">
        <f t="shared" si="835"/>
        <v>0</v>
      </c>
      <c r="EO246" s="1203">
        <f t="shared" si="836"/>
        <v>0</v>
      </c>
      <c r="EP246" s="1203">
        <f t="shared" si="837"/>
        <v>0</v>
      </c>
      <c r="EQ246" s="1243"/>
      <c r="EU246" s="1202">
        <f t="shared" si="838"/>
        <v>0</v>
      </c>
      <c r="EV246" s="1203">
        <f t="shared" si="839"/>
        <v>0</v>
      </c>
      <c r="EW246" s="1203">
        <f t="shared" si="840"/>
        <v>0</v>
      </c>
      <c r="EX246" s="1203">
        <f t="shared" si="841"/>
        <v>0</v>
      </c>
      <c r="EY246" s="1243"/>
      <c r="FC246" s="1202">
        <f t="shared" si="842"/>
        <v>0</v>
      </c>
      <c r="FD246" s="1203">
        <f t="shared" si="843"/>
        <v>0</v>
      </c>
      <c r="FE246" s="1203">
        <f t="shared" si="844"/>
        <v>0</v>
      </c>
      <c r="FF246" s="1203">
        <f t="shared" si="845"/>
        <v>0</v>
      </c>
      <c r="FG246" s="1243"/>
      <c r="FK246" s="1202">
        <f t="shared" si="846"/>
        <v>0</v>
      </c>
      <c r="FL246" s="1203">
        <f t="shared" si="847"/>
        <v>0</v>
      </c>
      <c r="FM246" s="1203">
        <f t="shared" si="848"/>
        <v>0</v>
      </c>
      <c r="FN246" s="1203">
        <f t="shared" si="849"/>
        <v>0</v>
      </c>
      <c r="FO246" s="1243"/>
    </row>
    <row r="247" spans="1:171">
      <c r="A247" s="1325"/>
      <c r="B247" s="1232" t="s">
        <v>399</v>
      </c>
      <c r="C247" s="1197"/>
      <c r="D247" s="1197">
        <v>930.2</v>
      </c>
      <c r="E247" s="629" t="str">
        <f>'Sch 3 - Expenses'!E83</f>
        <v>DIST</v>
      </c>
      <c r="F247" s="1199"/>
      <c r="G247" s="629">
        <f>'Sch 3 - Expenses'!G83</f>
        <v>0</v>
      </c>
      <c r="H247" s="629">
        <f>'Sch 3 - Expenses'!H83</f>
        <v>0</v>
      </c>
      <c r="I247" s="629">
        <f>'Sch 3 - Expenses'!I83</f>
        <v>0</v>
      </c>
      <c r="J247" s="630">
        <f>'Sch 3 - Expenses'!J83</f>
        <v>0</v>
      </c>
      <c r="K247" s="1167">
        <f t="shared" si="769"/>
        <v>1</v>
      </c>
      <c r="O247" s="1202">
        <f t="shared" si="770"/>
        <v>0</v>
      </c>
      <c r="P247" s="1203">
        <f t="shared" si="771"/>
        <v>0</v>
      </c>
      <c r="Q247" s="1203">
        <f t="shared" si="772"/>
        <v>0</v>
      </c>
      <c r="R247" s="1203">
        <f t="shared" si="773"/>
        <v>0</v>
      </c>
      <c r="S247" s="1243"/>
      <c r="W247" s="1202">
        <f t="shared" si="774"/>
        <v>0</v>
      </c>
      <c r="X247" s="1203">
        <f t="shared" si="775"/>
        <v>0</v>
      </c>
      <c r="Y247" s="1203">
        <f t="shared" si="776"/>
        <v>0</v>
      </c>
      <c r="Z247" s="1203">
        <f t="shared" si="777"/>
        <v>0</v>
      </c>
      <c r="AA247" s="1243"/>
      <c r="AE247" s="1202">
        <f t="shared" si="778"/>
        <v>0</v>
      </c>
      <c r="AF247" s="1203">
        <f t="shared" si="779"/>
        <v>0</v>
      </c>
      <c r="AG247" s="1203">
        <f t="shared" si="780"/>
        <v>0</v>
      </c>
      <c r="AH247" s="1203">
        <f t="shared" si="781"/>
        <v>0</v>
      </c>
      <c r="AI247" s="1243"/>
      <c r="AM247" s="1202">
        <f t="shared" si="782"/>
        <v>0</v>
      </c>
      <c r="AN247" s="1203">
        <f t="shared" si="783"/>
        <v>0</v>
      </c>
      <c r="AO247" s="1203">
        <f t="shared" si="784"/>
        <v>0</v>
      </c>
      <c r="AP247" s="1203">
        <f t="shared" si="785"/>
        <v>0</v>
      </c>
      <c r="AQ247" s="1243"/>
      <c r="AU247" s="1202">
        <f t="shared" si="786"/>
        <v>0</v>
      </c>
      <c r="AV247" s="1203">
        <f t="shared" si="787"/>
        <v>0</v>
      </c>
      <c r="AW247" s="1203">
        <f t="shared" si="788"/>
        <v>0</v>
      </c>
      <c r="AX247" s="1203">
        <f t="shared" si="789"/>
        <v>0</v>
      </c>
      <c r="AY247" s="1243"/>
      <c r="BC247" s="1202">
        <f t="shared" si="790"/>
        <v>0</v>
      </c>
      <c r="BD247" s="1203">
        <f t="shared" si="791"/>
        <v>0</v>
      </c>
      <c r="BE247" s="1203">
        <f t="shared" si="792"/>
        <v>0</v>
      </c>
      <c r="BF247" s="1203">
        <f t="shared" si="793"/>
        <v>0</v>
      </c>
      <c r="BG247" s="1243"/>
      <c r="BK247" s="1202">
        <f t="shared" si="794"/>
        <v>0</v>
      </c>
      <c r="BL247" s="1203">
        <f t="shared" si="795"/>
        <v>0</v>
      </c>
      <c r="BM247" s="1203">
        <f t="shared" si="796"/>
        <v>0</v>
      </c>
      <c r="BN247" s="1203">
        <f t="shared" si="797"/>
        <v>0</v>
      </c>
      <c r="BO247" s="1243"/>
      <c r="BS247" s="1202">
        <f t="shared" si="798"/>
        <v>0</v>
      </c>
      <c r="BT247" s="1203">
        <f t="shared" si="799"/>
        <v>0</v>
      </c>
      <c r="BU247" s="1203">
        <f t="shared" si="800"/>
        <v>0</v>
      </c>
      <c r="BV247" s="1203">
        <f t="shared" si="801"/>
        <v>0</v>
      </c>
      <c r="BW247" s="1243"/>
      <c r="CA247" s="1202">
        <f t="shared" si="802"/>
        <v>0</v>
      </c>
      <c r="CB247" s="1203">
        <f t="shared" si="803"/>
        <v>0</v>
      </c>
      <c r="CC247" s="1203">
        <f t="shared" si="804"/>
        <v>0</v>
      </c>
      <c r="CD247" s="1203">
        <f t="shared" si="805"/>
        <v>0</v>
      </c>
      <c r="CE247" s="1243"/>
      <c r="CI247" s="1202">
        <f t="shared" si="806"/>
        <v>0</v>
      </c>
      <c r="CJ247" s="1203">
        <f t="shared" si="807"/>
        <v>0</v>
      </c>
      <c r="CK247" s="1203">
        <f t="shared" si="808"/>
        <v>0</v>
      </c>
      <c r="CL247" s="1203">
        <f t="shared" si="809"/>
        <v>0</v>
      </c>
      <c r="CM247" s="1243"/>
      <c r="CQ247" s="1202">
        <f t="shared" si="810"/>
        <v>0</v>
      </c>
      <c r="CR247" s="1203">
        <f t="shared" si="811"/>
        <v>0</v>
      </c>
      <c r="CS247" s="1203">
        <f t="shared" si="812"/>
        <v>0</v>
      </c>
      <c r="CT247" s="1203">
        <f t="shared" si="813"/>
        <v>0</v>
      </c>
      <c r="CU247" s="1243"/>
      <c r="CY247" s="1202">
        <f t="shared" si="814"/>
        <v>0</v>
      </c>
      <c r="CZ247" s="1203">
        <f t="shared" si="815"/>
        <v>0</v>
      </c>
      <c r="DA247" s="1203">
        <f t="shared" si="816"/>
        <v>0</v>
      </c>
      <c r="DB247" s="1203">
        <f t="shared" si="817"/>
        <v>0</v>
      </c>
      <c r="DC247" s="1243"/>
      <c r="DG247" s="1202">
        <f t="shared" si="818"/>
        <v>0</v>
      </c>
      <c r="DH247" s="1203">
        <f t="shared" si="819"/>
        <v>0</v>
      </c>
      <c r="DI247" s="1203">
        <f t="shared" si="820"/>
        <v>0</v>
      </c>
      <c r="DJ247" s="1203">
        <f t="shared" si="821"/>
        <v>0</v>
      </c>
      <c r="DK247" s="1243"/>
      <c r="DO247" s="1202">
        <f t="shared" si="822"/>
        <v>0</v>
      </c>
      <c r="DP247" s="1203">
        <f t="shared" si="823"/>
        <v>0</v>
      </c>
      <c r="DQ247" s="1203">
        <f t="shared" si="824"/>
        <v>0</v>
      </c>
      <c r="DR247" s="1203">
        <f t="shared" si="825"/>
        <v>0</v>
      </c>
      <c r="DS247" s="1243"/>
      <c r="DW247" s="1202">
        <f t="shared" si="826"/>
        <v>0</v>
      </c>
      <c r="DX247" s="1203">
        <f t="shared" si="827"/>
        <v>0</v>
      </c>
      <c r="DY247" s="1203">
        <f t="shared" si="828"/>
        <v>0</v>
      </c>
      <c r="DZ247" s="1203">
        <f t="shared" si="829"/>
        <v>0</v>
      </c>
      <c r="EA247" s="1243"/>
      <c r="EE247" s="1202">
        <f t="shared" si="830"/>
        <v>0</v>
      </c>
      <c r="EF247" s="1203">
        <f t="shared" si="831"/>
        <v>0</v>
      </c>
      <c r="EG247" s="1203">
        <f t="shared" si="832"/>
        <v>0</v>
      </c>
      <c r="EH247" s="1203">
        <f t="shared" si="833"/>
        <v>0</v>
      </c>
      <c r="EI247" s="1243"/>
      <c r="EM247" s="1202">
        <f t="shared" si="834"/>
        <v>0</v>
      </c>
      <c r="EN247" s="1203">
        <f t="shared" si="835"/>
        <v>0</v>
      </c>
      <c r="EO247" s="1203">
        <f t="shared" si="836"/>
        <v>0</v>
      </c>
      <c r="EP247" s="1203">
        <f t="shared" si="837"/>
        <v>0</v>
      </c>
      <c r="EQ247" s="1243"/>
      <c r="EU247" s="1202">
        <f t="shared" si="838"/>
        <v>0</v>
      </c>
      <c r="EV247" s="1203">
        <f t="shared" si="839"/>
        <v>0</v>
      </c>
      <c r="EW247" s="1203">
        <f t="shared" si="840"/>
        <v>0</v>
      </c>
      <c r="EX247" s="1203">
        <f t="shared" si="841"/>
        <v>0</v>
      </c>
      <c r="EY247" s="1243"/>
      <c r="FC247" s="1202">
        <f t="shared" si="842"/>
        <v>0</v>
      </c>
      <c r="FD247" s="1203">
        <f t="shared" si="843"/>
        <v>0</v>
      </c>
      <c r="FE247" s="1203">
        <f t="shared" si="844"/>
        <v>0</v>
      </c>
      <c r="FF247" s="1203">
        <f t="shared" si="845"/>
        <v>0</v>
      </c>
      <c r="FG247" s="1243"/>
      <c r="FK247" s="1202">
        <f t="shared" si="846"/>
        <v>0</v>
      </c>
      <c r="FL247" s="1203">
        <f t="shared" si="847"/>
        <v>0</v>
      </c>
      <c r="FM247" s="1203">
        <f t="shared" si="848"/>
        <v>0</v>
      </c>
      <c r="FN247" s="1203">
        <f t="shared" si="849"/>
        <v>0</v>
      </c>
      <c r="FO247" s="1243"/>
    </row>
    <row r="248" spans="1:171">
      <c r="A248" s="1325"/>
      <c r="B248" s="1232" t="s">
        <v>423</v>
      </c>
      <c r="C248" s="1197"/>
      <c r="D248" s="1197">
        <v>931</v>
      </c>
      <c r="E248" s="629" t="str">
        <f>'Sch 3 - Expenses'!E84</f>
        <v>DIST</v>
      </c>
      <c r="F248" s="1199"/>
      <c r="G248" s="629">
        <f>'Sch 3 - Expenses'!G84</f>
        <v>0</v>
      </c>
      <c r="H248" s="629">
        <f>'Sch 3 - Expenses'!H84</f>
        <v>0</v>
      </c>
      <c r="I248" s="629">
        <f>'Sch 3 - Expenses'!I84</f>
        <v>0</v>
      </c>
      <c r="J248" s="630">
        <f>'Sch 3 - Expenses'!J84</f>
        <v>0</v>
      </c>
      <c r="K248" s="1167">
        <f t="shared" si="769"/>
        <v>1</v>
      </c>
      <c r="O248" s="1202">
        <f t="shared" si="770"/>
        <v>0</v>
      </c>
      <c r="P248" s="1203">
        <f t="shared" si="771"/>
        <v>0</v>
      </c>
      <c r="Q248" s="1203">
        <f t="shared" si="772"/>
        <v>0</v>
      </c>
      <c r="R248" s="1203">
        <f t="shared" si="773"/>
        <v>0</v>
      </c>
      <c r="S248" s="1243"/>
      <c r="W248" s="1202">
        <f t="shared" si="774"/>
        <v>0</v>
      </c>
      <c r="X248" s="1203">
        <f t="shared" si="775"/>
        <v>0</v>
      </c>
      <c r="Y248" s="1203">
        <f t="shared" si="776"/>
        <v>0</v>
      </c>
      <c r="Z248" s="1203">
        <f t="shared" si="777"/>
        <v>0</v>
      </c>
      <c r="AA248" s="1243"/>
      <c r="AE248" s="1202">
        <f t="shared" si="778"/>
        <v>0</v>
      </c>
      <c r="AF248" s="1203">
        <f t="shared" si="779"/>
        <v>0</v>
      </c>
      <c r="AG248" s="1203">
        <f t="shared" si="780"/>
        <v>0</v>
      </c>
      <c r="AH248" s="1203">
        <f t="shared" si="781"/>
        <v>0</v>
      </c>
      <c r="AI248" s="1243"/>
      <c r="AM248" s="1202">
        <f t="shared" si="782"/>
        <v>0</v>
      </c>
      <c r="AN248" s="1203">
        <f t="shared" si="783"/>
        <v>0</v>
      </c>
      <c r="AO248" s="1203">
        <f t="shared" si="784"/>
        <v>0</v>
      </c>
      <c r="AP248" s="1203">
        <f t="shared" si="785"/>
        <v>0</v>
      </c>
      <c r="AQ248" s="1243"/>
      <c r="AU248" s="1202">
        <f t="shared" si="786"/>
        <v>0</v>
      </c>
      <c r="AV248" s="1203">
        <f t="shared" si="787"/>
        <v>0</v>
      </c>
      <c r="AW248" s="1203">
        <f t="shared" si="788"/>
        <v>0</v>
      </c>
      <c r="AX248" s="1203">
        <f t="shared" si="789"/>
        <v>0</v>
      </c>
      <c r="AY248" s="1243"/>
      <c r="BC248" s="1202">
        <f t="shared" si="790"/>
        <v>0</v>
      </c>
      <c r="BD248" s="1203">
        <f t="shared" si="791"/>
        <v>0</v>
      </c>
      <c r="BE248" s="1203">
        <f t="shared" si="792"/>
        <v>0</v>
      </c>
      <c r="BF248" s="1203">
        <f t="shared" si="793"/>
        <v>0</v>
      </c>
      <c r="BG248" s="1243"/>
      <c r="BK248" s="1202">
        <f t="shared" si="794"/>
        <v>0</v>
      </c>
      <c r="BL248" s="1203">
        <f t="shared" si="795"/>
        <v>0</v>
      </c>
      <c r="BM248" s="1203">
        <f t="shared" si="796"/>
        <v>0</v>
      </c>
      <c r="BN248" s="1203">
        <f t="shared" si="797"/>
        <v>0</v>
      </c>
      <c r="BO248" s="1243"/>
      <c r="BS248" s="1202">
        <f t="shared" si="798"/>
        <v>0</v>
      </c>
      <c r="BT248" s="1203">
        <f t="shared" si="799"/>
        <v>0</v>
      </c>
      <c r="BU248" s="1203">
        <f t="shared" si="800"/>
        <v>0</v>
      </c>
      <c r="BV248" s="1203">
        <f t="shared" si="801"/>
        <v>0</v>
      </c>
      <c r="BW248" s="1243"/>
      <c r="CA248" s="1202">
        <f t="shared" si="802"/>
        <v>0</v>
      </c>
      <c r="CB248" s="1203">
        <f t="shared" si="803"/>
        <v>0</v>
      </c>
      <c r="CC248" s="1203">
        <f t="shared" si="804"/>
        <v>0</v>
      </c>
      <c r="CD248" s="1203">
        <f t="shared" si="805"/>
        <v>0</v>
      </c>
      <c r="CE248" s="1243"/>
      <c r="CI248" s="1202">
        <f t="shared" si="806"/>
        <v>0</v>
      </c>
      <c r="CJ248" s="1203">
        <f t="shared" si="807"/>
        <v>0</v>
      </c>
      <c r="CK248" s="1203">
        <f t="shared" si="808"/>
        <v>0</v>
      </c>
      <c r="CL248" s="1203">
        <f t="shared" si="809"/>
        <v>0</v>
      </c>
      <c r="CM248" s="1243"/>
      <c r="CQ248" s="1202">
        <f t="shared" si="810"/>
        <v>0</v>
      </c>
      <c r="CR248" s="1203">
        <f t="shared" si="811"/>
        <v>0</v>
      </c>
      <c r="CS248" s="1203">
        <f t="shared" si="812"/>
        <v>0</v>
      </c>
      <c r="CT248" s="1203">
        <f t="shared" si="813"/>
        <v>0</v>
      </c>
      <c r="CU248" s="1243"/>
      <c r="CY248" s="1202">
        <f t="shared" si="814"/>
        <v>0</v>
      </c>
      <c r="CZ248" s="1203">
        <f t="shared" si="815"/>
        <v>0</v>
      </c>
      <c r="DA248" s="1203">
        <f t="shared" si="816"/>
        <v>0</v>
      </c>
      <c r="DB248" s="1203">
        <f t="shared" si="817"/>
        <v>0</v>
      </c>
      <c r="DC248" s="1243"/>
      <c r="DG248" s="1202">
        <f t="shared" si="818"/>
        <v>0</v>
      </c>
      <c r="DH248" s="1203">
        <f t="shared" si="819"/>
        <v>0</v>
      </c>
      <c r="DI248" s="1203">
        <f t="shared" si="820"/>
        <v>0</v>
      </c>
      <c r="DJ248" s="1203">
        <f t="shared" si="821"/>
        <v>0</v>
      </c>
      <c r="DK248" s="1243"/>
      <c r="DO248" s="1202">
        <f t="shared" si="822"/>
        <v>0</v>
      </c>
      <c r="DP248" s="1203">
        <f t="shared" si="823"/>
        <v>0</v>
      </c>
      <c r="DQ248" s="1203">
        <f t="shared" si="824"/>
        <v>0</v>
      </c>
      <c r="DR248" s="1203">
        <f t="shared" si="825"/>
        <v>0</v>
      </c>
      <c r="DS248" s="1243"/>
      <c r="DW248" s="1202">
        <f t="shared" si="826"/>
        <v>0</v>
      </c>
      <c r="DX248" s="1203">
        <f t="shared" si="827"/>
        <v>0</v>
      </c>
      <c r="DY248" s="1203">
        <f t="shared" si="828"/>
        <v>0</v>
      </c>
      <c r="DZ248" s="1203">
        <f t="shared" si="829"/>
        <v>0</v>
      </c>
      <c r="EA248" s="1243"/>
      <c r="EE248" s="1202">
        <f t="shared" si="830"/>
        <v>0</v>
      </c>
      <c r="EF248" s="1203">
        <f t="shared" si="831"/>
        <v>0</v>
      </c>
      <c r="EG248" s="1203">
        <f t="shared" si="832"/>
        <v>0</v>
      </c>
      <c r="EH248" s="1203">
        <f t="shared" si="833"/>
        <v>0</v>
      </c>
      <c r="EI248" s="1243"/>
      <c r="EM248" s="1202">
        <f t="shared" si="834"/>
        <v>0</v>
      </c>
      <c r="EN248" s="1203">
        <f t="shared" si="835"/>
        <v>0</v>
      </c>
      <c r="EO248" s="1203">
        <f t="shared" si="836"/>
        <v>0</v>
      </c>
      <c r="EP248" s="1203">
        <f t="shared" si="837"/>
        <v>0</v>
      </c>
      <c r="EQ248" s="1243"/>
      <c r="EU248" s="1202">
        <f t="shared" si="838"/>
        <v>0</v>
      </c>
      <c r="EV248" s="1203">
        <f t="shared" si="839"/>
        <v>0</v>
      </c>
      <c r="EW248" s="1203">
        <f t="shared" si="840"/>
        <v>0</v>
      </c>
      <c r="EX248" s="1203">
        <f t="shared" si="841"/>
        <v>0</v>
      </c>
      <c r="EY248" s="1243"/>
      <c r="FC248" s="1202">
        <f t="shared" si="842"/>
        <v>0</v>
      </c>
      <c r="FD248" s="1203">
        <f t="shared" si="843"/>
        <v>0</v>
      </c>
      <c r="FE248" s="1203">
        <f t="shared" si="844"/>
        <v>0</v>
      </c>
      <c r="FF248" s="1203">
        <f t="shared" si="845"/>
        <v>0</v>
      </c>
      <c r="FG248" s="1243"/>
      <c r="FK248" s="1202">
        <f t="shared" si="846"/>
        <v>0</v>
      </c>
      <c r="FL248" s="1203">
        <f t="shared" si="847"/>
        <v>0</v>
      </c>
      <c r="FM248" s="1203">
        <f t="shared" si="848"/>
        <v>0</v>
      </c>
      <c r="FN248" s="1203">
        <f t="shared" si="849"/>
        <v>0</v>
      </c>
      <c r="FO248" s="1243"/>
    </row>
    <row r="249" spans="1:171" ht="16.5">
      <c r="A249" s="1325"/>
      <c r="B249" s="135" t="s">
        <v>371</v>
      </c>
      <c r="C249" s="521"/>
      <c r="D249" s="769"/>
      <c r="E249" s="769"/>
      <c r="F249" s="769"/>
      <c r="G249" s="745"/>
      <c r="H249" s="745"/>
      <c r="I249" s="745"/>
      <c r="J249" s="1326"/>
      <c r="K249" s="1167"/>
      <c r="O249" s="1202"/>
      <c r="S249" s="1243"/>
      <c r="W249" s="1202"/>
      <c r="AA249" s="1243"/>
      <c r="AE249" s="1202"/>
      <c r="AI249" s="1243"/>
      <c r="AM249" s="1202"/>
      <c r="AQ249" s="1243"/>
      <c r="AU249" s="1202"/>
      <c r="AY249" s="1243"/>
      <c r="BC249" s="1202"/>
      <c r="BG249" s="1243"/>
      <c r="BK249" s="1202"/>
      <c r="BO249" s="1243"/>
      <c r="BS249" s="1202"/>
      <c r="BW249" s="1243"/>
      <c r="CA249" s="1202"/>
      <c r="CE249" s="1243"/>
      <c r="CI249" s="1202"/>
      <c r="CM249" s="1243"/>
      <c r="CQ249" s="1202"/>
      <c r="CU249" s="1243"/>
      <c r="CY249" s="1202"/>
      <c r="DC249" s="1243"/>
      <c r="DG249" s="1202"/>
      <c r="DK249" s="1243"/>
      <c r="DO249" s="1202"/>
      <c r="DS249" s="1243"/>
      <c r="DW249" s="1202"/>
      <c r="EA249" s="1243"/>
      <c r="EE249" s="1202"/>
      <c r="EI249" s="1243"/>
      <c r="EM249" s="1202"/>
      <c r="EQ249" s="1243"/>
      <c r="EU249" s="1202"/>
      <c r="EY249" s="1243"/>
      <c r="FC249" s="1202"/>
      <c r="FG249" s="1243"/>
      <c r="FK249" s="1202"/>
      <c r="FO249" s="1243"/>
    </row>
    <row r="250" spans="1:171">
      <c r="A250" s="1325"/>
      <c r="B250" s="1232" t="s">
        <v>86</v>
      </c>
      <c r="C250" s="1197"/>
      <c r="D250" s="1197">
        <v>935</v>
      </c>
      <c r="E250" s="629" t="str">
        <f>'Sch 3 - Expenses'!E86</f>
        <v>GPM</v>
      </c>
      <c r="F250" s="1199"/>
      <c r="G250" s="629">
        <f>'Sch 3 - Expenses'!G86</f>
        <v>0</v>
      </c>
      <c r="H250" s="629">
        <f>'Sch 3 - Expenses'!H86</f>
        <v>0</v>
      </c>
      <c r="I250" s="629">
        <f>'Sch 3 - Expenses'!I86</f>
        <v>0</v>
      </c>
      <c r="J250" s="630">
        <f>'Sch 3 - Expenses'!J86</f>
        <v>0</v>
      </c>
      <c r="K250" s="1167">
        <f t="shared" si="769"/>
        <v>1</v>
      </c>
      <c r="O250" s="1202">
        <f>$G250</f>
        <v>0</v>
      </c>
      <c r="P250" s="1203" t="e">
        <f>VLOOKUP($E250,O$463:R$474,2,FALSE)*O250*($K250)+IF($G250&lt;&gt;0,($H250/$G250)*O250,0)*(1-$K250)</f>
        <v>#DIV/0!</v>
      </c>
      <c r="Q250" s="1203" t="e">
        <f>VLOOKUP($E250,O$463:R$474,3,FALSE)*O250*($K250)+IF($G250&lt;&gt;0,($I250/$G250)*O250,0)*(1-$K250)</f>
        <v>#DIV/0!</v>
      </c>
      <c r="R250" s="1203" t="e">
        <f>VLOOKUP($E250,O$463:R$474,4,FALSE)*O250*($K250)+(O250-P250-Q250)*(1-$K250)</f>
        <v>#DIV/0!</v>
      </c>
      <c r="S250" s="1243"/>
      <c r="W250" s="1202">
        <f>$G250</f>
        <v>0</v>
      </c>
      <c r="X250" s="1203" t="e">
        <f>VLOOKUP($E250,W$463:Z$474,2,FALSE)*W250*($K250)+IF($G250&lt;&gt;0,($H250/$G250)*W250,0)*(1-$K250)</f>
        <v>#DIV/0!</v>
      </c>
      <c r="Y250" s="1203" t="e">
        <f>VLOOKUP($E250,W$463:Z$474,3,FALSE)*W250*($K250)+IF($G250&lt;&gt;0,($I250/$G250)*W250,0)*(1-$K250)</f>
        <v>#DIV/0!</v>
      </c>
      <c r="Z250" s="1203" t="e">
        <f>VLOOKUP($E250,W$463:Z$474,4,FALSE)*W250*($K250)+(W250-X250-Y250)*(1-$K250)</f>
        <v>#DIV/0!</v>
      </c>
      <c r="AA250" s="1243"/>
      <c r="AE250" s="1202">
        <f>$G250</f>
        <v>0</v>
      </c>
      <c r="AF250" s="1203" t="e">
        <f>VLOOKUP($E250,AE$463:AH$474,2,FALSE)*AE250*($K250)+IF($G250&lt;&gt;0,($H250/$G250)*AE250,0)*(1-$K250)</f>
        <v>#DIV/0!</v>
      </c>
      <c r="AG250" s="1203" t="e">
        <f>VLOOKUP($E250,AE$463:AH$474,3,FALSE)*AE250*($K250)+IF($G250&lt;&gt;0,($I250/$G250)*AE250,0)*(1-$K250)</f>
        <v>#DIV/0!</v>
      </c>
      <c r="AH250" s="1203" t="e">
        <f>VLOOKUP($E250,AE$463:AH$474,4,FALSE)*AE250*($K250)+(AE250-AF250-AG250)*(1-$K250)</f>
        <v>#DIV/0!</v>
      </c>
      <c r="AI250" s="1243"/>
      <c r="AM250" s="1202">
        <f>$G250</f>
        <v>0</v>
      </c>
      <c r="AN250" s="1203" t="e">
        <f>VLOOKUP($E250,AM$463:AP$474,2,FALSE)*AM250*($K250)+IF($G250&lt;&gt;0,($H250/$G250)*AM250,0)*(1-$K250)</f>
        <v>#DIV/0!</v>
      </c>
      <c r="AO250" s="1203" t="e">
        <f>VLOOKUP($E250,AM$463:AP$474,3,FALSE)*AM250*($K250)+IF($G250&lt;&gt;0,($I250/$G250)*AM250,0)*(1-$K250)</f>
        <v>#DIV/0!</v>
      </c>
      <c r="AP250" s="1203" t="e">
        <f>VLOOKUP($E250,AM$463:AP$474,4,FALSE)*AM250*($K250)+(AM250-AN250-AO250)*(1-$K250)</f>
        <v>#DIV/0!</v>
      </c>
      <c r="AQ250" s="1243"/>
      <c r="AU250" s="1202">
        <f>$G250</f>
        <v>0</v>
      </c>
      <c r="AV250" s="1203" t="e">
        <f>VLOOKUP($E250,AU$463:AX$474,2,FALSE)*AU250*($K250)+IF($G250&lt;&gt;0,($H250/$G250)*AU250,0)*(1-$K250)</f>
        <v>#DIV/0!</v>
      </c>
      <c r="AW250" s="1203" t="e">
        <f>VLOOKUP($E250,AU$463:AX$474,3,FALSE)*AU250*($K250)+IF($G250&lt;&gt;0,($I250/$G250)*AU250,0)*(1-$K250)</f>
        <v>#DIV/0!</v>
      </c>
      <c r="AX250" s="1203" t="e">
        <f>VLOOKUP($E250,AU$463:AX$474,4,FALSE)*AU250*($K250)+(AU250-AV250-AW250)*(1-$K250)</f>
        <v>#DIV/0!</v>
      </c>
      <c r="AY250" s="1243"/>
      <c r="BC250" s="1202">
        <f>$G250</f>
        <v>0</v>
      </c>
      <c r="BD250" s="1203" t="e">
        <f>VLOOKUP($E250,BC$463:BF$474,2,FALSE)*BC250*($K250)+IF($G250&lt;&gt;0,($H250/$G250)*BC250,0)*(1-$K250)</f>
        <v>#DIV/0!</v>
      </c>
      <c r="BE250" s="1203" t="e">
        <f>VLOOKUP($E250,BC$463:BF$474,3,FALSE)*BC250*($K250)+IF($G250&lt;&gt;0,($I250/$G250)*BC250,0)*(1-$K250)</f>
        <v>#DIV/0!</v>
      </c>
      <c r="BF250" s="1203" t="e">
        <f>VLOOKUP($E250,BC$463:BF$474,4,FALSE)*BC250*($K250)+(BC250-BD250-BE250)*(1-$K250)</f>
        <v>#DIV/0!</v>
      </c>
      <c r="BG250" s="1243"/>
      <c r="BK250" s="1202">
        <f>$G250</f>
        <v>0</v>
      </c>
      <c r="BL250" s="1203" t="e">
        <f>VLOOKUP($E250,BK$463:BN$474,2,FALSE)*BK250*($K250)+IF($G250&lt;&gt;0,($H250/$G250)*BK250,0)*(1-$K250)</f>
        <v>#DIV/0!</v>
      </c>
      <c r="BM250" s="1203" t="e">
        <f>VLOOKUP($E250,BK$463:BN$474,3,FALSE)*BK250*($K250)+IF($G250&lt;&gt;0,($I250/$G250)*BK250,0)*(1-$K250)</f>
        <v>#DIV/0!</v>
      </c>
      <c r="BN250" s="1203" t="e">
        <f>VLOOKUP($E250,BK$463:BN$474,4,FALSE)*BK250*($K250)+(BK250-BL250-BM250)*(1-$K250)</f>
        <v>#DIV/0!</v>
      </c>
      <c r="BO250" s="1243"/>
      <c r="BS250" s="1202">
        <f>$G250</f>
        <v>0</v>
      </c>
      <c r="BT250" s="1203" t="e">
        <f>VLOOKUP($E250,BS$463:BV$474,2,FALSE)*BS250*($K250)+IF($G250&lt;&gt;0,($H250/$G250)*BS250,0)*(1-$K250)</f>
        <v>#DIV/0!</v>
      </c>
      <c r="BU250" s="1203" t="e">
        <f>VLOOKUP($E250,BS$463:BV$474,3,FALSE)*BS250*($K250)+IF($G250&lt;&gt;0,($I250/$G250)*BS250,0)*(1-$K250)</f>
        <v>#DIV/0!</v>
      </c>
      <c r="BV250" s="1203" t="e">
        <f>VLOOKUP($E250,BS$463:BV$474,4,FALSE)*BS250*($K250)+(BS250-BT250-BU250)*(1-$K250)</f>
        <v>#DIV/0!</v>
      </c>
      <c r="BW250" s="1243"/>
      <c r="CA250" s="1202">
        <f>$G250</f>
        <v>0</v>
      </c>
      <c r="CB250" s="1203" t="e">
        <f>VLOOKUP($E250,CA$463:CD$474,2,FALSE)*CA250*($K250)+IF($G250&lt;&gt;0,($H250/$G250)*CA250,0)*(1-$K250)</f>
        <v>#DIV/0!</v>
      </c>
      <c r="CC250" s="1203" t="e">
        <f>VLOOKUP($E250,CA$463:CD$474,3,FALSE)*CA250*($K250)+IF($G250&lt;&gt;0,($I250/$G250)*CA250,0)*(1-$K250)</f>
        <v>#DIV/0!</v>
      </c>
      <c r="CD250" s="1203" t="e">
        <f>VLOOKUP($E250,CA$463:CD$474,4,FALSE)*CA250*($K250)+(CA250-CB250-CC250)*(1-$K250)</f>
        <v>#DIV/0!</v>
      </c>
      <c r="CE250" s="1243"/>
      <c r="CI250" s="1202">
        <f>$G250</f>
        <v>0</v>
      </c>
      <c r="CJ250" s="1203" t="e">
        <f>VLOOKUP($E250,CI$463:CL$474,2,FALSE)*CI250*($K250)+IF($G250&lt;&gt;0,($H250/$G250)*CI250,0)*(1-$K250)</f>
        <v>#DIV/0!</v>
      </c>
      <c r="CK250" s="1203" t="e">
        <f>VLOOKUP($E250,CI$463:CL$474,3,FALSE)*CI250*($K250)+IF($G250&lt;&gt;0,($I250/$G250)*CI250,0)*(1-$K250)</f>
        <v>#DIV/0!</v>
      </c>
      <c r="CL250" s="1203" t="e">
        <f>VLOOKUP($E250,CI$463:CL$474,4,FALSE)*CI250*($K250)+(CI250-CJ250-CK250)*(1-$K250)</f>
        <v>#DIV/0!</v>
      </c>
      <c r="CM250" s="1243"/>
      <c r="CQ250" s="1202">
        <f>$G250</f>
        <v>0</v>
      </c>
      <c r="CR250" s="1203" t="e">
        <f>VLOOKUP($E250,CQ$463:CT$474,2,FALSE)*CQ250*($K250)+IF($G250&lt;&gt;0,($H250/$G250)*CQ250,0)*(1-$K250)</f>
        <v>#DIV/0!</v>
      </c>
      <c r="CS250" s="1203" t="e">
        <f>VLOOKUP($E250,CQ$463:CT$474,3,FALSE)*CQ250*($K250)+IF($G250&lt;&gt;0,($I250/$G250)*CQ250,0)*(1-$K250)</f>
        <v>#DIV/0!</v>
      </c>
      <c r="CT250" s="1203" t="e">
        <f>VLOOKUP($E250,CQ$463:CT$474,4,FALSE)*CQ250*($K250)+(CQ250-CR250-CS250)*(1-$K250)</f>
        <v>#DIV/0!</v>
      </c>
      <c r="CU250" s="1243"/>
      <c r="CY250" s="1202">
        <f>$G250</f>
        <v>0</v>
      </c>
      <c r="CZ250" s="1203" t="e">
        <f>VLOOKUP($E250,CY$463:DB$474,2,FALSE)*CY250*($K250)+IF($G250&lt;&gt;0,($H250/$G250)*CY250,0)*(1-$K250)</f>
        <v>#DIV/0!</v>
      </c>
      <c r="DA250" s="1203" t="e">
        <f>VLOOKUP($E250,CY$463:DB$474,3,FALSE)*CY250*($K250)+IF($G250&lt;&gt;0,($I250/$G250)*CY250,0)*(1-$K250)</f>
        <v>#DIV/0!</v>
      </c>
      <c r="DB250" s="1203" t="e">
        <f>VLOOKUP($E250,CY$463:DB$474,4,FALSE)*CY250*($K250)+(CY250-CZ250-DA250)*(1-$K250)</f>
        <v>#DIV/0!</v>
      </c>
      <c r="DC250" s="1243"/>
      <c r="DG250" s="1202">
        <f>$G250</f>
        <v>0</v>
      </c>
      <c r="DH250" s="1203" t="e">
        <f>VLOOKUP($E250,DG$463:DJ$474,2,FALSE)*DG250*($K250)+IF($G250&lt;&gt;0,($H250/$G250)*DG250,0)*(1-$K250)</f>
        <v>#DIV/0!</v>
      </c>
      <c r="DI250" s="1203" t="e">
        <f>VLOOKUP($E250,DG$463:DJ$474,3,FALSE)*DG250*($K250)+IF($G250&lt;&gt;0,($I250/$G250)*DG250,0)*(1-$K250)</f>
        <v>#DIV/0!</v>
      </c>
      <c r="DJ250" s="1203" t="e">
        <f>VLOOKUP($E250,DG$463:DJ$474,4,FALSE)*DG250*($K250)+(DG250-DH250-DI250)*(1-$K250)</f>
        <v>#DIV/0!</v>
      </c>
      <c r="DK250" s="1243"/>
      <c r="DO250" s="1202">
        <f>$G250</f>
        <v>0</v>
      </c>
      <c r="DP250" s="1203" t="e">
        <f>VLOOKUP($E250,DO$463:DR$474,2,FALSE)*DO250*($K250)+IF($G250&lt;&gt;0,($H250/$G250)*DO250,0)*(1-$K250)</f>
        <v>#DIV/0!</v>
      </c>
      <c r="DQ250" s="1203" t="e">
        <f>VLOOKUP($E250,DO$463:DR$474,3,FALSE)*DO250*($K250)+IF($G250&lt;&gt;0,($I250/$G250)*DO250,0)*(1-$K250)</f>
        <v>#DIV/0!</v>
      </c>
      <c r="DR250" s="1203" t="e">
        <f>VLOOKUP($E250,DO$463:DR$474,4,FALSE)*DO250*($K250)+(DO250-DP250-DQ250)*(1-$K250)</f>
        <v>#DIV/0!</v>
      </c>
      <c r="DS250" s="1243"/>
      <c r="DW250" s="1202">
        <f>$G250</f>
        <v>0</v>
      </c>
      <c r="DX250" s="1203" t="e">
        <f>VLOOKUP($E250,DW$463:DZ$474,2,FALSE)*DW250*($K250)+IF($G250&lt;&gt;0,($H250/$G250)*DW250,0)*(1-$K250)</f>
        <v>#DIV/0!</v>
      </c>
      <c r="DY250" s="1203" t="e">
        <f>VLOOKUP($E250,DW$463:DZ$474,3,FALSE)*DW250*($K250)+IF($G250&lt;&gt;0,($I250/$G250)*DW250,0)*(1-$K250)</f>
        <v>#DIV/0!</v>
      </c>
      <c r="DZ250" s="1203" t="e">
        <f>VLOOKUP($E250,DW$463:DZ$474,4,FALSE)*DW250*($K250)+(DW250-DX250-DY250)*(1-$K250)</f>
        <v>#DIV/0!</v>
      </c>
      <c r="EA250" s="1243"/>
      <c r="EE250" s="1202">
        <f>$G250</f>
        <v>0</v>
      </c>
      <c r="EF250" s="1203" t="e">
        <f>VLOOKUP($E250,EE$463:EH$474,2,FALSE)*EE250*($K250)+IF($G250&lt;&gt;0,($H250/$G250)*EE250,0)*(1-$K250)</f>
        <v>#DIV/0!</v>
      </c>
      <c r="EG250" s="1203" t="e">
        <f>VLOOKUP($E250,EE$463:EH$474,3,FALSE)*EE250*($K250)+IF($G250&lt;&gt;0,($I250/$G250)*EE250,0)*(1-$K250)</f>
        <v>#DIV/0!</v>
      </c>
      <c r="EH250" s="1203" t="e">
        <f>VLOOKUP($E250,EE$463:EH$474,4,FALSE)*EE250*($K250)+(EE250-EF250-EG250)*(1-$K250)</f>
        <v>#DIV/0!</v>
      </c>
      <c r="EI250" s="1243"/>
      <c r="EM250" s="1202">
        <f>$G250</f>
        <v>0</v>
      </c>
      <c r="EN250" s="1203" t="e">
        <f>VLOOKUP($E250,EM$463:EP$474,2,FALSE)*EM250*($K250)+IF($G250&lt;&gt;0,($H250/$G250)*EM250,0)*(1-$K250)</f>
        <v>#DIV/0!</v>
      </c>
      <c r="EO250" s="1203" t="e">
        <f>VLOOKUP($E250,EM$463:EP$474,3,FALSE)*EM250*($K250)+IF($G250&lt;&gt;0,($I250/$G250)*EM250,0)*(1-$K250)</f>
        <v>#DIV/0!</v>
      </c>
      <c r="EP250" s="1203" t="e">
        <f>VLOOKUP($E250,EM$463:EP$474,4,FALSE)*EM250*($K250)+(EM250-EN250-EO250)*(1-$K250)</f>
        <v>#DIV/0!</v>
      </c>
      <c r="EQ250" s="1243"/>
      <c r="EU250" s="1202">
        <f>$G250</f>
        <v>0</v>
      </c>
      <c r="EV250" s="1203" t="e">
        <f>VLOOKUP($E250,EU$463:EX$474,2,FALSE)*EU250*($K250)+IF($G250&lt;&gt;0,($H250/$G250)*EU250,0)*(1-$K250)</f>
        <v>#DIV/0!</v>
      </c>
      <c r="EW250" s="1203" t="e">
        <f>VLOOKUP($E250,EU$463:EX$474,3,FALSE)*EU250*($K250)+IF($G250&lt;&gt;0,($I250/$G250)*EU250,0)*(1-$K250)</f>
        <v>#DIV/0!</v>
      </c>
      <c r="EX250" s="1203" t="e">
        <f>VLOOKUP($E250,EU$463:EX$474,4,FALSE)*EU250*($K250)+(EU250-EV250-EW250)*(1-$K250)</f>
        <v>#DIV/0!</v>
      </c>
      <c r="EY250" s="1243"/>
      <c r="FC250" s="1202">
        <f>$G250</f>
        <v>0</v>
      </c>
      <c r="FD250" s="1203" t="e">
        <f>VLOOKUP($E250,FC$463:FF$474,2,FALSE)*FC250*($K250)+IF($G250&lt;&gt;0,($H250/$G250)*FC250,0)*(1-$K250)</f>
        <v>#DIV/0!</v>
      </c>
      <c r="FE250" s="1203" t="e">
        <f>VLOOKUP($E250,FC$463:FF$474,3,FALSE)*FC250*($K250)+IF($G250&lt;&gt;0,($I250/$G250)*FC250,0)*(1-$K250)</f>
        <v>#DIV/0!</v>
      </c>
      <c r="FF250" s="1203" t="e">
        <f>VLOOKUP($E250,FC$463:FF$474,4,FALSE)*FC250*($K250)+(FC250-FD250-FE250)*(1-$K250)</f>
        <v>#DIV/0!</v>
      </c>
      <c r="FG250" s="1243"/>
      <c r="FK250" s="1202">
        <f>$G250</f>
        <v>0</v>
      </c>
      <c r="FL250" s="1203" t="e">
        <f>VLOOKUP($E250,FK$463:FN$474,2,FALSE)*FK250*($K250)+IF($G250&lt;&gt;0,($H250/$G250)*FK250,0)*(1-$K250)</f>
        <v>#DIV/0!</v>
      </c>
      <c r="FM250" s="1203" t="e">
        <f>VLOOKUP($E250,FK$463:FN$474,3,FALSE)*FK250*($K250)+IF($G250&lt;&gt;0,($I250/$G250)*FK250,0)*(1-$K250)</f>
        <v>#DIV/0!</v>
      </c>
      <c r="FN250" s="1203" t="e">
        <f>VLOOKUP($E250,FK$463:FN$474,4,FALSE)*FK250*($K250)+(FK250-FL250-FM250)*(1-$K250)</f>
        <v>#DIV/0!</v>
      </c>
      <c r="FO250" s="1243"/>
    </row>
    <row r="251" spans="1:171" ht="16.5">
      <c r="A251" s="1331" t="s">
        <v>424</v>
      </c>
      <c r="B251" s="520"/>
      <c r="C251" s="1226"/>
      <c r="D251" s="1227"/>
      <c r="E251" s="1227"/>
      <c r="F251" s="1228"/>
      <c r="G251" s="1245">
        <f>SUM(G235:G236,G238:G244,G246:G248,G250)-G237-G245</f>
        <v>0</v>
      </c>
      <c r="H251" s="1245">
        <f>SUM(H235:H236,H238:H244,H246:H248,H250)-H237-H245</f>
        <v>0</v>
      </c>
      <c r="I251" s="1245">
        <f>SUM(I235:I236,I238:I244,I246:I248,I250)-I237-I245</f>
        <v>0</v>
      </c>
      <c r="J251" s="1246">
        <f>SUM(J235:J236,J238:J244,J246:J248,J250)-J237-J245</f>
        <v>0</v>
      </c>
      <c r="K251" s="1167"/>
      <c r="O251" s="1341">
        <f>SUM(O235:O236,O238:O244,O246:O248,O250)-O237-O245</f>
        <v>0</v>
      </c>
      <c r="P251" s="1341" t="e">
        <f>SUM(P235:P236,P238:P244,P246:P248,P250)-P237-P245</f>
        <v>#DIV/0!</v>
      </c>
      <c r="Q251" s="1341" t="e">
        <f>SUM(Q235:Q236,Q238:Q244,Q246:Q248,Q250)-Q237-Q245</f>
        <v>#DIV/0!</v>
      </c>
      <c r="R251" s="1341" t="e">
        <f>SUM(R235:R236,R238:R244,R246:R248,R250)-R237-R245</f>
        <v>#DIV/0!</v>
      </c>
      <c r="S251" s="1243"/>
      <c r="W251" s="1341">
        <f>SUM(W235:W236,W238:W244,W246:W248,W250)-W237-W245</f>
        <v>0</v>
      </c>
      <c r="X251" s="1341" t="e">
        <f>SUM(X235:X236,X238:X244,X246:X248,X250)-X237-X245</f>
        <v>#DIV/0!</v>
      </c>
      <c r="Y251" s="1341" t="e">
        <f>SUM(Y235:Y236,Y238:Y244,Y246:Y248,Y250)-Y237-Y245</f>
        <v>#DIV/0!</v>
      </c>
      <c r="Z251" s="1341" t="e">
        <f>SUM(Z235:Z236,Z238:Z244,Z246:Z248,Z250)-Z237-Z245</f>
        <v>#DIV/0!</v>
      </c>
      <c r="AA251" s="1243"/>
      <c r="AE251" s="1341">
        <f>SUM(AE235:AE236,AE238:AE244,AE246:AE248,AE250)-AE237-AE245</f>
        <v>0</v>
      </c>
      <c r="AF251" s="1341" t="e">
        <f>SUM(AF235:AF236,AF238:AF244,AF246:AF248,AF250)-AF237-AF245</f>
        <v>#DIV/0!</v>
      </c>
      <c r="AG251" s="1341" t="e">
        <f>SUM(AG235:AG236,AG238:AG244,AG246:AG248,AG250)-AG237-AG245</f>
        <v>#DIV/0!</v>
      </c>
      <c r="AH251" s="1341" t="e">
        <f>SUM(AH235:AH236,AH238:AH244,AH246:AH248,AH250)-AH237-AH245</f>
        <v>#DIV/0!</v>
      </c>
      <c r="AI251" s="1243"/>
      <c r="AM251" s="1341">
        <f>SUM(AM235:AM236,AM238:AM244,AM246:AM248,AM250)-AM237-AM245</f>
        <v>0</v>
      </c>
      <c r="AN251" s="1341" t="e">
        <f>SUM(AN235:AN236,AN238:AN244,AN246:AN248,AN250)-AN237-AN245</f>
        <v>#DIV/0!</v>
      </c>
      <c r="AO251" s="1341" t="e">
        <f>SUM(AO235:AO236,AO238:AO244,AO246:AO248,AO250)-AO237-AO245</f>
        <v>#DIV/0!</v>
      </c>
      <c r="AP251" s="1341" t="e">
        <f>SUM(AP235:AP236,AP238:AP244,AP246:AP248,AP250)-AP237-AP245</f>
        <v>#DIV/0!</v>
      </c>
      <c r="AQ251" s="1243"/>
      <c r="AU251" s="1341">
        <f>SUM(AU235:AU236,AU238:AU244,AU246:AU248,AU250)-AU237-AU245</f>
        <v>0</v>
      </c>
      <c r="AV251" s="1341" t="e">
        <f>SUM(AV235:AV236,AV238:AV244,AV246:AV248,AV250)-AV237-AV245</f>
        <v>#DIV/0!</v>
      </c>
      <c r="AW251" s="1341" t="e">
        <f>SUM(AW235:AW236,AW238:AW244,AW246:AW248,AW250)-AW237-AW245</f>
        <v>#DIV/0!</v>
      </c>
      <c r="AX251" s="1341" t="e">
        <f>SUM(AX235:AX236,AX238:AX244,AX246:AX248,AX250)-AX237-AX245</f>
        <v>#DIV/0!</v>
      </c>
      <c r="AY251" s="1243"/>
      <c r="BC251" s="1341">
        <f>SUM(BC235:BC236,BC238:BC244,BC246:BC248,BC250)-BC237-BC245</f>
        <v>0</v>
      </c>
      <c r="BD251" s="1341" t="e">
        <f>SUM(BD235:BD236,BD238:BD244,BD246:BD248,BD250)-BD237-BD245</f>
        <v>#DIV/0!</v>
      </c>
      <c r="BE251" s="1341" t="e">
        <f>SUM(BE235:BE236,BE238:BE244,BE246:BE248,BE250)-BE237-BE245</f>
        <v>#DIV/0!</v>
      </c>
      <c r="BF251" s="1341" t="e">
        <f>SUM(BF235:BF236,BF238:BF244,BF246:BF248,BF250)-BF237-BF245</f>
        <v>#DIV/0!</v>
      </c>
      <c r="BG251" s="1243"/>
      <c r="BK251" s="1341">
        <f>SUM(BK235:BK236,BK238:BK244,BK246:BK248,BK250)-BK237-BK245</f>
        <v>0</v>
      </c>
      <c r="BL251" s="1341" t="e">
        <f>SUM(BL235:BL236,BL238:BL244,BL246:BL248,BL250)-BL237-BL245</f>
        <v>#DIV/0!</v>
      </c>
      <c r="BM251" s="1341" t="e">
        <f>SUM(BM235:BM236,BM238:BM244,BM246:BM248,BM250)-BM237-BM245</f>
        <v>#DIV/0!</v>
      </c>
      <c r="BN251" s="1341" t="e">
        <f>SUM(BN235:BN236,BN238:BN244,BN246:BN248,BN250)-BN237-BN245</f>
        <v>#DIV/0!</v>
      </c>
      <c r="BO251" s="1243"/>
      <c r="BS251" s="1341">
        <f>SUM(BS235:BS236,BS238:BS244,BS246:BS248,BS250)-BS237-BS245</f>
        <v>0</v>
      </c>
      <c r="BT251" s="1341" t="e">
        <f>SUM(BT235:BT236,BT238:BT244,BT246:BT248,BT250)-BT237-BT245</f>
        <v>#DIV/0!</v>
      </c>
      <c r="BU251" s="1341" t="e">
        <f>SUM(BU235:BU236,BU238:BU244,BU246:BU248,BU250)-BU237-BU245</f>
        <v>#DIV/0!</v>
      </c>
      <c r="BV251" s="1341" t="e">
        <f>SUM(BV235:BV236,BV238:BV244,BV246:BV248,BV250)-BV237-BV245</f>
        <v>#DIV/0!</v>
      </c>
      <c r="BW251" s="1243"/>
      <c r="CA251" s="1341">
        <f>SUM(CA235:CA236,CA238:CA244,CA246:CA248,CA250)-CA237-CA245</f>
        <v>0</v>
      </c>
      <c r="CB251" s="1341" t="e">
        <f>SUM(CB235:CB236,CB238:CB244,CB246:CB248,CB250)-CB237-CB245</f>
        <v>#DIV/0!</v>
      </c>
      <c r="CC251" s="1341" t="e">
        <f>SUM(CC235:CC236,CC238:CC244,CC246:CC248,CC250)-CC237-CC245</f>
        <v>#DIV/0!</v>
      </c>
      <c r="CD251" s="1341" t="e">
        <f>SUM(CD235:CD236,CD238:CD244,CD246:CD248,CD250)-CD237-CD245</f>
        <v>#DIV/0!</v>
      </c>
      <c r="CE251" s="1243"/>
      <c r="CI251" s="1341">
        <f>SUM(CI235:CI236,CI238:CI244,CI246:CI248,CI250)-CI237-CI245</f>
        <v>0</v>
      </c>
      <c r="CJ251" s="1341" t="e">
        <f>SUM(CJ235:CJ236,CJ238:CJ244,CJ246:CJ248,CJ250)-CJ237-CJ245</f>
        <v>#DIV/0!</v>
      </c>
      <c r="CK251" s="1341" t="e">
        <f>SUM(CK235:CK236,CK238:CK244,CK246:CK248,CK250)-CK237-CK245</f>
        <v>#DIV/0!</v>
      </c>
      <c r="CL251" s="1341" t="e">
        <f>SUM(CL235:CL236,CL238:CL244,CL246:CL248,CL250)-CL237-CL245</f>
        <v>#DIV/0!</v>
      </c>
      <c r="CM251" s="1243"/>
      <c r="CQ251" s="1341">
        <f>SUM(CQ235:CQ236,CQ238:CQ244,CQ246:CQ248,CQ250)-CQ237-CQ245</f>
        <v>0</v>
      </c>
      <c r="CR251" s="1341" t="e">
        <f>SUM(CR235:CR236,CR238:CR244,CR246:CR248,CR250)-CR237-CR245</f>
        <v>#DIV/0!</v>
      </c>
      <c r="CS251" s="1341" t="e">
        <f>SUM(CS235:CS236,CS238:CS244,CS246:CS248,CS250)-CS237-CS245</f>
        <v>#DIV/0!</v>
      </c>
      <c r="CT251" s="1341" t="e">
        <f>SUM(CT235:CT236,CT238:CT244,CT246:CT248,CT250)-CT237-CT245</f>
        <v>#DIV/0!</v>
      </c>
      <c r="CU251" s="1243"/>
      <c r="CY251" s="1341">
        <f>SUM(CY235:CY236,CY238:CY244,CY246:CY248,CY250)-CY237-CY245</f>
        <v>0</v>
      </c>
      <c r="CZ251" s="1341" t="e">
        <f>SUM(CZ235:CZ236,CZ238:CZ244,CZ246:CZ248,CZ250)-CZ237-CZ245</f>
        <v>#DIV/0!</v>
      </c>
      <c r="DA251" s="1341" t="e">
        <f>SUM(DA235:DA236,DA238:DA244,DA246:DA248,DA250)-DA237-DA245</f>
        <v>#DIV/0!</v>
      </c>
      <c r="DB251" s="1341" t="e">
        <f>SUM(DB235:DB236,DB238:DB244,DB246:DB248,DB250)-DB237-DB245</f>
        <v>#DIV/0!</v>
      </c>
      <c r="DC251" s="1243"/>
      <c r="DG251" s="1341">
        <f>SUM(DG235:DG236,DG238:DG244,DG246:DG248,DG250)-DG237-DG245</f>
        <v>0</v>
      </c>
      <c r="DH251" s="1341" t="e">
        <f>SUM(DH235:DH236,DH238:DH244,DH246:DH248,DH250)-DH237-DH245</f>
        <v>#DIV/0!</v>
      </c>
      <c r="DI251" s="1341" t="e">
        <f>SUM(DI235:DI236,DI238:DI244,DI246:DI248,DI250)-DI237-DI245</f>
        <v>#DIV/0!</v>
      </c>
      <c r="DJ251" s="1341" t="e">
        <f>SUM(DJ235:DJ236,DJ238:DJ244,DJ246:DJ248,DJ250)-DJ237-DJ245</f>
        <v>#DIV/0!</v>
      </c>
      <c r="DK251" s="1243"/>
      <c r="DO251" s="1341">
        <f>SUM(DO235:DO236,DO238:DO244,DO246:DO248,DO250)-DO237-DO245</f>
        <v>0</v>
      </c>
      <c r="DP251" s="1341" t="e">
        <f>SUM(DP235:DP236,DP238:DP244,DP246:DP248,DP250)-DP237-DP245</f>
        <v>#DIV/0!</v>
      </c>
      <c r="DQ251" s="1341" t="e">
        <f>SUM(DQ235:DQ236,DQ238:DQ244,DQ246:DQ248,DQ250)-DQ237-DQ245</f>
        <v>#DIV/0!</v>
      </c>
      <c r="DR251" s="1341" t="e">
        <f>SUM(DR235:DR236,DR238:DR244,DR246:DR248,DR250)-DR237-DR245</f>
        <v>#DIV/0!</v>
      </c>
      <c r="DS251" s="1243"/>
      <c r="DW251" s="1341">
        <f>SUM(DW235:DW236,DW238:DW244,DW246:DW248,DW250)-DW237-DW245</f>
        <v>0</v>
      </c>
      <c r="DX251" s="1341" t="e">
        <f>SUM(DX235:DX236,DX238:DX244,DX246:DX248,DX250)-DX237-DX245</f>
        <v>#DIV/0!</v>
      </c>
      <c r="DY251" s="1341" t="e">
        <f>SUM(DY235:DY236,DY238:DY244,DY246:DY248,DY250)-DY237-DY245</f>
        <v>#DIV/0!</v>
      </c>
      <c r="DZ251" s="1341" t="e">
        <f>SUM(DZ235:DZ236,DZ238:DZ244,DZ246:DZ248,DZ250)-DZ237-DZ245</f>
        <v>#DIV/0!</v>
      </c>
      <c r="EA251" s="1243"/>
      <c r="EE251" s="1341">
        <f>SUM(EE235:EE236,EE238:EE244,EE246:EE248,EE250)-EE237-EE245</f>
        <v>0</v>
      </c>
      <c r="EF251" s="1341" t="e">
        <f>SUM(EF235:EF236,EF238:EF244,EF246:EF248,EF250)-EF237-EF245</f>
        <v>#DIV/0!</v>
      </c>
      <c r="EG251" s="1341" t="e">
        <f>SUM(EG235:EG236,EG238:EG244,EG246:EG248,EG250)-EG237-EG245</f>
        <v>#DIV/0!</v>
      </c>
      <c r="EH251" s="1341" t="e">
        <f>SUM(EH235:EH236,EH238:EH244,EH246:EH248,EH250)-EH237-EH245</f>
        <v>#DIV/0!</v>
      </c>
      <c r="EI251" s="1243"/>
      <c r="EM251" s="1341">
        <f>SUM(EM235:EM236,EM238:EM244,EM246:EM248,EM250)-EM237-EM245</f>
        <v>0</v>
      </c>
      <c r="EN251" s="1341" t="e">
        <f>SUM(EN235:EN236,EN238:EN244,EN246:EN248,EN250)-EN237-EN245</f>
        <v>#DIV/0!</v>
      </c>
      <c r="EO251" s="1341" t="e">
        <f>SUM(EO235:EO236,EO238:EO244,EO246:EO248,EO250)-EO237-EO245</f>
        <v>#DIV/0!</v>
      </c>
      <c r="EP251" s="1341" t="e">
        <f>SUM(EP235:EP236,EP238:EP244,EP246:EP248,EP250)-EP237-EP245</f>
        <v>#DIV/0!</v>
      </c>
      <c r="EQ251" s="1243"/>
      <c r="EU251" s="1341">
        <f>SUM(EU235:EU236,EU238:EU244,EU246:EU248,EU250)-EU237-EU245</f>
        <v>0</v>
      </c>
      <c r="EV251" s="1341" t="e">
        <f>SUM(EV235:EV236,EV238:EV244,EV246:EV248,EV250)-EV237-EV245</f>
        <v>#DIV/0!</v>
      </c>
      <c r="EW251" s="1341" t="e">
        <f>SUM(EW235:EW236,EW238:EW244,EW246:EW248,EW250)-EW237-EW245</f>
        <v>#DIV/0!</v>
      </c>
      <c r="EX251" s="1341" t="e">
        <f>SUM(EX235:EX236,EX238:EX244,EX246:EX248,EX250)-EX237-EX245</f>
        <v>#DIV/0!</v>
      </c>
      <c r="EY251" s="1243"/>
      <c r="FC251" s="1341">
        <f>SUM(FC235:FC236,FC238:FC244,FC246:FC248,FC250)-FC237-FC245</f>
        <v>0</v>
      </c>
      <c r="FD251" s="1341" t="e">
        <f>SUM(FD235:FD236,FD238:FD244,FD246:FD248,FD250)-FD237-FD245</f>
        <v>#DIV/0!</v>
      </c>
      <c r="FE251" s="1341" t="e">
        <f>SUM(FE235:FE236,FE238:FE244,FE246:FE248,FE250)-FE237-FE245</f>
        <v>#DIV/0!</v>
      </c>
      <c r="FF251" s="1341" t="e">
        <f>SUM(FF235:FF236,FF238:FF244,FF246:FF248,FF250)-FF237-FF245</f>
        <v>#DIV/0!</v>
      </c>
      <c r="FG251" s="1243"/>
      <c r="FK251" s="1341">
        <f>SUM(FK235:FK236,FK238:FK244,FK246:FK248,FK250)-FK237-FK245</f>
        <v>0</v>
      </c>
      <c r="FL251" s="1341" t="e">
        <f>SUM(FL235:FL236,FL238:FL244,FL246:FL248,FL250)-FL237-FL245</f>
        <v>#DIV/0!</v>
      </c>
      <c r="FM251" s="1341" t="e">
        <f>SUM(FM235:FM236,FM238:FM244,FM246:FM248,FM250)-FM237-FM245</f>
        <v>#DIV/0!</v>
      </c>
      <c r="FN251" s="1341" t="e">
        <f>SUM(FN235:FN236,FN238:FN244,FN246:FN248,FN250)-FN237-FN245</f>
        <v>#DIV/0!</v>
      </c>
      <c r="FO251" s="1243"/>
    </row>
    <row r="252" spans="1:171" ht="16.5" thickBot="1">
      <c r="A252" s="1342"/>
      <c r="B252" s="1336"/>
      <c r="C252" s="1255"/>
      <c r="D252" s="1343"/>
      <c r="E252" s="1343"/>
      <c r="F252" s="1343"/>
      <c r="G252" s="1344"/>
      <c r="H252" s="1345"/>
      <c r="I252" s="1345"/>
      <c r="J252" s="1258"/>
      <c r="K252" s="1167"/>
      <c r="O252" s="132"/>
      <c r="S252" s="1243"/>
      <c r="W252" s="132"/>
      <c r="AA252" s="1243"/>
      <c r="AE252" s="132"/>
      <c r="AI252" s="1243"/>
      <c r="AM252" s="132"/>
      <c r="AQ252" s="1243"/>
      <c r="AU252" s="132"/>
      <c r="AY252" s="1243"/>
      <c r="BC252" s="132"/>
      <c r="BG252" s="1243"/>
      <c r="BK252" s="132"/>
      <c r="BO252" s="1243"/>
      <c r="BS252" s="132"/>
      <c r="BW252" s="1243"/>
      <c r="CA252" s="132"/>
      <c r="CE252" s="1243"/>
      <c r="CI252" s="132"/>
      <c r="CM252" s="1243"/>
      <c r="CQ252" s="132"/>
      <c r="CU252" s="1243"/>
      <c r="CY252" s="132"/>
      <c r="DC252" s="1243"/>
      <c r="DG252" s="132"/>
      <c r="DK252" s="1243"/>
      <c r="DO252" s="132"/>
      <c r="DS252" s="1243"/>
      <c r="DW252" s="132"/>
      <c r="EA252" s="1243"/>
      <c r="EE252" s="132"/>
      <c r="EI252" s="1243"/>
      <c r="EM252" s="132"/>
      <c r="EQ252" s="1243"/>
      <c r="EU252" s="132"/>
      <c r="EY252" s="1243"/>
      <c r="FC252" s="132"/>
      <c r="FG252" s="1243"/>
      <c r="FK252" s="132"/>
      <c r="FO252" s="1243"/>
    </row>
    <row r="253" spans="1:171" ht="17.25" thickTop="1">
      <c r="A253" s="1331" t="s">
        <v>425</v>
      </c>
      <c r="B253" s="520"/>
      <c r="C253" s="1226"/>
      <c r="D253" s="1227"/>
      <c r="E253" s="1227"/>
      <c r="F253" s="1228"/>
      <c r="G253" s="1245">
        <f>G212+G218+G223+G231+G251</f>
        <v>0</v>
      </c>
      <c r="H253" s="1245">
        <f>H212+H218+H223+H231+H251</f>
        <v>0</v>
      </c>
      <c r="I253" s="1245">
        <f>I212+I218+I223+I231+I251</f>
        <v>0</v>
      </c>
      <c r="J253" s="1246">
        <f>J212+J218+J223+J231+J251</f>
        <v>0</v>
      </c>
      <c r="K253" s="1167"/>
      <c r="O253" s="1332" t="e">
        <f>O212+O218+O223+O231+O251</f>
        <v>#DIV/0!</v>
      </c>
      <c r="P253" s="1332" t="e">
        <f>P212+P218+P223+P231+P251</f>
        <v>#DIV/0!</v>
      </c>
      <c r="Q253" s="1332" t="e">
        <f>Q212+Q218+Q223+Q231+Q251</f>
        <v>#DIV/0!</v>
      </c>
      <c r="R253" s="1332" t="e">
        <f>R212+R218+R223+R231+R251</f>
        <v>#DIV/0!</v>
      </c>
      <c r="S253" s="1243"/>
      <c r="W253" s="1332" t="e">
        <f>W212+W218+W223+W231+W251</f>
        <v>#DIV/0!</v>
      </c>
      <c r="X253" s="1332" t="e">
        <f>X212+X218+X223+X231+X251</f>
        <v>#DIV/0!</v>
      </c>
      <c r="Y253" s="1332" t="e">
        <f>Y212+Y218+Y223+Y231+Y251</f>
        <v>#DIV/0!</v>
      </c>
      <c r="Z253" s="1332" t="e">
        <f>Z212+Z218+Z223+Z231+Z251</f>
        <v>#DIV/0!</v>
      </c>
      <c r="AA253" s="1243"/>
      <c r="AE253" s="1332" t="e">
        <f>AE212+AE218+AE223+AE231+AE251</f>
        <v>#DIV/0!</v>
      </c>
      <c r="AF253" s="1332" t="e">
        <f>AF212+AF218+AF223+AF231+AF251</f>
        <v>#DIV/0!</v>
      </c>
      <c r="AG253" s="1332" t="e">
        <f>AG212+AG218+AG223+AG231+AG251</f>
        <v>#DIV/0!</v>
      </c>
      <c r="AH253" s="1332" t="e">
        <f>AH212+AH218+AH223+AH231+AH251</f>
        <v>#DIV/0!</v>
      </c>
      <c r="AI253" s="1243"/>
      <c r="AM253" s="1332" t="e">
        <f>AM212+AM218+AM223+AM231+AM251</f>
        <v>#DIV/0!</v>
      </c>
      <c r="AN253" s="1332" t="e">
        <f>AN212+AN218+AN223+AN231+AN251</f>
        <v>#DIV/0!</v>
      </c>
      <c r="AO253" s="1332" t="e">
        <f>AO212+AO218+AO223+AO231+AO251</f>
        <v>#DIV/0!</v>
      </c>
      <c r="AP253" s="1332" t="e">
        <f>AP212+AP218+AP223+AP231+AP251</f>
        <v>#DIV/0!</v>
      </c>
      <c r="AQ253" s="1243"/>
      <c r="AU253" s="1332" t="e">
        <f>AU212+AU218+AU223+AU231+AU251</f>
        <v>#DIV/0!</v>
      </c>
      <c r="AV253" s="1332" t="e">
        <f>AV212+AV218+AV223+AV231+AV251</f>
        <v>#DIV/0!</v>
      </c>
      <c r="AW253" s="1332" t="e">
        <f>AW212+AW218+AW223+AW231+AW251</f>
        <v>#DIV/0!</v>
      </c>
      <c r="AX253" s="1332" t="e">
        <f>AX212+AX218+AX223+AX231+AX251</f>
        <v>#DIV/0!</v>
      </c>
      <c r="AY253" s="1243"/>
      <c r="BC253" s="1332" t="e">
        <f>BC212+BC218+BC223+BC231+BC251</f>
        <v>#DIV/0!</v>
      </c>
      <c r="BD253" s="1332" t="e">
        <f>BD212+BD218+BD223+BD231+BD251</f>
        <v>#DIV/0!</v>
      </c>
      <c r="BE253" s="1332" t="e">
        <f>BE212+BE218+BE223+BE231+BE251</f>
        <v>#DIV/0!</v>
      </c>
      <c r="BF253" s="1332" t="e">
        <f>BF212+BF218+BF223+BF231+BF251</f>
        <v>#DIV/0!</v>
      </c>
      <c r="BG253" s="1243"/>
      <c r="BK253" s="1332" t="e">
        <f>BK212+BK218+BK223+BK231+BK251</f>
        <v>#DIV/0!</v>
      </c>
      <c r="BL253" s="1332" t="e">
        <f>BL212+BL218+BL223+BL231+BL251</f>
        <v>#DIV/0!</v>
      </c>
      <c r="BM253" s="1332" t="e">
        <f>BM212+BM218+BM223+BM231+BM251</f>
        <v>#DIV/0!</v>
      </c>
      <c r="BN253" s="1332" t="e">
        <f>BN212+BN218+BN223+BN231+BN251</f>
        <v>#DIV/0!</v>
      </c>
      <c r="BO253" s="1243"/>
      <c r="BS253" s="1332" t="e">
        <f>BS212+BS218+BS223+BS231+BS251</f>
        <v>#DIV/0!</v>
      </c>
      <c r="BT253" s="1332" t="e">
        <f>BT212+BT218+BT223+BT231+BT251</f>
        <v>#DIV/0!</v>
      </c>
      <c r="BU253" s="1332" t="e">
        <f>BU212+BU218+BU223+BU231+BU251</f>
        <v>#DIV/0!</v>
      </c>
      <c r="BV253" s="1332" t="e">
        <f>BV212+BV218+BV223+BV231+BV251</f>
        <v>#DIV/0!</v>
      </c>
      <c r="BW253" s="1243"/>
      <c r="CA253" s="1332" t="e">
        <f>CA212+CA218+CA223+CA231+CA251</f>
        <v>#DIV/0!</v>
      </c>
      <c r="CB253" s="1332" t="e">
        <f>CB212+CB218+CB223+CB231+CB251</f>
        <v>#DIV/0!</v>
      </c>
      <c r="CC253" s="1332" t="e">
        <f>CC212+CC218+CC223+CC231+CC251</f>
        <v>#DIV/0!</v>
      </c>
      <c r="CD253" s="1332" t="e">
        <f>CD212+CD218+CD223+CD231+CD251</f>
        <v>#DIV/0!</v>
      </c>
      <c r="CE253" s="1243"/>
      <c r="CI253" s="1332" t="e">
        <f>CI212+CI218+CI223+CI231+CI251</f>
        <v>#DIV/0!</v>
      </c>
      <c r="CJ253" s="1332" t="e">
        <f>CJ212+CJ218+CJ223+CJ231+CJ251</f>
        <v>#DIV/0!</v>
      </c>
      <c r="CK253" s="1332" t="e">
        <f>CK212+CK218+CK223+CK231+CK251</f>
        <v>#DIV/0!</v>
      </c>
      <c r="CL253" s="1332" t="e">
        <f>CL212+CL218+CL223+CL231+CL251</f>
        <v>#DIV/0!</v>
      </c>
      <c r="CM253" s="1243"/>
      <c r="CQ253" s="1332" t="e">
        <f>CQ212+CQ218+CQ223+CQ231+CQ251</f>
        <v>#DIV/0!</v>
      </c>
      <c r="CR253" s="1332" t="e">
        <f>CR212+CR218+CR223+CR231+CR251</f>
        <v>#DIV/0!</v>
      </c>
      <c r="CS253" s="1332" t="e">
        <f>CS212+CS218+CS223+CS231+CS251</f>
        <v>#DIV/0!</v>
      </c>
      <c r="CT253" s="1332" t="e">
        <f>CT212+CT218+CT223+CT231+CT251</f>
        <v>#DIV/0!</v>
      </c>
      <c r="CU253" s="1243"/>
      <c r="CY253" s="1332" t="e">
        <f>CY212+CY218+CY223+CY231+CY251</f>
        <v>#DIV/0!</v>
      </c>
      <c r="CZ253" s="1332" t="e">
        <f>CZ212+CZ218+CZ223+CZ231+CZ251</f>
        <v>#DIV/0!</v>
      </c>
      <c r="DA253" s="1332" t="e">
        <f>DA212+DA218+DA223+DA231+DA251</f>
        <v>#DIV/0!</v>
      </c>
      <c r="DB253" s="1332" t="e">
        <f>DB212+DB218+DB223+DB231+DB251</f>
        <v>#DIV/0!</v>
      </c>
      <c r="DC253" s="1243"/>
      <c r="DG253" s="1332" t="e">
        <f>DG212+DG218+DG223+DG231+DG251</f>
        <v>#DIV/0!</v>
      </c>
      <c r="DH253" s="1332" t="e">
        <f>DH212+DH218+DH223+DH231+DH251</f>
        <v>#DIV/0!</v>
      </c>
      <c r="DI253" s="1332" t="e">
        <f>DI212+DI218+DI223+DI231+DI251</f>
        <v>#DIV/0!</v>
      </c>
      <c r="DJ253" s="1332" t="e">
        <f>DJ212+DJ218+DJ223+DJ231+DJ251</f>
        <v>#DIV/0!</v>
      </c>
      <c r="DK253" s="1243"/>
      <c r="DO253" s="1332" t="e">
        <f>DO212+DO218+DO223+DO231+DO251</f>
        <v>#DIV/0!</v>
      </c>
      <c r="DP253" s="1332" t="e">
        <f>DP212+DP218+DP223+DP231+DP251</f>
        <v>#DIV/0!</v>
      </c>
      <c r="DQ253" s="1332" t="e">
        <f>DQ212+DQ218+DQ223+DQ231+DQ251</f>
        <v>#DIV/0!</v>
      </c>
      <c r="DR253" s="1332" t="e">
        <f>DR212+DR218+DR223+DR231+DR251</f>
        <v>#DIV/0!</v>
      </c>
      <c r="DS253" s="1243"/>
      <c r="DW253" s="1332" t="e">
        <f>DW212+DW218+DW223+DW231+DW251</f>
        <v>#DIV/0!</v>
      </c>
      <c r="DX253" s="1332" t="e">
        <f>DX212+DX218+DX223+DX231+DX251</f>
        <v>#DIV/0!</v>
      </c>
      <c r="DY253" s="1332" t="e">
        <f>DY212+DY218+DY223+DY231+DY251</f>
        <v>#DIV/0!</v>
      </c>
      <c r="DZ253" s="1332" t="e">
        <f>DZ212+DZ218+DZ223+DZ231+DZ251</f>
        <v>#DIV/0!</v>
      </c>
      <c r="EA253" s="1243"/>
      <c r="EE253" s="1332" t="e">
        <f>EE212+EE218+EE223+EE231+EE251</f>
        <v>#DIV/0!</v>
      </c>
      <c r="EF253" s="1332" t="e">
        <f>EF212+EF218+EF223+EF231+EF251</f>
        <v>#DIV/0!</v>
      </c>
      <c r="EG253" s="1332" t="e">
        <f>EG212+EG218+EG223+EG231+EG251</f>
        <v>#DIV/0!</v>
      </c>
      <c r="EH253" s="1332" t="e">
        <f>EH212+EH218+EH223+EH231+EH251</f>
        <v>#DIV/0!</v>
      </c>
      <c r="EI253" s="1243"/>
      <c r="EM253" s="1332" t="e">
        <f>EM212+EM218+EM223+EM231+EM251</f>
        <v>#DIV/0!</v>
      </c>
      <c r="EN253" s="1332" t="e">
        <f>EN212+EN218+EN223+EN231+EN251</f>
        <v>#DIV/0!</v>
      </c>
      <c r="EO253" s="1332" t="e">
        <f>EO212+EO218+EO223+EO231+EO251</f>
        <v>#DIV/0!</v>
      </c>
      <c r="EP253" s="1332" t="e">
        <f>EP212+EP218+EP223+EP231+EP251</f>
        <v>#DIV/0!</v>
      </c>
      <c r="EQ253" s="1243"/>
      <c r="EU253" s="1332" t="e">
        <f>EU212+EU218+EU223+EU231+EU251</f>
        <v>#DIV/0!</v>
      </c>
      <c r="EV253" s="1332" t="e">
        <f>EV212+EV218+EV223+EV231+EV251</f>
        <v>#DIV/0!</v>
      </c>
      <c r="EW253" s="1332" t="e">
        <f>EW212+EW218+EW223+EW231+EW251</f>
        <v>#DIV/0!</v>
      </c>
      <c r="EX253" s="1332" t="e">
        <f>EX212+EX218+EX223+EX231+EX251</f>
        <v>#DIV/0!</v>
      </c>
      <c r="EY253" s="1243"/>
      <c r="FC253" s="1332" t="e">
        <f>FC212+FC218+FC223+FC231+FC251</f>
        <v>#DIV/0!</v>
      </c>
      <c r="FD253" s="1332" t="e">
        <f>FD212+FD218+FD223+FD231+FD251</f>
        <v>#DIV/0!</v>
      </c>
      <c r="FE253" s="1332" t="e">
        <f>FE212+FE218+FE223+FE231+FE251</f>
        <v>#DIV/0!</v>
      </c>
      <c r="FF253" s="1332" t="e">
        <f>FF212+FF218+FF223+FF231+FF251</f>
        <v>#DIV/0!</v>
      </c>
      <c r="FG253" s="1243"/>
      <c r="FK253" s="1332" t="e">
        <f>FK212+FK218+FK223+FK231+FK251</f>
        <v>#DIV/0!</v>
      </c>
      <c r="FL253" s="1332" t="e">
        <f>FL212+FL218+FL223+FL231+FL251</f>
        <v>#DIV/0!</v>
      </c>
      <c r="FM253" s="1332" t="e">
        <f>FM212+FM218+FM223+FM231+FM251</f>
        <v>#DIV/0!</v>
      </c>
      <c r="FN253" s="1332" t="e">
        <f>FN212+FN218+FN223+FN231+FN251</f>
        <v>#DIV/0!</v>
      </c>
      <c r="FO253" s="1243"/>
    </row>
    <row r="254" spans="1:171" ht="16.5">
      <c r="A254" s="1346" t="s">
        <v>362</v>
      </c>
      <c r="B254" s="1347"/>
      <c r="C254" s="1348"/>
      <c r="D254" s="1232"/>
      <c r="E254" s="1232"/>
      <c r="F254" s="1232"/>
      <c r="G254" s="1339"/>
      <c r="H254" s="1349"/>
      <c r="I254" s="1349"/>
      <c r="J254" s="1350"/>
      <c r="K254" s="1167"/>
      <c r="S254" s="1243"/>
      <c r="AA254" s="1243"/>
      <c r="AI254" s="1243"/>
      <c r="AQ254" s="1243"/>
      <c r="AY254" s="1243"/>
      <c r="BG254" s="1243"/>
      <c r="BO254" s="1243"/>
      <c r="BW254" s="1243"/>
      <c r="CE254" s="1243"/>
      <c r="CM254" s="1243"/>
      <c r="CU254" s="1243"/>
      <c r="DC254" s="1243"/>
      <c r="DK254" s="1243"/>
      <c r="DS254" s="1243"/>
      <c r="EA254" s="1243"/>
      <c r="EI254" s="1243"/>
      <c r="EQ254" s="1243"/>
      <c r="EY254" s="1243"/>
      <c r="FG254" s="1243"/>
      <c r="FO254" s="1243"/>
    </row>
    <row r="255" spans="1:171" ht="16.5">
      <c r="A255" s="1351"/>
      <c r="C255" s="1352"/>
      <c r="D255" s="1353"/>
      <c r="E255" s="1352"/>
      <c r="F255" s="1352"/>
      <c r="G255" s="1354"/>
      <c r="H255" s="1355"/>
      <c r="I255" s="1355"/>
      <c r="J255" s="1356"/>
      <c r="K255" s="1167"/>
      <c r="S255" s="1243"/>
      <c r="AA255" s="1243"/>
      <c r="AI255" s="1243"/>
      <c r="AQ255" s="1243"/>
      <c r="AY255" s="1243"/>
      <c r="BG255" s="1243"/>
      <c r="BO255" s="1243"/>
      <c r="BW255" s="1243"/>
      <c r="CE255" s="1243"/>
      <c r="CM255" s="1243"/>
      <c r="CU255" s="1243"/>
      <c r="DC255" s="1243"/>
      <c r="DK255" s="1243"/>
      <c r="DS255" s="1243"/>
      <c r="EA255" s="1243"/>
      <c r="EI255" s="1243"/>
      <c r="EQ255" s="1243"/>
      <c r="EY255" s="1243"/>
      <c r="FG255" s="1243"/>
      <c r="FO255" s="1243"/>
    </row>
    <row r="256" spans="1:171" ht="16.5">
      <c r="A256" s="1334" t="s">
        <v>38</v>
      </c>
      <c r="B256" s="1357"/>
      <c r="C256" s="1358"/>
      <c r="D256" s="1358"/>
      <c r="E256" s="1358"/>
      <c r="F256" s="520"/>
      <c r="G256" s="1359"/>
      <c r="H256" s="1322"/>
      <c r="I256" s="1322"/>
      <c r="J256" s="1360"/>
      <c r="K256" s="1167"/>
      <c r="S256" s="1243"/>
      <c r="AA256" s="1243"/>
      <c r="AI256" s="1243"/>
      <c r="AQ256" s="1243"/>
      <c r="AY256" s="1243"/>
      <c r="BG256" s="1243"/>
      <c r="BO256" s="1243"/>
      <c r="BW256" s="1243"/>
      <c r="CE256" s="1243"/>
      <c r="CM256" s="1243"/>
      <c r="CU256" s="1243"/>
      <c r="DC256" s="1243"/>
      <c r="DK256" s="1243"/>
      <c r="DS256" s="1243"/>
      <c r="EA256" s="1243"/>
      <c r="EI256" s="1243"/>
      <c r="EQ256" s="1243"/>
      <c r="EY256" s="1243"/>
      <c r="FG256" s="1243"/>
      <c r="FO256" s="1243"/>
    </row>
    <row r="257" spans="1:171">
      <c r="A257" s="1325"/>
      <c r="B257" s="1232" t="s">
        <v>330</v>
      </c>
      <c r="C257" s="1197"/>
      <c r="D257" s="1197">
        <v>404</v>
      </c>
      <c r="E257" s="629" t="str">
        <f>'Sch 3 - Expenses'!E93</f>
        <v>DIST</v>
      </c>
      <c r="F257" s="1199"/>
      <c r="G257" s="629">
        <f>'Sch 3 - Expenses'!G93</f>
        <v>0</v>
      </c>
      <c r="H257" s="629">
        <f>'Sch 3 - Expenses'!H93</f>
        <v>0</v>
      </c>
      <c r="I257" s="629">
        <f>'Sch 3 - Expenses'!I93</f>
        <v>0</v>
      </c>
      <c r="J257" s="630">
        <f>'Sch 3 - Expenses'!J93</f>
        <v>0</v>
      </c>
      <c r="K257" s="1167">
        <f t="shared" ref="K257:K276" si="850">IF($E257="DIRECT",0,1)</f>
        <v>1</v>
      </c>
      <c r="O257" s="1202">
        <f>$G257</f>
        <v>0</v>
      </c>
      <c r="P257" s="1203">
        <f t="shared" ref="P257:P276" si="851">VLOOKUP($E257,O$463:R$474,2,FALSE)*O257*($K257)+IF($G257&lt;&gt;0,($H257/$G257)*O257,0)*(1-$K257)</f>
        <v>0</v>
      </c>
      <c r="Q257" s="1203">
        <f t="shared" ref="Q257:Q276" si="852">VLOOKUP($E257,O$463:R$474,3,FALSE)*O257*($K257)+IF($G257&lt;&gt;0,($I257/$G257)*O257,0)*(1-$K257)</f>
        <v>0</v>
      </c>
      <c r="R257" s="1203">
        <f t="shared" ref="R257:R276" si="853">VLOOKUP($E257,O$463:R$474,4,FALSE)*O257*($K257)+(O257-P257-Q257)*(1-$K257)</f>
        <v>0</v>
      </c>
      <c r="S257" s="1243"/>
      <c r="W257" s="1202">
        <f>$G257</f>
        <v>0</v>
      </c>
      <c r="X257" s="1203">
        <f t="shared" ref="X257:X276" si="854">VLOOKUP($E257,W$463:Z$474,2,FALSE)*W257*($K257)+IF($G257&lt;&gt;0,($H257/$G257)*W257,0)*(1-$K257)</f>
        <v>0</v>
      </c>
      <c r="Y257" s="1203">
        <f t="shared" ref="Y257:Y276" si="855">VLOOKUP($E257,W$463:Z$474,3,FALSE)*W257*($K257)+IF($G257&lt;&gt;0,($I257/$G257)*W257,0)*(1-$K257)</f>
        <v>0</v>
      </c>
      <c r="Z257" s="1203">
        <f t="shared" ref="Z257:Z276" si="856">VLOOKUP($E257,W$463:Z$474,4,FALSE)*W257*($K257)+(W257-X257-Y257)*(1-$K257)</f>
        <v>0</v>
      </c>
      <c r="AA257" s="1243"/>
      <c r="AE257" s="1202">
        <f>$G257</f>
        <v>0</v>
      </c>
      <c r="AF257" s="1203">
        <f t="shared" ref="AF257:AF276" si="857">VLOOKUP($E257,AE$463:AH$474,2,FALSE)*AE257*($K257)+IF($G257&lt;&gt;0,($H257/$G257)*AE257,0)*(1-$K257)</f>
        <v>0</v>
      </c>
      <c r="AG257" s="1203">
        <f t="shared" ref="AG257:AG276" si="858">VLOOKUP($E257,AE$463:AH$474,3,FALSE)*AE257*($K257)+IF($G257&lt;&gt;0,($I257/$G257)*AE257,0)*(1-$K257)</f>
        <v>0</v>
      </c>
      <c r="AH257" s="1203">
        <f t="shared" ref="AH257:AH276" si="859">VLOOKUP($E257,AE$463:AH$474,4,FALSE)*AE257*($K257)+(AE257-AF257-AG257)*(1-$K257)</f>
        <v>0</v>
      </c>
      <c r="AI257" s="1243"/>
      <c r="AM257" s="1202">
        <f>$G257</f>
        <v>0</v>
      </c>
      <c r="AN257" s="1203">
        <f t="shared" ref="AN257:AN276" si="860">VLOOKUP($E257,AM$463:AP$474,2,FALSE)*AM257*($K257)+IF($G257&lt;&gt;0,($H257/$G257)*AM257,0)*(1-$K257)</f>
        <v>0</v>
      </c>
      <c r="AO257" s="1203">
        <f t="shared" ref="AO257:AO276" si="861">VLOOKUP($E257,AM$463:AP$474,3,FALSE)*AM257*($K257)+IF($G257&lt;&gt;0,($I257/$G257)*AM257,0)*(1-$K257)</f>
        <v>0</v>
      </c>
      <c r="AP257" s="1203">
        <f t="shared" ref="AP257:AP276" si="862">VLOOKUP($E257,AM$463:AP$474,4,FALSE)*AM257*($K257)+(AM257-AN257-AO257)*(1-$K257)</f>
        <v>0</v>
      </c>
      <c r="AQ257" s="1243"/>
      <c r="AU257" s="1202">
        <f>$G257</f>
        <v>0</v>
      </c>
      <c r="AV257" s="1203">
        <f t="shared" ref="AV257:AV276" si="863">VLOOKUP($E257,AU$463:AX$474,2,FALSE)*AU257*($K257)+IF($G257&lt;&gt;0,($H257/$G257)*AU257,0)*(1-$K257)</f>
        <v>0</v>
      </c>
      <c r="AW257" s="1203">
        <f t="shared" ref="AW257:AW276" si="864">VLOOKUP($E257,AU$463:AX$474,3,FALSE)*AU257*($K257)+IF($G257&lt;&gt;0,($I257/$G257)*AU257,0)*(1-$K257)</f>
        <v>0</v>
      </c>
      <c r="AX257" s="1203">
        <f t="shared" ref="AX257:AX276" si="865">VLOOKUP($E257,AU$463:AX$474,4,FALSE)*AU257*($K257)+(AU257-AV257-AW257)*(1-$K257)</f>
        <v>0</v>
      </c>
      <c r="AY257" s="1243"/>
      <c r="BC257" s="1202">
        <f>$G257</f>
        <v>0</v>
      </c>
      <c r="BD257" s="1203">
        <f t="shared" ref="BD257:BD276" si="866">VLOOKUP($E257,BC$463:BF$474,2,FALSE)*BC257*($K257)+IF($G257&lt;&gt;0,($H257/$G257)*BC257,0)*(1-$K257)</f>
        <v>0</v>
      </c>
      <c r="BE257" s="1203">
        <f t="shared" ref="BE257:BE276" si="867">VLOOKUP($E257,BC$463:BF$474,3,FALSE)*BC257*($K257)+IF($G257&lt;&gt;0,($I257/$G257)*BC257,0)*(1-$K257)</f>
        <v>0</v>
      </c>
      <c r="BF257" s="1203">
        <f t="shared" ref="BF257:BF276" si="868">VLOOKUP($E257,BC$463:BF$474,4,FALSE)*BC257*($K257)+(BC257-BD257-BE257)*(1-$K257)</f>
        <v>0</v>
      </c>
      <c r="BG257" s="1243"/>
      <c r="BK257" s="1202">
        <f>$G257</f>
        <v>0</v>
      </c>
      <c r="BL257" s="1203">
        <f t="shared" ref="BL257:BL276" si="869">VLOOKUP($E257,BK$463:BN$474,2,FALSE)*BK257*($K257)+IF($G257&lt;&gt;0,($H257/$G257)*BK257,0)*(1-$K257)</f>
        <v>0</v>
      </c>
      <c r="BM257" s="1203">
        <f t="shared" ref="BM257:BM276" si="870">VLOOKUP($E257,BK$463:BN$474,3,FALSE)*BK257*($K257)+IF($G257&lt;&gt;0,($I257/$G257)*BK257,0)*(1-$K257)</f>
        <v>0</v>
      </c>
      <c r="BN257" s="1203">
        <f t="shared" ref="BN257:BN276" si="871">VLOOKUP($E257,BK$463:BN$474,4,FALSE)*BK257*($K257)+(BK257-BL257-BM257)*(1-$K257)</f>
        <v>0</v>
      </c>
      <c r="BO257" s="1243"/>
      <c r="BS257" s="1202">
        <f>$G257</f>
        <v>0</v>
      </c>
      <c r="BT257" s="1203">
        <f t="shared" ref="BT257:BT276" si="872">VLOOKUP($E257,BS$463:BV$474,2,FALSE)*BS257*($K257)+IF($G257&lt;&gt;0,($H257/$G257)*BS257,0)*(1-$K257)</f>
        <v>0</v>
      </c>
      <c r="BU257" s="1203">
        <f t="shared" ref="BU257:BU276" si="873">VLOOKUP($E257,BS$463:BV$474,3,FALSE)*BS257*($K257)+IF($G257&lt;&gt;0,($I257/$G257)*BS257,0)*(1-$K257)</f>
        <v>0</v>
      </c>
      <c r="BV257" s="1203">
        <f t="shared" ref="BV257:BV276" si="874">VLOOKUP($E257,BS$463:BV$474,4,FALSE)*BS257*($K257)+(BS257-BT257-BU257)*(1-$K257)</f>
        <v>0</v>
      </c>
      <c r="BW257" s="1243"/>
      <c r="CA257" s="1202">
        <f>$G257</f>
        <v>0</v>
      </c>
      <c r="CB257" s="1203">
        <f t="shared" ref="CB257:CB276" si="875">VLOOKUP($E257,CA$463:CD$474,2,FALSE)*CA257*($K257)+IF($G257&lt;&gt;0,($H257/$G257)*CA257,0)*(1-$K257)</f>
        <v>0</v>
      </c>
      <c r="CC257" s="1203">
        <f t="shared" ref="CC257:CC276" si="876">VLOOKUP($E257,CA$463:CD$474,3,FALSE)*CA257*($K257)+IF($G257&lt;&gt;0,($I257/$G257)*CA257,0)*(1-$K257)</f>
        <v>0</v>
      </c>
      <c r="CD257" s="1203">
        <f t="shared" ref="CD257:CD276" si="877">VLOOKUP($E257,CA$463:CD$474,4,FALSE)*CA257*($K257)+(CA257-CB257-CC257)*(1-$K257)</f>
        <v>0</v>
      </c>
      <c r="CE257" s="1243"/>
      <c r="CI257" s="1202">
        <f>$G257</f>
        <v>0</v>
      </c>
      <c r="CJ257" s="1203">
        <f t="shared" ref="CJ257:CJ276" si="878">VLOOKUP($E257,CI$463:CL$474,2,FALSE)*CI257*($K257)+IF($G257&lt;&gt;0,($H257/$G257)*CI257,0)*(1-$K257)</f>
        <v>0</v>
      </c>
      <c r="CK257" s="1203">
        <f t="shared" ref="CK257:CK276" si="879">VLOOKUP($E257,CI$463:CL$474,3,FALSE)*CI257*($K257)+IF($G257&lt;&gt;0,($I257/$G257)*CI257,0)*(1-$K257)</f>
        <v>0</v>
      </c>
      <c r="CL257" s="1203">
        <f t="shared" ref="CL257:CL276" si="880">VLOOKUP($E257,CI$463:CL$474,4,FALSE)*CI257*($K257)+(CI257-CJ257-CK257)*(1-$K257)</f>
        <v>0</v>
      </c>
      <c r="CM257" s="1243"/>
      <c r="CQ257" s="1202">
        <f>$G257</f>
        <v>0</v>
      </c>
      <c r="CR257" s="1203">
        <f t="shared" ref="CR257:CR276" si="881">VLOOKUP($E257,CQ$463:CT$474,2,FALSE)*CQ257*($K257)+IF($G257&lt;&gt;0,($H257/$G257)*CQ257,0)*(1-$K257)</f>
        <v>0</v>
      </c>
      <c r="CS257" s="1203">
        <f t="shared" ref="CS257:CS276" si="882">VLOOKUP($E257,CQ$463:CT$474,3,FALSE)*CQ257*($K257)+IF($G257&lt;&gt;0,($I257/$G257)*CQ257,0)*(1-$K257)</f>
        <v>0</v>
      </c>
      <c r="CT257" s="1203">
        <f t="shared" ref="CT257:CT276" si="883">VLOOKUP($E257,CQ$463:CT$474,4,FALSE)*CQ257*($K257)+(CQ257-CR257-CS257)*(1-$K257)</f>
        <v>0</v>
      </c>
      <c r="CU257" s="1243"/>
      <c r="CY257" s="1202">
        <f>$G257</f>
        <v>0</v>
      </c>
      <c r="CZ257" s="1203">
        <f t="shared" ref="CZ257:CZ276" si="884">VLOOKUP($E257,CY$463:DB$474,2,FALSE)*CY257*($K257)+IF($G257&lt;&gt;0,($H257/$G257)*CY257,0)*(1-$K257)</f>
        <v>0</v>
      </c>
      <c r="DA257" s="1203">
        <f t="shared" ref="DA257:DA276" si="885">VLOOKUP($E257,CY$463:DB$474,3,FALSE)*CY257*($K257)+IF($G257&lt;&gt;0,($I257/$G257)*CY257,0)*(1-$K257)</f>
        <v>0</v>
      </c>
      <c r="DB257" s="1203">
        <f t="shared" ref="DB257:DB276" si="886">VLOOKUP($E257,CY$463:DB$474,4,FALSE)*CY257*($K257)+(CY257-CZ257-DA257)*(1-$K257)</f>
        <v>0</v>
      </c>
      <c r="DC257" s="1243"/>
      <c r="DG257" s="1202">
        <f>$G257</f>
        <v>0</v>
      </c>
      <c r="DH257" s="1203">
        <f t="shared" ref="DH257:DH276" si="887">VLOOKUP($E257,DG$463:DJ$474,2,FALSE)*DG257*($K257)+IF($G257&lt;&gt;0,($H257/$G257)*DG257,0)*(1-$K257)</f>
        <v>0</v>
      </c>
      <c r="DI257" s="1203">
        <f t="shared" ref="DI257:DI276" si="888">VLOOKUP($E257,DG$463:DJ$474,3,FALSE)*DG257*($K257)+IF($G257&lt;&gt;0,($I257/$G257)*DG257,0)*(1-$K257)</f>
        <v>0</v>
      </c>
      <c r="DJ257" s="1203">
        <f t="shared" ref="DJ257:DJ276" si="889">VLOOKUP($E257,DG$463:DJ$474,4,FALSE)*DG257*($K257)+(DG257-DH257-DI257)*(1-$K257)</f>
        <v>0</v>
      </c>
      <c r="DK257" s="1243"/>
      <c r="DO257" s="1202">
        <f>$G257</f>
        <v>0</v>
      </c>
      <c r="DP257" s="1203">
        <f t="shared" ref="DP257:DP276" si="890">VLOOKUP($E257,DO$463:DR$474,2,FALSE)*DO257*($K257)+IF($G257&lt;&gt;0,($H257/$G257)*DO257,0)*(1-$K257)</f>
        <v>0</v>
      </c>
      <c r="DQ257" s="1203">
        <f t="shared" ref="DQ257:DQ276" si="891">VLOOKUP($E257,DO$463:DR$474,3,FALSE)*DO257*($K257)+IF($G257&lt;&gt;0,($I257/$G257)*DO257,0)*(1-$K257)</f>
        <v>0</v>
      </c>
      <c r="DR257" s="1203">
        <f t="shared" ref="DR257:DR276" si="892">VLOOKUP($E257,DO$463:DR$474,4,FALSE)*DO257*($K257)+(DO257-DP257-DQ257)*(1-$K257)</f>
        <v>0</v>
      </c>
      <c r="DS257" s="1243"/>
      <c r="DW257" s="1202">
        <f>$G257</f>
        <v>0</v>
      </c>
      <c r="DX257" s="1203">
        <f t="shared" ref="DX257:DX276" si="893">VLOOKUP($E257,DW$463:DZ$474,2,FALSE)*DW257*($K257)+IF($G257&lt;&gt;0,($H257/$G257)*DW257,0)*(1-$K257)</f>
        <v>0</v>
      </c>
      <c r="DY257" s="1203">
        <f t="shared" ref="DY257:DY276" si="894">VLOOKUP($E257,DW$463:DZ$474,3,FALSE)*DW257*($K257)+IF($G257&lt;&gt;0,($I257/$G257)*DW257,0)*(1-$K257)</f>
        <v>0</v>
      </c>
      <c r="DZ257" s="1203">
        <f t="shared" ref="DZ257:DZ276" si="895">VLOOKUP($E257,DW$463:DZ$474,4,FALSE)*DW257*($K257)+(DW257-DX257-DY257)*(1-$K257)</f>
        <v>0</v>
      </c>
      <c r="EA257" s="1243"/>
      <c r="EE257" s="1202">
        <f>$G257</f>
        <v>0</v>
      </c>
      <c r="EF257" s="1203">
        <f t="shared" ref="EF257:EF276" si="896">VLOOKUP($E257,EE$463:EH$474,2,FALSE)*EE257*($K257)+IF($G257&lt;&gt;0,($H257/$G257)*EE257,0)*(1-$K257)</f>
        <v>0</v>
      </c>
      <c r="EG257" s="1203">
        <f t="shared" ref="EG257:EG276" si="897">VLOOKUP($E257,EE$463:EH$474,3,FALSE)*EE257*($K257)+IF($G257&lt;&gt;0,($I257/$G257)*EE257,0)*(1-$K257)</f>
        <v>0</v>
      </c>
      <c r="EH257" s="1203">
        <f t="shared" ref="EH257:EH276" si="898">VLOOKUP($E257,EE$463:EH$474,4,FALSE)*EE257*($K257)+(EE257-EF257-EG257)*(1-$K257)</f>
        <v>0</v>
      </c>
      <c r="EI257" s="1243"/>
      <c r="EM257" s="1202">
        <f>$G257</f>
        <v>0</v>
      </c>
      <c r="EN257" s="1203">
        <f t="shared" ref="EN257:EN276" si="899">VLOOKUP($E257,EM$463:EP$474,2,FALSE)*EM257*($K257)+IF($G257&lt;&gt;0,($H257/$G257)*EM257,0)*(1-$K257)</f>
        <v>0</v>
      </c>
      <c r="EO257" s="1203">
        <f t="shared" ref="EO257:EO276" si="900">VLOOKUP($E257,EM$463:EP$474,3,FALSE)*EM257*($K257)+IF($G257&lt;&gt;0,($I257/$G257)*EM257,0)*(1-$K257)</f>
        <v>0</v>
      </c>
      <c r="EP257" s="1203">
        <f t="shared" ref="EP257:EP276" si="901">VLOOKUP($E257,EM$463:EP$474,4,FALSE)*EM257*($K257)+(EM257-EN257-EO257)*(1-$K257)</f>
        <v>0</v>
      </c>
      <c r="EQ257" s="1243"/>
      <c r="EU257" s="1202">
        <f>$G257</f>
        <v>0</v>
      </c>
      <c r="EV257" s="1203">
        <f t="shared" ref="EV257:EV276" si="902">VLOOKUP($E257,EU$463:EX$474,2,FALSE)*EU257*($K257)+IF($G257&lt;&gt;0,($H257/$G257)*EU257,0)*(1-$K257)</f>
        <v>0</v>
      </c>
      <c r="EW257" s="1203">
        <f t="shared" ref="EW257:EW276" si="903">VLOOKUP($E257,EU$463:EX$474,3,FALSE)*EU257*($K257)+IF($G257&lt;&gt;0,($I257/$G257)*EU257,0)*(1-$K257)</f>
        <v>0</v>
      </c>
      <c r="EX257" s="1203">
        <f t="shared" ref="EX257:EX276" si="904">VLOOKUP($E257,EU$463:EX$474,4,FALSE)*EU257*($K257)+(EU257-EV257-EW257)*(1-$K257)</f>
        <v>0</v>
      </c>
      <c r="EY257" s="1243"/>
      <c r="FC257" s="1202">
        <f>$G257</f>
        <v>0</v>
      </c>
      <c r="FD257" s="1203">
        <f t="shared" ref="FD257:FD276" si="905">VLOOKUP($E257,FC$463:FF$474,2,FALSE)*FC257*($K257)+IF($G257&lt;&gt;0,($H257/$G257)*FC257,0)*(1-$K257)</f>
        <v>0</v>
      </c>
      <c r="FE257" s="1203">
        <f t="shared" ref="FE257:FE276" si="906">VLOOKUP($E257,FC$463:FF$474,3,FALSE)*FC257*($K257)+IF($G257&lt;&gt;0,($I257/$G257)*FC257,0)*(1-$K257)</f>
        <v>0</v>
      </c>
      <c r="FF257" s="1203">
        <f t="shared" ref="FF257:FF276" si="907">VLOOKUP($E257,FC$463:FF$474,4,FALSE)*FC257*($K257)+(FC257-FD257-FE257)*(1-$K257)</f>
        <v>0</v>
      </c>
      <c r="FG257" s="1243"/>
      <c r="FK257" s="1202">
        <f>$G257</f>
        <v>0</v>
      </c>
      <c r="FL257" s="1203">
        <f t="shared" ref="FL257:FL276" si="908">VLOOKUP($E257,FK$463:FN$474,2,FALSE)*FK257*($K257)+IF($G257&lt;&gt;0,($H257/$G257)*FK257,0)*(1-$K257)</f>
        <v>0</v>
      </c>
      <c r="FM257" s="1203">
        <f t="shared" ref="FM257:FM276" si="909">VLOOKUP($E257,FK$463:FN$474,3,FALSE)*FK257*($K257)+IF($G257&lt;&gt;0,($I257/$G257)*FK257,0)*(1-$K257)</f>
        <v>0</v>
      </c>
      <c r="FN257" s="1203">
        <f t="shared" ref="FN257:FN276" si="910">VLOOKUP($E257,FK$463:FN$474,4,FALSE)*FK257*($K257)+(FK257-FL257-FM257)*(1-$K257)</f>
        <v>0</v>
      </c>
      <c r="FO257" s="1243"/>
    </row>
    <row r="258" spans="1:171">
      <c r="A258" s="1325"/>
      <c r="B258" s="1232" t="s">
        <v>331</v>
      </c>
      <c r="C258" s="1197"/>
      <c r="D258" s="1197">
        <v>404</v>
      </c>
      <c r="E258" s="629" t="str">
        <f>'Sch 3 - Expenses'!E94</f>
        <v>DIRECT</v>
      </c>
      <c r="F258" s="1199"/>
      <c r="G258" s="629">
        <f>'Sch 3 - Expenses'!G94</f>
        <v>0</v>
      </c>
      <c r="H258" s="629">
        <f>'Sch 3 - Expenses'!H94</f>
        <v>0</v>
      </c>
      <c r="I258" s="629">
        <f>'Sch 3 - Expenses'!I94</f>
        <v>0</v>
      </c>
      <c r="J258" s="630">
        <f>'Sch 3 - Expenses'!J94</f>
        <v>0</v>
      </c>
      <c r="K258" s="1167">
        <f t="shared" si="850"/>
        <v>0</v>
      </c>
      <c r="O258" s="1202">
        <f>$G258</f>
        <v>0</v>
      </c>
      <c r="P258" s="1203">
        <f t="shared" si="851"/>
        <v>0</v>
      </c>
      <c r="Q258" s="1203">
        <f t="shared" si="852"/>
        <v>0</v>
      </c>
      <c r="R258" s="1203">
        <f t="shared" si="853"/>
        <v>0</v>
      </c>
      <c r="S258" s="1243"/>
      <c r="W258" s="1202">
        <f>$G258</f>
        <v>0</v>
      </c>
      <c r="X258" s="1203">
        <f t="shared" si="854"/>
        <v>0</v>
      </c>
      <c r="Y258" s="1203">
        <f t="shared" si="855"/>
        <v>0</v>
      </c>
      <c r="Z258" s="1203">
        <f t="shared" si="856"/>
        <v>0</v>
      </c>
      <c r="AA258" s="1243"/>
      <c r="AE258" s="1202">
        <f>$G258</f>
        <v>0</v>
      </c>
      <c r="AF258" s="1203">
        <f t="shared" si="857"/>
        <v>0</v>
      </c>
      <c r="AG258" s="1203">
        <f t="shared" si="858"/>
        <v>0</v>
      </c>
      <c r="AH258" s="1203">
        <f t="shared" si="859"/>
        <v>0</v>
      </c>
      <c r="AI258" s="1243"/>
      <c r="AM258" s="1202">
        <f>$G258</f>
        <v>0</v>
      </c>
      <c r="AN258" s="1203">
        <f t="shared" si="860"/>
        <v>0</v>
      </c>
      <c r="AO258" s="1203">
        <f t="shared" si="861"/>
        <v>0</v>
      </c>
      <c r="AP258" s="1203">
        <f t="shared" si="862"/>
        <v>0</v>
      </c>
      <c r="AQ258" s="1243"/>
      <c r="AU258" s="1202">
        <f>$G258</f>
        <v>0</v>
      </c>
      <c r="AV258" s="1203">
        <f t="shared" si="863"/>
        <v>0</v>
      </c>
      <c r="AW258" s="1203">
        <f t="shared" si="864"/>
        <v>0</v>
      </c>
      <c r="AX258" s="1203">
        <f t="shared" si="865"/>
        <v>0</v>
      </c>
      <c r="AY258" s="1243"/>
      <c r="BC258" s="1202">
        <f>$G258</f>
        <v>0</v>
      </c>
      <c r="BD258" s="1203">
        <f t="shared" si="866"/>
        <v>0</v>
      </c>
      <c r="BE258" s="1203">
        <f t="shared" si="867"/>
        <v>0</v>
      </c>
      <c r="BF258" s="1203">
        <f t="shared" si="868"/>
        <v>0</v>
      </c>
      <c r="BG258" s="1243"/>
      <c r="BK258" s="1202">
        <f>$G258</f>
        <v>0</v>
      </c>
      <c r="BL258" s="1203">
        <f t="shared" si="869"/>
        <v>0</v>
      </c>
      <c r="BM258" s="1203">
        <f t="shared" si="870"/>
        <v>0</v>
      </c>
      <c r="BN258" s="1203">
        <f t="shared" si="871"/>
        <v>0</v>
      </c>
      <c r="BO258" s="1243"/>
      <c r="BS258" s="1202">
        <f>$G258</f>
        <v>0</v>
      </c>
      <c r="BT258" s="1203">
        <f t="shared" si="872"/>
        <v>0</v>
      </c>
      <c r="BU258" s="1203">
        <f t="shared" si="873"/>
        <v>0</v>
      </c>
      <c r="BV258" s="1203">
        <f t="shared" si="874"/>
        <v>0</v>
      </c>
      <c r="BW258" s="1243"/>
      <c r="CA258" s="1202">
        <f>$G258</f>
        <v>0</v>
      </c>
      <c r="CB258" s="1203">
        <f t="shared" si="875"/>
        <v>0</v>
      </c>
      <c r="CC258" s="1203">
        <f t="shared" si="876"/>
        <v>0</v>
      </c>
      <c r="CD258" s="1203">
        <f t="shared" si="877"/>
        <v>0</v>
      </c>
      <c r="CE258" s="1243"/>
      <c r="CI258" s="1202">
        <f>$G258</f>
        <v>0</v>
      </c>
      <c r="CJ258" s="1203">
        <f t="shared" si="878"/>
        <v>0</v>
      </c>
      <c r="CK258" s="1203">
        <f t="shared" si="879"/>
        <v>0</v>
      </c>
      <c r="CL258" s="1203">
        <f t="shared" si="880"/>
        <v>0</v>
      </c>
      <c r="CM258" s="1243"/>
      <c r="CQ258" s="1202">
        <f>$G258</f>
        <v>0</v>
      </c>
      <c r="CR258" s="1203">
        <f t="shared" si="881"/>
        <v>0</v>
      </c>
      <c r="CS258" s="1203">
        <f t="shared" si="882"/>
        <v>0</v>
      </c>
      <c r="CT258" s="1203">
        <f t="shared" si="883"/>
        <v>0</v>
      </c>
      <c r="CU258" s="1243"/>
      <c r="CY258" s="1202">
        <f>$G258</f>
        <v>0</v>
      </c>
      <c r="CZ258" s="1203">
        <f t="shared" si="884"/>
        <v>0</v>
      </c>
      <c r="DA258" s="1203">
        <f t="shared" si="885"/>
        <v>0</v>
      </c>
      <c r="DB258" s="1203">
        <f t="shared" si="886"/>
        <v>0</v>
      </c>
      <c r="DC258" s="1243"/>
      <c r="DG258" s="1202">
        <f>$G258</f>
        <v>0</v>
      </c>
      <c r="DH258" s="1203">
        <f t="shared" si="887"/>
        <v>0</v>
      </c>
      <c r="DI258" s="1203">
        <f t="shared" si="888"/>
        <v>0</v>
      </c>
      <c r="DJ258" s="1203">
        <f t="shared" si="889"/>
        <v>0</v>
      </c>
      <c r="DK258" s="1243"/>
      <c r="DO258" s="1202">
        <f>$G258</f>
        <v>0</v>
      </c>
      <c r="DP258" s="1203">
        <f t="shared" si="890"/>
        <v>0</v>
      </c>
      <c r="DQ258" s="1203">
        <f t="shared" si="891"/>
        <v>0</v>
      </c>
      <c r="DR258" s="1203">
        <f t="shared" si="892"/>
        <v>0</v>
      </c>
      <c r="DS258" s="1243"/>
      <c r="DW258" s="1202">
        <f>$G258</f>
        <v>0</v>
      </c>
      <c r="DX258" s="1203">
        <f t="shared" si="893"/>
        <v>0</v>
      </c>
      <c r="DY258" s="1203">
        <f t="shared" si="894"/>
        <v>0</v>
      </c>
      <c r="DZ258" s="1203">
        <f t="shared" si="895"/>
        <v>0</v>
      </c>
      <c r="EA258" s="1243"/>
      <c r="EE258" s="1202">
        <f>$G258</f>
        <v>0</v>
      </c>
      <c r="EF258" s="1203">
        <f t="shared" si="896"/>
        <v>0</v>
      </c>
      <c r="EG258" s="1203">
        <f t="shared" si="897"/>
        <v>0</v>
      </c>
      <c r="EH258" s="1203">
        <f t="shared" si="898"/>
        <v>0</v>
      </c>
      <c r="EI258" s="1243"/>
      <c r="EM258" s="1202">
        <f>$G258</f>
        <v>0</v>
      </c>
      <c r="EN258" s="1203">
        <f t="shared" si="899"/>
        <v>0</v>
      </c>
      <c r="EO258" s="1203">
        <f t="shared" si="900"/>
        <v>0</v>
      </c>
      <c r="EP258" s="1203">
        <f t="shared" si="901"/>
        <v>0</v>
      </c>
      <c r="EQ258" s="1243"/>
      <c r="EU258" s="1202">
        <f>$G258</f>
        <v>0</v>
      </c>
      <c r="EV258" s="1203">
        <f t="shared" si="902"/>
        <v>0</v>
      </c>
      <c r="EW258" s="1203">
        <f t="shared" si="903"/>
        <v>0</v>
      </c>
      <c r="EX258" s="1203">
        <f t="shared" si="904"/>
        <v>0</v>
      </c>
      <c r="EY258" s="1243"/>
      <c r="FC258" s="1202">
        <f>$G258</f>
        <v>0</v>
      </c>
      <c r="FD258" s="1203">
        <f t="shared" si="905"/>
        <v>0</v>
      </c>
      <c r="FE258" s="1203">
        <f t="shared" si="906"/>
        <v>0</v>
      </c>
      <c r="FF258" s="1203">
        <f t="shared" si="907"/>
        <v>0</v>
      </c>
      <c r="FG258" s="1243"/>
      <c r="FK258" s="1202">
        <f>$G258</f>
        <v>0</v>
      </c>
      <c r="FL258" s="1203">
        <f t="shared" si="908"/>
        <v>0</v>
      </c>
      <c r="FM258" s="1203">
        <f t="shared" si="909"/>
        <v>0</v>
      </c>
      <c r="FN258" s="1203">
        <f t="shared" si="910"/>
        <v>0</v>
      </c>
      <c r="FO258" s="1243"/>
    </row>
    <row r="259" spans="1:171">
      <c r="A259" s="1325"/>
      <c r="B259" s="1232" t="s">
        <v>356</v>
      </c>
      <c r="C259" s="1197"/>
      <c r="D259" s="1197">
        <v>404</v>
      </c>
      <c r="E259" s="629" t="str">
        <f>'Sch 3 - Expenses'!E95</f>
        <v>DIRECT</v>
      </c>
      <c r="F259" s="1199"/>
      <c r="G259" s="629">
        <f>'Sch 3 - Expenses'!G95</f>
        <v>0</v>
      </c>
      <c r="H259" s="629">
        <f>'Sch 3 - Expenses'!H95</f>
        <v>0</v>
      </c>
      <c r="I259" s="629">
        <f>'Sch 3 - Expenses'!I95</f>
        <v>0</v>
      </c>
      <c r="J259" s="630">
        <f>'Sch 3 - Expenses'!J95</f>
        <v>0</v>
      </c>
      <c r="K259" s="1167">
        <f t="shared" si="850"/>
        <v>0</v>
      </c>
      <c r="O259" s="1202">
        <f>$G259</f>
        <v>0</v>
      </c>
      <c r="P259" s="1203">
        <f t="shared" si="851"/>
        <v>0</v>
      </c>
      <c r="Q259" s="1203">
        <f t="shared" si="852"/>
        <v>0</v>
      </c>
      <c r="R259" s="1203">
        <f t="shared" si="853"/>
        <v>0</v>
      </c>
      <c r="S259" s="1243"/>
      <c r="W259" s="1202">
        <f>$G259</f>
        <v>0</v>
      </c>
      <c r="X259" s="1203">
        <f t="shared" si="854"/>
        <v>0</v>
      </c>
      <c r="Y259" s="1203">
        <f t="shared" si="855"/>
        <v>0</v>
      </c>
      <c r="Z259" s="1203">
        <f t="shared" si="856"/>
        <v>0</v>
      </c>
      <c r="AA259" s="1243"/>
      <c r="AE259" s="1202">
        <f>$G259</f>
        <v>0</v>
      </c>
      <c r="AF259" s="1203">
        <f t="shared" si="857"/>
        <v>0</v>
      </c>
      <c r="AG259" s="1203">
        <f t="shared" si="858"/>
        <v>0</v>
      </c>
      <c r="AH259" s="1203">
        <f t="shared" si="859"/>
        <v>0</v>
      </c>
      <c r="AI259" s="1243"/>
      <c r="AM259" s="1202">
        <f>$G259</f>
        <v>0</v>
      </c>
      <c r="AN259" s="1203">
        <f t="shared" si="860"/>
        <v>0</v>
      </c>
      <c r="AO259" s="1203">
        <f t="shared" si="861"/>
        <v>0</v>
      </c>
      <c r="AP259" s="1203">
        <f t="shared" si="862"/>
        <v>0</v>
      </c>
      <c r="AQ259" s="1243"/>
      <c r="AU259" s="1202">
        <f>$G259</f>
        <v>0</v>
      </c>
      <c r="AV259" s="1203">
        <f t="shared" si="863"/>
        <v>0</v>
      </c>
      <c r="AW259" s="1203">
        <f t="shared" si="864"/>
        <v>0</v>
      </c>
      <c r="AX259" s="1203">
        <f t="shared" si="865"/>
        <v>0</v>
      </c>
      <c r="AY259" s="1243"/>
      <c r="BC259" s="1202">
        <f>$G259</f>
        <v>0</v>
      </c>
      <c r="BD259" s="1203">
        <f t="shared" si="866"/>
        <v>0</v>
      </c>
      <c r="BE259" s="1203">
        <f t="shared" si="867"/>
        <v>0</v>
      </c>
      <c r="BF259" s="1203">
        <f t="shared" si="868"/>
        <v>0</v>
      </c>
      <c r="BG259" s="1243"/>
      <c r="BK259" s="1202">
        <f>$G259</f>
        <v>0</v>
      </c>
      <c r="BL259" s="1203">
        <f t="shared" si="869"/>
        <v>0</v>
      </c>
      <c r="BM259" s="1203">
        <f t="shared" si="870"/>
        <v>0</v>
      </c>
      <c r="BN259" s="1203">
        <f t="shared" si="871"/>
        <v>0</v>
      </c>
      <c r="BO259" s="1243"/>
      <c r="BS259" s="1202">
        <f>$G259</f>
        <v>0</v>
      </c>
      <c r="BT259" s="1203">
        <f t="shared" si="872"/>
        <v>0</v>
      </c>
      <c r="BU259" s="1203">
        <f t="shared" si="873"/>
        <v>0</v>
      </c>
      <c r="BV259" s="1203">
        <f t="shared" si="874"/>
        <v>0</v>
      </c>
      <c r="BW259" s="1243"/>
      <c r="CA259" s="1202">
        <f>$G259</f>
        <v>0</v>
      </c>
      <c r="CB259" s="1203">
        <f t="shared" si="875"/>
        <v>0</v>
      </c>
      <c r="CC259" s="1203">
        <f t="shared" si="876"/>
        <v>0</v>
      </c>
      <c r="CD259" s="1203">
        <f t="shared" si="877"/>
        <v>0</v>
      </c>
      <c r="CE259" s="1243"/>
      <c r="CI259" s="1202">
        <f>$G259</f>
        <v>0</v>
      </c>
      <c r="CJ259" s="1203">
        <f t="shared" si="878"/>
        <v>0</v>
      </c>
      <c r="CK259" s="1203">
        <f t="shared" si="879"/>
        <v>0</v>
      </c>
      <c r="CL259" s="1203">
        <f t="shared" si="880"/>
        <v>0</v>
      </c>
      <c r="CM259" s="1243"/>
      <c r="CQ259" s="1202">
        <f>$G259</f>
        <v>0</v>
      </c>
      <c r="CR259" s="1203">
        <f t="shared" si="881"/>
        <v>0</v>
      </c>
      <c r="CS259" s="1203">
        <f t="shared" si="882"/>
        <v>0</v>
      </c>
      <c r="CT259" s="1203">
        <f t="shared" si="883"/>
        <v>0</v>
      </c>
      <c r="CU259" s="1243"/>
      <c r="CY259" s="1202">
        <f>$G259</f>
        <v>0</v>
      </c>
      <c r="CZ259" s="1203">
        <f t="shared" si="884"/>
        <v>0</v>
      </c>
      <c r="DA259" s="1203">
        <f t="shared" si="885"/>
        <v>0</v>
      </c>
      <c r="DB259" s="1203">
        <f t="shared" si="886"/>
        <v>0</v>
      </c>
      <c r="DC259" s="1243"/>
      <c r="DG259" s="1202">
        <f>$G259</f>
        <v>0</v>
      </c>
      <c r="DH259" s="1203">
        <f t="shared" si="887"/>
        <v>0</v>
      </c>
      <c r="DI259" s="1203">
        <f t="shared" si="888"/>
        <v>0</v>
      </c>
      <c r="DJ259" s="1203">
        <f t="shared" si="889"/>
        <v>0</v>
      </c>
      <c r="DK259" s="1243"/>
      <c r="DO259" s="1202">
        <f>$G259</f>
        <v>0</v>
      </c>
      <c r="DP259" s="1203">
        <f t="shared" si="890"/>
        <v>0</v>
      </c>
      <c r="DQ259" s="1203">
        <f t="shared" si="891"/>
        <v>0</v>
      </c>
      <c r="DR259" s="1203">
        <f t="shared" si="892"/>
        <v>0</v>
      </c>
      <c r="DS259" s="1243"/>
      <c r="DW259" s="1202">
        <f>$G259</f>
        <v>0</v>
      </c>
      <c r="DX259" s="1203">
        <f t="shared" si="893"/>
        <v>0</v>
      </c>
      <c r="DY259" s="1203">
        <f t="shared" si="894"/>
        <v>0</v>
      </c>
      <c r="DZ259" s="1203">
        <f t="shared" si="895"/>
        <v>0</v>
      </c>
      <c r="EA259" s="1243"/>
      <c r="EE259" s="1202">
        <f>$G259</f>
        <v>0</v>
      </c>
      <c r="EF259" s="1203">
        <f t="shared" si="896"/>
        <v>0</v>
      </c>
      <c r="EG259" s="1203">
        <f t="shared" si="897"/>
        <v>0</v>
      </c>
      <c r="EH259" s="1203">
        <f t="shared" si="898"/>
        <v>0</v>
      </c>
      <c r="EI259" s="1243"/>
      <c r="EM259" s="1202">
        <f>$G259</f>
        <v>0</v>
      </c>
      <c r="EN259" s="1203">
        <f t="shared" si="899"/>
        <v>0</v>
      </c>
      <c r="EO259" s="1203">
        <f t="shared" si="900"/>
        <v>0</v>
      </c>
      <c r="EP259" s="1203">
        <f t="shared" si="901"/>
        <v>0</v>
      </c>
      <c r="EQ259" s="1243"/>
      <c r="EU259" s="1202">
        <f>$G259</f>
        <v>0</v>
      </c>
      <c r="EV259" s="1203">
        <f t="shared" si="902"/>
        <v>0</v>
      </c>
      <c r="EW259" s="1203">
        <f t="shared" si="903"/>
        <v>0</v>
      </c>
      <c r="EX259" s="1203">
        <f t="shared" si="904"/>
        <v>0</v>
      </c>
      <c r="EY259" s="1243"/>
      <c r="FC259" s="1202">
        <f>$G259</f>
        <v>0</v>
      </c>
      <c r="FD259" s="1203">
        <f t="shared" si="905"/>
        <v>0</v>
      </c>
      <c r="FE259" s="1203">
        <f t="shared" si="906"/>
        <v>0</v>
      </c>
      <c r="FF259" s="1203">
        <f t="shared" si="907"/>
        <v>0</v>
      </c>
      <c r="FG259" s="1243"/>
      <c r="FK259" s="1202">
        <f>$G259</f>
        <v>0</v>
      </c>
      <c r="FL259" s="1203">
        <f t="shared" si="908"/>
        <v>0</v>
      </c>
      <c r="FM259" s="1203">
        <f t="shared" si="909"/>
        <v>0</v>
      </c>
      <c r="FN259" s="1203">
        <f t="shared" si="910"/>
        <v>0</v>
      </c>
      <c r="FO259" s="1243"/>
    </row>
    <row r="260" spans="1:171">
      <c r="A260" s="1323">
        <v>11</v>
      </c>
      <c r="B260" s="1232" t="s">
        <v>80</v>
      </c>
      <c r="C260" s="1197"/>
      <c r="D260" s="1197">
        <v>403</v>
      </c>
      <c r="E260" s="629" t="str">
        <f>'Sch 3 - Expenses'!E96</f>
        <v>PROD</v>
      </c>
      <c r="F260" s="1199"/>
      <c r="G260" s="629">
        <f>'Sch 3 - Expenses'!G96</f>
        <v>0</v>
      </c>
      <c r="H260" s="629">
        <f>'Sch 3 - Expenses'!H96</f>
        <v>0</v>
      </c>
      <c r="I260" s="629">
        <f>'Sch 3 - Expenses'!I96</f>
        <v>0</v>
      </c>
      <c r="J260" s="630">
        <f>'Sch 3 - Expenses'!J96</f>
        <v>0</v>
      </c>
      <c r="K260" s="1167">
        <f t="shared" si="850"/>
        <v>1</v>
      </c>
      <c r="N260" s="1278">
        <f>VLOOKUP($A260,'New Resources - Individual'!$A$4:$Y$151,N$2,FALSE)*N$1</f>
        <v>0</v>
      </c>
      <c r="O260" s="1202">
        <f t="shared" ref="O260:O267" si="911">$G260+N260</f>
        <v>0</v>
      </c>
      <c r="P260" s="1203">
        <f t="shared" si="851"/>
        <v>0</v>
      </c>
      <c r="Q260" s="1203">
        <f t="shared" si="852"/>
        <v>0</v>
      </c>
      <c r="R260" s="1203">
        <f t="shared" si="853"/>
        <v>0</v>
      </c>
      <c r="S260" s="1243"/>
      <c r="V260" s="1278">
        <f>VLOOKUP($A260,'New Resources - Individual'!$A$4:$Y$151,V$2,FALSE)*V$1</f>
        <v>0</v>
      </c>
      <c r="W260" s="1202">
        <f t="shared" ref="W260:W267" si="912">$G260+V260</f>
        <v>0</v>
      </c>
      <c r="X260" s="1203">
        <f t="shared" si="854"/>
        <v>0</v>
      </c>
      <c r="Y260" s="1203">
        <f t="shared" si="855"/>
        <v>0</v>
      </c>
      <c r="Z260" s="1203">
        <f t="shared" si="856"/>
        <v>0</v>
      </c>
      <c r="AA260" s="1243"/>
      <c r="AD260" s="1278">
        <f>VLOOKUP($A260,'New Resources - Individual'!$A$4:$Y$151,AD$2,FALSE)*AD$1</f>
        <v>0</v>
      </c>
      <c r="AE260" s="1202">
        <f t="shared" ref="AE260:AE267" si="913">$G260+AD260</f>
        <v>0</v>
      </c>
      <c r="AF260" s="1203">
        <f t="shared" si="857"/>
        <v>0</v>
      </c>
      <c r="AG260" s="1203">
        <f t="shared" si="858"/>
        <v>0</v>
      </c>
      <c r="AH260" s="1203">
        <f t="shared" si="859"/>
        <v>0</v>
      </c>
      <c r="AI260" s="1243"/>
      <c r="AL260" s="1278">
        <f>VLOOKUP($A260,'New Resources - Individual'!$A$4:$Y$151,AL$2,FALSE)*AL$1</f>
        <v>0</v>
      </c>
      <c r="AM260" s="1202">
        <f t="shared" ref="AM260:AM267" si="914">$G260+AL260</f>
        <v>0</v>
      </c>
      <c r="AN260" s="1203">
        <f t="shared" si="860"/>
        <v>0</v>
      </c>
      <c r="AO260" s="1203">
        <f t="shared" si="861"/>
        <v>0</v>
      </c>
      <c r="AP260" s="1203">
        <f t="shared" si="862"/>
        <v>0</v>
      </c>
      <c r="AQ260" s="1243"/>
      <c r="AT260" s="1278">
        <f>VLOOKUP($A260,'New Resources - Individual'!$A$4:$Y$151,AT$2,FALSE)*AT$1</f>
        <v>0</v>
      </c>
      <c r="AU260" s="1202">
        <f t="shared" ref="AU260:AU267" si="915">$G260+AT260</f>
        <v>0</v>
      </c>
      <c r="AV260" s="1203">
        <f t="shared" si="863"/>
        <v>0</v>
      </c>
      <c r="AW260" s="1203">
        <f t="shared" si="864"/>
        <v>0</v>
      </c>
      <c r="AX260" s="1203">
        <f t="shared" si="865"/>
        <v>0</v>
      </c>
      <c r="AY260" s="1243"/>
      <c r="BB260" s="1278">
        <f>VLOOKUP($A260,'New Resources - Individual'!$A$4:$Y$151,BB$2,FALSE)*BB$1</f>
        <v>0</v>
      </c>
      <c r="BC260" s="1202">
        <f t="shared" ref="BC260:BC267" si="916">$G260+BB260</f>
        <v>0</v>
      </c>
      <c r="BD260" s="1203">
        <f t="shared" si="866"/>
        <v>0</v>
      </c>
      <c r="BE260" s="1203">
        <f t="shared" si="867"/>
        <v>0</v>
      </c>
      <c r="BF260" s="1203">
        <f t="shared" si="868"/>
        <v>0</v>
      </c>
      <c r="BG260" s="1243"/>
      <c r="BJ260" s="1278">
        <f>VLOOKUP($A260,'New Resources - Individual'!$A$4:$Y$151,BJ$2,FALSE)*BJ$1</f>
        <v>0</v>
      </c>
      <c r="BK260" s="1202">
        <f t="shared" ref="BK260:BK267" si="917">$G260+BJ260</f>
        <v>0</v>
      </c>
      <c r="BL260" s="1203">
        <f t="shared" si="869"/>
        <v>0</v>
      </c>
      <c r="BM260" s="1203">
        <f t="shared" si="870"/>
        <v>0</v>
      </c>
      <c r="BN260" s="1203">
        <f t="shared" si="871"/>
        <v>0</v>
      </c>
      <c r="BO260" s="1243"/>
      <c r="BR260" s="1278">
        <f>VLOOKUP($A260,'New Resources - Individual'!$A$4:$Y$151,BR$2,FALSE)*BR$1</f>
        <v>0</v>
      </c>
      <c r="BS260" s="1202">
        <f t="shared" ref="BS260:BS267" si="918">$G260+BR260</f>
        <v>0</v>
      </c>
      <c r="BT260" s="1203">
        <f t="shared" si="872"/>
        <v>0</v>
      </c>
      <c r="BU260" s="1203">
        <f t="shared" si="873"/>
        <v>0</v>
      </c>
      <c r="BV260" s="1203">
        <f t="shared" si="874"/>
        <v>0</v>
      </c>
      <c r="BW260" s="1243"/>
      <c r="BZ260" s="1278">
        <f>VLOOKUP($A260,'New Resources - Individual'!$A$4:$Y$151,BZ$2,FALSE)*BZ$1</f>
        <v>0</v>
      </c>
      <c r="CA260" s="1202">
        <f t="shared" ref="CA260:CA267" si="919">$G260+BZ260</f>
        <v>0</v>
      </c>
      <c r="CB260" s="1203">
        <f t="shared" si="875"/>
        <v>0</v>
      </c>
      <c r="CC260" s="1203">
        <f t="shared" si="876"/>
        <v>0</v>
      </c>
      <c r="CD260" s="1203">
        <f t="shared" si="877"/>
        <v>0</v>
      </c>
      <c r="CE260" s="1243"/>
      <c r="CH260" s="1278">
        <f>VLOOKUP($A260,'New Resources - Individual'!$A$4:$Y$151,CH$2,FALSE)*CH$1</f>
        <v>0</v>
      </c>
      <c r="CI260" s="1202">
        <f t="shared" ref="CI260:CI267" si="920">$G260+CH260</f>
        <v>0</v>
      </c>
      <c r="CJ260" s="1203">
        <f t="shared" si="878"/>
        <v>0</v>
      </c>
      <c r="CK260" s="1203">
        <f t="shared" si="879"/>
        <v>0</v>
      </c>
      <c r="CL260" s="1203">
        <f t="shared" si="880"/>
        <v>0</v>
      </c>
      <c r="CM260" s="1243"/>
      <c r="CP260" s="1278">
        <f>VLOOKUP($A260,'New Resources - Individual'!$A$4:$Y$151,CP$2,FALSE)*CP$1</f>
        <v>0</v>
      </c>
      <c r="CQ260" s="1202">
        <f t="shared" ref="CQ260:CQ267" si="921">$G260+CP260</f>
        <v>0</v>
      </c>
      <c r="CR260" s="1203">
        <f t="shared" si="881"/>
        <v>0</v>
      </c>
      <c r="CS260" s="1203">
        <f t="shared" si="882"/>
        <v>0</v>
      </c>
      <c r="CT260" s="1203">
        <f t="shared" si="883"/>
        <v>0</v>
      </c>
      <c r="CU260" s="1243"/>
      <c r="CX260" s="1278">
        <f>VLOOKUP($A260,'New Resources - Individual'!$A$4:$Y$151,CX$2,FALSE)*CX$1</f>
        <v>0</v>
      </c>
      <c r="CY260" s="1202">
        <f t="shared" ref="CY260:CY267" si="922">$G260+CX260</f>
        <v>0</v>
      </c>
      <c r="CZ260" s="1203">
        <f t="shared" si="884"/>
        <v>0</v>
      </c>
      <c r="DA260" s="1203">
        <f t="shared" si="885"/>
        <v>0</v>
      </c>
      <c r="DB260" s="1203">
        <f t="shared" si="886"/>
        <v>0</v>
      </c>
      <c r="DC260" s="1243"/>
      <c r="DF260" s="1278">
        <f>VLOOKUP($A260,'New Resources - Individual'!$A$4:$Y$151,DF$2,FALSE)*DF$1</f>
        <v>0</v>
      </c>
      <c r="DG260" s="1202">
        <f t="shared" ref="DG260:DG267" si="923">$G260+DF260</f>
        <v>0</v>
      </c>
      <c r="DH260" s="1203">
        <f t="shared" si="887"/>
        <v>0</v>
      </c>
      <c r="DI260" s="1203">
        <f t="shared" si="888"/>
        <v>0</v>
      </c>
      <c r="DJ260" s="1203">
        <f t="shared" si="889"/>
        <v>0</v>
      </c>
      <c r="DK260" s="1243"/>
      <c r="DN260" s="1278">
        <f>VLOOKUP($A260,'New Resources - Individual'!$A$4:$Y$151,DN$2,FALSE)*DN$1</f>
        <v>0</v>
      </c>
      <c r="DO260" s="1202">
        <f t="shared" ref="DO260:DO267" si="924">$G260+DN260</f>
        <v>0</v>
      </c>
      <c r="DP260" s="1203">
        <f t="shared" si="890"/>
        <v>0</v>
      </c>
      <c r="DQ260" s="1203">
        <f t="shared" si="891"/>
        <v>0</v>
      </c>
      <c r="DR260" s="1203">
        <f t="shared" si="892"/>
        <v>0</v>
      </c>
      <c r="DS260" s="1243"/>
      <c r="DV260" s="1278">
        <f>VLOOKUP($A260,'New Resources - Individual'!$A$4:$Y$151,DV$2,FALSE)*DV$1</f>
        <v>0</v>
      </c>
      <c r="DW260" s="1202">
        <f t="shared" ref="DW260:DW267" si="925">$G260+DV260</f>
        <v>0</v>
      </c>
      <c r="DX260" s="1203">
        <f t="shared" si="893"/>
        <v>0</v>
      </c>
      <c r="DY260" s="1203">
        <f t="shared" si="894"/>
        <v>0</v>
      </c>
      <c r="DZ260" s="1203">
        <f t="shared" si="895"/>
        <v>0</v>
      </c>
      <c r="EA260" s="1243"/>
      <c r="ED260" s="1278">
        <f>VLOOKUP($A260,'New Resources - Individual'!$A$4:$Y$151,ED$2,FALSE)*ED$1</f>
        <v>0</v>
      </c>
      <c r="EE260" s="1202">
        <f t="shared" ref="EE260:EE267" si="926">$G260+ED260</f>
        <v>0</v>
      </c>
      <c r="EF260" s="1203">
        <f t="shared" si="896"/>
        <v>0</v>
      </c>
      <c r="EG260" s="1203">
        <f t="shared" si="897"/>
        <v>0</v>
      </c>
      <c r="EH260" s="1203">
        <f t="shared" si="898"/>
        <v>0</v>
      </c>
      <c r="EI260" s="1243"/>
      <c r="EL260" s="1278">
        <f>VLOOKUP($A260,'New Resources - Individual'!$A$4:$Y$151,EL$2,FALSE)*EL$1</f>
        <v>0</v>
      </c>
      <c r="EM260" s="1202">
        <f t="shared" ref="EM260:EM267" si="927">$G260+EL260</f>
        <v>0</v>
      </c>
      <c r="EN260" s="1203">
        <f t="shared" si="899"/>
        <v>0</v>
      </c>
      <c r="EO260" s="1203">
        <f t="shared" si="900"/>
        <v>0</v>
      </c>
      <c r="EP260" s="1203">
        <f t="shared" si="901"/>
        <v>0</v>
      </c>
      <c r="EQ260" s="1243"/>
      <c r="ET260" s="1278">
        <f>VLOOKUP($A260,'New Resources - Individual'!$A$4:$Y$151,ET$2,FALSE)*ET$1</f>
        <v>0</v>
      </c>
      <c r="EU260" s="1202">
        <f t="shared" ref="EU260:EU267" si="928">$G260+ET260</f>
        <v>0</v>
      </c>
      <c r="EV260" s="1203">
        <f t="shared" si="902"/>
        <v>0</v>
      </c>
      <c r="EW260" s="1203">
        <f t="shared" si="903"/>
        <v>0</v>
      </c>
      <c r="EX260" s="1203">
        <f t="shared" si="904"/>
        <v>0</v>
      </c>
      <c r="EY260" s="1243"/>
      <c r="FB260" s="1278">
        <f>VLOOKUP($A260,'New Resources - Individual'!$A$4:$Y$151,FB$2,FALSE)*FB$1</f>
        <v>0</v>
      </c>
      <c r="FC260" s="1202">
        <f t="shared" ref="FC260:FC267" si="929">$G260+FB260</f>
        <v>0</v>
      </c>
      <c r="FD260" s="1203">
        <f t="shared" si="905"/>
        <v>0</v>
      </c>
      <c r="FE260" s="1203">
        <f t="shared" si="906"/>
        <v>0</v>
      </c>
      <c r="FF260" s="1203">
        <f t="shared" si="907"/>
        <v>0</v>
      </c>
      <c r="FG260" s="1243"/>
      <c r="FJ260" s="1278">
        <f>VLOOKUP($A260,'New Resources - Individual'!$A$4:$Y$151,FJ$2,FALSE)*FJ$1</f>
        <v>0</v>
      </c>
      <c r="FK260" s="1202">
        <f t="shared" ref="FK260:FK267" si="930">$G260+FJ260</f>
        <v>0</v>
      </c>
      <c r="FL260" s="1203">
        <f t="shared" si="908"/>
        <v>0</v>
      </c>
      <c r="FM260" s="1203">
        <f t="shared" si="909"/>
        <v>0</v>
      </c>
      <c r="FN260" s="1203">
        <f t="shared" si="910"/>
        <v>0</v>
      </c>
      <c r="FO260" s="1243"/>
    </row>
    <row r="261" spans="1:171">
      <c r="A261" s="1323">
        <v>24</v>
      </c>
      <c r="B261" s="1232" t="s">
        <v>81</v>
      </c>
      <c r="C261" s="1197"/>
      <c r="D261" s="1197">
        <v>403</v>
      </c>
      <c r="E261" s="629" t="str">
        <f>'Sch 3 - Expenses'!E97</f>
        <v>PROD</v>
      </c>
      <c r="F261" s="1199"/>
      <c r="G261" s="629">
        <f>'Sch 3 - Expenses'!G97</f>
        <v>0</v>
      </c>
      <c r="H261" s="629">
        <f>'Sch 3 - Expenses'!H97</f>
        <v>0</v>
      </c>
      <c r="I261" s="629">
        <f>'Sch 3 - Expenses'!I97</f>
        <v>0</v>
      </c>
      <c r="J261" s="630">
        <f>'Sch 3 - Expenses'!J97</f>
        <v>0</v>
      </c>
      <c r="K261" s="1167">
        <f t="shared" si="850"/>
        <v>1</v>
      </c>
      <c r="N261" s="1278">
        <f>VLOOKUP($A261,'New Resources - Individual'!$A$4:$Y$151,N$2,FALSE)*N$1</f>
        <v>0</v>
      </c>
      <c r="O261" s="1202">
        <f t="shared" si="911"/>
        <v>0</v>
      </c>
      <c r="P261" s="1203">
        <f t="shared" si="851"/>
        <v>0</v>
      </c>
      <c r="Q261" s="1203">
        <f t="shared" si="852"/>
        <v>0</v>
      </c>
      <c r="R261" s="1203">
        <f t="shared" si="853"/>
        <v>0</v>
      </c>
      <c r="S261" s="1243"/>
      <c r="V261" s="1278">
        <f>VLOOKUP($A261,'New Resources - Individual'!$A$4:$Y$151,V$2,FALSE)*V$1</f>
        <v>0</v>
      </c>
      <c r="W261" s="1202">
        <f t="shared" si="912"/>
        <v>0</v>
      </c>
      <c r="X261" s="1203">
        <f t="shared" si="854"/>
        <v>0</v>
      </c>
      <c r="Y261" s="1203">
        <f t="shared" si="855"/>
        <v>0</v>
      </c>
      <c r="Z261" s="1203">
        <f t="shared" si="856"/>
        <v>0</v>
      </c>
      <c r="AA261" s="1243"/>
      <c r="AD261" s="1278">
        <f>VLOOKUP($A261,'New Resources - Individual'!$A$4:$Y$151,AD$2,FALSE)*AD$1</f>
        <v>0</v>
      </c>
      <c r="AE261" s="1202">
        <f t="shared" si="913"/>
        <v>0</v>
      </c>
      <c r="AF261" s="1203">
        <f t="shared" si="857"/>
        <v>0</v>
      </c>
      <c r="AG261" s="1203">
        <f t="shared" si="858"/>
        <v>0</v>
      </c>
      <c r="AH261" s="1203">
        <f t="shared" si="859"/>
        <v>0</v>
      </c>
      <c r="AI261" s="1243"/>
      <c r="AL261" s="1278">
        <f>VLOOKUP($A261,'New Resources - Individual'!$A$4:$Y$151,AL$2,FALSE)*AL$1</f>
        <v>0</v>
      </c>
      <c r="AM261" s="1202">
        <f t="shared" si="914"/>
        <v>0</v>
      </c>
      <c r="AN261" s="1203">
        <f t="shared" si="860"/>
        <v>0</v>
      </c>
      <c r="AO261" s="1203">
        <f t="shared" si="861"/>
        <v>0</v>
      </c>
      <c r="AP261" s="1203">
        <f t="shared" si="862"/>
        <v>0</v>
      </c>
      <c r="AQ261" s="1243"/>
      <c r="AT261" s="1278">
        <f>VLOOKUP($A261,'New Resources - Individual'!$A$4:$Y$151,AT$2,FALSE)*AT$1</f>
        <v>0</v>
      </c>
      <c r="AU261" s="1202">
        <f t="shared" si="915"/>
        <v>0</v>
      </c>
      <c r="AV261" s="1203">
        <f t="shared" si="863"/>
        <v>0</v>
      </c>
      <c r="AW261" s="1203">
        <f t="shared" si="864"/>
        <v>0</v>
      </c>
      <c r="AX261" s="1203">
        <f t="shared" si="865"/>
        <v>0</v>
      </c>
      <c r="AY261" s="1243"/>
      <c r="BB261" s="1278">
        <f>VLOOKUP($A261,'New Resources - Individual'!$A$4:$Y$151,BB$2,FALSE)*BB$1</f>
        <v>0</v>
      </c>
      <c r="BC261" s="1202">
        <f t="shared" si="916"/>
        <v>0</v>
      </c>
      <c r="BD261" s="1203">
        <f t="shared" si="866"/>
        <v>0</v>
      </c>
      <c r="BE261" s="1203">
        <f t="shared" si="867"/>
        <v>0</v>
      </c>
      <c r="BF261" s="1203">
        <f t="shared" si="868"/>
        <v>0</v>
      </c>
      <c r="BG261" s="1243"/>
      <c r="BJ261" s="1278">
        <f>VLOOKUP($A261,'New Resources - Individual'!$A$4:$Y$151,BJ$2,FALSE)*BJ$1</f>
        <v>0</v>
      </c>
      <c r="BK261" s="1202">
        <f t="shared" si="917"/>
        <v>0</v>
      </c>
      <c r="BL261" s="1203">
        <f t="shared" si="869"/>
        <v>0</v>
      </c>
      <c r="BM261" s="1203">
        <f t="shared" si="870"/>
        <v>0</v>
      </c>
      <c r="BN261" s="1203">
        <f t="shared" si="871"/>
        <v>0</v>
      </c>
      <c r="BO261" s="1243"/>
      <c r="BR261" s="1278">
        <f>VLOOKUP($A261,'New Resources - Individual'!$A$4:$Y$151,BR$2,FALSE)*BR$1</f>
        <v>0</v>
      </c>
      <c r="BS261" s="1202">
        <f t="shared" si="918"/>
        <v>0</v>
      </c>
      <c r="BT261" s="1203">
        <f t="shared" si="872"/>
        <v>0</v>
      </c>
      <c r="BU261" s="1203">
        <f t="shared" si="873"/>
        <v>0</v>
      </c>
      <c r="BV261" s="1203">
        <f t="shared" si="874"/>
        <v>0</v>
      </c>
      <c r="BW261" s="1243"/>
      <c r="BZ261" s="1278">
        <f>VLOOKUP($A261,'New Resources - Individual'!$A$4:$Y$151,BZ$2,FALSE)*BZ$1</f>
        <v>0</v>
      </c>
      <c r="CA261" s="1202">
        <f t="shared" si="919"/>
        <v>0</v>
      </c>
      <c r="CB261" s="1203">
        <f t="shared" si="875"/>
        <v>0</v>
      </c>
      <c r="CC261" s="1203">
        <f t="shared" si="876"/>
        <v>0</v>
      </c>
      <c r="CD261" s="1203">
        <f t="shared" si="877"/>
        <v>0</v>
      </c>
      <c r="CE261" s="1243"/>
      <c r="CH261" s="1278">
        <f>VLOOKUP($A261,'New Resources - Individual'!$A$4:$Y$151,CH$2,FALSE)*CH$1</f>
        <v>0</v>
      </c>
      <c r="CI261" s="1202">
        <f t="shared" si="920"/>
        <v>0</v>
      </c>
      <c r="CJ261" s="1203">
        <f t="shared" si="878"/>
        <v>0</v>
      </c>
      <c r="CK261" s="1203">
        <f t="shared" si="879"/>
        <v>0</v>
      </c>
      <c r="CL261" s="1203">
        <f t="shared" si="880"/>
        <v>0</v>
      </c>
      <c r="CM261" s="1243"/>
      <c r="CP261" s="1278">
        <f>VLOOKUP($A261,'New Resources - Individual'!$A$4:$Y$151,CP$2,FALSE)*CP$1</f>
        <v>0</v>
      </c>
      <c r="CQ261" s="1202">
        <f t="shared" si="921"/>
        <v>0</v>
      </c>
      <c r="CR261" s="1203">
        <f t="shared" si="881"/>
        <v>0</v>
      </c>
      <c r="CS261" s="1203">
        <f t="shared" si="882"/>
        <v>0</v>
      </c>
      <c r="CT261" s="1203">
        <f t="shared" si="883"/>
        <v>0</v>
      </c>
      <c r="CU261" s="1243"/>
      <c r="CX261" s="1278">
        <f>VLOOKUP($A261,'New Resources - Individual'!$A$4:$Y$151,CX$2,FALSE)*CX$1</f>
        <v>0</v>
      </c>
      <c r="CY261" s="1202">
        <f t="shared" si="922"/>
        <v>0</v>
      </c>
      <c r="CZ261" s="1203">
        <f t="shared" si="884"/>
        <v>0</v>
      </c>
      <c r="DA261" s="1203">
        <f t="shared" si="885"/>
        <v>0</v>
      </c>
      <c r="DB261" s="1203">
        <f t="shared" si="886"/>
        <v>0</v>
      </c>
      <c r="DC261" s="1243"/>
      <c r="DF261" s="1278">
        <f>VLOOKUP($A261,'New Resources - Individual'!$A$4:$Y$151,DF$2,FALSE)*DF$1</f>
        <v>0</v>
      </c>
      <c r="DG261" s="1202">
        <f t="shared" si="923"/>
        <v>0</v>
      </c>
      <c r="DH261" s="1203">
        <f t="shared" si="887"/>
        <v>0</v>
      </c>
      <c r="DI261" s="1203">
        <f t="shared" si="888"/>
        <v>0</v>
      </c>
      <c r="DJ261" s="1203">
        <f t="shared" si="889"/>
        <v>0</v>
      </c>
      <c r="DK261" s="1243"/>
      <c r="DN261" s="1278">
        <f>VLOOKUP($A261,'New Resources - Individual'!$A$4:$Y$151,DN$2,FALSE)*DN$1</f>
        <v>0</v>
      </c>
      <c r="DO261" s="1202">
        <f t="shared" si="924"/>
        <v>0</v>
      </c>
      <c r="DP261" s="1203">
        <f t="shared" si="890"/>
        <v>0</v>
      </c>
      <c r="DQ261" s="1203">
        <f t="shared" si="891"/>
        <v>0</v>
      </c>
      <c r="DR261" s="1203">
        <f t="shared" si="892"/>
        <v>0</v>
      </c>
      <c r="DS261" s="1243"/>
      <c r="DV261" s="1278">
        <f>VLOOKUP($A261,'New Resources - Individual'!$A$4:$Y$151,DV$2,FALSE)*DV$1</f>
        <v>0</v>
      </c>
      <c r="DW261" s="1202">
        <f t="shared" si="925"/>
        <v>0</v>
      </c>
      <c r="DX261" s="1203">
        <f t="shared" si="893"/>
        <v>0</v>
      </c>
      <c r="DY261" s="1203">
        <f t="shared" si="894"/>
        <v>0</v>
      </c>
      <c r="DZ261" s="1203">
        <f t="shared" si="895"/>
        <v>0</v>
      </c>
      <c r="EA261" s="1243"/>
      <c r="ED261" s="1278">
        <f>VLOOKUP($A261,'New Resources - Individual'!$A$4:$Y$151,ED$2,FALSE)*ED$1</f>
        <v>0</v>
      </c>
      <c r="EE261" s="1202">
        <f t="shared" si="926"/>
        <v>0</v>
      </c>
      <c r="EF261" s="1203">
        <f t="shared" si="896"/>
        <v>0</v>
      </c>
      <c r="EG261" s="1203">
        <f t="shared" si="897"/>
        <v>0</v>
      </c>
      <c r="EH261" s="1203">
        <f t="shared" si="898"/>
        <v>0</v>
      </c>
      <c r="EI261" s="1243"/>
      <c r="EL261" s="1278">
        <f>VLOOKUP($A261,'New Resources - Individual'!$A$4:$Y$151,EL$2,FALSE)*EL$1</f>
        <v>0</v>
      </c>
      <c r="EM261" s="1202">
        <f t="shared" si="927"/>
        <v>0</v>
      </c>
      <c r="EN261" s="1203">
        <f t="shared" si="899"/>
        <v>0</v>
      </c>
      <c r="EO261" s="1203">
        <f t="shared" si="900"/>
        <v>0</v>
      </c>
      <c r="EP261" s="1203">
        <f t="shared" si="901"/>
        <v>0</v>
      </c>
      <c r="EQ261" s="1243"/>
      <c r="ET261" s="1278">
        <f>VLOOKUP($A261,'New Resources - Individual'!$A$4:$Y$151,ET$2,FALSE)*ET$1</f>
        <v>0</v>
      </c>
      <c r="EU261" s="1202">
        <f t="shared" si="928"/>
        <v>0</v>
      </c>
      <c r="EV261" s="1203">
        <f t="shared" si="902"/>
        <v>0</v>
      </c>
      <c r="EW261" s="1203">
        <f t="shared" si="903"/>
        <v>0</v>
      </c>
      <c r="EX261" s="1203">
        <f t="shared" si="904"/>
        <v>0</v>
      </c>
      <c r="EY261" s="1243"/>
      <c r="FB261" s="1278">
        <f>VLOOKUP($A261,'New Resources - Individual'!$A$4:$Y$151,FB$2,FALSE)*FB$1</f>
        <v>0</v>
      </c>
      <c r="FC261" s="1202">
        <f t="shared" si="929"/>
        <v>0</v>
      </c>
      <c r="FD261" s="1203">
        <f t="shared" si="905"/>
        <v>0</v>
      </c>
      <c r="FE261" s="1203">
        <f t="shared" si="906"/>
        <v>0</v>
      </c>
      <c r="FF261" s="1203">
        <f t="shared" si="907"/>
        <v>0</v>
      </c>
      <c r="FG261" s="1243"/>
      <c r="FJ261" s="1278">
        <f>VLOOKUP($A261,'New Resources - Individual'!$A$4:$Y$151,FJ$2,FALSE)*FJ$1</f>
        <v>0</v>
      </c>
      <c r="FK261" s="1202">
        <f t="shared" si="930"/>
        <v>0</v>
      </c>
      <c r="FL261" s="1203">
        <f t="shared" si="908"/>
        <v>0</v>
      </c>
      <c r="FM261" s="1203">
        <f t="shared" si="909"/>
        <v>0</v>
      </c>
      <c r="FN261" s="1203">
        <f t="shared" si="910"/>
        <v>0</v>
      </c>
      <c r="FO261" s="1243"/>
    </row>
    <row r="262" spans="1:171">
      <c r="A262" s="1323">
        <v>39</v>
      </c>
      <c r="B262" s="1232" t="s">
        <v>363</v>
      </c>
      <c r="C262" s="1197"/>
      <c r="D262" s="1197">
        <v>403</v>
      </c>
      <c r="E262" s="629" t="str">
        <f>'Sch 3 - Expenses'!E98</f>
        <v>PROD</v>
      </c>
      <c r="F262" s="1199"/>
      <c r="G262" s="629">
        <f>'Sch 3 - Expenses'!G98</f>
        <v>0</v>
      </c>
      <c r="H262" s="629">
        <f>'Sch 3 - Expenses'!H98</f>
        <v>0</v>
      </c>
      <c r="I262" s="629">
        <f>'Sch 3 - Expenses'!I98</f>
        <v>0</v>
      </c>
      <c r="J262" s="630">
        <f>'Sch 3 - Expenses'!J98</f>
        <v>0</v>
      </c>
      <c r="K262" s="1167">
        <f t="shared" si="850"/>
        <v>1</v>
      </c>
      <c r="N262" s="1278">
        <f>VLOOKUP($A262,'New Resources - Individual'!$A$4:$Y$151,N$2,FALSE)*N$1</f>
        <v>0</v>
      </c>
      <c r="O262" s="1202">
        <f t="shared" si="911"/>
        <v>0</v>
      </c>
      <c r="P262" s="1203">
        <f t="shared" si="851"/>
        <v>0</v>
      </c>
      <c r="Q262" s="1203">
        <f t="shared" si="852"/>
        <v>0</v>
      </c>
      <c r="R262" s="1203">
        <f t="shared" si="853"/>
        <v>0</v>
      </c>
      <c r="S262" s="1243"/>
      <c r="V262" s="1278">
        <f>VLOOKUP($A262,'New Resources - Individual'!$A$4:$Y$151,V$2,FALSE)*V$1</f>
        <v>0</v>
      </c>
      <c r="W262" s="1202">
        <f t="shared" si="912"/>
        <v>0</v>
      </c>
      <c r="X262" s="1203">
        <f t="shared" si="854"/>
        <v>0</v>
      </c>
      <c r="Y262" s="1203">
        <f t="shared" si="855"/>
        <v>0</v>
      </c>
      <c r="Z262" s="1203">
        <f t="shared" si="856"/>
        <v>0</v>
      </c>
      <c r="AA262" s="1243"/>
      <c r="AD262" s="1278">
        <f>VLOOKUP($A262,'New Resources - Individual'!$A$4:$Y$151,AD$2,FALSE)*AD$1</f>
        <v>0</v>
      </c>
      <c r="AE262" s="1202">
        <f t="shared" si="913"/>
        <v>0</v>
      </c>
      <c r="AF262" s="1203">
        <f t="shared" si="857"/>
        <v>0</v>
      </c>
      <c r="AG262" s="1203">
        <f t="shared" si="858"/>
        <v>0</v>
      </c>
      <c r="AH262" s="1203">
        <f t="shared" si="859"/>
        <v>0</v>
      </c>
      <c r="AI262" s="1243"/>
      <c r="AL262" s="1278">
        <f>VLOOKUP($A262,'New Resources - Individual'!$A$4:$Y$151,AL$2,FALSE)*AL$1</f>
        <v>0</v>
      </c>
      <c r="AM262" s="1202">
        <f t="shared" si="914"/>
        <v>0</v>
      </c>
      <c r="AN262" s="1203">
        <f t="shared" si="860"/>
        <v>0</v>
      </c>
      <c r="AO262" s="1203">
        <f t="shared" si="861"/>
        <v>0</v>
      </c>
      <c r="AP262" s="1203">
        <f t="shared" si="862"/>
        <v>0</v>
      </c>
      <c r="AQ262" s="1243"/>
      <c r="AT262" s="1278">
        <f>VLOOKUP($A262,'New Resources - Individual'!$A$4:$Y$151,AT$2,FALSE)*AT$1</f>
        <v>0</v>
      </c>
      <c r="AU262" s="1202">
        <f t="shared" si="915"/>
        <v>0</v>
      </c>
      <c r="AV262" s="1203">
        <f t="shared" si="863"/>
        <v>0</v>
      </c>
      <c r="AW262" s="1203">
        <f t="shared" si="864"/>
        <v>0</v>
      </c>
      <c r="AX262" s="1203">
        <f t="shared" si="865"/>
        <v>0</v>
      </c>
      <c r="AY262" s="1243"/>
      <c r="BB262" s="1278">
        <f>VLOOKUP($A262,'New Resources - Individual'!$A$4:$Y$151,BB$2,FALSE)*BB$1</f>
        <v>0</v>
      </c>
      <c r="BC262" s="1202">
        <f t="shared" si="916"/>
        <v>0</v>
      </c>
      <c r="BD262" s="1203">
        <f t="shared" si="866"/>
        <v>0</v>
      </c>
      <c r="BE262" s="1203">
        <f t="shared" si="867"/>
        <v>0</v>
      </c>
      <c r="BF262" s="1203">
        <f t="shared" si="868"/>
        <v>0</v>
      </c>
      <c r="BG262" s="1243"/>
      <c r="BJ262" s="1278">
        <f>VLOOKUP($A262,'New Resources - Individual'!$A$4:$Y$151,BJ$2,FALSE)*BJ$1</f>
        <v>0</v>
      </c>
      <c r="BK262" s="1202">
        <f t="shared" si="917"/>
        <v>0</v>
      </c>
      <c r="BL262" s="1203">
        <f t="shared" si="869"/>
        <v>0</v>
      </c>
      <c r="BM262" s="1203">
        <f t="shared" si="870"/>
        <v>0</v>
      </c>
      <c r="BN262" s="1203">
        <f t="shared" si="871"/>
        <v>0</v>
      </c>
      <c r="BO262" s="1243"/>
      <c r="BR262" s="1278">
        <f>VLOOKUP($A262,'New Resources - Individual'!$A$4:$Y$151,BR$2,FALSE)*BR$1</f>
        <v>0</v>
      </c>
      <c r="BS262" s="1202">
        <f t="shared" si="918"/>
        <v>0</v>
      </c>
      <c r="BT262" s="1203">
        <f t="shared" si="872"/>
        <v>0</v>
      </c>
      <c r="BU262" s="1203">
        <f t="shared" si="873"/>
        <v>0</v>
      </c>
      <c r="BV262" s="1203">
        <f t="shared" si="874"/>
        <v>0</v>
      </c>
      <c r="BW262" s="1243"/>
      <c r="BZ262" s="1278">
        <f>VLOOKUP($A262,'New Resources - Individual'!$A$4:$Y$151,BZ$2,FALSE)*BZ$1</f>
        <v>0</v>
      </c>
      <c r="CA262" s="1202">
        <f t="shared" si="919"/>
        <v>0</v>
      </c>
      <c r="CB262" s="1203">
        <f t="shared" si="875"/>
        <v>0</v>
      </c>
      <c r="CC262" s="1203">
        <f t="shared" si="876"/>
        <v>0</v>
      </c>
      <c r="CD262" s="1203">
        <f t="shared" si="877"/>
        <v>0</v>
      </c>
      <c r="CE262" s="1243"/>
      <c r="CH262" s="1278">
        <f>VLOOKUP($A262,'New Resources - Individual'!$A$4:$Y$151,CH$2,FALSE)*CH$1</f>
        <v>0</v>
      </c>
      <c r="CI262" s="1202">
        <f t="shared" si="920"/>
        <v>0</v>
      </c>
      <c r="CJ262" s="1203">
        <f t="shared" si="878"/>
        <v>0</v>
      </c>
      <c r="CK262" s="1203">
        <f t="shared" si="879"/>
        <v>0</v>
      </c>
      <c r="CL262" s="1203">
        <f t="shared" si="880"/>
        <v>0</v>
      </c>
      <c r="CM262" s="1243"/>
      <c r="CP262" s="1278">
        <f>VLOOKUP($A262,'New Resources - Individual'!$A$4:$Y$151,CP$2,FALSE)*CP$1</f>
        <v>0</v>
      </c>
      <c r="CQ262" s="1202">
        <f t="shared" si="921"/>
        <v>0</v>
      </c>
      <c r="CR262" s="1203">
        <f t="shared" si="881"/>
        <v>0</v>
      </c>
      <c r="CS262" s="1203">
        <f t="shared" si="882"/>
        <v>0</v>
      </c>
      <c r="CT262" s="1203">
        <f t="shared" si="883"/>
        <v>0</v>
      </c>
      <c r="CU262" s="1243"/>
      <c r="CX262" s="1278">
        <f>VLOOKUP($A262,'New Resources - Individual'!$A$4:$Y$151,CX$2,FALSE)*CX$1</f>
        <v>0</v>
      </c>
      <c r="CY262" s="1202">
        <f t="shared" si="922"/>
        <v>0</v>
      </c>
      <c r="CZ262" s="1203">
        <f t="shared" si="884"/>
        <v>0</v>
      </c>
      <c r="DA262" s="1203">
        <f t="shared" si="885"/>
        <v>0</v>
      </c>
      <c r="DB262" s="1203">
        <f t="shared" si="886"/>
        <v>0</v>
      </c>
      <c r="DC262" s="1243"/>
      <c r="DF262" s="1278">
        <f>VLOOKUP($A262,'New Resources - Individual'!$A$4:$Y$151,DF$2,FALSE)*DF$1</f>
        <v>0</v>
      </c>
      <c r="DG262" s="1202">
        <f t="shared" si="923"/>
        <v>0</v>
      </c>
      <c r="DH262" s="1203">
        <f t="shared" si="887"/>
        <v>0</v>
      </c>
      <c r="DI262" s="1203">
        <f t="shared" si="888"/>
        <v>0</v>
      </c>
      <c r="DJ262" s="1203">
        <f t="shared" si="889"/>
        <v>0</v>
      </c>
      <c r="DK262" s="1243"/>
      <c r="DN262" s="1278">
        <f>VLOOKUP($A262,'New Resources - Individual'!$A$4:$Y$151,DN$2,FALSE)*DN$1</f>
        <v>0</v>
      </c>
      <c r="DO262" s="1202">
        <f t="shared" si="924"/>
        <v>0</v>
      </c>
      <c r="DP262" s="1203">
        <f t="shared" si="890"/>
        <v>0</v>
      </c>
      <c r="DQ262" s="1203">
        <f t="shared" si="891"/>
        <v>0</v>
      </c>
      <c r="DR262" s="1203">
        <f t="shared" si="892"/>
        <v>0</v>
      </c>
      <c r="DS262" s="1243"/>
      <c r="DV262" s="1278">
        <f>VLOOKUP($A262,'New Resources - Individual'!$A$4:$Y$151,DV$2,FALSE)*DV$1</f>
        <v>0</v>
      </c>
      <c r="DW262" s="1202">
        <f t="shared" si="925"/>
        <v>0</v>
      </c>
      <c r="DX262" s="1203">
        <f t="shared" si="893"/>
        <v>0</v>
      </c>
      <c r="DY262" s="1203">
        <f t="shared" si="894"/>
        <v>0</v>
      </c>
      <c r="DZ262" s="1203">
        <f t="shared" si="895"/>
        <v>0</v>
      </c>
      <c r="EA262" s="1243"/>
      <c r="ED262" s="1278">
        <f>VLOOKUP($A262,'New Resources - Individual'!$A$4:$Y$151,ED$2,FALSE)*ED$1</f>
        <v>0</v>
      </c>
      <c r="EE262" s="1202">
        <f t="shared" si="926"/>
        <v>0</v>
      </c>
      <c r="EF262" s="1203">
        <f t="shared" si="896"/>
        <v>0</v>
      </c>
      <c r="EG262" s="1203">
        <f t="shared" si="897"/>
        <v>0</v>
      </c>
      <c r="EH262" s="1203">
        <f t="shared" si="898"/>
        <v>0</v>
      </c>
      <c r="EI262" s="1243"/>
      <c r="EL262" s="1278">
        <f>VLOOKUP($A262,'New Resources - Individual'!$A$4:$Y$151,EL$2,FALSE)*EL$1</f>
        <v>0</v>
      </c>
      <c r="EM262" s="1202">
        <f t="shared" si="927"/>
        <v>0</v>
      </c>
      <c r="EN262" s="1203">
        <f t="shared" si="899"/>
        <v>0</v>
      </c>
      <c r="EO262" s="1203">
        <f t="shared" si="900"/>
        <v>0</v>
      </c>
      <c r="EP262" s="1203">
        <f t="shared" si="901"/>
        <v>0</v>
      </c>
      <c r="EQ262" s="1243"/>
      <c r="ET262" s="1278">
        <f>VLOOKUP($A262,'New Resources - Individual'!$A$4:$Y$151,ET$2,FALSE)*ET$1</f>
        <v>0</v>
      </c>
      <c r="EU262" s="1202">
        <f t="shared" si="928"/>
        <v>0</v>
      </c>
      <c r="EV262" s="1203">
        <f t="shared" si="902"/>
        <v>0</v>
      </c>
      <c r="EW262" s="1203">
        <f t="shared" si="903"/>
        <v>0</v>
      </c>
      <c r="EX262" s="1203">
        <f t="shared" si="904"/>
        <v>0</v>
      </c>
      <c r="EY262" s="1243"/>
      <c r="FB262" s="1278">
        <f>VLOOKUP($A262,'New Resources - Individual'!$A$4:$Y$151,FB$2,FALSE)*FB$1</f>
        <v>0</v>
      </c>
      <c r="FC262" s="1202">
        <f t="shared" si="929"/>
        <v>0</v>
      </c>
      <c r="FD262" s="1203">
        <f t="shared" si="905"/>
        <v>0</v>
      </c>
      <c r="FE262" s="1203">
        <f t="shared" si="906"/>
        <v>0</v>
      </c>
      <c r="FF262" s="1203">
        <f t="shared" si="907"/>
        <v>0</v>
      </c>
      <c r="FG262" s="1243"/>
      <c r="FJ262" s="1278">
        <f>VLOOKUP($A262,'New Resources - Individual'!$A$4:$Y$151,FJ$2,FALSE)*FJ$1</f>
        <v>0</v>
      </c>
      <c r="FK262" s="1202">
        <f t="shared" si="930"/>
        <v>0</v>
      </c>
      <c r="FL262" s="1203">
        <f t="shared" si="908"/>
        <v>0</v>
      </c>
      <c r="FM262" s="1203">
        <f t="shared" si="909"/>
        <v>0</v>
      </c>
      <c r="FN262" s="1203">
        <f t="shared" si="910"/>
        <v>0</v>
      </c>
      <c r="FO262" s="1243"/>
    </row>
    <row r="263" spans="1:171">
      <c r="A263" s="1323">
        <v>40</v>
      </c>
      <c r="B263" s="1232" t="s">
        <v>364</v>
      </c>
      <c r="C263" s="1197"/>
      <c r="D263" s="1197">
        <v>403</v>
      </c>
      <c r="E263" s="629" t="str">
        <f>'Sch 3 - Expenses'!E99</f>
        <v>PROD</v>
      </c>
      <c r="F263" s="1199"/>
      <c r="G263" s="629">
        <f>'Sch 3 - Expenses'!G99</f>
        <v>0</v>
      </c>
      <c r="H263" s="629">
        <f>'Sch 3 - Expenses'!H99</f>
        <v>0</v>
      </c>
      <c r="I263" s="629">
        <f>'Sch 3 - Expenses'!I99</f>
        <v>0</v>
      </c>
      <c r="J263" s="630">
        <f>'Sch 3 - Expenses'!J99</f>
        <v>0</v>
      </c>
      <c r="K263" s="1167">
        <f t="shared" si="850"/>
        <v>1</v>
      </c>
      <c r="N263" s="1278">
        <f>VLOOKUP($A263,'New Resources - Individual'!$A$4:$Y$151,N$2,FALSE)*N$1</f>
        <v>0</v>
      </c>
      <c r="O263" s="1202">
        <f t="shared" si="911"/>
        <v>0</v>
      </c>
      <c r="P263" s="1203">
        <f t="shared" si="851"/>
        <v>0</v>
      </c>
      <c r="Q263" s="1203">
        <f t="shared" si="852"/>
        <v>0</v>
      </c>
      <c r="R263" s="1203">
        <f t="shared" si="853"/>
        <v>0</v>
      </c>
      <c r="S263" s="1243"/>
      <c r="V263" s="1278">
        <f>VLOOKUP($A263,'New Resources - Individual'!$A$4:$Y$151,V$2,FALSE)*V$1</f>
        <v>0</v>
      </c>
      <c r="W263" s="1202">
        <f t="shared" si="912"/>
        <v>0</v>
      </c>
      <c r="X263" s="1203">
        <f t="shared" si="854"/>
        <v>0</v>
      </c>
      <c r="Y263" s="1203">
        <f t="shared" si="855"/>
        <v>0</v>
      </c>
      <c r="Z263" s="1203">
        <f t="shared" si="856"/>
        <v>0</v>
      </c>
      <c r="AA263" s="1243"/>
      <c r="AD263" s="1278">
        <f>VLOOKUP($A263,'New Resources - Individual'!$A$4:$Y$151,AD$2,FALSE)*AD$1</f>
        <v>0</v>
      </c>
      <c r="AE263" s="1202">
        <f t="shared" si="913"/>
        <v>0</v>
      </c>
      <c r="AF263" s="1203">
        <f t="shared" si="857"/>
        <v>0</v>
      </c>
      <c r="AG263" s="1203">
        <f t="shared" si="858"/>
        <v>0</v>
      </c>
      <c r="AH263" s="1203">
        <f t="shared" si="859"/>
        <v>0</v>
      </c>
      <c r="AI263" s="1243"/>
      <c r="AL263" s="1278">
        <f>VLOOKUP($A263,'New Resources - Individual'!$A$4:$Y$151,AL$2,FALSE)*AL$1</f>
        <v>0</v>
      </c>
      <c r="AM263" s="1202">
        <f t="shared" si="914"/>
        <v>0</v>
      </c>
      <c r="AN263" s="1203">
        <f t="shared" si="860"/>
        <v>0</v>
      </c>
      <c r="AO263" s="1203">
        <f t="shared" si="861"/>
        <v>0</v>
      </c>
      <c r="AP263" s="1203">
        <f t="shared" si="862"/>
        <v>0</v>
      </c>
      <c r="AQ263" s="1243"/>
      <c r="AT263" s="1278">
        <f>VLOOKUP($A263,'New Resources - Individual'!$A$4:$Y$151,AT$2,FALSE)*AT$1</f>
        <v>0</v>
      </c>
      <c r="AU263" s="1202">
        <f t="shared" si="915"/>
        <v>0</v>
      </c>
      <c r="AV263" s="1203">
        <f t="shared" si="863"/>
        <v>0</v>
      </c>
      <c r="AW263" s="1203">
        <f t="shared" si="864"/>
        <v>0</v>
      </c>
      <c r="AX263" s="1203">
        <f t="shared" si="865"/>
        <v>0</v>
      </c>
      <c r="AY263" s="1243"/>
      <c r="BB263" s="1278">
        <f>VLOOKUP($A263,'New Resources - Individual'!$A$4:$Y$151,BB$2,FALSE)*BB$1</f>
        <v>0</v>
      </c>
      <c r="BC263" s="1202">
        <f t="shared" si="916"/>
        <v>0</v>
      </c>
      <c r="BD263" s="1203">
        <f t="shared" si="866"/>
        <v>0</v>
      </c>
      <c r="BE263" s="1203">
        <f t="shared" si="867"/>
        <v>0</v>
      </c>
      <c r="BF263" s="1203">
        <f t="shared" si="868"/>
        <v>0</v>
      </c>
      <c r="BG263" s="1243"/>
      <c r="BJ263" s="1278">
        <f>VLOOKUP($A263,'New Resources - Individual'!$A$4:$Y$151,BJ$2,FALSE)*BJ$1</f>
        <v>0</v>
      </c>
      <c r="BK263" s="1202">
        <f t="shared" si="917"/>
        <v>0</v>
      </c>
      <c r="BL263" s="1203">
        <f t="shared" si="869"/>
        <v>0</v>
      </c>
      <c r="BM263" s="1203">
        <f t="shared" si="870"/>
        <v>0</v>
      </c>
      <c r="BN263" s="1203">
        <f t="shared" si="871"/>
        <v>0</v>
      </c>
      <c r="BO263" s="1243"/>
      <c r="BR263" s="1278">
        <f>VLOOKUP($A263,'New Resources - Individual'!$A$4:$Y$151,BR$2,FALSE)*BR$1</f>
        <v>0</v>
      </c>
      <c r="BS263" s="1202">
        <f t="shared" si="918"/>
        <v>0</v>
      </c>
      <c r="BT263" s="1203">
        <f t="shared" si="872"/>
        <v>0</v>
      </c>
      <c r="BU263" s="1203">
        <f t="shared" si="873"/>
        <v>0</v>
      </c>
      <c r="BV263" s="1203">
        <f t="shared" si="874"/>
        <v>0</v>
      </c>
      <c r="BW263" s="1243"/>
      <c r="BZ263" s="1278">
        <f>VLOOKUP($A263,'New Resources - Individual'!$A$4:$Y$151,BZ$2,FALSE)*BZ$1</f>
        <v>0</v>
      </c>
      <c r="CA263" s="1202">
        <f t="shared" si="919"/>
        <v>0</v>
      </c>
      <c r="CB263" s="1203">
        <f t="shared" si="875"/>
        <v>0</v>
      </c>
      <c r="CC263" s="1203">
        <f t="shared" si="876"/>
        <v>0</v>
      </c>
      <c r="CD263" s="1203">
        <f t="shared" si="877"/>
        <v>0</v>
      </c>
      <c r="CE263" s="1243"/>
      <c r="CH263" s="1278">
        <f>VLOOKUP($A263,'New Resources - Individual'!$A$4:$Y$151,CH$2,FALSE)*CH$1</f>
        <v>0</v>
      </c>
      <c r="CI263" s="1202">
        <f t="shared" si="920"/>
        <v>0</v>
      </c>
      <c r="CJ263" s="1203">
        <f t="shared" si="878"/>
        <v>0</v>
      </c>
      <c r="CK263" s="1203">
        <f t="shared" si="879"/>
        <v>0</v>
      </c>
      <c r="CL263" s="1203">
        <f t="shared" si="880"/>
        <v>0</v>
      </c>
      <c r="CM263" s="1243"/>
      <c r="CP263" s="1278">
        <f>VLOOKUP($A263,'New Resources - Individual'!$A$4:$Y$151,CP$2,FALSE)*CP$1</f>
        <v>0</v>
      </c>
      <c r="CQ263" s="1202">
        <f t="shared" si="921"/>
        <v>0</v>
      </c>
      <c r="CR263" s="1203">
        <f t="shared" si="881"/>
        <v>0</v>
      </c>
      <c r="CS263" s="1203">
        <f t="shared" si="882"/>
        <v>0</v>
      </c>
      <c r="CT263" s="1203">
        <f t="shared" si="883"/>
        <v>0</v>
      </c>
      <c r="CU263" s="1243"/>
      <c r="CX263" s="1278">
        <f>VLOOKUP($A263,'New Resources - Individual'!$A$4:$Y$151,CX$2,FALSE)*CX$1</f>
        <v>0</v>
      </c>
      <c r="CY263" s="1202">
        <f t="shared" si="922"/>
        <v>0</v>
      </c>
      <c r="CZ263" s="1203">
        <f t="shared" si="884"/>
        <v>0</v>
      </c>
      <c r="DA263" s="1203">
        <f t="shared" si="885"/>
        <v>0</v>
      </c>
      <c r="DB263" s="1203">
        <f t="shared" si="886"/>
        <v>0</v>
      </c>
      <c r="DC263" s="1243"/>
      <c r="DF263" s="1278">
        <f>VLOOKUP($A263,'New Resources - Individual'!$A$4:$Y$151,DF$2,FALSE)*DF$1</f>
        <v>0</v>
      </c>
      <c r="DG263" s="1202">
        <f t="shared" si="923"/>
        <v>0</v>
      </c>
      <c r="DH263" s="1203">
        <f t="shared" si="887"/>
        <v>0</v>
      </c>
      <c r="DI263" s="1203">
        <f t="shared" si="888"/>
        <v>0</v>
      </c>
      <c r="DJ263" s="1203">
        <f t="shared" si="889"/>
        <v>0</v>
      </c>
      <c r="DK263" s="1243"/>
      <c r="DN263" s="1278">
        <f>VLOOKUP($A263,'New Resources - Individual'!$A$4:$Y$151,DN$2,FALSE)*DN$1</f>
        <v>0</v>
      </c>
      <c r="DO263" s="1202">
        <f t="shared" si="924"/>
        <v>0</v>
      </c>
      <c r="DP263" s="1203">
        <f t="shared" si="890"/>
        <v>0</v>
      </c>
      <c r="DQ263" s="1203">
        <f t="shared" si="891"/>
        <v>0</v>
      </c>
      <c r="DR263" s="1203">
        <f t="shared" si="892"/>
        <v>0</v>
      </c>
      <c r="DS263" s="1243"/>
      <c r="DV263" s="1278">
        <f>VLOOKUP($A263,'New Resources - Individual'!$A$4:$Y$151,DV$2,FALSE)*DV$1</f>
        <v>0</v>
      </c>
      <c r="DW263" s="1202">
        <f t="shared" si="925"/>
        <v>0</v>
      </c>
      <c r="DX263" s="1203">
        <f t="shared" si="893"/>
        <v>0</v>
      </c>
      <c r="DY263" s="1203">
        <f t="shared" si="894"/>
        <v>0</v>
      </c>
      <c r="DZ263" s="1203">
        <f t="shared" si="895"/>
        <v>0</v>
      </c>
      <c r="EA263" s="1243"/>
      <c r="ED263" s="1278">
        <f>VLOOKUP($A263,'New Resources - Individual'!$A$4:$Y$151,ED$2,FALSE)*ED$1</f>
        <v>0</v>
      </c>
      <c r="EE263" s="1202">
        <f t="shared" si="926"/>
        <v>0</v>
      </c>
      <c r="EF263" s="1203">
        <f t="shared" si="896"/>
        <v>0</v>
      </c>
      <c r="EG263" s="1203">
        <f t="shared" si="897"/>
        <v>0</v>
      </c>
      <c r="EH263" s="1203">
        <f t="shared" si="898"/>
        <v>0</v>
      </c>
      <c r="EI263" s="1243"/>
      <c r="EL263" s="1278">
        <f>VLOOKUP($A263,'New Resources - Individual'!$A$4:$Y$151,EL$2,FALSE)*EL$1</f>
        <v>0</v>
      </c>
      <c r="EM263" s="1202">
        <f t="shared" si="927"/>
        <v>0</v>
      </c>
      <c r="EN263" s="1203">
        <f t="shared" si="899"/>
        <v>0</v>
      </c>
      <c r="EO263" s="1203">
        <f t="shared" si="900"/>
        <v>0</v>
      </c>
      <c r="EP263" s="1203">
        <f t="shared" si="901"/>
        <v>0</v>
      </c>
      <c r="EQ263" s="1243"/>
      <c r="ET263" s="1278">
        <f>VLOOKUP($A263,'New Resources - Individual'!$A$4:$Y$151,ET$2,FALSE)*ET$1</f>
        <v>0</v>
      </c>
      <c r="EU263" s="1202">
        <f t="shared" si="928"/>
        <v>0</v>
      </c>
      <c r="EV263" s="1203">
        <f t="shared" si="902"/>
        <v>0</v>
      </c>
      <c r="EW263" s="1203">
        <f t="shared" si="903"/>
        <v>0</v>
      </c>
      <c r="EX263" s="1203">
        <f t="shared" si="904"/>
        <v>0</v>
      </c>
      <c r="EY263" s="1243"/>
      <c r="FB263" s="1278">
        <f>VLOOKUP($A263,'New Resources - Individual'!$A$4:$Y$151,FB$2,FALSE)*FB$1</f>
        <v>0</v>
      </c>
      <c r="FC263" s="1202">
        <f t="shared" si="929"/>
        <v>0</v>
      </c>
      <c r="FD263" s="1203">
        <f t="shared" si="905"/>
        <v>0</v>
      </c>
      <c r="FE263" s="1203">
        <f t="shared" si="906"/>
        <v>0</v>
      </c>
      <c r="FF263" s="1203">
        <f t="shared" si="907"/>
        <v>0</v>
      </c>
      <c r="FG263" s="1243"/>
      <c r="FJ263" s="1278">
        <f>VLOOKUP($A263,'New Resources - Individual'!$A$4:$Y$151,FJ$2,FALSE)*FJ$1</f>
        <v>0</v>
      </c>
      <c r="FK263" s="1202">
        <f t="shared" si="930"/>
        <v>0</v>
      </c>
      <c r="FL263" s="1203">
        <f t="shared" si="908"/>
        <v>0</v>
      </c>
      <c r="FM263" s="1203">
        <f t="shared" si="909"/>
        <v>0</v>
      </c>
      <c r="FN263" s="1203">
        <f t="shared" si="910"/>
        <v>0</v>
      </c>
      <c r="FO263" s="1243"/>
    </row>
    <row r="264" spans="1:171">
      <c r="A264" s="1323">
        <v>48</v>
      </c>
      <c r="B264" s="808" t="s">
        <v>683</v>
      </c>
      <c r="C264" s="1196"/>
      <c r="D264" s="1197">
        <v>403</v>
      </c>
      <c r="E264" s="629" t="str">
        <f>'Sch 3 - Expenses'!E100</f>
        <v>PROD</v>
      </c>
      <c r="F264" s="1199"/>
      <c r="G264" s="629">
        <f>'Sch 3 - Expenses'!G100</f>
        <v>0</v>
      </c>
      <c r="H264" s="629">
        <f>'Sch 3 - Expenses'!H100</f>
        <v>0</v>
      </c>
      <c r="I264" s="629">
        <f>'Sch 3 - Expenses'!I100</f>
        <v>0</v>
      </c>
      <c r="J264" s="630">
        <f>'Sch 3 - Expenses'!J100</f>
        <v>0</v>
      </c>
      <c r="K264" s="1167"/>
      <c r="N264" s="1278">
        <f>VLOOKUP($A264,'New Resources - Individual'!$A$4:$Y$151,N$2,FALSE)*N$1</f>
        <v>0</v>
      </c>
      <c r="O264" s="1202">
        <f>$G264+N264</f>
        <v>0</v>
      </c>
      <c r="P264" s="1203">
        <f t="shared" si="851"/>
        <v>0</v>
      </c>
      <c r="Q264" s="1203">
        <f t="shared" si="852"/>
        <v>0</v>
      </c>
      <c r="R264" s="1203">
        <f t="shared" si="853"/>
        <v>0</v>
      </c>
      <c r="S264" s="1243"/>
      <c r="V264" s="1330">
        <f>VLOOKUP($A264,'New Resources - Individual'!$A$4:$Y$151,V$2,FALSE)*V$1</f>
        <v>0</v>
      </c>
      <c r="W264" s="1202">
        <f>$G264+V264</f>
        <v>0</v>
      </c>
      <c r="X264" s="1203">
        <f t="shared" si="854"/>
        <v>0</v>
      </c>
      <c r="Y264" s="1203">
        <f t="shared" si="855"/>
        <v>0</v>
      </c>
      <c r="Z264" s="1203">
        <f t="shared" si="856"/>
        <v>0</v>
      </c>
      <c r="AA264" s="1243"/>
      <c r="AD264" s="1330">
        <f>VLOOKUP($A264,'New Resources - Individual'!$A$4:$Y$151,AD$2,FALSE)*AD$1</f>
        <v>0</v>
      </c>
      <c r="AE264" s="1202">
        <f>$G264+AD264</f>
        <v>0</v>
      </c>
      <c r="AF264" s="1203">
        <f t="shared" si="857"/>
        <v>0</v>
      </c>
      <c r="AG264" s="1203">
        <f t="shared" si="858"/>
        <v>0</v>
      </c>
      <c r="AH264" s="1203">
        <f t="shared" si="859"/>
        <v>0</v>
      </c>
      <c r="AI264" s="1243"/>
      <c r="AL264" s="1330">
        <f>VLOOKUP($A264,'New Resources - Individual'!$A$4:$Y$151,AL$2,FALSE)*AL$1</f>
        <v>0</v>
      </c>
      <c r="AM264" s="1202">
        <f>$G264+AL264</f>
        <v>0</v>
      </c>
      <c r="AN264" s="1203">
        <f t="shared" si="860"/>
        <v>0</v>
      </c>
      <c r="AO264" s="1203">
        <f t="shared" si="861"/>
        <v>0</v>
      </c>
      <c r="AP264" s="1203">
        <f t="shared" si="862"/>
        <v>0</v>
      </c>
      <c r="AQ264" s="1243"/>
      <c r="AT264" s="1330">
        <f>VLOOKUP($A264,'New Resources - Individual'!$A$4:$Y$151,AT$2,FALSE)*AT$1</f>
        <v>0</v>
      </c>
      <c r="AU264" s="1202">
        <f>$G264+AT264</f>
        <v>0</v>
      </c>
      <c r="AV264" s="1203">
        <f t="shared" si="863"/>
        <v>0</v>
      </c>
      <c r="AW264" s="1203">
        <f t="shared" si="864"/>
        <v>0</v>
      </c>
      <c r="AX264" s="1203">
        <f t="shared" si="865"/>
        <v>0</v>
      </c>
      <c r="AY264" s="1243"/>
      <c r="BB264" s="1330">
        <f>VLOOKUP($A264,'New Resources - Individual'!$A$4:$Y$151,BB$2,FALSE)*BB$1</f>
        <v>0</v>
      </c>
      <c r="BC264" s="1202">
        <f>$G264+BB264</f>
        <v>0</v>
      </c>
      <c r="BD264" s="1203">
        <f t="shared" si="866"/>
        <v>0</v>
      </c>
      <c r="BE264" s="1203">
        <f t="shared" si="867"/>
        <v>0</v>
      </c>
      <c r="BF264" s="1203">
        <f t="shared" si="868"/>
        <v>0</v>
      </c>
      <c r="BG264" s="1243"/>
      <c r="BJ264" s="1330">
        <f>VLOOKUP($A264,'New Resources - Individual'!$A$4:$Y$151,BJ$2,FALSE)*BJ$1</f>
        <v>0</v>
      </c>
      <c r="BK264" s="1202">
        <f>$G264+BJ264</f>
        <v>0</v>
      </c>
      <c r="BL264" s="1203">
        <f t="shared" si="869"/>
        <v>0</v>
      </c>
      <c r="BM264" s="1203">
        <f t="shared" si="870"/>
        <v>0</v>
      </c>
      <c r="BN264" s="1203">
        <f t="shared" si="871"/>
        <v>0</v>
      </c>
      <c r="BO264" s="1243"/>
      <c r="BR264" s="1330">
        <f>VLOOKUP($A264,'New Resources - Individual'!$A$4:$Y$151,BR$2,FALSE)*BR$1</f>
        <v>0</v>
      </c>
      <c r="BS264" s="1202">
        <f>$G264+BR264</f>
        <v>0</v>
      </c>
      <c r="BT264" s="1203">
        <f t="shared" si="872"/>
        <v>0</v>
      </c>
      <c r="BU264" s="1203">
        <f t="shared" si="873"/>
        <v>0</v>
      </c>
      <c r="BV264" s="1203">
        <f t="shared" si="874"/>
        <v>0</v>
      </c>
      <c r="BW264" s="1243"/>
      <c r="BZ264" s="1330">
        <f>VLOOKUP($A264,'New Resources - Individual'!$A$4:$Y$151,BZ$2,FALSE)*BZ$1</f>
        <v>0</v>
      </c>
      <c r="CA264" s="1202">
        <f>$G264+BZ264</f>
        <v>0</v>
      </c>
      <c r="CB264" s="1203">
        <f t="shared" si="875"/>
        <v>0</v>
      </c>
      <c r="CC264" s="1203">
        <f t="shared" si="876"/>
        <v>0</v>
      </c>
      <c r="CD264" s="1203">
        <f t="shared" si="877"/>
        <v>0</v>
      </c>
      <c r="CE264" s="1243"/>
      <c r="CH264" s="1330">
        <f>VLOOKUP($A264,'New Resources - Individual'!$A$4:$Y$151,CH$2,FALSE)*CH$1</f>
        <v>0</v>
      </c>
      <c r="CI264" s="1202">
        <f>$G264+CH264</f>
        <v>0</v>
      </c>
      <c r="CJ264" s="1203">
        <f t="shared" si="878"/>
        <v>0</v>
      </c>
      <c r="CK264" s="1203">
        <f t="shared" si="879"/>
        <v>0</v>
      </c>
      <c r="CL264" s="1203">
        <f t="shared" si="880"/>
        <v>0</v>
      </c>
      <c r="CM264" s="1243"/>
      <c r="CP264" s="1330">
        <f>VLOOKUP($A264,'New Resources - Individual'!$A$4:$Y$151,CP$2,FALSE)*CP$1</f>
        <v>0</v>
      </c>
      <c r="CQ264" s="1202">
        <f>$G264+CP264</f>
        <v>0</v>
      </c>
      <c r="CR264" s="1203">
        <f t="shared" si="881"/>
        <v>0</v>
      </c>
      <c r="CS264" s="1203">
        <f t="shared" si="882"/>
        <v>0</v>
      </c>
      <c r="CT264" s="1203">
        <f t="shared" si="883"/>
        <v>0</v>
      </c>
      <c r="CU264" s="1243"/>
      <c r="CX264" s="1330">
        <f>VLOOKUP($A264,'New Resources - Individual'!$A$4:$Y$151,CX$2,FALSE)*CX$1</f>
        <v>0</v>
      </c>
      <c r="CY264" s="1202">
        <f>$G264+CX264</f>
        <v>0</v>
      </c>
      <c r="CZ264" s="1203">
        <f t="shared" si="884"/>
        <v>0</v>
      </c>
      <c r="DA264" s="1203">
        <f t="shared" si="885"/>
        <v>0</v>
      </c>
      <c r="DB264" s="1203">
        <f t="shared" si="886"/>
        <v>0</v>
      </c>
      <c r="DC264" s="1243"/>
      <c r="DF264" s="1330">
        <f>VLOOKUP($A264,'New Resources - Individual'!$A$4:$Y$151,DF$2,FALSE)*DF$1</f>
        <v>0</v>
      </c>
      <c r="DG264" s="1202">
        <f>$G264+DF264</f>
        <v>0</v>
      </c>
      <c r="DH264" s="1203">
        <f t="shared" si="887"/>
        <v>0</v>
      </c>
      <c r="DI264" s="1203">
        <f t="shared" si="888"/>
        <v>0</v>
      </c>
      <c r="DJ264" s="1203">
        <f t="shared" si="889"/>
        <v>0</v>
      </c>
      <c r="DK264" s="1243"/>
      <c r="DN264" s="1330">
        <f>VLOOKUP($A264,'New Resources - Individual'!$A$4:$Y$151,DN$2,FALSE)*DN$1</f>
        <v>0</v>
      </c>
      <c r="DO264" s="1202">
        <f>$G264+DN264</f>
        <v>0</v>
      </c>
      <c r="DP264" s="1203">
        <f t="shared" si="890"/>
        <v>0</v>
      </c>
      <c r="DQ264" s="1203">
        <f t="shared" si="891"/>
        <v>0</v>
      </c>
      <c r="DR264" s="1203">
        <f t="shared" si="892"/>
        <v>0</v>
      </c>
      <c r="DS264" s="1243"/>
      <c r="DV264" s="1330">
        <f>VLOOKUP($A264,'New Resources - Individual'!$A$4:$Y$151,DV$2,FALSE)*DV$1</f>
        <v>0</v>
      </c>
      <c r="DW264" s="1202">
        <f>$G264+DV264</f>
        <v>0</v>
      </c>
      <c r="DX264" s="1203">
        <f t="shared" si="893"/>
        <v>0</v>
      </c>
      <c r="DY264" s="1203">
        <f t="shared" si="894"/>
        <v>0</v>
      </c>
      <c r="DZ264" s="1203">
        <f t="shared" si="895"/>
        <v>0</v>
      </c>
      <c r="EA264" s="1243"/>
      <c r="ED264" s="1330">
        <f>VLOOKUP($A264,'New Resources - Individual'!$A$4:$Y$151,ED$2,FALSE)*ED$1</f>
        <v>0</v>
      </c>
      <c r="EE264" s="1202">
        <f>$G264+ED264</f>
        <v>0</v>
      </c>
      <c r="EF264" s="1203">
        <f t="shared" si="896"/>
        <v>0</v>
      </c>
      <c r="EG264" s="1203">
        <f t="shared" si="897"/>
        <v>0</v>
      </c>
      <c r="EH264" s="1203">
        <f t="shared" si="898"/>
        <v>0</v>
      </c>
      <c r="EI264" s="1243"/>
      <c r="EL264" s="1330">
        <f>VLOOKUP($A264,'New Resources - Individual'!$A$4:$Y$151,EL$2,FALSE)*EL$1</f>
        <v>0</v>
      </c>
      <c r="EM264" s="1202">
        <f>$G264+EL264</f>
        <v>0</v>
      </c>
      <c r="EN264" s="1203">
        <f t="shared" si="899"/>
        <v>0</v>
      </c>
      <c r="EO264" s="1203">
        <f t="shared" si="900"/>
        <v>0</v>
      </c>
      <c r="EP264" s="1203">
        <f t="shared" si="901"/>
        <v>0</v>
      </c>
      <c r="EQ264" s="1243"/>
      <c r="ET264" s="1330">
        <f>VLOOKUP($A264,'New Resources - Individual'!$A$4:$Y$151,ET$2,FALSE)*ET$1</f>
        <v>0</v>
      </c>
      <c r="EU264" s="1202">
        <f>$G264+ET264</f>
        <v>0</v>
      </c>
      <c r="EV264" s="1203">
        <f t="shared" si="902"/>
        <v>0</v>
      </c>
      <c r="EW264" s="1203">
        <f t="shared" si="903"/>
        <v>0</v>
      </c>
      <c r="EX264" s="1203">
        <f t="shared" si="904"/>
        <v>0</v>
      </c>
      <c r="EY264" s="1243"/>
      <c r="FB264" s="1330">
        <f>VLOOKUP($A264,'New Resources - Individual'!$A$4:$Y$151,FB$2,FALSE)*FB$1</f>
        <v>0</v>
      </c>
      <c r="FC264" s="1202">
        <f>$G264+FB264</f>
        <v>0</v>
      </c>
      <c r="FD264" s="1203">
        <f t="shared" si="905"/>
        <v>0</v>
      </c>
      <c r="FE264" s="1203">
        <f t="shared" si="906"/>
        <v>0</v>
      </c>
      <c r="FF264" s="1203">
        <f t="shared" si="907"/>
        <v>0</v>
      </c>
      <c r="FG264" s="1243"/>
      <c r="FJ264" s="1330">
        <f>VLOOKUP($A264,'New Resources - Individual'!$A$4:$Y$151,FJ$2,FALSE)*FJ$1</f>
        <v>0</v>
      </c>
      <c r="FK264" s="1202">
        <f>$G264+FJ264</f>
        <v>0</v>
      </c>
      <c r="FL264" s="1203">
        <f t="shared" si="908"/>
        <v>0</v>
      </c>
      <c r="FM264" s="1203">
        <f t="shared" si="909"/>
        <v>0</v>
      </c>
      <c r="FN264" s="1203">
        <f t="shared" si="910"/>
        <v>0</v>
      </c>
      <c r="FO264" s="1243"/>
    </row>
    <row r="265" spans="1:171">
      <c r="A265" s="1323">
        <v>59</v>
      </c>
      <c r="B265" s="808" t="s">
        <v>684</v>
      </c>
      <c r="C265" s="1196"/>
      <c r="D265" s="1197">
        <v>403</v>
      </c>
      <c r="E265" s="629" t="str">
        <f>'Sch 3 - Expenses'!E101</f>
        <v>PROD</v>
      </c>
      <c r="F265" s="1199"/>
      <c r="G265" s="629">
        <f>'Sch 3 - Expenses'!G101</f>
        <v>0</v>
      </c>
      <c r="H265" s="629">
        <f>'Sch 3 - Expenses'!H101</f>
        <v>0</v>
      </c>
      <c r="I265" s="629">
        <f>'Sch 3 - Expenses'!I101</f>
        <v>0</v>
      </c>
      <c r="J265" s="630">
        <f>'Sch 3 - Expenses'!J101</f>
        <v>0</v>
      </c>
      <c r="K265" s="1167"/>
      <c r="N265" s="1278">
        <f>VLOOKUP($A265,'New Resources - Individual'!$A$4:$Y$151,N$2,FALSE)*N$1</f>
        <v>0</v>
      </c>
      <c r="O265" s="1202">
        <f>$G265+N265</f>
        <v>0</v>
      </c>
      <c r="P265" s="1203">
        <f t="shared" si="851"/>
        <v>0</v>
      </c>
      <c r="Q265" s="1203">
        <f t="shared" si="852"/>
        <v>0</v>
      </c>
      <c r="R265" s="1203">
        <f t="shared" si="853"/>
        <v>0</v>
      </c>
      <c r="S265" s="1243"/>
      <c r="V265" s="1330">
        <f>VLOOKUP($A265,'New Resources - Individual'!$A$4:$Y$151,V$2,FALSE)*V$1</f>
        <v>0</v>
      </c>
      <c r="W265" s="1202">
        <f>$G265+V265</f>
        <v>0</v>
      </c>
      <c r="X265" s="1203">
        <f t="shared" si="854"/>
        <v>0</v>
      </c>
      <c r="Y265" s="1203">
        <f t="shared" si="855"/>
        <v>0</v>
      </c>
      <c r="Z265" s="1203">
        <f t="shared" si="856"/>
        <v>0</v>
      </c>
      <c r="AA265" s="1243"/>
      <c r="AD265" s="1330">
        <f>VLOOKUP($A265,'New Resources - Individual'!$A$4:$Y$151,AD$2,FALSE)*AD$1</f>
        <v>0</v>
      </c>
      <c r="AE265" s="1202">
        <f>$G265+AD265</f>
        <v>0</v>
      </c>
      <c r="AF265" s="1203">
        <f t="shared" si="857"/>
        <v>0</v>
      </c>
      <c r="AG265" s="1203">
        <f t="shared" si="858"/>
        <v>0</v>
      </c>
      <c r="AH265" s="1203">
        <f t="shared" si="859"/>
        <v>0</v>
      </c>
      <c r="AI265" s="1243"/>
      <c r="AL265" s="1330">
        <f>VLOOKUP($A265,'New Resources - Individual'!$A$4:$Y$151,AL$2,FALSE)*AL$1</f>
        <v>0</v>
      </c>
      <c r="AM265" s="1202">
        <f>$G265+AL265</f>
        <v>0</v>
      </c>
      <c r="AN265" s="1203">
        <f t="shared" si="860"/>
        <v>0</v>
      </c>
      <c r="AO265" s="1203">
        <f t="shared" si="861"/>
        <v>0</v>
      </c>
      <c r="AP265" s="1203">
        <f t="shared" si="862"/>
        <v>0</v>
      </c>
      <c r="AQ265" s="1243"/>
      <c r="AT265" s="1330">
        <f>VLOOKUP($A265,'New Resources - Individual'!$A$4:$Y$151,AT$2,FALSE)*AT$1</f>
        <v>0</v>
      </c>
      <c r="AU265" s="1202">
        <f>$G265+AT265</f>
        <v>0</v>
      </c>
      <c r="AV265" s="1203">
        <f t="shared" si="863"/>
        <v>0</v>
      </c>
      <c r="AW265" s="1203">
        <f t="shared" si="864"/>
        <v>0</v>
      </c>
      <c r="AX265" s="1203">
        <f t="shared" si="865"/>
        <v>0</v>
      </c>
      <c r="AY265" s="1243"/>
      <c r="BB265" s="1330">
        <f>VLOOKUP($A265,'New Resources - Individual'!$A$4:$Y$151,BB$2,FALSE)*BB$1</f>
        <v>0</v>
      </c>
      <c r="BC265" s="1202">
        <f>$G265+BB265</f>
        <v>0</v>
      </c>
      <c r="BD265" s="1203">
        <f t="shared" si="866"/>
        <v>0</v>
      </c>
      <c r="BE265" s="1203">
        <f t="shared" si="867"/>
        <v>0</v>
      </c>
      <c r="BF265" s="1203">
        <f t="shared" si="868"/>
        <v>0</v>
      </c>
      <c r="BG265" s="1243"/>
      <c r="BJ265" s="1330">
        <f>VLOOKUP($A265,'New Resources - Individual'!$A$4:$Y$151,BJ$2,FALSE)*BJ$1</f>
        <v>0</v>
      </c>
      <c r="BK265" s="1202">
        <f>$G265+BJ265</f>
        <v>0</v>
      </c>
      <c r="BL265" s="1203">
        <f t="shared" si="869"/>
        <v>0</v>
      </c>
      <c r="BM265" s="1203">
        <f t="shared" si="870"/>
        <v>0</v>
      </c>
      <c r="BN265" s="1203">
        <f t="shared" si="871"/>
        <v>0</v>
      </c>
      <c r="BO265" s="1243"/>
      <c r="BR265" s="1330">
        <f>VLOOKUP($A265,'New Resources - Individual'!$A$4:$Y$151,BR$2,FALSE)*BR$1</f>
        <v>0</v>
      </c>
      <c r="BS265" s="1202">
        <f>$G265+BR265</f>
        <v>0</v>
      </c>
      <c r="BT265" s="1203">
        <f t="shared" si="872"/>
        <v>0</v>
      </c>
      <c r="BU265" s="1203">
        <f t="shared" si="873"/>
        <v>0</v>
      </c>
      <c r="BV265" s="1203">
        <f t="shared" si="874"/>
        <v>0</v>
      </c>
      <c r="BW265" s="1243"/>
      <c r="BZ265" s="1330">
        <f>VLOOKUP($A265,'New Resources - Individual'!$A$4:$Y$151,BZ$2,FALSE)*BZ$1</f>
        <v>0</v>
      </c>
      <c r="CA265" s="1202">
        <f>$G265+BZ265</f>
        <v>0</v>
      </c>
      <c r="CB265" s="1203">
        <f t="shared" si="875"/>
        <v>0</v>
      </c>
      <c r="CC265" s="1203">
        <f t="shared" si="876"/>
        <v>0</v>
      </c>
      <c r="CD265" s="1203">
        <f t="shared" si="877"/>
        <v>0</v>
      </c>
      <c r="CE265" s="1243"/>
      <c r="CH265" s="1330">
        <f>VLOOKUP($A265,'New Resources - Individual'!$A$4:$Y$151,CH$2,FALSE)*CH$1</f>
        <v>0</v>
      </c>
      <c r="CI265" s="1202">
        <f>$G265+CH265</f>
        <v>0</v>
      </c>
      <c r="CJ265" s="1203">
        <f t="shared" si="878"/>
        <v>0</v>
      </c>
      <c r="CK265" s="1203">
        <f t="shared" si="879"/>
        <v>0</v>
      </c>
      <c r="CL265" s="1203">
        <f t="shared" si="880"/>
        <v>0</v>
      </c>
      <c r="CM265" s="1243"/>
      <c r="CP265" s="1330">
        <f>VLOOKUP($A265,'New Resources - Individual'!$A$4:$Y$151,CP$2,FALSE)*CP$1</f>
        <v>0</v>
      </c>
      <c r="CQ265" s="1202">
        <f>$G265+CP265</f>
        <v>0</v>
      </c>
      <c r="CR265" s="1203">
        <f t="shared" si="881"/>
        <v>0</v>
      </c>
      <c r="CS265" s="1203">
        <f t="shared" si="882"/>
        <v>0</v>
      </c>
      <c r="CT265" s="1203">
        <f t="shared" si="883"/>
        <v>0</v>
      </c>
      <c r="CU265" s="1243"/>
      <c r="CX265" s="1330">
        <f>VLOOKUP($A265,'New Resources - Individual'!$A$4:$Y$151,CX$2,FALSE)*CX$1</f>
        <v>0</v>
      </c>
      <c r="CY265" s="1202">
        <f>$G265+CX265</f>
        <v>0</v>
      </c>
      <c r="CZ265" s="1203">
        <f t="shared" si="884"/>
        <v>0</v>
      </c>
      <c r="DA265" s="1203">
        <f t="shared" si="885"/>
        <v>0</v>
      </c>
      <c r="DB265" s="1203">
        <f t="shared" si="886"/>
        <v>0</v>
      </c>
      <c r="DC265" s="1243"/>
      <c r="DF265" s="1330">
        <f>VLOOKUP($A265,'New Resources - Individual'!$A$4:$Y$151,DF$2,FALSE)*DF$1</f>
        <v>0</v>
      </c>
      <c r="DG265" s="1202">
        <f>$G265+DF265</f>
        <v>0</v>
      </c>
      <c r="DH265" s="1203">
        <f t="shared" si="887"/>
        <v>0</v>
      </c>
      <c r="DI265" s="1203">
        <f t="shared" si="888"/>
        <v>0</v>
      </c>
      <c r="DJ265" s="1203">
        <f t="shared" si="889"/>
        <v>0</v>
      </c>
      <c r="DK265" s="1243"/>
      <c r="DN265" s="1330">
        <f>VLOOKUP($A265,'New Resources - Individual'!$A$4:$Y$151,DN$2,FALSE)*DN$1</f>
        <v>0</v>
      </c>
      <c r="DO265" s="1202">
        <f>$G265+DN265</f>
        <v>0</v>
      </c>
      <c r="DP265" s="1203">
        <f t="shared" si="890"/>
        <v>0</v>
      </c>
      <c r="DQ265" s="1203">
        <f t="shared" si="891"/>
        <v>0</v>
      </c>
      <c r="DR265" s="1203">
        <f t="shared" si="892"/>
        <v>0</v>
      </c>
      <c r="DS265" s="1243"/>
      <c r="DV265" s="1330">
        <f>VLOOKUP($A265,'New Resources - Individual'!$A$4:$Y$151,DV$2,FALSE)*DV$1</f>
        <v>0</v>
      </c>
      <c r="DW265" s="1202">
        <f>$G265+DV265</f>
        <v>0</v>
      </c>
      <c r="DX265" s="1203">
        <f t="shared" si="893"/>
        <v>0</v>
      </c>
      <c r="DY265" s="1203">
        <f t="shared" si="894"/>
        <v>0</v>
      </c>
      <c r="DZ265" s="1203">
        <f t="shared" si="895"/>
        <v>0</v>
      </c>
      <c r="EA265" s="1243"/>
      <c r="ED265" s="1330">
        <f>VLOOKUP($A265,'New Resources - Individual'!$A$4:$Y$151,ED$2,FALSE)*ED$1</f>
        <v>0</v>
      </c>
      <c r="EE265" s="1202">
        <f>$G265+ED265</f>
        <v>0</v>
      </c>
      <c r="EF265" s="1203">
        <f t="shared" si="896"/>
        <v>0</v>
      </c>
      <c r="EG265" s="1203">
        <f t="shared" si="897"/>
        <v>0</v>
      </c>
      <c r="EH265" s="1203">
        <f t="shared" si="898"/>
        <v>0</v>
      </c>
      <c r="EI265" s="1243"/>
      <c r="EL265" s="1330">
        <f>VLOOKUP($A265,'New Resources - Individual'!$A$4:$Y$151,EL$2,FALSE)*EL$1</f>
        <v>0</v>
      </c>
      <c r="EM265" s="1202">
        <f>$G265+EL265</f>
        <v>0</v>
      </c>
      <c r="EN265" s="1203">
        <f t="shared" si="899"/>
        <v>0</v>
      </c>
      <c r="EO265" s="1203">
        <f t="shared" si="900"/>
        <v>0</v>
      </c>
      <c r="EP265" s="1203">
        <f t="shared" si="901"/>
        <v>0</v>
      </c>
      <c r="EQ265" s="1243"/>
      <c r="ET265" s="1330">
        <f>VLOOKUP($A265,'New Resources - Individual'!$A$4:$Y$151,ET$2,FALSE)*ET$1</f>
        <v>0</v>
      </c>
      <c r="EU265" s="1202">
        <f>$G265+ET265</f>
        <v>0</v>
      </c>
      <c r="EV265" s="1203">
        <f t="shared" si="902"/>
        <v>0</v>
      </c>
      <c r="EW265" s="1203">
        <f t="shared" si="903"/>
        <v>0</v>
      </c>
      <c r="EX265" s="1203">
        <f t="shared" si="904"/>
        <v>0</v>
      </c>
      <c r="EY265" s="1243"/>
      <c r="FB265" s="1330">
        <f>VLOOKUP($A265,'New Resources - Individual'!$A$4:$Y$151,FB$2,FALSE)*FB$1</f>
        <v>0</v>
      </c>
      <c r="FC265" s="1202">
        <f>$G265+FB265</f>
        <v>0</v>
      </c>
      <c r="FD265" s="1203">
        <f t="shared" si="905"/>
        <v>0</v>
      </c>
      <c r="FE265" s="1203">
        <f t="shared" si="906"/>
        <v>0</v>
      </c>
      <c r="FF265" s="1203">
        <f t="shared" si="907"/>
        <v>0</v>
      </c>
      <c r="FG265" s="1243"/>
      <c r="FJ265" s="1330">
        <f>VLOOKUP($A265,'New Resources - Individual'!$A$4:$Y$151,FJ$2,FALSE)*FJ$1</f>
        <v>0</v>
      </c>
      <c r="FK265" s="1202">
        <f>$G265+FJ265</f>
        <v>0</v>
      </c>
      <c r="FL265" s="1203">
        <f t="shared" si="908"/>
        <v>0</v>
      </c>
      <c r="FM265" s="1203">
        <f t="shared" si="909"/>
        <v>0</v>
      </c>
      <c r="FN265" s="1203">
        <f t="shared" si="910"/>
        <v>0</v>
      </c>
      <c r="FO265" s="1243"/>
    </row>
    <row r="266" spans="1:171">
      <c r="A266" s="1323">
        <v>70</v>
      </c>
      <c r="B266" s="808" t="s">
        <v>685</v>
      </c>
      <c r="C266" s="1196"/>
      <c r="D266" s="1197">
        <v>403</v>
      </c>
      <c r="E266" s="629" t="str">
        <f>'Sch 3 - Expenses'!E102</f>
        <v>PROD</v>
      </c>
      <c r="F266" s="1199"/>
      <c r="G266" s="629">
        <f>'Sch 3 - Expenses'!G102</f>
        <v>0</v>
      </c>
      <c r="H266" s="629">
        <f>'Sch 3 - Expenses'!H102</f>
        <v>0</v>
      </c>
      <c r="I266" s="629">
        <f>'Sch 3 - Expenses'!I102</f>
        <v>0</v>
      </c>
      <c r="J266" s="630">
        <f>'Sch 3 - Expenses'!J102</f>
        <v>0</v>
      </c>
      <c r="K266" s="1167"/>
      <c r="N266" s="1278">
        <f>VLOOKUP($A266,'New Resources - Individual'!$A$4:$Y$151,N$2,FALSE)*N$1</f>
        <v>0</v>
      </c>
      <c r="O266" s="1202">
        <f>$G266+N266</f>
        <v>0</v>
      </c>
      <c r="P266" s="1203">
        <f t="shared" si="851"/>
        <v>0</v>
      </c>
      <c r="Q266" s="1203">
        <f t="shared" si="852"/>
        <v>0</v>
      </c>
      <c r="R266" s="1203">
        <f t="shared" si="853"/>
        <v>0</v>
      </c>
      <c r="S266" s="1243"/>
      <c r="V266" s="1330">
        <f>VLOOKUP($A266,'New Resources - Individual'!$A$4:$Y$151,V$2,FALSE)*V$1</f>
        <v>0</v>
      </c>
      <c r="W266" s="1202">
        <f>$G266+V266</f>
        <v>0</v>
      </c>
      <c r="X266" s="1203">
        <f t="shared" si="854"/>
        <v>0</v>
      </c>
      <c r="Y266" s="1203">
        <f t="shared" si="855"/>
        <v>0</v>
      </c>
      <c r="Z266" s="1203">
        <f t="shared" si="856"/>
        <v>0</v>
      </c>
      <c r="AA266" s="1243"/>
      <c r="AD266" s="1330">
        <f>VLOOKUP($A266,'New Resources - Individual'!$A$4:$Y$151,AD$2,FALSE)*AD$1</f>
        <v>0</v>
      </c>
      <c r="AE266" s="1202">
        <f>$G266+AD266</f>
        <v>0</v>
      </c>
      <c r="AF266" s="1203">
        <f t="shared" si="857"/>
        <v>0</v>
      </c>
      <c r="AG266" s="1203">
        <f t="shared" si="858"/>
        <v>0</v>
      </c>
      <c r="AH266" s="1203">
        <f t="shared" si="859"/>
        <v>0</v>
      </c>
      <c r="AI266" s="1243"/>
      <c r="AL266" s="1330">
        <f>VLOOKUP($A266,'New Resources - Individual'!$A$4:$Y$151,AL$2,FALSE)*AL$1</f>
        <v>0</v>
      </c>
      <c r="AM266" s="1202">
        <f>$G266+AL266</f>
        <v>0</v>
      </c>
      <c r="AN266" s="1203">
        <f t="shared" si="860"/>
        <v>0</v>
      </c>
      <c r="AO266" s="1203">
        <f t="shared" si="861"/>
        <v>0</v>
      </c>
      <c r="AP266" s="1203">
        <f t="shared" si="862"/>
        <v>0</v>
      </c>
      <c r="AQ266" s="1243"/>
      <c r="AT266" s="1330">
        <f>VLOOKUP($A266,'New Resources - Individual'!$A$4:$Y$151,AT$2,FALSE)*AT$1</f>
        <v>0</v>
      </c>
      <c r="AU266" s="1202">
        <f>$G266+AT266</f>
        <v>0</v>
      </c>
      <c r="AV266" s="1203">
        <f t="shared" si="863"/>
        <v>0</v>
      </c>
      <c r="AW266" s="1203">
        <f t="shared" si="864"/>
        <v>0</v>
      </c>
      <c r="AX266" s="1203">
        <f t="shared" si="865"/>
        <v>0</v>
      </c>
      <c r="AY266" s="1243"/>
      <c r="BB266" s="1330">
        <f>VLOOKUP($A266,'New Resources - Individual'!$A$4:$Y$151,BB$2,FALSE)*BB$1</f>
        <v>0</v>
      </c>
      <c r="BC266" s="1202">
        <f>$G266+BB266</f>
        <v>0</v>
      </c>
      <c r="BD266" s="1203">
        <f t="shared" si="866"/>
        <v>0</v>
      </c>
      <c r="BE266" s="1203">
        <f t="shared" si="867"/>
        <v>0</v>
      </c>
      <c r="BF266" s="1203">
        <f t="shared" si="868"/>
        <v>0</v>
      </c>
      <c r="BG266" s="1243"/>
      <c r="BJ266" s="1330">
        <f>VLOOKUP($A266,'New Resources - Individual'!$A$4:$Y$151,BJ$2,FALSE)*BJ$1</f>
        <v>0</v>
      </c>
      <c r="BK266" s="1202">
        <f>$G266+BJ266</f>
        <v>0</v>
      </c>
      <c r="BL266" s="1203">
        <f t="shared" si="869"/>
        <v>0</v>
      </c>
      <c r="BM266" s="1203">
        <f t="shared" si="870"/>
        <v>0</v>
      </c>
      <c r="BN266" s="1203">
        <f t="shared" si="871"/>
        <v>0</v>
      </c>
      <c r="BO266" s="1243"/>
      <c r="BR266" s="1330">
        <f>VLOOKUP($A266,'New Resources - Individual'!$A$4:$Y$151,BR$2,FALSE)*BR$1</f>
        <v>0</v>
      </c>
      <c r="BS266" s="1202">
        <f>$G266+BR266</f>
        <v>0</v>
      </c>
      <c r="BT266" s="1203">
        <f t="shared" si="872"/>
        <v>0</v>
      </c>
      <c r="BU266" s="1203">
        <f t="shared" si="873"/>
        <v>0</v>
      </c>
      <c r="BV266" s="1203">
        <f t="shared" si="874"/>
        <v>0</v>
      </c>
      <c r="BW266" s="1243"/>
      <c r="BZ266" s="1330">
        <f>VLOOKUP($A266,'New Resources - Individual'!$A$4:$Y$151,BZ$2,FALSE)*BZ$1</f>
        <v>0</v>
      </c>
      <c r="CA266" s="1202">
        <f>$G266+BZ266</f>
        <v>0</v>
      </c>
      <c r="CB266" s="1203">
        <f t="shared" si="875"/>
        <v>0</v>
      </c>
      <c r="CC266" s="1203">
        <f t="shared" si="876"/>
        <v>0</v>
      </c>
      <c r="CD266" s="1203">
        <f t="shared" si="877"/>
        <v>0</v>
      </c>
      <c r="CE266" s="1243"/>
      <c r="CH266" s="1330">
        <f>VLOOKUP($A266,'New Resources - Individual'!$A$4:$Y$151,CH$2,FALSE)*CH$1</f>
        <v>0</v>
      </c>
      <c r="CI266" s="1202">
        <f>$G266+CH266</f>
        <v>0</v>
      </c>
      <c r="CJ266" s="1203">
        <f t="shared" si="878"/>
        <v>0</v>
      </c>
      <c r="CK266" s="1203">
        <f t="shared" si="879"/>
        <v>0</v>
      </c>
      <c r="CL266" s="1203">
        <f t="shared" si="880"/>
        <v>0</v>
      </c>
      <c r="CM266" s="1243"/>
      <c r="CP266" s="1330">
        <f>VLOOKUP($A266,'New Resources - Individual'!$A$4:$Y$151,CP$2,FALSE)*CP$1</f>
        <v>0</v>
      </c>
      <c r="CQ266" s="1202">
        <f>$G266+CP266</f>
        <v>0</v>
      </c>
      <c r="CR266" s="1203">
        <f t="shared" si="881"/>
        <v>0</v>
      </c>
      <c r="CS266" s="1203">
        <f t="shared" si="882"/>
        <v>0</v>
      </c>
      <c r="CT266" s="1203">
        <f t="shared" si="883"/>
        <v>0</v>
      </c>
      <c r="CU266" s="1243"/>
      <c r="CX266" s="1330">
        <f>VLOOKUP($A266,'New Resources - Individual'!$A$4:$Y$151,CX$2,FALSE)*CX$1</f>
        <v>0</v>
      </c>
      <c r="CY266" s="1202">
        <f>$G266+CX266</f>
        <v>0</v>
      </c>
      <c r="CZ266" s="1203">
        <f t="shared" si="884"/>
        <v>0</v>
      </c>
      <c r="DA266" s="1203">
        <f t="shared" si="885"/>
        <v>0</v>
      </c>
      <c r="DB266" s="1203">
        <f t="shared" si="886"/>
        <v>0</v>
      </c>
      <c r="DC266" s="1243"/>
      <c r="DF266" s="1330">
        <f>VLOOKUP($A266,'New Resources - Individual'!$A$4:$Y$151,DF$2,FALSE)*DF$1</f>
        <v>0</v>
      </c>
      <c r="DG266" s="1202">
        <f>$G266+DF266</f>
        <v>0</v>
      </c>
      <c r="DH266" s="1203">
        <f t="shared" si="887"/>
        <v>0</v>
      </c>
      <c r="DI266" s="1203">
        <f t="shared" si="888"/>
        <v>0</v>
      </c>
      <c r="DJ266" s="1203">
        <f t="shared" si="889"/>
        <v>0</v>
      </c>
      <c r="DK266" s="1243"/>
      <c r="DN266" s="1330">
        <f>VLOOKUP($A266,'New Resources - Individual'!$A$4:$Y$151,DN$2,FALSE)*DN$1</f>
        <v>0</v>
      </c>
      <c r="DO266" s="1202">
        <f>$G266+DN266</f>
        <v>0</v>
      </c>
      <c r="DP266" s="1203">
        <f t="shared" si="890"/>
        <v>0</v>
      </c>
      <c r="DQ266" s="1203">
        <f t="shared" si="891"/>
        <v>0</v>
      </c>
      <c r="DR266" s="1203">
        <f t="shared" si="892"/>
        <v>0</v>
      </c>
      <c r="DS266" s="1243"/>
      <c r="DV266" s="1330">
        <f>VLOOKUP($A266,'New Resources - Individual'!$A$4:$Y$151,DV$2,FALSE)*DV$1</f>
        <v>0</v>
      </c>
      <c r="DW266" s="1202">
        <f>$G266+DV266</f>
        <v>0</v>
      </c>
      <c r="DX266" s="1203">
        <f t="shared" si="893"/>
        <v>0</v>
      </c>
      <c r="DY266" s="1203">
        <f t="shared" si="894"/>
        <v>0</v>
      </c>
      <c r="DZ266" s="1203">
        <f t="shared" si="895"/>
        <v>0</v>
      </c>
      <c r="EA266" s="1243"/>
      <c r="ED266" s="1330">
        <f>VLOOKUP($A266,'New Resources - Individual'!$A$4:$Y$151,ED$2,FALSE)*ED$1</f>
        <v>0</v>
      </c>
      <c r="EE266" s="1202">
        <f>$G266+ED266</f>
        <v>0</v>
      </c>
      <c r="EF266" s="1203">
        <f t="shared" si="896"/>
        <v>0</v>
      </c>
      <c r="EG266" s="1203">
        <f t="shared" si="897"/>
        <v>0</v>
      </c>
      <c r="EH266" s="1203">
        <f t="shared" si="898"/>
        <v>0</v>
      </c>
      <c r="EI266" s="1243"/>
      <c r="EL266" s="1330">
        <f>VLOOKUP($A266,'New Resources - Individual'!$A$4:$Y$151,EL$2,FALSE)*EL$1</f>
        <v>0</v>
      </c>
      <c r="EM266" s="1202">
        <f>$G266+EL266</f>
        <v>0</v>
      </c>
      <c r="EN266" s="1203">
        <f t="shared" si="899"/>
        <v>0</v>
      </c>
      <c r="EO266" s="1203">
        <f t="shared" si="900"/>
        <v>0</v>
      </c>
      <c r="EP266" s="1203">
        <f t="shared" si="901"/>
        <v>0</v>
      </c>
      <c r="EQ266" s="1243"/>
      <c r="ET266" s="1330">
        <f>VLOOKUP($A266,'New Resources - Individual'!$A$4:$Y$151,ET$2,FALSE)*ET$1</f>
        <v>0</v>
      </c>
      <c r="EU266" s="1202">
        <f>$G266+ET266</f>
        <v>0</v>
      </c>
      <c r="EV266" s="1203">
        <f t="shared" si="902"/>
        <v>0</v>
      </c>
      <c r="EW266" s="1203">
        <f t="shared" si="903"/>
        <v>0</v>
      </c>
      <c r="EX266" s="1203">
        <f t="shared" si="904"/>
        <v>0</v>
      </c>
      <c r="EY266" s="1243"/>
      <c r="FB266" s="1330">
        <f>VLOOKUP($A266,'New Resources - Individual'!$A$4:$Y$151,FB$2,FALSE)*FB$1</f>
        <v>0</v>
      </c>
      <c r="FC266" s="1202">
        <f>$G266+FB266</f>
        <v>0</v>
      </c>
      <c r="FD266" s="1203">
        <f t="shared" si="905"/>
        <v>0</v>
      </c>
      <c r="FE266" s="1203">
        <f t="shared" si="906"/>
        <v>0</v>
      </c>
      <c r="FF266" s="1203">
        <f t="shared" si="907"/>
        <v>0</v>
      </c>
      <c r="FG266" s="1243"/>
      <c r="FJ266" s="1330">
        <f>VLOOKUP($A266,'New Resources - Individual'!$A$4:$Y$151,FJ$2,FALSE)*FJ$1</f>
        <v>0</v>
      </c>
      <c r="FK266" s="1202">
        <f>$G266+FJ266</f>
        <v>0</v>
      </c>
      <c r="FL266" s="1203">
        <f t="shared" si="908"/>
        <v>0</v>
      </c>
      <c r="FM266" s="1203">
        <f t="shared" si="909"/>
        <v>0</v>
      </c>
      <c r="FN266" s="1203">
        <f t="shared" si="910"/>
        <v>0</v>
      </c>
      <c r="FO266" s="1243"/>
    </row>
    <row r="267" spans="1:171">
      <c r="A267" s="1323">
        <v>84</v>
      </c>
      <c r="B267" s="1232" t="s">
        <v>127</v>
      </c>
      <c r="C267" s="1197"/>
      <c r="D267" s="1197">
        <v>403</v>
      </c>
      <c r="E267" s="629" t="str">
        <f>'Sch 3 - Expenses'!E103</f>
        <v>PROD</v>
      </c>
      <c r="F267" s="1199"/>
      <c r="G267" s="629">
        <f>'Sch 3 - Expenses'!G103</f>
        <v>0</v>
      </c>
      <c r="H267" s="629">
        <f>'Sch 3 - Expenses'!H103</f>
        <v>0</v>
      </c>
      <c r="I267" s="629">
        <f>'Sch 3 - Expenses'!I103</f>
        <v>0</v>
      </c>
      <c r="J267" s="630">
        <f>'Sch 3 - Expenses'!J103</f>
        <v>0</v>
      </c>
      <c r="K267" s="1167">
        <f t="shared" si="850"/>
        <v>1</v>
      </c>
      <c r="N267" s="1278">
        <f>VLOOKUP($A267,'New Resources - Individual'!$A$4:$Y$151,N$2,FALSE)*N$1</f>
        <v>0</v>
      </c>
      <c r="O267" s="1202">
        <f t="shared" si="911"/>
        <v>0</v>
      </c>
      <c r="P267" s="1203">
        <f t="shared" si="851"/>
        <v>0</v>
      </c>
      <c r="Q267" s="1203">
        <f t="shared" si="852"/>
        <v>0</v>
      </c>
      <c r="R267" s="1203">
        <f t="shared" si="853"/>
        <v>0</v>
      </c>
      <c r="S267" s="1243"/>
      <c r="V267" s="1278">
        <f>VLOOKUP($A267,'New Resources - Individual'!$A$4:$Y$151,V$2,FALSE)*V$1</f>
        <v>0</v>
      </c>
      <c r="W267" s="1202">
        <f t="shared" si="912"/>
        <v>0</v>
      </c>
      <c r="X267" s="1203">
        <f t="shared" si="854"/>
        <v>0</v>
      </c>
      <c r="Y267" s="1203">
        <f t="shared" si="855"/>
        <v>0</v>
      </c>
      <c r="Z267" s="1203">
        <f t="shared" si="856"/>
        <v>0</v>
      </c>
      <c r="AA267" s="1243"/>
      <c r="AD267" s="1278">
        <f>VLOOKUP($A267,'New Resources - Individual'!$A$4:$Y$151,AD$2,FALSE)*AD$1</f>
        <v>0</v>
      </c>
      <c r="AE267" s="1202">
        <f t="shared" si="913"/>
        <v>0</v>
      </c>
      <c r="AF267" s="1203">
        <f t="shared" si="857"/>
        <v>0</v>
      </c>
      <c r="AG267" s="1203">
        <f t="shared" si="858"/>
        <v>0</v>
      </c>
      <c r="AH267" s="1203">
        <f t="shared" si="859"/>
        <v>0</v>
      </c>
      <c r="AI267" s="1243"/>
      <c r="AL267" s="1278">
        <f>VLOOKUP($A267,'New Resources - Individual'!$A$4:$Y$151,AL$2,FALSE)*AL$1</f>
        <v>0</v>
      </c>
      <c r="AM267" s="1202">
        <f t="shared" si="914"/>
        <v>0</v>
      </c>
      <c r="AN267" s="1203">
        <f t="shared" si="860"/>
        <v>0</v>
      </c>
      <c r="AO267" s="1203">
        <f t="shared" si="861"/>
        <v>0</v>
      </c>
      <c r="AP267" s="1203">
        <f t="shared" si="862"/>
        <v>0</v>
      </c>
      <c r="AQ267" s="1243"/>
      <c r="AT267" s="1278">
        <f>VLOOKUP($A267,'New Resources - Individual'!$A$4:$Y$151,AT$2,FALSE)*AT$1</f>
        <v>0</v>
      </c>
      <c r="AU267" s="1202">
        <f t="shared" si="915"/>
        <v>0</v>
      </c>
      <c r="AV267" s="1203">
        <f t="shared" si="863"/>
        <v>0</v>
      </c>
      <c r="AW267" s="1203">
        <f t="shared" si="864"/>
        <v>0</v>
      </c>
      <c r="AX267" s="1203">
        <f t="shared" si="865"/>
        <v>0</v>
      </c>
      <c r="AY267" s="1243"/>
      <c r="BB267" s="1278">
        <f>VLOOKUP($A267,'New Resources - Individual'!$A$4:$Y$151,BB$2,FALSE)*BB$1</f>
        <v>0</v>
      </c>
      <c r="BC267" s="1202">
        <f t="shared" si="916"/>
        <v>0</v>
      </c>
      <c r="BD267" s="1203">
        <f t="shared" si="866"/>
        <v>0</v>
      </c>
      <c r="BE267" s="1203">
        <f t="shared" si="867"/>
        <v>0</v>
      </c>
      <c r="BF267" s="1203">
        <f t="shared" si="868"/>
        <v>0</v>
      </c>
      <c r="BG267" s="1243"/>
      <c r="BJ267" s="1278">
        <f>VLOOKUP($A267,'New Resources - Individual'!$A$4:$Y$151,BJ$2,FALSE)*BJ$1</f>
        <v>0</v>
      </c>
      <c r="BK267" s="1202">
        <f t="shared" si="917"/>
        <v>0</v>
      </c>
      <c r="BL267" s="1203">
        <f t="shared" si="869"/>
        <v>0</v>
      </c>
      <c r="BM267" s="1203">
        <f t="shared" si="870"/>
        <v>0</v>
      </c>
      <c r="BN267" s="1203">
        <f t="shared" si="871"/>
        <v>0</v>
      </c>
      <c r="BO267" s="1243"/>
      <c r="BR267" s="1278">
        <f>VLOOKUP($A267,'New Resources - Individual'!$A$4:$Y$151,BR$2,FALSE)*BR$1</f>
        <v>0</v>
      </c>
      <c r="BS267" s="1202">
        <f t="shared" si="918"/>
        <v>0</v>
      </c>
      <c r="BT267" s="1203">
        <f t="shared" si="872"/>
        <v>0</v>
      </c>
      <c r="BU267" s="1203">
        <f t="shared" si="873"/>
        <v>0</v>
      </c>
      <c r="BV267" s="1203">
        <f t="shared" si="874"/>
        <v>0</v>
      </c>
      <c r="BW267" s="1243"/>
      <c r="BZ267" s="1278">
        <f>VLOOKUP($A267,'New Resources - Individual'!$A$4:$Y$151,BZ$2,FALSE)*BZ$1</f>
        <v>0</v>
      </c>
      <c r="CA267" s="1202">
        <f t="shared" si="919"/>
        <v>0</v>
      </c>
      <c r="CB267" s="1203">
        <f t="shared" si="875"/>
        <v>0</v>
      </c>
      <c r="CC267" s="1203">
        <f t="shared" si="876"/>
        <v>0</v>
      </c>
      <c r="CD267" s="1203">
        <f t="shared" si="877"/>
        <v>0</v>
      </c>
      <c r="CE267" s="1243"/>
      <c r="CH267" s="1278">
        <f>VLOOKUP($A267,'New Resources - Individual'!$A$4:$Y$151,CH$2,FALSE)*CH$1</f>
        <v>0</v>
      </c>
      <c r="CI267" s="1202">
        <f t="shared" si="920"/>
        <v>0</v>
      </c>
      <c r="CJ267" s="1203">
        <f t="shared" si="878"/>
        <v>0</v>
      </c>
      <c r="CK267" s="1203">
        <f t="shared" si="879"/>
        <v>0</v>
      </c>
      <c r="CL267" s="1203">
        <f t="shared" si="880"/>
        <v>0</v>
      </c>
      <c r="CM267" s="1243"/>
      <c r="CP267" s="1278">
        <f>VLOOKUP($A267,'New Resources - Individual'!$A$4:$Y$151,CP$2,FALSE)*CP$1</f>
        <v>0</v>
      </c>
      <c r="CQ267" s="1202">
        <f t="shared" si="921"/>
        <v>0</v>
      </c>
      <c r="CR267" s="1203">
        <f t="shared" si="881"/>
        <v>0</v>
      </c>
      <c r="CS267" s="1203">
        <f t="shared" si="882"/>
        <v>0</v>
      </c>
      <c r="CT267" s="1203">
        <f t="shared" si="883"/>
        <v>0</v>
      </c>
      <c r="CU267" s="1243"/>
      <c r="CX267" s="1278">
        <f>VLOOKUP($A267,'New Resources - Individual'!$A$4:$Y$151,CX$2,FALSE)*CX$1</f>
        <v>0</v>
      </c>
      <c r="CY267" s="1202">
        <f t="shared" si="922"/>
        <v>0</v>
      </c>
      <c r="CZ267" s="1203">
        <f t="shared" si="884"/>
        <v>0</v>
      </c>
      <c r="DA267" s="1203">
        <f t="shared" si="885"/>
        <v>0</v>
      </c>
      <c r="DB267" s="1203">
        <f t="shared" si="886"/>
        <v>0</v>
      </c>
      <c r="DC267" s="1243"/>
      <c r="DF267" s="1278">
        <f>VLOOKUP($A267,'New Resources - Individual'!$A$4:$Y$151,DF$2,FALSE)*DF$1</f>
        <v>0</v>
      </c>
      <c r="DG267" s="1202">
        <f t="shared" si="923"/>
        <v>0</v>
      </c>
      <c r="DH267" s="1203">
        <f t="shared" si="887"/>
        <v>0</v>
      </c>
      <c r="DI267" s="1203">
        <f t="shared" si="888"/>
        <v>0</v>
      </c>
      <c r="DJ267" s="1203">
        <f t="shared" si="889"/>
        <v>0</v>
      </c>
      <c r="DK267" s="1243"/>
      <c r="DN267" s="1278">
        <f>VLOOKUP($A267,'New Resources - Individual'!$A$4:$Y$151,DN$2,FALSE)*DN$1</f>
        <v>0</v>
      </c>
      <c r="DO267" s="1202">
        <f t="shared" si="924"/>
        <v>0</v>
      </c>
      <c r="DP267" s="1203">
        <f t="shared" si="890"/>
        <v>0</v>
      </c>
      <c r="DQ267" s="1203">
        <f t="shared" si="891"/>
        <v>0</v>
      </c>
      <c r="DR267" s="1203">
        <f t="shared" si="892"/>
        <v>0</v>
      </c>
      <c r="DS267" s="1243"/>
      <c r="DV267" s="1278">
        <f>VLOOKUP($A267,'New Resources - Individual'!$A$4:$Y$151,DV$2,FALSE)*DV$1</f>
        <v>0</v>
      </c>
      <c r="DW267" s="1202">
        <f t="shared" si="925"/>
        <v>0</v>
      </c>
      <c r="DX267" s="1203">
        <f t="shared" si="893"/>
        <v>0</v>
      </c>
      <c r="DY267" s="1203">
        <f t="shared" si="894"/>
        <v>0</v>
      </c>
      <c r="DZ267" s="1203">
        <f t="shared" si="895"/>
        <v>0</v>
      </c>
      <c r="EA267" s="1243"/>
      <c r="ED267" s="1278">
        <f>VLOOKUP($A267,'New Resources - Individual'!$A$4:$Y$151,ED$2,FALSE)*ED$1</f>
        <v>0</v>
      </c>
      <c r="EE267" s="1202">
        <f t="shared" si="926"/>
        <v>0</v>
      </c>
      <c r="EF267" s="1203">
        <f t="shared" si="896"/>
        <v>0</v>
      </c>
      <c r="EG267" s="1203">
        <f t="shared" si="897"/>
        <v>0</v>
      </c>
      <c r="EH267" s="1203">
        <f t="shared" si="898"/>
        <v>0</v>
      </c>
      <c r="EI267" s="1243"/>
      <c r="EL267" s="1278">
        <f>VLOOKUP($A267,'New Resources - Individual'!$A$4:$Y$151,EL$2,FALSE)*EL$1</f>
        <v>0</v>
      </c>
      <c r="EM267" s="1202">
        <f t="shared" si="927"/>
        <v>0</v>
      </c>
      <c r="EN267" s="1203">
        <f t="shared" si="899"/>
        <v>0</v>
      </c>
      <c r="EO267" s="1203">
        <f t="shared" si="900"/>
        <v>0</v>
      </c>
      <c r="EP267" s="1203">
        <f t="shared" si="901"/>
        <v>0</v>
      </c>
      <c r="EQ267" s="1243"/>
      <c r="ET267" s="1278">
        <f>VLOOKUP($A267,'New Resources - Individual'!$A$4:$Y$151,ET$2,FALSE)*ET$1</f>
        <v>0</v>
      </c>
      <c r="EU267" s="1202">
        <f t="shared" si="928"/>
        <v>0</v>
      </c>
      <c r="EV267" s="1203">
        <f t="shared" si="902"/>
        <v>0</v>
      </c>
      <c r="EW267" s="1203">
        <f t="shared" si="903"/>
        <v>0</v>
      </c>
      <c r="EX267" s="1203">
        <f t="shared" si="904"/>
        <v>0</v>
      </c>
      <c r="EY267" s="1243"/>
      <c r="FB267" s="1278">
        <f>VLOOKUP($A267,'New Resources - Individual'!$A$4:$Y$151,FB$2,FALSE)*FB$1</f>
        <v>0</v>
      </c>
      <c r="FC267" s="1202">
        <f t="shared" si="929"/>
        <v>0</v>
      </c>
      <c r="FD267" s="1203">
        <f t="shared" si="905"/>
        <v>0</v>
      </c>
      <c r="FE267" s="1203">
        <f t="shared" si="906"/>
        <v>0</v>
      </c>
      <c r="FF267" s="1203">
        <f t="shared" si="907"/>
        <v>0</v>
      </c>
      <c r="FG267" s="1243"/>
      <c r="FJ267" s="1278">
        <f>VLOOKUP($A267,'New Resources - Individual'!$A$4:$Y$151,FJ$2,FALSE)*FJ$1</f>
        <v>0</v>
      </c>
      <c r="FK267" s="1202">
        <f t="shared" si="930"/>
        <v>0</v>
      </c>
      <c r="FL267" s="1203">
        <f t="shared" si="908"/>
        <v>0</v>
      </c>
      <c r="FM267" s="1203">
        <f t="shared" si="909"/>
        <v>0</v>
      </c>
      <c r="FN267" s="1203">
        <f t="shared" si="910"/>
        <v>0</v>
      </c>
      <c r="FO267" s="1243"/>
    </row>
    <row r="268" spans="1:171">
      <c r="A268" s="1323">
        <v>102</v>
      </c>
      <c r="B268" s="1232" t="s">
        <v>731</v>
      </c>
      <c r="C268" s="1197"/>
      <c r="D268" s="1197">
        <v>403</v>
      </c>
      <c r="E268" s="629" t="s">
        <v>82</v>
      </c>
      <c r="F268" s="1199"/>
      <c r="G268" s="629"/>
      <c r="H268" s="629"/>
      <c r="I268" s="629"/>
      <c r="J268" s="630"/>
      <c r="K268" s="1167"/>
      <c r="N268" s="1278">
        <f>VLOOKUP($A268,'New Resources - Individual'!$A$4:$Y$151,N$2,FALSE)*N$1</f>
        <v>0</v>
      </c>
      <c r="O268" s="1202">
        <f>$G268+N268</f>
        <v>0</v>
      </c>
      <c r="P268" s="1203">
        <f t="shared" si="851"/>
        <v>0</v>
      </c>
      <c r="Q268" s="1203">
        <f t="shared" si="852"/>
        <v>0</v>
      </c>
      <c r="R268" s="1203">
        <f t="shared" si="853"/>
        <v>0</v>
      </c>
      <c r="S268" s="1243"/>
      <c r="V268" s="1330">
        <f>VLOOKUP($A268,'New Resources - Individual'!$A$4:$Y$151,V$2,FALSE)*V$1</f>
        <v>0</v>
      </c>
      <c r="W268" s="1202">
        <f>$G268+V268</f>
        <v>0</v>
      </c>
      <c r="X268" s="1203">
        <f t="shared" si="854"/>
        <v>0</v>
      </c>
      <c r="Y268" s="1203">
        <f t="shared" si="855"/>
        <v>0</v>
      </c>
      <c r="Z268" s="1203">
        <f t="shared" si="856"/>
        <v>0</v>
      </c>
      <c r="AA268" s="1243"/>
      <c r="AD268" s="1330">
        <f>VLOOKUP($A268,'New Resources - Individual'!$A$4:$Y$151,AD$2,FALSE)*AD$1</f>
        <v>0</v>
      </c>
      <c r="AE268" s="1202">
        <f>$G268+AD268</f>
        <v>0</v>
      </c>
      <c r="AF268" s="1203">
        <f t="shared" si="857"/>
        <v>0</v>
      </c>
      <c r="AG268" s="1203">
        <f t="shared" si="858"/>
        <v>0</v>
      </c>
      <c r="AH268" s="1203">
        <f t="shared" si="859"/>
        <v>0</v>
      </c>
      <c r="AI268" s="1243"/>
      <c r="AL268" s="1330">
        <f>VLOOKUP($A268,'New Resources - Individual'!$A$4:$Y$151,AL$2,FALSE)*AL$1</f>
        <v>0</v>
      </c>
      <c r="AM268" s="1202">
        <f>$G268+AL268</f>
        <v>0</v>
      </c>
      <c r="AN268" s="1203">
        <f t="shared" si="860"/>
        <v>0</v>
      </c>
      <c r="AO268" s="1203">
        <f t="shared" si="861"/>
        <v>0</v>
      </c>
      <c r="AP268" s="1203">
        <f t="shared" si="862"/>
        <v>0</v>
      </c>
      <c r="AQ268" s="1243"/>
      <c r="AT268" s="1330">
        <f>VLOOKUP($A268,'New Resources - Individual'!$A$4:$Y$151,AT$2,FALSE)*AT$1</f>
        <v>0</v>
      </c>
      <c r="AU268" s="1202">
        <f>$G268+AT268</f>
        <v>0</v>
      </c>
      <c r="AV268" s="1203">
        <f t="shared" si="863"/>
        <v>0</v>
      </c>
      <c r="AW268" s="1203">
        <f t="shared" si="864"/>
        <v>0</v>
      </c>
      <c r="AX268" s="1203">
        <f t="shared" si="865"/>
        <v>0</v>
      </c>
      <c r="AY268" s="1243"/>
      <c r="BB268" s="1330">
        <f>VLOOKUP($A268,'New Resources - Individual'!$A$4:$Y$151,BB$2,FALSE)*BB$1</f>
        <v>0</v>
      </c>
      <c r="BC268" s="1202">
        <f>$G268+BB268</f>
        <v>0</v>
      </c>
      <c r="BD268" s="1203">
        <f t="shared" si="866"/>
        <v>0</v>
      </c>
      <c r="BE268" s="1203">
        <f t="shared" si="867"/>
        <v>0</v>
      </c>
      <c r="BF268" s="1203">
        <f t="shared" si="868"/>
        <v>0</v>
      </c>
      <c r="BG268" s="1243"/>
      <c r="BJ268" s="1330">
        <f>VLOOKUP($A268,'New Resources - Individual'!$A$4:$Y$151,BJ$2,FALSE)*BJ$1</f>
        <v>0</v>
      </c>
      <c r="BK268" s="1202">
        <f>$G268+BJ268</f>
        <v>0</v>
      </c>
      <c r="BL268" s="1203">
        <f t="shared" si="869"/>
        <v>0</v>
      </c>
      <c r="BM268" s="1203">
        <f t="shared" si="870"/>
        <v>0</v>
      </c>
      <c r="BN268" s="1203">
        <f t="shared" si="871"/>
        <v>0</v>
      </c>
      <c r="BO268" s="1243"/>
      <c r="BR268" s="1330">
        <f>VLOOKUP($A268,'New Resources - Individual'!$A$4:$Y$151,BR$2,FALSE)*BR$1</f>
        <v>0</v>
      </c>
      <c r="BS268" s="1202">
        <f>$G268+BR268</f>
        <v>0</v>
      </c>
      <c r="BT268" s="1203">
        <f t="shared" si="872"/>
        <v>0</v>
      </c>
      <c r="BU268" s="1203">
        <f t="shared" si="873"/>
        <v>0</v>
      </c>
      <c r="BV268" s="1203">
        <f t="shared" si="874"/>
        <v>0</v>
      </c>
      <c r="BW268" s="1243"/>
      <c r="BZ268" s="1330">
        <f>VLOOKUP($A268,'New Resources - Individual'!$A$4:$Y$151,BZ$2,FALSE)*BZ$1</f>
        <v>0</v>
      </c>
      <c r="CA268" s="1202">
        <f>$G268+BZ268</f>
        <v>0</v>
      </c>
      <c r="CB268" s="1203">
        <f t="shared" si="875"/>
        <v>0</v>
      </c>
      <c r="CC268" s="1203">
        <f t="shared" si="876"/>
        <v>0</v>
      </c>
      <c r="CD268" s="1203">
        <f t="shared" si="877"/>
        <v>0</v>
      </c>
      <c r="CE268" s="1243"/>
      <c r="CH268" s="1330">
        <f>VLOOKUP($A268,'New Resources - Individual'!$A$4:$Y$151,CH$2,FALSE)*CH$1</f>
        <v>0</v>
      </c>
      <c r="CI268" s="1202">
        <f>$G268+CH268</f>
        <v>0</v>
      </c>
      <c r="CJ268" s="1203">
        <f t="shared" si="878"/>
        <v>0</v>
      </c>
      <c r="CK268" s="1203">
        <f t="shared" si="879"/>
        <v>0</v>
      </c>
      <c r="CL268" s="1203">
        <f t="shared" si="880"/>
        <v>0</v>
      </c>
      <c r="CM268" s="1243"/>
      <c r="CP268" s="1330">
        <f>VLOOKUP($A268,'New Resources - Individual'!$A$4:$Y$151,CP$2,FALSE)*CP$1</f>
        <v>0</v>
      </c>
      <c r="CQ268" s="1202">
        <f>$G268+CP268</f>
        <v>0</v>
      </c>
      <c r="CR268" s="1203">
        <f t="shared" si="881"/>
        <v>0</v>
      </c>
      <c r="CS268" s="1203">
        <f t="shared" si="882"/>
        <v>0</v>
      </c>
      <c r="CT268" s="1203">
        <f t="shared" si="883"/>
        <v>0</v>
      </c>
      <c r="CU268" s="1243"/>
      <c r="CX268" s="1330">
        <f>VLOOKUP($A268,'New Resources - Individual'!$A$4:$Y$151,CX$2,FALSE)*CX$1</f>
        <v>0</v>
      </c>
      <c r="CY268" s="1202">
        <f>$G268+CX268</f>
        <v>0</v>
      </c>
      <c r="CZ268" s="1203">
        <f t="shared" si="884"/>
        <v>0</v>
      </c>
      <c r="DA268" s="1203">
        <f t="shared" si="885"/>
        <v>0</v>
      </c>
      <c r="DB268" s="1203">
        <f t="shared" si="886"/>
        <v>0</v>
      </c>
      <c r="DC268" s="1243"/>
      <c r="DF268" s="1330">
        <f>VLOOKUP($A268,'New Resources - Individual'!$A$4:$Y$151,DF$2,FALSE)*DF$1</f>
        <v>0</v>
      </c>
      <c r="DG268" s="1202">
        <f>$G268+DF268</f>
        <v>0</v>
      </c>
      <c r="DH268" s="1203">
        <f t="shared" si="887"/>
        <v>0</v>
      </c>
      <c r="DI268" s="1203">
        <f t="shared" si="888"/>
        <v>0</v>
      </c>
      <c r="DJ268" s="1203">
        <f t="shared" si="889"/>
        <v>0</v>
      </c>
      <c r="DK268" s="1243"/>
      <c r="DN268" s="1330">
        <f>VLOOKUP($A268,'New Resources - Individual'!$A$4:$Y$151,DN$2,FALSE)*DN$1</f>
        <v>0</v>
      </c>
      <c r="DO268" s="1202">
        <f>$G268+DN268</f>
        <v>0</v>
      </c>
      <c r="DP268" s="1203">
        <f t="shared" si="890"/>
        <v>0</v>
      </c>
      <c r="DQ268" s="1203">
        <f t="shared" si="891"/>
        <v>0</v>
      </c>
      <c r="DR268" s="1203">
        <f t="shared" si="892"/>
        <v>0</v>
      </c>
      <c r="DS268" s="1243"/>
      <c r="DV268" s="1330">
        <f>VLOOKUP($A268,'New Resources - Individual'!$A$4:$Y$151,DV$2,FALSE)*DV$1</f>
        <v>0</v>
      </c>
      <c r="DW268" s="1202">
        <f>$G268+DV268</f>
        <v>0</v>
      </c>
      <c r="DX268" s="1203">
        <f t="shared" si="893"/>
        <v>0</v>
      </c>
      <c r="DY268" s="1203">
        <f t="shared" si="894"/>
        <v>0</v>
      </c>
      <c r="DZ268" s="1203">
        <f t="shared" si="895"/>
        <v>0</v>
      </c>
      <c r="EA268" s="1243"/>
      <c r="ED268" s="1330">
        <f>VLOOKUP($A268,'New Resources - Individual'!$A$4:$Y$151,ED$2,FALSE)*ED$1</f>
        <v>0</v>
      </c>
      <c r="EE268" s="1202">
        <f>$G268+ED268</f>
        <v>0</v>
      </c>
      <c r="EF268" s="1203">
        <f t="shared" si="896"/>
        <v>0</v>
      </c>
      <c r="EG268" s="1203">
        <f t="shared" si="897"/>
        <v>0</v>
      </c>
      <c r="EH268" s="1203">
        <f t="shared" si="898"/>
        <v>0</v>
      </c>
      <c r="EI268" s="1243"/>
      <c r="EL268" s="1330">
        <f>VLOOKUP($A268,'New Resources - Individual'!$A$4:$Y$151,EL$2,FALSE)*EL$1</f>
        <v>0</v>
      </c>
      <c r="EM268" s="1202">
        <f>$G268+EL268</f>
        <v>0</v>
      </c>
      <c r="EN268" s="1203">
        <f t="shared" si="899"/>
        <v>0</v>
      </c>
      <c r="EO268" s="1203">
        <f t="shared" si="900"/>
        <v>0</v>
      </c>
      <c r="EP268" s="1203">
        <f t="shared" si="901"/>
        <v>0</v>
      </c>
      <c r="EQ268" s="1243"/>
      <c r="ET268" s="1330">
        <f>VLOOKUP($A268,'New Resources - Individual'!$A$4:$Y$151,ET$2,FALSE)*ET$1</f>
        <v>0</v>
      </c>
      <c r="EU268" s="1202">
        <f>$G268+ET268</f>
        <v>0</v>
      </c>
      <c r="EV268" s="1203">
        <f t="shared" si="902"/>
        <v>0</v>
      </c>
      <c r="EW268" s="1203">
        <f t="shared" si="903"/>
        <v>0</v>
      </c>
      <c r="EX268" s="1203">
        <f t="shared" si="904"/>
        <v>0</v>
      </c>
      <c r="EY268" s="1243"/>
      <c r="FB268" s="1330">
        <f>VLOOKUP($A268,'New Resources - Individual'!$A$4:$Y$151,FB$2,FALSE)*FB$1</f>
        <v>0</v>
      </c>
      <c r="FC268" s="1202">
        <f>$G268+FB268</f>
        <v>0</v>
      </c>
      <c r="FD268" s="1203">
        <f t="shared" si="905"/>
        <v>0</v>
      </c>
      <c r="FE268" s="1203">
        <f t="shared" si="906"/>
        <v>0</v>
      </c>
      <c r="FF268" s="1203">
        <f t="shared" si="907"/>
        <v>0</v>
      </c>
      <c r="FG268" s="1243"/>
      <c r="FJ268" s="1330">
        <f>VLOOKUP($A268,'New Resources - Individual'!$A$4:$Y$151,FJ$2,FALSE)*FJ$1</f>
        <v>0</v>
      </c>
      <c r="FK268" s="1202">
        <f>$G268+FJ268</f>
        <v>0</v>
      </c>
      <c r="FL268" s="1203">
        <f t="shared" si="908"/>
        <v>0</v>
      </c>
      <c r="FM268" s="1203">
        <f t="shared" si="909"/>
        <v>0</v>
      </c>
      <c r="FN268" s="1203">
        <f t="shared" si="910"/>
        <v>0</v>
      </c>
      <c r="FO268" s="1243"/>
    </row>
    <row r="269" spans="1:171">
      <c r="A269" s="1323">
        <v>111</v>
      </c>
      <c r="B269" s="1232" t="s">
        <v>131</v>
      </c>
      <c r="C269" s="1197"/>
      <c r="D269" s="1197">
        <v>403</v>
      </c>
      <c r="E269" s="629" t="str">
        <f>'Sch 3 - Expenses'!E105</f>
        <v>TRANS</v>
      </c>
      <c r="F269" s="1199"/>
      <c r="G269" s="629">
        <f>'Sch 3 - Expenses'!G105</f>
        <v>0</v>
      </c>
      <c r="H269" s="629">
        <f>'Sch 3 - Expenses'!H105</f>
        <v>0</v>
      </c>
      <c r="I269" s="629">
        <f>'Sch 3 - Expenses'!I105</f>
        <v>0</v>
      </c>
      <c r="J269" s="630">
        <f>'Sch 3 - Expenses'!J105</f>
        <v>0</v>
      </c>
      <c r="K269" s="1167">
        <f>IF($E269="DIRECT",0,1)</f>
        <v>1</v>
      </c>
      <c r="N269" s="1278">
        <f>VLOOKUP($A269,'New Resources - Individual'!$A$4:$Y$151,N$2,FALSE)*N$1</f>
        <v>0</v>
      </c>
      <c r="O269" s="1202">
        <f>$G269+N269</f>
        <v>0</v>
      </c>
      <c r="P269" s="1203">
        <f t="shared" si="851"/>
        <v>0</v>
      </c>
      <c r="Q269" s="1203">
        <f t="shared" si="852"/>
        <v>0</v>
      </c>
      <c r="R269" s="1203">
        <f t="shared" si="853"/>
        <v>0</v>
      </c>
      <c r="S269" s="1243"/>
      <c r="V269" s="1278">
        <f>VLOOKUP($A269,'New Resources - Individual'!$A$4:$Y$151,V$2,FALSE)*V$1</f>
        <v>0</v>
      </c>
      <c r="W269" s="1202">
        <f>$G269+V269</f>
        <v>0</v>
      </c>
      <c r="X269" s="1203">
        <f t="shared" si="854"/>
        <v>0</v>
      </c>
      <c r="Y269" s="1203">
        <f t="shared" si="855"/>
        <v>0</v>
      </c>
      <c r="Z269" s="1203">
        <f t="shared" si="856"/>
        <v>0</v>
      </c>
      <c r="AA269" s="1243"/>
      <c r="AD269" s="1278">
        <f>VLOOKUP($A269,'New Resources - Individual'!$A$4:$Y$151,AD$2,FALSE)*AD$1</f>
        <v>0</v>
      </c>
      <c r="AE269" s="1202">
        <f>$G269+AD269</f>
        <v>0</v>
      </c>
      <c r="AF269" s="1203">
        <f t="shared" si="857"/>
        <v>0</v>
      </c>
      <c r="AG269" s="1203">
        <f t="shared" si="858"/>
        <v>0</v>
      </c>
      <c r="AH269" s="1203">
        <f t="shared" si="859"/>
        <v>0</v>
      </c>
      <c r="AI269" s="1243"/>
      <c r="AL269" s="1278">
        <f>VLOOKUP($A269,'New Resources - Individual'!$A$4:$Y$151,AL$2,FALSE)*AL$1</f>
        <v>0</v>
      </c>
      <c r="AM269" s="1202">
        <f>$G269+AL269</f>
        <v>0</v>
      </c>
      <c r="AN269" s="1203">
        <f t="shared" si="860"/>
        <v>0</v>
      </c>
      <c r="AO269" s="1203">
        <f t="shared" si="861"/>
        <v>0</v>
      </c>
      <c r="AP269" s="1203">
        <f t="shared" si="862"/>
        <v>0</v>
      </c>
      <c r="AQ269" s="1243"/>
      <c r="AT269" s="1278">
        <f>VLOOKUP($A269,'New Resources - Individual'!$A$4:$Y$151,AT$2,FALSE)*AT$1</f>
        <v>0</v>
      </c>
      <c r="AU269" s="1202">
        <f>$G269+AT269</f>
        <v>0</v>
      </c>
      <c r="AV269" s="1203">
        <f t="shared" si="863"/>
        <v>0</v>
      </c>
      <c r="AW269" s="1203">
        <f t="shared" si="864"/>
        <v>0</v>
      </c>
      <c r="AX269" s="1203">
        <f t="shared" si="865"/>
        <v>0</v>
      </c>
      <c r="AY269" s="1243"/>
      <c r="BB269" s="1278">
        <f>VLOOKUP($A269,'New Resources - Individual'!$A$4:$Y$151,BB$2,FALSE)*BB$1</f>
        <v>0</v>
      </c>
      <c r="BC269" s="1202">
        <f>$G269+BB269</f>
        <v>0</v>
      </c>
      <c r="BD269" s="1203">
        <f t="shared" si="866"/>
        <v>0</v>
      </c>
      <c r="BE269" s="1203">
        <f t="shared" si="867"/>
        <v>0</v>
      </c>
      <c r="BF269" s="1203">
        <f t="shared" si="868"/>
        <v>0</v>
      </c>
      <c r="BG269" s="1243"/>
      <c r="BJ269" s="1278">
        <f>VLOOKUP($A269,'New Resources - Individual'!$A$4:$Y$151,BJ$2,FALSE)*BJ$1</f>
        <v>0</v>
      </c>
      <c r="BK269" s="1202">
        <f>$G269+BJ269</f>
        <v>0</v>
      </c>
      <c r="BL269" s="1203">
        <f t="shared" si="869"/>
        <v>0</v>
      </c>
      <c r="BM269" s="1203">
        <f t="shared" si="870"/>
        <v>0</v>
      </c>
      <c r="BN269" s="1203">
        <f t="shared" si="871"/>
        <v>0</v>
      </c>
      <c r="BO269" s="1243"/>
      <c r="BR269" s="1278">
        <f>VLOOKUP($A269,'New Resources - Individual'!$A$4:$Y$151,BR$2,FALSE)*BR$1</f>
        <v>0</v>
      </c>
      <c r="BS269" s="1202">
        <f>$G269+BR269</f>
        <v>0</v>
      </c>
      <c r="BT269" s="1203">
        <f t="shared" si="872"/>
        <v>0</v>
      </c>
      <c r="BU269" s="1203">
        <f t="shared" si="873"/>
        <v>0</v>
      </c>
      <c r="BV269" s="1203">
        <f t="shared" si="874"/>
        <v>0</v>
      </c>
      <c r="BW269" s="1243"/>
      <c r="BZ269" s="1278">
        <f>VLOOKUP($A269,'New Resources - Individual'!$A$4:$Y$151,BZ$2,FALSE)*BZ$1</f>
        <v>0</v>
      </c>
      <c r="CA269" s="1202">
        <f>$G269+BZ269</f>
        <v>0</v>
      </c>
      <c r="CB269" s="1203">
        <f t="shared" si="875"/>
        <v>0</v>
      </c>
      <c r="CC269" s="1203">
        <f t="shared" si="876"/>
        <v>0</v>
      </c>
      <c r="CD269" s="1203">
        <f t="shared" si="877"/>
        <v>0</v>
      </c>
      <c r="CE269" s="1243"/>
      <c r="CH269" s="1278">
        <f>VLOOKUP($A269,'New Resources - Individual'!$A$4:$Y$151,CH$2,FALSE)*CH$1</f>
        <v>0</v>
      </c>
      <c r="CI269" s="1202">
        <f>$G269+CH269</f>
        <v>0</v>
      </c>
      <c r="CJ269" s="1203">
        <f t="shared" si="878"/>
        <v>0</v>
      </c>
      <c r="CK269" s="1203">
        <f t="shared" si="879"/>
        <v>0</v>
      </c>
      <c r="CL269" s="1203">
        <f t="shared" si="880"/>
        <v>0</v>
      </c>
      <c r="CM269" s="1243"/>
      <c r="CP269" s="1278">
        <f>VLOOKUP($A269,'New Resources - Individual'!$A$4:$Y$151,CP$2,FALSE)*CP$1</f>
        <v>0</v>
      </c>
      <c r="CQ269" s="1202">
        <f>$G269+CP269</f>
        <v>0</v>
      </c>
      <c r="CR269" s="1203">
        <f t="shared" si="881"/>
        <v>0</v>
      </c>
      <c r="CS269" s="1203">
        <f t="shared" si="882"/>
        <v>0</v>
      </c>
      <c r="CT269" s="1203">
        <f t="shared" si="883"/>
        <v>0</v>
      </c>
      <c r="CU269" s="1243"/>
      <c r="CX269" s="1278">
        <f>VLOOKUP($A269,'New Resources - Individual'!$A$4:$Y$151,CX$2,FALSE)*CX$1</f>
        <v>0</v>
      </c>
      <c r="CY269" s="1202">
        <f>$G269+CX269</f>
        <v>0</v>
      </c>
      <c r="CZ269" s="1203">
        <f t="shared" si="884"/>
        <v>0</v>
      </c>
      <c r="DA269" s="1203">
        <f t="shared" si="885"/>
        <v>0</v>
      </c>
      <c r="DB269" s="1203">
        <f t="shared" si="886"/>
        <v>0</v>
      </c>
      <c r="DC269" s="1243"/>
      <c r="DF269" s="1278">
        <f>VLOOKUP($A269,'New Resources - Individual'!$A$4:$Y$151,DF$2,FALSE)*DF$1</f>
        <v>0</v>
      </c>
      <c r="DG269" s="1202">
        <f>$G269+DF269</f>
        <v>0</v>
      </c>
      <c r="DH269" s="1203">
        <f t="shared" si="887"/>
        <v>0</v>
      </c>
      <c r="DI269" s="1203">
        <f t="shared" si="888"/>
        <v>0</v>
      </c>
      <c r="DJ269" s="1203">
        <f t="shared" si="889"/>
        <v>0</v>
      </c>
      <c r="DK269" s="1243"/>
      <c r="DN269" s="1278">
        <f>VLOOKUP($A269,'New Resources - Individual'!$A$4:$Y$151,DN$2,FALSE)*DN$1</f>
        <v>0</v>
      </c>
      <c r="DO269" s="1202">
        <f>$G269+DN269</f>
        <v>0</v>
      </c>
      <c r="DP269" s="1203">
        <f t="shared" si="890"/>
        <v>0</v>
      </c>
      <c r="DQ269" s="1203">
        <f t="shared" si="891"/>
        <v>0</v>
      </c>
      <c r="DR269" s="1203">
        <f t="shared" si="892"/>
        <v>0</v>
      </c>
      <c r="DS269" s="1243"/>
      <c r="DV269" s="1278">
        <f>VLOOKUP($A269,'New Resources - Individual'!$A$4:$Y$151,DV$2,FALSE)*DV$1</f>
        <v>0</v>
      </c>
      <c r="DW269" s="1202">
        <f>$G269+DV269</f>
        <v>0</v>
      </c>
      <c r="DX269" s="1203">
        <f t="shared" si="893"/>
        <v>0</v>
      </c>
      <c r="DY269" s="1203">
        <f t="shared" si="894"/>
        <v>0</v>
      </c>
      <c r="DZ269" s="1203">
        <f t="shared" si="895"/>
        <v>0</v>
      </c>
      <c r="EA269" s="1243"/>
      <c r="ED269" s="1278">
        <f>VLOOKUP($A269,'New Resources - Individual'!$A$4:$Y$151,ED$2,FALSE)*ED$1</f>
        <v>0</v>
      </c>
      <c r="EE269" s="1202">
        <f>$G269+ED269</f>
        <v>0</v>
      </c>
      <c r="EF269" s="1203">
        <f t="shared" si="896"/>
        <v>0</v>
      </c>
      <c r="EG269" s="1203">
        <f t="shared" si="897"/>
        <v>0</v>
      </c>
      <c r="EH269" s="1203">
        <f t="shared" si="898"/>
        <v>0</v>
      </c>
      <c r="EI269" s="1243"/>
      <c r="EL269" s="1278">
        <f>VLOOKUP($A269,'New Resources - Individual'!$A$4:$Y$151,EL$2,FALSE)*EL$1</f>
        <v>0</v>
      </c>
      <c r="EM269" s="1202">
        <f>$G269+EL269</f>
        <v>0</v>
      </c>
      <c r="EN269" s="1203">
        <f t="shared" si="899"/>
        <v>0</v>
      </c>
      <c r="EO269" s="1203">
        <f t="shared" si="900"/>
        <v>0</v>
      </c>
      <c r="EP269" s="1203">
        <f t="shared" si="901"/>
        <v>0</v>
      </c>
      <c r="EQ269" s="1243"/>
      <c r="ET269" s="1278">
        <f>VLOOKUP($A269,'New Resources - Individual'!$A$4:$Y$151,ET$2,FALSE)*ET$1</f>
        <v>0</v>
      </c>
      <c r="EU269" s="1202">
        <f>$G269+ET269</f>
        <v>0</v>
      </c>
      <c r="EV269" s="1203">
        <f t="shared" si="902"/>
        <v>0</v>
      </c>
      <c r="EW269" s="1203">
        <f t="shared" si="903"/>
        <v>0</v>
      </c>
      <c r="EX269" s="1203">
        <f t="shared" si="904"/>
        <v>0</v>
      </c>
      <c r="EY269" s="1243"/>
      <c r="FB269" s="1278">
        <f>VLOOKUP($A269,'New Resources - Individual'!$A$4:$Y$151,FB$2,FALSE)*FB$1</f>
        <v>0</v>
      </c>
      <c r="FC269" s="1202">
        <f>$G269+FB269</f>
        <v>0</v>
      </c>
      <c r="FD269" s="1203">
        <f t="shared" si="905"/>
        <v>0</v>
      </c>
      <c r="FE269" s="1203">
        <f t="shared" si="906"/>
        <v>0</v>
      </c>
      <c r="FF269" s="1203">
        <f t="shared" si="907"/>
        <v>0</v>
      </c>
      <c r="FG269" s="1243"/>
      <c r="FJ269" s="1278">
        <f>VLOOKUP($A269,'New Resources - Individual'!$A$4:$Y$151,FJ$2,FALSE)*FJ$1</f>
        <v>0</v>
      </c>
      <c r="FK269" s="1202">
        <f>$G269+FJ269</f>
        <v>0</v>
      </c>
      <c r="FL269" s="1203">
        <f t="shared" si="908"/>
        <v>0</v>
      </c>
      <c r="FM269" s="1203">
        <f t="shared" si="909"/>
        <v>0</v>
      </c>
      <c r="FN269" s="1203">
        <f t="shared" si="910"/>
        <v>0</v>
      </c>
      <c r="FO269" s="1243"/>
    </row>
    <row r="270" spans="1:171">
      <c r="A270" s="1325"/>
      <c r="B270" s="1232" t="s">
        <v>401</v>
      </c>
      <c r="C270" s="1197"/>
      <c r="D270" s="1197">
        <v>403</v>
      </c>
      <c r="E270" s="629" t="str">
        <f>'Sch 3 - Expenses'!E106</f>
        <v>DIST</v>
      </c>
      <c r="F270" s="1199"/>
      <c r="G270" s="629">
        <f>'Sch 3 - Expenses'!G106</f>
        <v>0</v>
      </c>
      <c r="H270" s="629">
        <f>'Sch 3 - Expenses'!H106</f>
        <v>0</v>
      </c>
      <c r="I270" s="629">
        <f>'Sch 3 - Expenses'!I106</f>
        <v>0</v>
      </c>
      <c r="J270" s="630">
        <f>'Sch 3 - Expenses'!J106</f>
        <v>0</v>
      </c>
      <c r="K270" s="1167">
        <f t="shared" si="850"/>
        <v>1</v>
      </c>
      <c r="O270" s="1202">
        <f t="shared" ref="O270:O276" si="931">$G270</f>
        <v>0</v>
      </c>
      <c r="P270" s="1203">
        <f t="shared" si="851"/>
        <v>0</v>
      </c>
      <c r="Q270" s="1203">
        <f t="shared" si="852"/>
        <v>0</v>
      </c>
      <c r="R270" s="1203">
        <f t="shared" si="853"/>
        <v>0</v>
      </c>
      <c r="S270" s="1243"/>
      <c r="W270" s="1202">
        <f t="shared" ref="W270:W276" si="932">$G270</f>
        <v>0</v>
      </c>
      <c r="X270" s="1203">
        <f t="shared" si="854"/>
        <v>0</v>
      </c>
      <c r="Y270" s="1203">
        <f t="shared" si="855"/>
        <v>0</v>
      </c>
      <c r="Z270" s="1203">
        <f t="shared" si="856"/>
        <v>0</v>
      </c>
      <c r="AA270" s="1243"/>
      <c r="AE270" s="1202">
        <f t="shared" ref="AE270:AE276" si="933">$G270</f>
        <v>0</v>
      </c>
      <c r="AF270" s="1203">
        <f t="shared" si="857"/>
        <v>0</v>
      </c>
      <c r="AG270" s="1203">
        <f t="shared" si="858"/>
        <v>0</v>
      </c>
      <c r="AH270" s="1203">
        <f t="shared" si="859"/>
        <v>0</v>
      </c>
      <c r="AI270" s="1243"/>
      <c r="AM270" s="1202">
        <f t="shared" ref="AM270:AM276" si="934">$G270</f>
        <v>0</v>
      </c>
      <c r="AN270" s="1203">
        <f t="shared" si="860"/>
        <v>0</v>
      </c>
      <c r="AO270" s="1203">
        <f t="shared" si="861"/>
        <v>0</v>
      </c>
      <c r="AP270" s="1203">
        <f t="shared" si="862"/>
        <v>0</v>
      </c>
      <c r="AQ270" s="1243"/>
      <c r="AU270" s="1202">
        <f t="shared" ref="AU270:AU276" si="935">$G270</f>
        <v>0</v>
      </c>
      <c r="AV270" s="1203">
        <f t="shared" si="863"/>
        <v>0</v>
      </c>
      <c r="AW270" s="1203">
        <f t="shared" si="864"/>
        <v>0</v>
      </c>
      <c r="AX270" s="1203">
        <f t="shared" si="865"/>
        <v>0</v>
      </c>
      <c r="AY270" s="1243"/>
      <c r="BC270" s="1202">
        <f t="shared" ref="BC270:BC276" si="936">$G270</f>
        <v>0</v>
      </c>
      <c r="BD270" s="1203">
        <f t="shared" si="866"/>
        <v>0</v>
      </c>
      <c r="BE270" s="1203">
        <f t="shared" si="867"/>
        <v>0</v>
      </c>
      <c r="BF270" s="1203">
        <f t="shared" si="868"/>
        <v>0</v>
      </c>
      <c r="BG270" s="1243"/>
      <c r="BK270" s="1202">
        <f t="shared" ref="BK270:BK276" si="937">$G270</f>
        <v>0</v>
      </c>
      <c r="BL270" s="1203">
        <f t="shared" si="869"/>
        <v>0</v>
      </c>
      <c r="BM270" s="1203">
        <f t="shared" si="870"/>
        <v>0</v>
      </c>
      <c r="BN270" s="1203">
        <f t="shared" si="871"/>
        <v>0</v>
      </c>
      <c r="BO270" s="1243"/>
      <c r="BS270" s="1202">
        <f t="shared" ref="BS270:BS276" si="938">$G270</f>
        <v>0</v>
      </c>
      <c r="BT270" s="1203">
        <f t="shared" si="872"/>
        <v>0</v>
      </c>
      <c r="BU270" s="1203">
        <f t="shared" si="873"/>
        <v>0</v>
      </c>
      <c r="BV270" s="1203">
        <f t="shared" si="874"/>
        <v>0</v>
      </c>
      <c r="BW270" s="1243"/>
      <c r="CA270" s="1202">
        <f t="shared" ref="CA270:CA276" si="939">$G270</f>
        <v>0</v>
      </c>
      <c r="CB270" s="1203">
        <f t="shared" si="875"/>
        <v>0</v>
      </c>
      <c r="CC270" s="1203">
        <f t="shared" si="876"/>
        <v>0</v>
      </c>
      <c r="CD270" s="1203">
        <f t="shared" si="877"/>
        <v>0</v>
      </c>
      <c r="CE270" s="1243"/>
      <c r="CI270" s="1202">
        <f t="shared" ref="CI270:CI276" si="940">$G270</f>
        <v>0</v>
      </c>
      <c r="CJ270" s="1203">
        <f t="shared" si="878"/>
        <v>0</v>
      </c>
      <c r="CK270" s="1203">
        <f t="shared" si="879"/>
        <v>0</v>
      </c>
      <c r="CL270" s="1203">
        <f t="shared" si="880"/>
        <v>0</v>
      </c>
      <c r="CM270" s="1243"/>
      <c r="CQ270" s="1202">
        <f t="shared" ref="CQ270:CQ276" si="941">$G270</f>
        <v>0</v>
      </c>
      <c r="CR270" s="1203">
        <f t="shared" si="881"/>
        <v>0</v>
      </c>
      <c r="CS270" s="1203">
        <f t="shared" si="882"/>
        <v>0</v>
      </c>
      <c r="CT270" s="1203">
        <f t="shared" si="883"/>
        <v>0</v>
      </c>
      <c r="CU270" s="1243"/>
      <c r="CY270" s="1202">
        <f t="shared" ref="CY270:CY276" si="942">$G270</f>
        <v>0</v>
      </c>
      <c r="CZ270" s="1203">
        <f t="shared" si="884"/>
        <v>0</v>
      </c>
      <c r="DA270" s="1203">
        <f t="shared" si="885"/>
        <v>0</v>
      </c>
      <c r="DB270" s="1203">
        <f t="shared" si="886"/>
        <v>0</v>
      </c>
      <c r="DC270" s="1243"/>
      <c r="DG270" s="1202">
        <f t="shared" ref="DG270:DG276" si="943">$G270</f>
        <v>0</v>
      </c>
      <c r="DH270" s="1203">
        <f t="shared" si="887"/>
        <v>0</v>
      </c>
      <c r="DI270" s="1203">
        <f t="shared" si="888"/>
        <v>0</v>
      </c>
      <c r="DJ270" s="1203">
        <f t="shared" si="889"/>
        <v>0</v>
      </c>
      <c r="DK270" s="1243"/>
      <c r="DO270" s="1202">
        <f t="shared" ref="DO270:DO276" si="944">$G270</f>
        <v>0</v>
      </c>
      <c r="DP270" s="1203">
        <f t="shared" si="890"/>
        <v>0</v>
      </c>
      <c r="DQ270" s="1203">
        <f t="shared" si="891"/>
        <v>0</v>
      </c>
      <c r="DR270" s="1203">
        <f t="shared" si="892"/>
        <v>0</v>
      </c>
      <c r="DS270" s="1243"/>
      <c r="DW270" s="1202">
        <f t="shared" ref="DW270:DW276" si="945">$G270</f>
        <v>0</v>
      </c>
      <c r="DX270" s="1203">
        <f t="shared" si="893"/>
        <v>0</v>
      </c>
      <c r="DY270" s="1203">
        <f t="shared" si="894"/>
        <v>0</v>
      </c>
      <c r="DZ270" s="1203">
        <f t="shared" si="895"/>
        <v>0</v>
      </c>
      <c r="EA270" s="1243"/>
      <c r="EE270" s="1202">
        <f t="shared" ref="EE270:EE276" si="946">$G270</f>
        <v>0</v>
      </c>
      <c r="EF270" s="1203">
        <f t="shared" si="896"/>
        <v>0</v>
      </c>
      <c r="EG270" s="1203">
        <f t="shared" si="897"/>
        <v>0</v>
      </c>
      <c r="EH270" s="1203">
        <f t="shared" si="898"/>
        <v>0</v>
      </c>
      <c r="EI270" s="1243"/>
      <c r="EM270" s="1202">
        <f t="shared" ref="EM270:EM276" si="947">$G270</f>
        <v>0</v>
      </c>
      <c r="EN270" s="1203">
        <f t="shared" si="899"/>
        <v>0</v>
      </c>
      <c r="EO270" s="1203">
        <f t="shared" si="900"/>
        <v>0</v>
      </c>
      <c r="EP270" s="1203">
        <f t="shared" si="901"/>
        <v>0</v>
      </c>
      <c r="EQ270" s="1243"/>
      <c r="EU270" s="1202">
        <f t="shared" ref="EU270:EU276" si="948">$G270</f>
        <v>0</v>
      </c>
      <c r="EV270" s="1203">
        <f t="shared" si="902"/>
        <v>0</v>
      </c>
      <c r="EW270" s="1203">
        <f t="shared" si="903"/>
        <v>0</v>
      </c>
      <c r="EX270" s="1203">
        <f t="shared" si="904"/>
        <v>0</v>
      </c>
      <c r="EY270" s="1243"/>
      <c r="FC270" s="1202">
        <f t="shared" ref="FC270:FC276" si="949">$G270</f>
        <v>0</v>
      </c>
      <c r="FD270" s="1203">
        <f t="shared" si="905"/>
        <v>0</v>
      </c>
      <c r="FE270" s="1203">
        <f t="shared" si="906"/>
        <v>0</v>
      </c>
      <c r="FF270" s="1203">
        <f t="shared" si="907"/>
        <v>0</v>
      </c>
      <c r="FG270" s="1243"/>
      <c r="FK270" s="1202">
        <f t="shared" ref="FK270:FK276" si="950">$G270</f>
        <v>0</v>
      </c>
      <c r="FL270" s="1203">
        <f t="shared" si="908"/>
        <v>0</v>
      </c>
      <c r="FM270" s="1203">
        <f t="shared" si="909"/>
        <v>0</v>
      </c>
      <c r="FN270" s="1203">
        <f t="shared" si="910"/>
        <v>0</v>
      </c>
      <c r="FO270" s="1243"/>
    </row>
    <row r="271" spans="1:171">
      <c r="A271" s="1325"/>
      <c r="B271" s="1232" t="s">
        <v>84</v>
      </c>
      <c r="C271" s="1197"/>
      <c r="D271" s="1197">
        <v>403</v>
      </c>
      <c r="E271" s="629" t="str">
        <f>'Sch 3 - Expenses'!E107</f>
        <v>GP</v>
      </c>
      <c r="F271" s="1199"/>
      <c r="G271" s="629">
        <f>'Sch 3 - Expenses'!G107</f>
        <v>0</v>
      </c>
      <c r="H271" s="629">
        <f>'Sch 3 - Expenses'!H107</f>
        <v>0</v>
      </c>
      <c r="I271" s="629">
        <f>'Sch 3 - Expenses'!I107</f>
        <v>0</v>
      </c>
      <c r="J271" s="630">
        <f>'Sch 3 - Expenses'!J107</f>
        <v>0</v>
      </c>
      <c r="K271" s="1167">
        <f t="shared" si="850"/>
        <v>1</v>
      </c>
      <c r="O271" s="1202" t="e">
        <f>($G271/$G59)*O59</f>
        <v>#DIV/0!</v>
      </c>
      <c r="P271" s="1203" t="e">
        <f t="shared" si="851"/>
        <v>#DIV/0!</v>
      </c>
      <c r="Q271" s="1203" t="e">
        <f t="shared" si="852"/>
        <v>#DIV/0!</v>
      </c>
      <c r="R271" s="1203" t="e">
        <f t="shared" si="853"/>
        <v>#DIV/0!</v>
      </c>
      <c r="S271" s="1243"/>
      <c r="W271" s="1202" t="e">
        <f>($G271/$G59)*W59</f>
        <v>#DIV/0!</v>
      </c>
      <c r="X271" s="1203" t="e">
        <f t="shared" si="854"/>
        <v>#DIV/0!</v>
      </c>
      <c r="Y271" s="1203" t="e">
        <f t="shared" si="855"/>
        <v>#DIV/0!</v>
      </c>
      <c r="Z271" s="1203" t="e">
        <f t="shared" si="856"/>
        <v>#DIV/0!</v>
      </c>
      <c r="AA271" s="1243"/>
      <c r="AE271" s="1202" t="e">
        <f>($G271/$G59)*AE59</f>
        <v>#DIV/0!</v>
      </c>
      <c r="AF271" s="1203" t="e">
        <f t="shared" si="857"/>
        <v>#DIV/0!</v>
      </c>
      <c r="AG271" s="1203" t="e">
        <f t="shared" si="858"/>
        <v>#DIV/0!</v>
      </c>
      <c r="AH271" s="1203" t="e">
        <f t="shared" si="859"/>
        <v>#DIV/0!</v>
      </c>
      <c r="AI271" s="1243"/>
      <c r="AM271" s="1202" t="e">
        <f>($G271/$G59)*AM59</f>
        <v>#DIV/0!</v>
      </c>
      <c r="AN271" s="1203" t="e">
        <f t="shared" si="860"/>
        <v>#DIV/0!</v>
      </c>
      <c r="AO271" s="1203" t="e">
        <f t="shared" si="861"/>
        <v>#DIV/0!</v>
      </c>
      <c r="AP271" s="1203" t="e">
        <f t="shared" si="862"/>
        <v>#DIV/0!</v>
      </c>
      <c r="AQ271" s="1243"/>
      <c r="AU271" s="1202" t="e">
        <f>($G271/$G59)*AU59</f>
        <v>#DIV/0!</v>
      </c>
      <c r="AV271" s="1203" t="e">
        <f t="shared" si="863"/>
        <v>#DIV/0!</v>
      </c>
      <c r="AW271" s="1203" t="e">
        <f t="shared" si="864"/>
        <v>#DIV/0!</v>
      </c>
      <c r="AX271" s="1203" t="e">
        <f t="shared" si="865"/>
        <v>#DIV/0!</v>
      </c>
      <c r="AY271" s="1243"/>
      <c r="BC271" s="1202" t="e">
        <f>($G271/$G59)*BC59</f>
        <v>#DIV/0!</v>
      </c>
      <c r="BD271" s="1203" t="e">
        <f t="shared" si="866"/>
        <v>#DIV/0!</v>
      </c>
      <c r="BE271" s="1203" t="e">
        <f t="shared" si="867"/>
        <v>#DIV/0!</v>
      </c>
      <c r="BF271" s="1203" t="e">
        <f t="shared" si="868"/>
        <v>#DIV/0!</v>
      </c>
      <c r="BG271" s="1243"/>
      <c r="BK271" s="1202" t="e">
        <f>($G271/$G59)*BK59</f>
        <v>#DIV/0!</v>
      </c>
      <c r="BL271" s="1203" t="e">
        <f t="shared" si="869"/>
        <v>#DIV/0!</v>
      </c>
      <c r="BM271" s="1203" t="e">
        <f t="shared" si="870"/>
        <v>#DIV/0!</v>
      </c>
      <c r="BN271" s="1203" t="e">
        <f t="shared" si="871"/>
        <v>#DIV/0!</v>
      </c>
      <c r="BO271" s="1243"/>
      <c r="BS271" s="1202" t="e">
        <f>($G271/$G59)*BS59</f>
        <v>#DIV/0!</v>
      </c>
      <c r="BT271" s="1203" t="e">
        <f t="shared" si="872"/>
        <v>#DIV/0!</v>
      </c>
      <c r="BU271" s="1203" t="e">
        <f t="shared" si="873"/>
        <v>#DIV/0!</v>
      </c>
      <c r="BV271" s="1203" t="e">
        <f t="shared" si="874"/>
        <v>#DIV/0!</v>
      </c>
      <c r="BW271" s="1243"/>
      <c r="CA271" s="1202" t="e">
        <f>($G271/$G59)*CA59</f>
        <v>#DIV/0!</v>
      </c>
      <c r="CB271" s="1203" t="e">
        <f t="shared" si="875"/>
        <v>#DIV/0!</v>
      </c>
      <c r="CC271" s="1203" t="e">
        <f t="shared" si="876"/>
        <v>#DIV/0!</v>
      </c>
      <c r="CD271" s="1203" t="e">
        <f t="shared" si="877"/>
        <v>#DIV/0!</v>
      </c>
      <c r="CE271" s="1243"/>
      <c r="CI271" s="1202" t="e">
        <f>($G271/$G59)*CI59</f>
        <v>#DIV/0!</v>
      </c>
      <c r="CJ271" s="1203" t="e">
        <f t="shared" si="878"/>
        <v>#DIV/0!</v>
      </c>
      <c r="CK271" s="1203" t="e">
        <f t="shared" si="879"/>
        <v>#DIV/0!</v>
      </c>
      <c r="CL271" s="1203" t="e">
        <f t="shared" si="880"/>
        <v>#DIV/0!</v>
      </c>
      <c r="CM271" s="1243"/>
      <c r="CQ271" s="1202" t="e">
        <f>($G271/$G59)*CQ59</f>
        <v>#DIV/0!</v>
      </c>
      <c r="CR271" s="1203" t="e">
        <f t="shared" si="881"/>
        <v>#DIV/0!</v>
      </c>
      <c r="CS271" s="1203" t="e">
        <f t="shared" si="882"/>
        <v>#DIV/0!</v>
      </c>
      <c r="CT271" s="1203" t="e">
        <f t="shared" si="883"/>
        <v>#DIV/0!</v>
      </c>
      <c r="CU271" s="1243"/>
      <c r="CY271" s="1202" t="e">
        <f>($G271/$G59)*CY59</f>
        <v>#DIV/0!</v>
      </c>
      <c r="CZ271" s="1203" t="e">
        <f t="shared" si="884"/>
        <v>#DIV/0!</v>
      </c>
      <c r="DA271" s="1203" t="e">
        <f t="shared" si="885"/>
        <v>#DIV/0!</v>
      </c>
      <c r="DB271" s="1203" t="e">
        <f t="shared" si="886"/>
        <v>#DIV/0!</v>
      </c>
      <c r="DC271" s="1243"/>
      <c r="DG271" s="1202" t="e">
        <f>($G271/$G59)*DG59</f>
        <v>#DIV/0!</v>
      </c>
      <c r="DH271" s="1203" t="e">
        <f t="shared" si="887"/>
        <v>#DIV/0!</v>
      </c>
      <c r="DI271" s="1203" t="e">
        <f t="shared" si="888"/>
        <v>#DIV/0!</v>
      </c>
      <c r="DJ271" s="1203" t="e">
        <f t="shared" si="889"/>
        <v>#DIV/0!</v>
      </c>
      <c r="DK271" s="1243"/>
      <c r="DO271" s="1202" t="e">
        <f>($G271/$G59)*DO59</f>
        <v>#DIV/0!</v>
      </c>
      <c r="DP271" s="1203" t="e">
        <f t="shared" si="890"/>
        <v>#DIV/0!</v>
      </c>
      <c r="DQ271" s="1203" t="e">
        <f t="shared" si="891"/>
        <v>#DIV/0!</v>
      </c>
      <c r="DR271" s="1203" t="e">
        <f t="shared" si="892"/>
        <v>#DIV/0!</v>
      </c>
      <c r="DS271" s="1243"/>
      <c r="DW271" s="1202" t="e">
        <f>($G271/$G59)*DW59</f>
        <v>#DIV/0!</v>
      </c>
      <c r="DX271" s="1203" t="e">
        <f t="shared" si="893"/>
        <v>#DIV/0!</v>
      </c>
      <c r="DY271" s="1203" t="e">
        <f t="shared" si="894"/>
        <v>#DIV/0!</v>
      </c>
      <c r="DZ271" s="1203" t="e">
        <f t="shared" si="895"/>
        <v>#DIV/0!</v>
      </c>
      <c r="EA271" s="1243"/>
      <c r="EE271" s="1202" t="e">
        <f>($G271/$G59)*EE59</f>
        <v>#DIV/0!</v>
      </c>
      <c r="EF271" s="1203" t="e">
        <f t="shared" si="896"/>
        <v>#DIV/0!</v>
      </c>
      <c r="EG271" s="1203" t="e">
        <f t="shared" si="897"/>
        <v>#DIV/0!</v>
      </c>
      <c r="EH271" s="1203" t="e">
        <f t="shared" si="898"/>
        <v>#DIV/0!</v>
      </c>
      <c r="EI271" s="1243"/>
      <c r="EM271" s="1202" t="e">
        <f>($G271/$G59)*EM59</f>
        <v>#DIV/0!</v>
      </c>
      <c r="EN271" s="1203" t="e">
        <f t="shared" si="899"/>
        <v>#DIV/0!</v>
      </c>
      <c r="EO271" s="1203" t="e">
        <f t="shared" si="900"/>
        <v>#DIV/0!</v>
      </c>
      <c r="EP271" s="1203" t="e">
        <f t="shared" si="901"/>
        <v>#DIV/0!</v>
      </c>
      <c r="EQ271" s="1243"/>
      <c r="EU271" s="1202" t="e">
        <f>($G271/$G59)*EU59</f>
        <v>#DIV/0!</v>
      </c>
      <c r="EV271" s="1203" t="e">
        <f t="shared" si="902"/>
        <v>#DIV/0!</v>
      </c>
      <c r="EW271" s="1203" t="e">
        <f t="shared" si="903"/>
        <v>#DIV/0!</v>
      </c>
      <c r="EX271" s="1203" t="e">
        <f t="shared" si="904"/>
        <v>#DIV/0!</v>
      </c>
      <c r="EY271" s="1243"/>
      <c r="FC271" s="1202" t="e">
        <f>($G271/$G59)*FC59</f>
        <v>#DIV/0!</v>
      </c>
      <c r="FD271" s="1203" t="e">
        <f t="shared" si="905"/>
        <v>#DIV/0!</v>
      </c>
      <c r="FE271" s="1203" t="e">
        <f t="shared" si="906"/>
        <v>#DIV/0!</v>
      </c>
      <c r="FF271" s="1203" t="e">
        <f t="shared" si="907"/>
        <v>#DIV/0!</v>
      </c>
      <c r="FG271" s="1243"/>
      <c r="FK271" s="1202" t="e">
        <f>($G271/$G59)*FK59</f>
        <v>#DIV/0!</v>
      </c>
      <c r="FL271" s="1203" t="e">
        <f t="shared" si="908"/>
        <v>#DIV/0!</v>
      </c>
      <c r="FM271" s="1203" t="e">
        <f t="shared" si="909"/>
        <v>#DIV/0!</v>
      </c>
      <c r="FN271" s="1203" t="e">
        <f t="shared" si="910"/>
        <v>#DIV/0!</v>
      </c>
      <c r="FO271" s="1243"/>
    </row>
    <row r="272" spans="1:171">
      <c r="A272" s="1325"/>
      <c r="B272" s="1232" t="s">
        <v>365</v>
      </c>
      <c r="C272" s="1197"/>
      <c r="D272" s="1361">
        <v>404</v>
      </c>
      <c r="E272" s="629" t="str">
        <f>'Sch 3 - Expenses'!E108</f>
        <v>DIRECT</v>
      </c>
      <c r="F272" s="1199"/>
      <c r="G272" s="629">
        <f>'Sch 3 - Expenses'!G108</f>
        <v>0</v>
      </c>
      <c r="H272" s="629">
        <f>'Sch 3 - Expenses'!H108</f>
        <v>0</v>
      </c>
      <c r="I272" s="629">
        <f>'Sch 3 - Expenses'!I108</f>
        <v>0</v>
      </c>
      <c r="J272" s="630">
        <f>'Sch 3 - Expenses'!J108</f>
        <v>0</v>
      </c>
      <c r="K272" s="1167">
        <f t="shared" si="850"/>
        <v>0</v>
      </c>
      <c r="O272" s="1202">
        <f t="shared" si="931"/>
        <v>0</v>
      </c>
      <c r="P272" s="1203">
        <f t="shared" si="851"/>
        <v>0</v>
      </c>
      <c r="Q272" s="1203">
        <f t="shared" si="852"/>
        <v>0</v>
      </c>
      <c r="R272" s="1203">
        <f t="shared" si="853"/>
        <v>0</v>
      </c>
      <c r="S272" s="1243"/>
      <c r="W272" s="1202">
        <f t="shared" si="932"/>
        <v>0</v>
      </c>
      <c r="X272" s="1203">
        <f t="shared" si="854"/>
        <v>0</v>
      </c>
      <c r="Y272" s="1203">
        <f t="shared" si="855"/>
        <v>0</v>
      </c>
      <c r="Z272" s="1203">
        <f t="shared" si="856"/>
        <v>0</v>
      </c>
      <c r="AA272" s="1243"/>
      <c r="AE272" s="1202">
        <f t="shared" si="933"/>
        <v>0</v>
      </c>
      <c r="AF272" s="1203">
        <f t="shared" si="857"/>
        <v>0</v>
      </c>
      <c r="AG272" s="1203">
        <f t="shared" si="858"/>
        <v>0</v>
      </c>
      <c r="AH272" s="1203">
        <f t="shared" si="859"/>
        <v>0</v>
      </c>
      <c r="AI272" s="1243"/>
      <c r="AM272" s="1202">
        <f t="shared" si="934"/>
        <v>0</v>
      </c>
      <c r="AN272" s="1203">
        <f t="shared" si="860"/>
        <v>0</v>
      </c>
      <c r="AO272" s="1203">
        <f t="shared" si="861"/>
        <v>0</v>
      </c>
      <c r="AP272" s="1203">
        <f t="shared" si="862"/>
        <v>0</v>
      </c>
      <c r="AQ272" s="1243"/>
      <c r="AU272" s="1202">
        <f t="shared" si="935"/>
        <v>0</v>
      </c>
      <c r="AV272" s="1203">
        <f t="shared" si="863"/>
        <v>0</v>
      </c>
      <c r="AW272" s="1203">
        <f t="shared" si="864"/>
        <v>0</v>
      </c>
      <c r="AX272" s="1203">
        <f t="shared" si="865"/>
        <v>0</v>
      </c>
      <c r="AY272" s="1243"/>
      <c r="BC272" s="1202">
        <f t="shared" si="936"/>
        <v>0</v>
      </c>
      <c r="BD272" s="1203">
        <f t="shared" si="866"/>
        <v>0</v>
      </c>
      <c r="BE272" s="1203">
        <f t="shared" si="867"/>
        <v>0</v>
      </c>
      <c r="BF272" s="1203">
        <f t="shared" si="868"/>
        <v>0</v>
      </c>
      <c r="BG272" s="1243"/>
      <c r="BK272" s="1202">
        <f t="shared" si="937"/>
        <v>0</v>
      </c>
      <c r="BL272" s="1203">
        <f t="shared" si="869"/>
        <v>0</v>
      </c>
      <c r="BM272" s="1203">
        <f t="shared" si="870"/>
        <v>0</v>
      </c>
      <c r="BN272" s="1203">
        <f t="shared" si="871"/>
        <v>0</v>
      </c>
      <c r="BO272" s="1243"/>
      <c r="BS272" s="1202">
        <f t="shared" si="938"/>
        <v>0</v>
      </c>
      <c r="BT272" s="1203">
        <f t="shared" si="872"/>
        <v>0</v>
      </c>
      <c r="BU272" s="1203">
        <f t="shared" si="873"/>
        <v>0</v>
      </c>
      <c r="BV272" s="1203">
        <f t="shared" si="874"/>
        <v>0</v>
      </c>
      <c r="BW272" s="1243"/>
      <c r="CA272" s="1202">
        <f t="shared" si="939"/>
        <v>0</v>
      </c>
      <c r="CB272" s="1203">
        <f t="shared" si="875"/>
        <v>0</v>
      </c>
      <c r="CC272" s="1203">
        <f t="shared" si="876"/>
        <v>0</v>
      </c>
      <c r="CD272" s="1203">
        <f t="shared" si="877"/>
        <v>0</v>
      </c>
      <c r="CE272" s="1243"/>
      <c r="CI272" s="1202">
        <f t="shared" si="940"/>
        <v>0</v>
      </c>
      <c r="CJ272" s="1203">
        <f t="shared" si="878"/>
        <v>0</v>
      </c>
      <c r="CK272" s="1203">
        <f t="shared" si="879"/>
        <v>0</v>
      </c>
      <c r="CL272" s="1203">
        <f t="shared" si="880"/>
        <v>0</v>
      </c>
      <c r="CM272" s="1243"/>
      <c r="CQ272" s="1202">
        <f t="shared" si="941"/>
        <v>0</v>
      </c>
      <c r="CR272" s="1203">
        <f t="shared" si="881"/>
        <v>0</v>
      </c>
      <c r="CS272" s="1203">
        <f t="shared" si="882"/>
        <v>0</v>
      </c>
      <c r="CT272" s="1203">
        <f t="shared" si="883"/>
        <v>0</v>
      </c>
      <c r="CU272" s="1243"/>
      <c r="CY272" s="1202">
        <f t="shared" si="942"/>
        <v>0</v>
      </c>
      <c r="CZ272" s="1203">
        <f t="shared" si="884"/>
        <v>0</v>
      </c>
      <c r="DA272" s="1203">
        <f t="shared" si="885"/>
        <v>0</v>
      </c>
      <c r="DB272" s="1203">
        <f t="shared" si="886"/>
        <v>0</v>
      </c>
      <c r="DC272" s="1243"/>
      <c r="DG272" s="1202">
        <f t="shared" si="943"/>
        <v>0</v>
      </c>
      <c r="DH272" s="1203">
        <f t="shared" si="887"/>
        <v>0</v>
      </c>
      <c r="DI272" s="1203">
        <f t="shared" si="888"/>
        <v>0</v>
      </c>
      <c r="DJ272" s="1203">
        <f t="shared" si="889"/>
        <v>0</v>
      </c>
      <c r="DK272" s="1243"/>
      <c r="DO272" s="1202">
        <f t="shared" si="944"/>
        <v>0</v>
      </c>
      <c r="DP272" s="1203">
        <f t="shared" si="890"/>
        <v>0</v>
      </c>
      <c r="DQ272" s="1203">
        <f t="shared" si="891"/>
        <v>0</v>
      </c>
      <c r="DR272" s="1203">
        <f t="shared" si="892"/>
        <v>0</v>
      </c>
      <c r="DS272" s="1243"/>
      <c r="DW272" s="1202">
        <f t="shared" si="945"/>
        <v>0</v>
      </c>
      <c r="DX272" s="1203">
        <f t="shared" si="893"/>
        <v>0</v>
      </c>
      <c r="DY272" s="1203">
        <f t="shared" si="894"/>
        <v>0</v>
      </c>
      <c r="DZ272" s="1203">
        <f t="shared" si="895"/>
        <v>0</v>
      </c>
      <c r="EA272" s="1243"/>
      <c r="EE272" s="1202">
        <f t="shared" si="946"/>
        <v>0</v>
      </c>
      <c r="EF272" s="1203">
        <f t="shared" si="896"/>
        <v>0</v>
      </c>
      <c r="EG272" s="1203">
        <f t="shared" si="897"/>
        <v>0</v>
      </c>
      <c r="EH272" s="1203">
        <f t="shared" si="898"/>
        <v>0</v>
      </c>
      <c r="EI272" s="1243"/>
      <c r="EM272" s="1202">
        <f t="shared" si="947"/>
        <v>0</v>
      </c>
      <c r="EN272" s="1203">
        <f t="shared" si="899"/>
        <v>0</v>
      </c>
      <c r="EO272" s="1203">
        <f t="shared" si="900"/>
        <v>0</v>
      </c>
      <c r="EP272" s="1203">
        <f t="shared" si="901"/>
        <v>0</v>
      </c>
      <c r="EQ272" s="1243"/>
      <c r="EU272" s="1202">
        <f t="shared" si="948"/>
        <v>0</v>
      </c>
      <c r="EV272" s="1203">
        <f t="shared" si="902"/>
        <v>0</v>
      </c>
      <c r="EW272" s="1203">
        <f t="shared" si="903"/>
        <v>0</v>
      </c>
      <c r="EX272" s="1203">
        <f t="shared" si="904"/>
        <v>0</v>
      </c>
      <c r="EY272" s="1243"/>
      <c r="FC272" s="1202">
        <f t="shared" si="949"/>
        <v>0</v>
      </c>
      <c r="FD272" s="1203">
        <f t="shared" si="905"/>
        <v>0</v>
      </c>
      <c r="FE272" s="1203">
        <f t="shared" si="906"/>
        <v>0</v>
      </c>
      <c r="FF272" s="1203">
        <f t="shared" si="907"/>
        <v>0</v>
      </c>
      <c r="FG272" s="1243"/>
      <c r="FK272" s="1202">
        <f t="shared" si="950"/>
        <v>0</v>
      </c>
      <c r="FL272" s="1203">
        <f t="shared" si="908"/>
        <v>0</v>
      </c>
      <c r="FM272" s="1203">
        <f t="shared" si="909"/>
        <v>0</v>
      </c>
      <c r="FN272" s="1203">
        <f t="shared" si="910"/>
        <v>0</v>
      </c>
      <c r="FO272" s="1243"/>
    </row>
    <row r="273" spans="1:171">
      <c r="A273" s="1325"/>
      <c r="B273" s="1232" t="s">
        <v>365</v>
      </c>
      <c r="C273" s="1197"/>
      <c r="D273" s="1361">
        <v>404</v>
      </c>
      <c r="E273" s="629" t="str">
        <f>'Sch 3 - Expenses'!E109</f>
        <v>DIRECT</v>
      </c>
      <c r="F273" s="1199"/>
      <c r="G273" s="629">
        <f>'Sch 3 - Expenses'!G109</f>
        <v>0</v>
      </c>
      <c r="H273" s="629">
        <f>'Sch 3 - Expenses'!H109</f>
        <v>0</v>
      </c>
      <c r="I273" s="629">
        <f>'Sch 3 - Expenses'!I109</f>
        <v>0</v>
      </c>
      <c r="J273" s="630">
        <f>'Sch 3 - Expenses'!J109</f>
        <v>0</v>
      </c>
      <c r="K273" s="1167">
        <f t="shared" si="850"/>
        <v>0</v>
      </c>
      <c r="O273" s="1202">
        <f t="shared" si="931"/>
        <v>0</v>
      </c>
      <c r="P273" s="1203">
        <f t="shared" si="851"/>
        <v>0</v>
      </c>
      <c r="Q273" s="1203">
        <f t="shared" si="852"/>
        <v>0</v>
      </c>
      <c r="R273" s="1203">
        <f t="shared" si="853"/>
        <v>0</v>
      </c>
      <c r="S273" s="1243"/>
      <c r="W273" s="1202">
        <f t="shared" si="932"/>
        <v>0</v>
      </c>
      <c r="X273" s="1203">
        <f t="shared" si="854"/>
        <v>0</v>
      </c>
      <c r="Y273" s="1203">
        <f t="shared" si="855"/>
        <v>0</v>
      </c>
      <c r="Z273" s="1203">
        <f t="shared" si="856"/>
        <v>0</v>
      </c>
      <c r="AA273" s="1243"/>
      <c r="AE273" s="1202">
        <f t="shared" si="933"/>
        <v>0</v>
      </c>
      <c r="AF273" s="1203">
        <f t="shared" si="857"/>
        <v>0</v>
      </c>
      <c r="AG273" s="1203">
        <f t="shared" si="858"/>
        <v>0</v>
      </c>
      <c r="AH273" s="1203">
        <f t="shared" si="859"/>
        <v>0</v>
      </c>
      <c r="AI273" s="1243"/>
      <c r="AM273" s="1202">
        <f t="shared" si="934"/>
        <v>0</v>
      </c>
      <c r="AN273" s="1203">
        <f t="shared" si="860"/>
        <v>0</v>
      </c>
      <c r="AO273" s="1203">
        <f t="shared" si="861"/>
        <v>0</v>
      </c>
      <c r="AP273" s="1203">
        <f t="shared" si="862"/>
        <v>0</v>
      </c>
      <c r="AQ273" s="1243"/>
      <c r="AU273" s="1202">
        <f t="shared" si="935"/>
        <v>0</v>
      </c>
      <c r="AV273" s="1203">
        <f t="shared" si="863"/>
        <v>0</v>
      </c>
      <c r="AW273" s="1203">
        <f t="shared" si="864"/>
        <v>0</v>
      </c>
      <c r="AX273" s="1203">
        <f t="shared" si="865"/>
        <v>0</v>
      </c>
      <c r="AY273" s="1243"/>
      <c r="BC273" s="1202">
        <f t="shared" si="936"/>
        <v>0</v>
      </c>
      <c r="BD273" s="1203">
        <f t="shared" si="866"/>
        <v>0</v>
      </c>
      <c r="BE273" s="1203">
        <f t="shared" si="867"/>
        <v>0</v>
      </c>
      <c r="BF273" s="1203">
        <f t="shared" si="868"/>
        <v>0</v>
      </c>
      <c r="BG273" s="1243"/>
      <c r="BK273" s="1202">
        <f t="shared" si="937"/>
        <v>0</v>
      </c>
      <c r="BL273" s="1203">
        <f t="shared" si="869"/>
        <v>0</v>
      </c>
      <c r="BM273" s="1203">
        <f t="shared" si="870"/>
        <v>0</v>
      </c>
      <c r="BN273" s="1203">
        <f t="shared" si="871"/>
        <v>0</v>
      </c>
      <c r="BO273" s="1243"/>
      <c r="BS273" s="1202">
        <f t="shared" si="938"/>
        <v>0</v>
      </c>
      <c r="BT273" s="1203">
        <f t="shared" si="872"/>
        <v>0</v>
      </c>
      <c r="BU273" s="1203">
        <f t="shared" si="873"/>
        <v>0</v>
      </c>
      <c r="BV273" s="1203">
        <f t="shared" si="874"/>
        <v>0</v>
      </c>
      <c r="BW273" s="1243"/>
      <c r="CA273" s="1202">
        <f t="shared" si="939"/>
        <v>0</v>
      </c>
      <c r="CB273" s="1203">
        <f t="shared" si="875"/>
        <v>0</v>
      </c>
      <c r="CC273" s="1203">
        <f t="shared" si="876"/>
        <v>0</v>
      </c>
      <c r="CD273" s="1203">
        <f t="shared" si="877"/>
        <v>0</v>
      </c>
      <c r="CE273" s="1243"/>
      <c r="CI273" s="1202">
        <f t="shared" si="940"/>
        <v>0</v>
      </c>
      <c r="CJ273" s="1203">
        <f t="shared" si="878"/>
        <v>0</v>
      </c>
      <c r="CK273" s="1203">
        <f t="shared" si="879"/>
        <v>0</v>
      </c>
      <c r="CL273" s="1203">
        <f t="shared" si="880"/>
        <v>0</v>
      </c>
      <c r="CM273" s="1243"/>
      <c r="CQ273" s="1202">
        <f t="shared" si="941"/>
        <v>0</v>
      </c>
      <c r="CR273" s="1203">
        <f t="shared" si="881"/>
        <v>0</v>
      </c>
      <c r="CS273" s="1203">
        <f t="shared" si="882"/>
        <v>0</v>
      </c>
      <c r="CT273" s="1203">
        <f t="shared" si="883"/>
        <v>0</v>
      </c>
      <c r="CU273" s="1243"/>
      <c r="CY273" s="1202">
        <f t="shared" si="942"/>
        <v>0</v>
      </c>
      <c r="CZ273" s="1203">
        <f t="shared" si="884"/>
        <v>0</v>
      </c>
      <c r="DA273" s="1203">
        <f t="shared" si="885"/>
        <v>0</v>
      </c>
      <c r="DB273" s="1203">
        <f t="shared" si="886"/>
        <v>0</v>
      </c>
      <c r="DC273" s="1243"/>
      <c r="DG273" s="1202">
        <f t="shared" si="943"/>
        <v>0</v>
      </c>
      <c r="DH273" s="1203">
        <f t="shared" si="887"/>
        <v>0</v>
      </c>
      <c r="DI273" s="1203">
        <f t="shared" si="888"/>
        <v>0</v>
      </c>
      <c r="DJ273" s="1203">
        <f t="shared" si="889"/>
        <v>0</v>
      </c>
      <c r="DK273" s="1243"/>
      <c r="DO273" s="1202">
        <f t="shared" si="944"/>
        <v>0</v>
      </c>
      <c r="DP273" s="1203">
        <f t="shared" si="890"/>
        <v>0</v>
      </c>
      <c r="DQ273" s="1203">
        <f t="shared" si="891"/>
        <v>0</v>
      </c>
      <c r="DR273" s="1203">
        <f t="shared" si="892"/>
        <v>0</v>
      </c>
      <c r="DS273" s="1243"/>
      <c r="DW273" s="1202">
        <f t="shared" si="945"/>
        <v>0</v>
      </c>
      <c r="DX273" s="1203">
        <f t="shared" si="893"/>
        <v>0</v>
      </c>
      <c r="DY273" s="1203">
        <f t="shared" si="894"/>
        <v>0</v>
      </c>
      <c r="DZ273" s="1203">
        <f t="shared" si="895"/>
        <v>0</v>
      </c>
      <c r="EA273" s="1243"/>
      <c r="EE273" s="1202">
        <f t="shared" si="946"/>
        <v>0</v>
      </c>
      <c r="EF273" s="1203">
        <f t="shared" si="896"/>
        <v>0</v>
      </c>
      <c r="EG273" s="1203">
        <f t="shared" si="897"/>
        <v>0</v>
      </c>
      <c r="EH273" s="1203">
        <f t="shared" si="898"/>
        <v>0</v>
      </c>
      <c r="EI273" s="1243"/>
      <c r="EM273" s="1202">
        <f t="shared" si="947"/>
        <v>0</v>
      </c>
      <c r="EN273" s="1203">
        <f t="shared" si="899"/>
        <v>0</v>
      </c>
      <c r="EO273" s="1203">
        <f t="shared" si="900"/>
        <v>0</v>
      </c>
      <c r="EP273" s="1203">
        <f t="shared" si="901"/>
        <v>0</v>
      </c>
      <c r="EQ273" s="1243"/>
      <c r="EU273" s="1202">
        <f t="shared" si="948"/>
        <v>0</v>
      </c>
      <c r="EV273" s="1203">
        <f t="shared" si="902"/>
        <v>0</v>
      </c>
      <c r="EW273" s="1203">
        <f t="shared" si="903"/>
        <v>0</v>
      </c>
      <c r="EX273" s="1203">
        <f t="shared" si="904"/>
        <v>0</v>
      </c>
      <c r="EY273" s="1243"/>
      <c r="FC273" s="1202">
        <f t="shared" si="949"/>
        <v>0</v>
      </c>
      <c r="FD273" s="1203">
        <f t="shared" si="905"/>
        <v>0</v>
      </c>
      <c r="FE273" s="1203">
        <f t="shared" si="906"/>
        <v>0</v>
      </c>
      <c r="FF273" s="1203">
        <f t="shared" si="907"/>
        <v>0</v>
      </c>
      <c r="FG273" s="1243"/>
      <c r="FK273" s="1202">
        <f t="shared" si="950"/>
        <v>0</v>
      </c>
      <c r="FL273" s="1203">
        <f t="shared" si="908"/>
        <v>0</v>
      </c>
      <c r="FM273" s="1203">
        <f t="shared" si="909"/>
        <v>0</v>
      </c>
      <c r="FN273" s="1203">
        <f t="shared" si="910"/>
        <v>0</v>
      </c>
      <c r="FO273" s="1243"/>
    </row>
    <row r="274" spans="1:171">
      <c r="A274" s="1325"/>
      <c r="B274" s="1232" t="s">
        <v>487</v>
      </c>
      <c r="C274" s="1197"/>
      <c r="D274" s="1362">
        <v>403.1</v>
      </c>
      <c r="E274" s="629" t="str">
        <f>'Sch 3 - Expenses'!E110</f>
        <v>DIRECT</v>
      </c>
      <c r="F274" s="1199"/>
      <c r="G274" s="629">
        <f>'Sch 3 - Expenses'!G110</f>
        <v>0</v>
      </c>
      <c r="H274" s="629">
        <f>'Sch 3 - Expenses'!H110</f>
        <v>0</v>
      </c>
      <c r="I274" s="629">
        <f>'Sch 3 - Expenses'!I110</f>
        <v>0</v>
      </c>
      <c r="J274" s="630">
        <f>'Sch 3 - Expenses'!J110</f>
        <v>0</v>
      </c>
      <c r="K274" s="1167">
        <f t="shared" si="850"/>
        <v>0</v>
      </c>
      <c r="O274" s="1202">
        <f t="shared" si="931"/>
        <v>0</v>
      </c>
      <c r="P274" s="1203">
        <f t="shared" si="851"/>
        <v>0</v>
      </c>
      <c r="Q274" s="1203">
        <f t="shared" si="852"/>
        <v>0</v>
      </c>
      <c r="R274" s="1203">
        <f t="shared" si="853"/>
        <v>0</v>
      </c>
      <c r="S274" s="1243"/>
      <c r="W274" s="1202">
        <f t="shared" si="932"/>
        <v>0</v>
      </c>
      <c r="X274" s="1203">
        <f t="shared" si="854"/>
        <v>0</v>
      </c>
      <c r="Y274" s="1203">
        <f t="shared" si="855"/>
        <v>0</v>
      </c>
      <c r="Z274" s="1203">
        <f t="shared" si="856"/>
        <v>0</v>
      </c>
      <c r="AA274" s="1243"/>
      <c r="AE274" s="1202">
        <f t="shared" si="933"/>
        <v>0</v>
      </c>
      <c r="AF274" s="1203">
        <f t="shared" si="857"/>
        <v>0</v>
      </c>
      <c r="AG274" s="1203">
        <f t="shared" si="858"/>
        <v>0</v>
      </c>
      <c r="AH274" s="1203">
        <f t="shared" si="859"/>
        <v>0</v>
      </c>
      <c r="AI274" s="1243"/>
      <c r="AM274" s="1202">
        <f t="shared" si="934"/>
        <v>0</v>
      </c>
      <c r="AN274" s="1203">
        <f t="shared" si="860"/>
        <v>0</v>
      </c>
      <c r="AO274" s="1203">
        <f t="shared" si="861"/>
        <v>0</v>
      </c>
      <c r="AP274" s="1203">
        <f t="shared" si="862"/>
        <v>0</v>
      </c>
      <c r="AQ274" s="1243"/>
      <c r="AU274" s="1202">
        <f t="shared" si="935"/>
        <v>0</v>
      </c>
      <c r="AV274" s="1203">
        <f t="shared" si="863"/>
        <v>0</v>
      </c>
      <c r="AW274" s="1203">
        <f t="shared" si="864"/>
        <v>0</v>
      </c>
      <c r="AX274" s="1203">
        <f t="shared" si="865"/>
        <v>0</v>
      </c>
      <c r="AY274" s="1243"/>
      <c r="BC274" s="1202">
        <f t="shared" si="936"/>
        <v>0</v>
      </c>
      <c r="BD274" s="1203">
        <f t="shared" si="866"/>
        <v>0</v>
      </c>
      <c r="BE274" s="1203">
        <f t="shared" si="867"/>
        <v>0</v>
      </c>
      <c r="BF274" s="1203">
        <f t="shared" si="868"/>
        <v>0</v>
      </c>
      <c r="BG274" s="1243"/>
      <c r="BK274" s="1202">
        <f t="shared" si="937"/>
        <v>0</v>
      </c>
      <c r="BL274" s="1203">
        <f t="shared" si="869"/>
        <v>0</v>
      </c>
      <c r="BM274" s="1203">
        <f t="shared" si="870"/>
        <v>0</v>
      </c>
      <c r="BN274" s="1203">
        <f t="shared" si="871"/>
        <v>0</v>
      </c>
      <c r="BO274" s="1243"/>
      <c r="BS274" s="1202">
        <f t="shared" si="938"/>
        <v>0</v>
      </c>
      <c r="BT274" s="1203">
        <f t="shared" si="872"/>
        <v>0</v>
      </c>
      <c r="BU274" s="1203">
        <f t="shared" si="873"/>
        <v>0</v>
      </c>
      <c r="BV274" s="1203">
        <f t="shared" si="874"/>
        <v>0</v>
      </c>
      <c r="BW274" s="1243"/>
      <c r="CA274" s="1202">
        <f t="shared" si="939"/>
        <v>0</v>
      </c>
      <c r="CB274" s="1203">
        <f t="shared" si="875"/>
        <v>0</v>
      </c>
      <c r="CC274" s="1203">
        <f t="shared" si="876"/>
        <v>0</v>
      </c>
      <c r="CD274" s="1203">
        <f t="shared" si="877"/>
        <v>0</v>
      </c>
      <c r="CE274" s="1243"/>
      <c r="CI274" s="1202">
        <f t="shared" si="940"/>
        <v>0</v>
      </c>
      <c r="CJ274" s="1203">
        <f t="shared" si="878"/>
        <v>0</v>
      </c>
      <c r="CK274" s="1203">
        <f t="shared" si="879"/>
        <v>0</v>
      </c>
      <c r="CL274" s="1203">
        <f t="shared" si="880"/>
        <v>0</v>
      </c>
      <c r="CM274" s="1243"/>
      <c r="CQ274" s="1202">
        <f t="shared" si="941"/>
        <v>0</v>
      </c>
      <c r="CR274" s="1203">
        <f t="shared" si="881"/>
        <v>0</v>
      </c>
      <c r="CS274" s="1203">
        <f t="shared" si="882"/>
        <v>0</v>
      </c>
      <c r="CT274" s="1203">
        <f t="shared" si="883"/>
        <v>0</v>
      </c>
      <c r="CU274" s="1243"/>
      <c r="CY274" s="1202">
        <f t="shared" si="942"/>
        <v>0</v>
      </c>
      <c r="CZ274" s="1203">
        <f t="shared" si="884"/>
        <v>0</v>
      </c>
      <c r="DA274" s="1203">
        <f t="shared" si="885"/>
        <v>0</v>
      </c>
      <c r="DB274" s="1203">
        <f t="shared" si="886"/>
        <v>0</v>
      </c>
      <c r="DC274" s="1243"/>
      <c r="DG274" s="1202">
        <f t="shared" si="943"/>
        <v>0</v>
      </c>
      <c r="DH274" s="1203">
        <f t="shared" si="887"/>
        <v>0</v>
      </c>
      <c r="DI274" s="1203">
        <f t="shared" si="888"/>
        <v>0</v>
      </c>
      <c r="DJ274" s="1203">
        <f t="shared" si="889"/>
        <v>0</v>
      </c>
      <c r="DK274" s="1243"/>
      <c r="DO274" s="1202">
        <f t="shared" si="944"/>
        <v>0</v>
      </c>
      <c r="DP274" s="1203">
        <f t="shared" si="890"/>
        <v>0</v>
      </c>
      <c r="DQ274" s="1203">
        <f t="shared" si="891"/>
        <v>0</v>
      </c>
      <c r="DR274" s="1203">
        <f t="shared" si="892"/>
        <v>0</v>
      </c>
      <c r="DS274" s="1243"/>
      <c r="DW274" s="1202">
        <f t="shared" si="945"/>
        <v>0</v>
      </c>
      <c r="DX274" s="1203">
        <f t="shared" si="893"/>
        <v>0</v>
      </c>
      <c r="DY274" s="1203">
        <f t="shared" si="894"/>
        <v>0</v>
      </c>
      <c r="DZ274" s="1203">
        <f t="shared" si="895"/>
        <v>0</v>
      </c>
      <c r="EA274" s="1243"/>
      <c r="EE274" s="1202">
        <f t="shared" si="946"/>
        <v>0</v>
      </c>
      <c r="EF274" s="1203">
        <f t="shared" si="896"/>
        <v>0</v>
      </c>
      <c r="EG274" s="1203">
        <f t="shared" si="897"/>
        <v>0</v>
      </c>
      <c r="EH274" s="1203">
        <f t="shared" si="898"/>
        <v>0</v>
      </c>
      <c r="EI274" s="1243"/>
      <c r="EM274" s="1202">
        <f t="shared" si="947"/>
        <v>0</v>
      </c>
      <c r="EN274" s="1203">
        <f t="shared" si="899"/>
        <v>0</v>
      </c>
      <c r="EO274" s="1203">
        <f t="shared" si="900"/>
        <v>0</v>
      </c>
      <c r="EP274" s="1203">
        <f t="shared" si="901"/>
        <v>0</v>
      </c>
      <c r="EQ274" s="1243"/>
      <c r="EU274" s="1202">
        <f t="shared" si="948"/>
        <v>0</v>
      </c>
      <c r="EV274" s="1203">
        <f t="shared" si="902"/>
        <v>0</v>
      </c>
      <c r="EW274" s="1203">
        <f t="shared" si="903"/>
        <v>0</v>
      </c>
      <c r="EX274" s="1203">
        <f t="shared" si="904"/>
        <v>0</v>
      </c>
      <c r="EY274" s="1243"/>
      <c r="FC274" s="1202">
        <f t="shared" si="949"/>
        <v>0</v>
      </c>
      <c r="FD274" s="1203">
        <f t="shared" si="905"/>
        <v>0</v>
      </c>
      <c r="FE274" s="1203">
        <f t="shared" si="906"/>
        <v>0</v>
      </c>
      <c r="FF274" s="1203">
        <f t="shared" si="907"/>
        <v>0</v>
      </c>
      <c r="FG274" s="1243"/>
      <c r="FK274" s="1202">
        <f t="shared" si="950"/>
        <v>0</v>
      </c>
      <c r="FL274" s="1203">
        <f t="shared" si="908"/>
        <v>0</v>
      </c>
      <c r="FM274" s="1203">
        <f t="shared" si="909"/>
        <v>0</v>
      </c>
      <c r="FN274" s="1203">
        <f t="shared" si="910"/>
        <v>0</v>
      </c>
      <c r="FO274" s="1243"/>
    </row>
    <row r="275" spans="1:171">
      <c r="A275" s="1325"/>
      <c r="B275" s="1232" t="s">
        <v>488</v>
      </c>
      <c r="C275" s="1197"/>
      <c r="D275" s="1361">
        <v>404</v>
      </c>
      <c r="E275" s="629" t="str">
        <f>'Sch 3 - Expenses'!E111</f>
        <v>DIRECT</v>
      </c>
      <c r="F275" s="1199"/>
      <c r="G275" s="629">
        <f>'Sch 3 - Expenses'!G111</f>
        <v>0</v>
      </c>
      <c r="H275" s="629">
        <f>'Sch 3 - Expenses'!H111</f>
        <v>0</v>
      </c>
      <c r="I275" s="629">
        <f>'Sch 3 - Expenses'!I111</f>
        <v>0</v>
      </c>
      <c r="J275" s="630">
        <f>'Sch 3 - Expenses'!J111</f>
        <v>0</v>
      </c>
      <c r="K275" s="1167">
        <f t="shared" si="850"/>
        <v>0</v>
      </c>
      <c r="O275" s="1202">
        <f t="shared" si="931"/>
        <v>0</v>
      </c>
      <c r="P275" s="1203">
        <f t="shared" si="851"/>
        <v>0</v>
      </c>
      <c r="Q275" s="1203">
        <f t="shared" si="852"/>
        <v>0</v>
      </c>
      <c r="R275" s="1203">
        <f t="shared" si="853"/>
        <v>0</v>
      </c>
      <c r="S275" s="1243"/>
      <c r="W275" s="1202">
        <f t="shared" si="932"/>
        <v>0</v>
      </c>
      <c r="X275" s="1203">
        <f t="shared" si="854"/>
        <v>0</v>
      </c>
      <c r="Y275" s="1203">
        <f t="shared" si="855"/>
        <v>0</v>
      </c>
      <c r="Z275" s="1203">
        <f t="shared" si="856"/>
        <v>0</v>
      </c>
      <c r="AA275" s="1243"/>
      <c r="AE275" s="1202">
        <f t="shared" si="933"/>
        <v>0</v>
      </c>
      <c r="AF275" s="1203">
        <f t="shared" si="857"/>
        <v>0</v>
      </c>
      <c r="AG275" s="1203">
        <f t="shared" si="858"/>
        <v>0</v>
      </c>
      <c r="AH275" s="1203">
        <f t="shared" si="859"/>
        <v>0</v>
      </c>
      <c r="AI275" s="1243"/>
      <c r="AM275" s="1202">
        <f t="shared" si="934"/>
        <v>0</v>
      </c>
      <c r="AN275" s="1203">
        <f t="shared" si="860"/>
        <v>0</v>
      </c>
      <c r="AO275" s="1203">
        <f t="shared" si="861"/>
        <v>0</v>
      </c>
      <c r="AP275" s="1203">
        <f t="shared" si="862"/>
        <v>0</v>
      </c>
      <c r="AQ275" s="1243"/>
      <c r="AU275" s="1202">
        <f t="shared" si="935"/>
        <v>0</v>
      </c>
      <c r="AV275" s="1203">
        <f t="shared" si="863"/>
        <v>0</v>
      </c>
      <c r="AW275" s="1203">
        <f t="shared" si="864"/>
        <v>0</v>
      </c>
      <c r="AX275" s="1203">
        <f t="shared" si="865"/>
        <v>0</v>
      </c>
      <c r="AY275" s="1243"/>
      <c r="BC275" s="1202">
        <f t="shared" si="936"/>
        <v>0</v>
      </c>
      <c r="BD275" s="1203">
        <f t="shared" si="866"/>
        <v>0</v>
      </c>
      <c r="BE275" s="1203">
        <f t="shared" si="867"/>
        <v>0</v>
      </c>
      <c r="BF275" s="1203">
        <f t="shared" si="868"/>
        <v>0</v>
      </c>
      <c r="BG275" s="1243"/>
      <c r="BK275" s="1202">
        <f t="shared" si="937"/>
        <v>0</v>
      </c>
      <c r="BL275" s="1203">
        <f t="shared" si="869"/>
        <v>0</v>
      </c>
      <c r="BM275" s="1203">
        <f t="shared" si="870"/>
        <v>0</v>
      </c>
      <c r="BN275" s="1203">
        <f t="shared" si="871"/>
        <v>0</v>
      </c>
      <c r="BO275" s="1243"/>
      <c r="BS275" s="1202">
        <f t="shared" si="938"/>
        <v>0</v>
      </c>
      <c r="BT275" s="1203">
        <f t="shared" si="872"/>
        <v>0</v>
      </c>
      <c r="BU275" s="1203">
        <f t="shared" si="873"/>
        <v>0</v>
      </c>
      <c r="BV275" s="1203">
        <f t="shared" si="874"/>
        <v>0</v>
      </c>
      <c r="BW275" s="1243"/>
      <c r="CA275" s="1202">
        <f t="shared" si="939"/>
        <v>0</v>
      </c>
      <c r="CB275" s="1203">
        <f t="shared" si="875"/>
        <v>0</v>
      </c>
      <c r="CC275" s="1203">
        <f t="shared" si="876"/>
        <v>0</v>
      </c>
      <c r="CD275" s="1203">
        <f t="shared" si="877"/>
        <v>0</v>
      </c>
      <c r="CE275" s="1243"/>
      <c r="CI275" s="1202">
        <f t="shared" si="940"/>
        <v>0</v>
      </c>
      <c r="CJ275" s="1203">
        <f t="shared" si="878"/>
        <v>0</v>
      </c>
      <c r="CK275" s="1203">
        <f t="shared" si="879"/>
        <v>0</v>
      </c>
      <c r="CL275" s="1203">
        <f t="shared" si="880"/>
        <v>0</v>
      </c>
      <c r="CM275" s="1243"/>
      <c r="CQ275" s="1202">
        <f t="shared" si="941"/>
        <v>0</v>
      </c>
      <c r="CR275" s="1203">
        <f t="shared" si="881"/>
        <v>0</v>
      </c>
      <c r="CS275" s="1203">
        <f t="shared" si="882"/>
        <v>0</v>
      </c>
      <c r="CT275" s="1203">
        <f t="shared" si="883"/>
        <v>0</v>
      </c>
      <c r="CU275" s="1243"/>
      <c r="CY275" s="1202">
        <f t="shared" si="942"/>
        <v>0</v>
      </c>
      <c r="CZ275" s="1203">
        <f t="shared" si="884"/>
        <v>0</v>
      </c>
      <c r="DA275" s="1203">
        <f t="shared" si="885"/>
        <v>0</v>
      </c>
      <c r="DB275" s="1203">
        <f t="shared" si="886"/>
        <v>0</v>
      </c>
      <c r="DC275" s="1243"/>
      <c r="DG275" s="1202">
        <f t="shared" si="943"/>
        <v>0</v>
      </c>
      <c r="DH275" s="1203">
        <f t="shared" si="887"/>
        <v>0</v>
      </c>
      <c r="DI275" s="1203">
        <f t="shared" si="888"/>
        <v>0</v>
      </c>
      <c r="DJ275" s="1203">
        <f t="shared" si="889"/>
        <v>0</v>
      </c>
      <c r="DK275" s="1243"/>
      <c r="DO275" s="1202">
        <f t="shared" si="944"/>
        <v>0</v>
      </c>
      <c r="DP275" s="1203">
        <f t="shared" si="890"/>
        <v>0</v>
      </c>
      <c r="DQ275" s="1203">
        <f t="shared" si="891"/>
        <v>0</v>
      </c>
      <c r="DR275" s="1203">
        <f t="shared" si="892"/>
        <v>0</v>
      </c>
      <c r="DS275" s="1243"/>
      <c r="DW275" s="1202">
        <f t="shared" si="945"/>
        <v>0</v>
      </c>
      <c r="DX275" s="1203">
        <f t="shared" si="893"/>
        <v>0</v>
      </c>
      <c r="DY275" s="1203">
        <f t="shared" si="894"/>
        <v>0</v>
      </c>
      <c r="DZ275" s="1203">
        <f t="shared" si="895"/>
        <v>0</v>
      </c>
      <c r="EA275" s="1243"/>
      <c r="EE275" s="1202">
        <f t="shared" si="946"/>
        <v>0</v>
      </c>
      <c r="EF275" s="1203">
        <f t="shared" si="896"/>
        <v>0</v>
      </c>
      <c r="EG275" s="1203">
        <f t="shared" si="897"/>
        <v>0</v>
      </c>
      <c r="EH275" s="1203">
        <f t="shared" si="898"/>
        <v>0</v>
      </c>
      <c r="EI275" s="1243"/>
      <c r="EM275" s="1202">
        <f t="shared" si="947"/>
        <v>0</v>
      </c>
      <c r="EN275" s="1203">
        <f t="shared" si="899"/>
        <v>0</v>
      </c>
      <c r="EO275" s="1203">
        <f t="shared" si="900"/>
        <v>0</v>
      </c>
      <c r="EP275" s="1203">
        <f t="shared" si="901"/>
        <v>0</v>
      </c>
      <c r="EQ275" s="1243"/>
      <c r="EU275" s="1202">
        <f t="shared" si="948"/>
        <v>0</v>
      </c>
      <c r="EV275" s="1203">
        <f t="shared" si="902"/>
        <v>0</v>
      </c>
      <c r="EW275" s="1203">
        <f t="shared" si="903"/>
        <v>0</v>
      </c>
      <c r="EX275" s="1203">
        <f t="shared" si="904"/>
        <v>0</v>
      </c>
      <c r="EY275" s="1243"/>
      <c r="FC275" s="1202">
        <f t="shared" si="949"/>
        <v>0</v>
      </c>
      <c r="FD275" s="1203">
        <f t="shared" si="905"/>
        <v>0</v>
      </c>
      <c r="FE275" s="1203">
        <f t="shared" si="906"/>
        <v>0</v>
      </c>
      <c r="FF275" s="1203">
        <f t="shared" si="907"/>
        <v>0</v>
      </c>
      <c r="FG275" s="1243"/>
      <c r="FK275" s="1202">
        <f t="shared" si="950"/>
        <v>0</v>
      </c>
      <c r="FL275" s="1203">
        <f t="shared" si="908"/>
        <v>0</v>
      </c>
      <c r="FM275" s="1203">
        <f t="shared" si="909"/>
        <v>0</v>
      </c>
      <c r="FN275" s="1203">
        <f t="shared" si="910"/>
        <v>0</v>
      </c>
      <c r="FO275" s="1243"/>
    </row>
    <row r="276" spans="1:171">
      <c r="A276" s="1325"/>
      <c r="B276" s="1232" t="s">
        <v>28</v>
      </c>
      <c r="C276" s="1197"/>
      <c r="D276" s="1361">
        <v>406</v>
      </c>
      <c r="E276" s="629" t="str">
        <f>'Sch 3 - Expenses'!E112</f>
        <v>DIRECT</v>
      </c>
      <c r="F276" s="1199"/>
      <c r="G276" s="629">
        <f>'Sch 3 - Expenses'!G112</f>
        <v>0</v>
      </c>
      <c r="H276" s="629">
        <f>'Sch 3 - Expenses'!H112</f>
        <v>0</v>
      </c>
      <c r="I276" s="629">
        <f>'Sch 3 - Expenses'!I112</f>
        <v>0</v>
      </c>
      <c r="J276" s="630">
        <f>'Sch 3 - Expenses'!J112</f>
        <v>0</v>
      </c>
      <c r="K276" s="1167">
        <f t="shared" si="850"/>
        <v>0</v>
      </c>
      <c r="O276" s="1202">
        <f t="shared" si="931"/>
        <v>0</v>
      </c>
      <c r="P276" s="1203">
        <f t="shared" si="851"/>
        <v>0</v>
      </c>
      <c r="Q276" s="1203">
        <f t="shared" si="852"/>
        <v>0</v>
      </c>
      <c r="R276" s="1203">
        <f t="shared" si="853"/>
        <v>0</v>
      </c>
      <c r="S276" s="1243"/>
      <c r="W276" s="1202">
        <f t="shared" si="932"/>
        <v>0</v>
      </c>
      <c r="X276" s="1203">
        <f t="shared" si="854"/>
        <v>0</v>
      </c>
      <c r="Y276" s="1203">
        <f t="shared" si="855"/>
        <v>0</v>
      </c>
      <c r="Z276" s="1203">
        <f t="shared" si="856"/>
        <v>0</v>
      </c>
      <c r="AA276" s="1243"/>
      <c r="AE276" s="1202">
        <f t="shared" si="933"/>
        <v>0</v>
      </c>
      <c r="AF276" s="1203">
        <f t="shared" si="857"/>
        <v>0</v>
      </c>
      <c r="AG276" s="1203">
        <f t="shared" si="858"/>
        <v>0</v>
      </c>
      <c r="AH276" s="1203">
        <f t="shared" si="859"/>
        <v>0</v>
      </c>
      <c r="AI276" s="1243"/>
      <c r="AM276" s="1202">
        <f t="shared" si="934"/>
        <v>0</v>
      </c>
      <c r="AN276" s="1203">
        <f t="shared" si="860"/>
        <v>0</v>
      </c>
      <c r="AO276" s="1203">
        <f t="shared" si="861"/>
        <v>0</v>
      </c>
      <c r="AP276" s="1203">
        <f t="shared" si="862"/>
        <v>0</v>
      </c>
      <c r="AQ276" s="1243"/>
      <c r="AU276" s="1202">
        <f t="shared" si="935"/>
        <v>0</v>
      </c>
      <c r="AV276" s="1203">
        <f t="shared" si="863"/>
        <v>0</v>
      </c>
      <c r="AW276" s="1203">
        <f t="shared" si="864"/>
        <v>0</v>
      </c>
      <c r="AX276" s="1203">
        <f t="shared" si="865"/>
        <v>0</v>
      </c>
      <c r="AY276" s="1243"/>
      <c r="BC276" s="1202">
        <f t="shared" si="936"/>
        <v>0</v>
      </c>
      <c r="BD276" s="1203">
        <f t="shared" si="866"/>
        <v>0</v>
      </c>
      <c r="BE276" s="1203">
        <f t="shared" si="867"/>
        <v>0</v>
      </c>
      <c r="BF276" s="1203">
        <f t="shared" si="868"/>
        <v>0</v>
      </c>
      <c r="BG276" s="1243"/>
      <c r="BK276" s="1202">
        <f t="shared" si="937"/>
        <v>0</v>
      </c>
      <c r="BL276" s="1203">
        <f t="shared" si="869"/>
        <v>0</v>
      </c>
      <c r="BM276" s="1203">
        <f t="shared" si="870"/>
        <v>0</v>
      </c>
      <c r="BN276" s="1203">
        <f t="shared" si="871"/>
        <v>0</v>
      </c>
      <c r="BO276" s="1243"/>
      <c r="BS276" s="1202">
        <f t="shared" si="938"/>
        <v>0</v>
      </c>
      <c r="BT276" s="1203">
        <f t="shared" si="872"/>
        <v>0</v>
      </c>
      <c r="BU276" s="1203">
        <f t="shared" si="873"/>
        <v>0</v>
      </c>
      <c r="BV276" s="1203">
        <f t="shared" si="874"/>
        <v>0</v>
      </c>
      <c r="BW276" s="1243"/>
      <c r="CA276" s="1202">
        <f t="shared" si="939"/>
        <v>0</v>
      </c>
      <c r="CB276" s="1203">
        <f t="shared" si="875"/>
        <v>0</v>
      </c>
      <c r="CC276" s="1203">
        <f t="shared" si="876"/>
        <v>0</v>
      </c>
      <c r="CD276" s="1203">
        <f t="shared" si="877"/>
        <v>0</v>
      </c>
      <c r="CE276" s="1243"/>
      <c r="CI276" s="1202">
        <f t="shared" si="940"/>
        <v>0</v>
      </c>
      <c r="CJ276" s="1203">
        <f t="shared" si="878"/>
        <v>0</v>
      </c>
      <c r="CK276" s="1203">
        <f t="shared" si="879"/>
        <v>0</v>
      </c>
      <c r="CL276" s="1203">
        <f t="shared" si="880"/>
        <v>0</v>
      </c>
      <c r="CM276" s="1243"/>
      <c r="CQ276" s="1202">
        <f t="shared" si="941"/>
        <v>0</v>
      </c>
      <c r="CR276" s="1203">
        <f t="shared" si="881"/>
        <v>0</v>
      </c>
      <c r="CS276" s="1203">
        <f t="shared" si="882"/>
        <v>0</v>
      </c>
      <c r="CT276" s="1203">
        <f t="shared" si="883"/>
        <v>0</v>
      </c>
      <c r="CU276" s="1243"/>
      <c r="CY276" s="1202">
        <f t="shared" si="942"/>
        <v>0</v>
      </c>
      <c r="CZ276" s="1203">
        <f t="shared" si="884"/>
        <v>0</v>
      </c>
      <c r="DA276" s="1203">
        <f t="shared" si="885"/>
        <v>0</v>
      </c>
      <c r="DB276" s="1203">
        <f t="shared" si="886"/>
        <v>0</v>
      </c>
      <c r="DC276" s="1243"/>
      <c r="DG276" s="1202">
        <f t="shared" si="943"/>
        <v>0</v>
      </c>
      <c r="DH276" s="1203">
        <f t="shared" si="887"/>
        <v>0</v>
      </c>
      <c r="DI276" s="1203">
        <f t="shared" si="888"/>
        <v>0</v>
      </c>
      <c r="DJ276" s="1203">
        <f t="shared" si="889"/>
        <v>0</v>
      </c>
      <c r="DK276" s="1243"/>
      <c r="DO276" s="1202">
        <f t="shared" si="944"/>
        <v>0</v>
      </c>
      <c r="DP276" s="1203">
        <f t="shared" si="890"/>
        <v>0</v>
      </c>
      <c r="DQ276" s="1203">
        <f t="shared" si="891"/>
        <v>0</v>
      </c>
      <c r="DR276" s="1203">
        <f t="shared" si="892"/>
        <v>0</v>
      </c>
      <c r="DS276" s="1243"/>
      <c r="DW276" s="1202">
        <f t="shared" si="945"/>
        <v>0</v>
      </c>
      <c r="DX276" s="1203">
        <f t="shared" si="893"/>
        <v>0</v>
      </c>
      <c r="DY276" s="1203">
        <f t="shared" si="894"/>
        <v>0</v>
      </c>
      <c r="DZ276" s="1203">
        <f t="shared" si="895"/>
        <v>0</v>
      </c>
      <c r="EA276" s="1243"/>
      <c r="EE276" s="1202">
        <f t="shared" si="946"/>
        <v>0</v>
      </c>
      <c r="EF276" s="1203">
        <f t="shared" si="896"/>
        <v>0</v>
      </c>
      <c r="EG276" s="1203">
        <f t="shared" si="897"/>
        <v>0</v>
      </c>
      <c r="EH276" s="1203">
        <f t="shared" si="898"/>
        <v>0</v>
      </c>
      <c r="EI276" s="1243"/>
      <c r="EM276" s="1202">
        <f t="shared" si="947"/>
        <v>0</v>
      </c>
      <c r="EN276" s="1203">
        <f t="shared" si="899"/>
        <v>0</v>
      </c>
      <c r="EO276" s="1203">
        <f t="shared" si="900"/>
        <v>0</v>
      </c>
      <c r="EP276" s="1203">
        <f t="shared" si="901"/>
        <v>0</v>
      </c>
      <c r="EQ276" s="1243"/>
      <c r="EU276" s="1202">
        <f t="shared" si="948"/>
        <v>0</v>
      </c>
      <c r="EV276" s="1203">
        <f t="shared" si="902"/>
        <v>0</v>
      </c>
      <c r="EW276" s="1203">
        <f t="shared" si="903"/>
        <v>0</v>
      </c>
      <c r="EX276" s="1203">
        <f t="shared" si="904"/>
        <v>0</v>
      </c>
      <c r="EY276" s="1243"/>
      <c r="FC276" s="1202">
        <f t="shared" si="949"/>
        <v>0</v>
      </c>
      <c r="FD276" s="1203">
        <f t="shared" si="905"/>
        <v>0</v>
      </c>
      <c r="FE276" s="1203">
        <f t="shared" si="906"/>
        <v>0</v>
      </c>
      <c r="FF276" s="1203">
        <f t="shared" si="907"/>
        <v>0</v>
      </c>
      <c r="FG276" s="1243"/>
      <c r="FK276" s="1202">
        <f t="shared" si="950"/>
        <v>0</v>
      </c>
      <c r="FL276" s="1203">
        <f t="shared" si="908"/>
        <v>0</v>
      </c>
      <c r="FM276" s="1203">
        <f t="shared" si="909"/>
        <v>0</v>
      </c>
      <c r="FN276" s="1203">
        <f t="shared" si="910"/>
        <v>0</v>
      </c>
      <c r="FO276" s="1243"/>
    </row>
    <row r="277" spans="1:171" ht="16.5">
      <c r="A277" s="1331" t="s">
        <v>402</v>
      </c>
      <c r="B277" s="520"/>
      <c r="C277" s="1226"/>
      <c r="D277" s="1227"/>
      <c r="E277" s="1227"/>
      <c r="F277" s="1228"/>
      <c r="G277" s="1245">
        <f>SUM(G257:G276)</f>
        <v>0</v>
      </c>
      <c r="H277" s="1245">
        <f>SUM(H257:H276)</f>
        <v>0</v>
      </c>
      <c r="I277" s="1245">
        <f>SUM(I257:I276)</f>
        <v>0</v>
      </c>
      <c r="J277" s="1246">
        <f>SUM(J257:J276)</f>
        <v>0</v>
      </c>
      <c r="K277" s="1167"/>
      <c r="O277" s="1332" t="e">
        <f>SUM(O257:O276)</f>
        <v>#DIV/0!</v>
      </c>
      <c r="P277" s="1332" t="e">
        <f>SUM(P257:P276)</f>
        <v>#DIV/0!</v>
      </c>
      <c r="Q277" s="1332" t="e">
        <f>SUM(Q257:Q276)</f>
        <v>#DIV/0!</v>
      </c>
      <c r="R277" s="1332" t="e">
        <f>SUM(R257:R276)</f>
        <v>#DIV/0!</v>
      </c>
      <c r="S277" s="1243"/>
      <c r="W277" s="1332" t="e">
        <f>SUM(W257:W276)</f>
        <v>#DIV/0!</v>
      </c>
      <c r="X277" s="1332" t="e">
        <f>SUM(X257:X276)</f>
        <v>#DIV/0!</v>
      </c>
      <c r="Y277" s="1332" t="e">
        <f>SUM(Y257:Y276)</f>
        <v>#DIV/0!</v>
      </c>
      <c r="Z277" s="1332" t="e">
        <f>SUM(Z257:Z276)</f>
        <v>#DIV/0!</v>
      </c>
      <c r="AA277" s="1243"/>
      <c r="AE277" s="1332" t="e">
        <f>SUM(AE257:AE276)</f>
        <v>#DIV/0!</v>
      </c>
      <c r="AF277" s="1332" t="e">
        <f>SUM(AF257:AF276)</f>
        <v>#DIV/0!</v>
      </c>
      <c r="AG277" s="1332" t="e">
        <f>SUM(AG257:AG276)</f>
        <v>#DIV/0!</v>
      </c>
      <c r="AH277" s="1332" t="e">
        <f>SUM(AH257:AH276)</f>
        <v>#DIV/0!</v>
      </c>
      <c r="AI277" s="1243"/>
      <c r="AM277" s="1332" t="e">
        <f>SUM(AM257:AM276)</f>
        <v>#DIV/0!</v>
      </c>
      <c r="AN277" s="1332" t="e">
        <f>SUM(AN257:AN276)</f>
        <v>#DIV/0!</v>
      </c>
      <c r="AO277" s="1332" t="e">
        <f>SUM(AO257:AO276)</f>
        <v>#DIV/0!</v>
      </c>
      <c r="AP277" s="1332" t="e">
        <f>SUM(AP257:AP276)</f>
        <v>#DIV/0!</v>
      </c>
      <c r="AQ277" s="1243"/>
      <c r="AU277" s="1332" t="e">
        <f>SUM(AU257:AU276)</f>
        <v>#DIV/0!</v>
      </c>
      <c r="AV277" s="1332" t="e">
        <f>SUM(AV257:AV276)</f>
        <v>#DIV/0!</v>
      </c>
      <c r="AW277" s="1332" t="e">
        <f>SUM(AW257:AW276)</f>
        <v>#DIV/0!</v>
      </c>
      <c r="AX277" s="1332" t="e">
        <f>SUM(AX257:AX276)</f>
        <v>#DIV/0!</v>
      </c>
      <c r="AY277" s="1243"/>
      <c r="BC277" s="1332" t="e">
        <f>SUM(BC257:BC276)</f>
        <v>#DIV/0!</v>
      </c>
      <c r="BD277" s="1332" t="e">
        <f>SUM(BD257:BD276)</f>
        <v>#DIV/0!</v>
      </c>
      <c r="BE277" s="1332" t="e">
        <f>SUM(BE257:BE276)</f>
        <v>#DIV/0!</v>
      </c>
      <c r="BF277" s="1332" t="e">
        <f>SUM(BF257:BF276)</f>
        <v>#DIV/0!</v>
      </c>
      <c r="BG277" s="1243"/>
      <c r="BK277" s="1332" t="e">
        <f>SUM(BK257:BK276)</f>
        <v>#DIV/0!</v>
      </c>
      <c r="BL277" s="1332" t="e">
        <f>SUM(BL257:BL276)</f>
        <v>#DIV/0!</v>
      </c>
      <c r="BM277" s="1332" t="e">
        <f>SUM(BM257:BM276)</f>
        <v>#DIV/0!</v>
      </c>
      <c r="BN277" s="1332" t="e">
        <f>SUM(BN257:BN276)</f>
        <v>#DIV/0!</v>
      </c>
      <c r="BO277" s="1243"/>
      <c r="BS277" s="1332" t="e">
        <f>SUM(BS257:BS276)</f>
        <v>#DIV/0!</v>
      </c>
      <c r="BT277" s="1332" t="e">
        <f>SUM(BT257:BT276)</f>
        <v>#DIV/0!</v>
      </c>
      <c r="BU277" s="1332" t="e">
        <f>SUM(BU257:BU276)</f>
        <v>#DIV/0!</v>
      </c>
      <c r="BV277" s="1332" t="e">
        <f>SUM(BV257:BV276)</f>
        <v>#DIV/0!</v>
      </c>
      <c r="BW277" s="1243"/>
      <c r="CA277" s="1332" t="e">
        <f>SUM(CA257:CA276)</f>
        <v>#DIV/0!</v>
      </c>
      <c r="CB277" s="1332" t="e">
        <f>SUM(CB257:CB276)</f>
        <v>#DIV/0!</v>
      </c>
      <c r="CC277" s="1332" t="e">
        <f>SUM(CC257:CC276)</f>
        <v>#DIV/0!</v>
      </c>
      <c r="CD277" s="1332" t="e">
        <f>SUM(CD257:CD276)</f>
        <v>#DIV/0!</v>
      </c>
      <c r="CE277" s="1243"/>
      <c r="CI277" s="1332" t="e">
        <f>SUM(CI257:CI276)</f>
        <v>#DIV/0!</v>
      </c>
      <c r="CJ277" s="1332" t="e">
        <f>SUM(CJ257:CJ276)</f>
        <v>#DIV/0!</v>
      </c>
      <c r="CK277" s="1332" t="e">
        <f>SUM(CK257:CK276)</f>
        <v>#DIV/0!</v>
      </c>
      <c r="CL277" s="1332" t="e">
        <f>SUM(CL257:CL276)</f>
        <v>#DIV/0!</v>
      </c>
      <c r="CM277" s="1243"/>
      <c r="CQ277" s="1332" t="e">
        <f>SUM(CQ257:CQ276)</f>
        <v>#DIV/0!</v>
      </c>
      <c r="CR277" s="1332" t="e">
        <f>SUM(CR257:CR276)</f>
        <v>#DIV/0!</v>
      </c>
      <c r="CS277" s="1332" t="e">
        <f>SUM(CS257:CS276)</f>
        <v>#DIV/0!</v>
      </c>
      <c r="CT277" s="1332" t="e">
        <f>SUM(CT257:CT276)</f>
        <v>#DIV/0!</v>
      </c>
      <c r="CU277" s="1243"/>
      <c r="CY277" s="1332" t="e">
        <f>SUM(CY257:CY276)</f>
        <v>#DIV/0!</v>
      </c>
      <c r="CZ277" s="1332" t="e">
        <f>SUM(CZ257:CZ276)</f>
        <v>#DIV/0!</v>
      </c>
      <c r="DA277" s="1332" t="e">
        <f>SUM(DA257:DA276)</f>
        <v>#DIV/0!</v>
      </c>
      <c r="DB277" s="1332" t="e">
        <f>SUM(DB257:DB276)</f>
        <v>#DIV/0!</v>
      </c>
      <c r="DC277" s="1243"/>
      <c r="DG277" s="1332" t="e">
        <f>SUM(DG257:DG276)</f>
        <v>#DIV/0!</v>
      </c>
      <c r="DH277" s="1332" t="e">
        <f>SUM(DH257:DH276)</f>
        <v>#DIV/0!</v>
      </c>
      <c r="DI277" s="1332" t="e">
        <f>SUM(DI257:DI276)</f>
        <v>#DIV/0!</v>
      </c>
      <c r="DJ277" s="1332" t="e">
        <f>SUM(DJ257:DJ276)</f>
        <v>#DIV/0!</v>
      </c>
      <c r="DK277" s="1243"/>
      <c r="DO277" s="1332" t="e">
        <f>SUM(DO257:DO276)</f>
        <v>#DIV/0!</v>
      </c>
      <c r="DP277" s="1332" t="e">
        <f>SUM(DP257:DP276)</f>
        <v>#DIV/0!</v>
      </c>
      <c r="DQ277" s="1332" t="e">
        <f>SUM(DQ257:DQ276)</f>
        <v>#DIV/0!</v>
      </c>
      <c r="DR277" s="1332" t="e">
        <f>SUM(DR257:DR276)</f>
        <v>#DIV/0!</v>
      </c>
      <c r="DS277" s="1243"/>
      <c r="DW277" s="1332" t="e">
        <f>SUM(DW257:DW276)</f>
        <v>#DIV/0!</v>
      </c>
      <c r="DX277" s="1332" t="e">
        <f>SUM(DX257:DX276)</f>
        <v>#DIV/0!</v>
      </c>
      <c r="DY277" s="1332" t="e">
        <f>SUM(DY257:DY276)</f>
        <v>#DIV/0!</v>
      </c>
      <c r="DZ277" s="1332" t="e">
        <f>SUM(DZ257:DZ276)</f>
        <v>#DIV/0!</v>
      </c>
      <c r="EA277" s="1243"/>
      <c r="EE277" s="1332" t="e">
        <f>SUM(EE257:EE276)</f>
        <v>#DIV/0!</v>
      </c>
      <c r="EF277" s="1332" t="e">
        <f>SUM(EF257:EF276)</f>
        <v>#DIV/0!</v>
      </c>
      <c r="EG277" s="1332" t="e">
        <f>SUM(EG257:EG276)</f>
        <v>#DIV/0!</v>
      </c>
      <c r="EH277" s="1332" t="e">
        <f>SUM(EH257:EH276)</f>
        <v>#DIV/0!</v>
      </c>
      <c r="EI277" s="1243"/>
      <c r="EM277" s="1332" t="e">
        <f>SUM(EM257:EM276)</f>
        <v>#DIV/0!</v>
      </c>
      <c r="EN277" s="1332" t="e">
        <f>SUM(EN257:EN276)</f>
        <v>#DIV/0!</v>
      </c>
      <c r="EO277" s="1332" t="e">
        <f>SUM(EO257:EO276)</f>
        <v>#DIV/0!</v>
      </c>
      <c r="EP277" s="1332" t="e">
        <f>SUM(EP257:EP276)</f>
        <v>#DIV/0!</v>
      </c>
      <c r="EQ277" s="1243"/>
      <c r="EU277" s="1332" t="e">
        <f>SUM(EU257:EU276)</f>
        <v>#DIV/0!</v>
      </c>
      <c r="EV277" s="1332" t="e">
        <f>SUM(EV257:EV276)</f>
        <v>#DIV/0!</v>
      </c>
      <c r="EW277" s="1332" t="e">
        <f>SUM(EW257:EW276)</f>
        <v>#DIV/0!</v>
      </c>
      <c r="EX277" s="1332" t="e">
        <f>SUM(EX257:EX276)</f>
        <v>#DIV/0!</v>
      </c>
      <c r="EY277" s="1243"/>
      <c r="FC277" s="1332" t="e">
        <f>SUM(FC257:FC276)</f>
        <v>#DIV/0!</v>
      </c>
      <c r="FD277" s="1332" t="e">
        <f>SUM(FD257:FD276)</f>
        <v>#DIV/0!</v>
      </c>
      <c r="FE277" s="1332" t="e">
        <f>SUM(FE257:FE276)</f>
        <v>#DIV/0!</v>
      </c>
      <c r="FF277" s="1332" t="e">
        <f>SUM(FF257:FF276)</f>
        <v>#DIV/0!</v>
      </c>
      <c r="FG277" s="1243"/>
      <c r="FK277" s="1332" t="e">
        <f>SUM(FK257:FK276)</f>
        <v>#DIV/0!</v>
      </c>
      <c r="FL277" s="1332" t="e">
        <f>SUM(FL257:FL276)</f>
        <v>#DIV/0!</v>
      </c>
      <c r="FM277" s="1332" t="e">
        <f>SUM(FM257:FM276)</f>
        <v>#DIV/0!</v>
      </c>
      <c r="FN277" s="1332" t="e">
        <f>SUM(FN257:FN276)</f>
        <v>#DIV/0!</v>
      </c>
      <c r="FO277" s="1243"/>
    </row>
    <row r="278" spans="1:171" ht="16.5">
      <c r="A278" s="1331"/>
      <c r="B278" s="520"/>
      <c r="C278" s="521"/>
      <c r="D278" s="769"/>
      <c r="E278" s="520"/>
      <c r="F278" s="520"/>
      <c r="G278" s="1363"/>
      <c r="H278" s="1008"/>
      <c r="I278" s="1008"/>
      <c r="J278" s="1364"/>
      <c r="K278" s="1167"/>
      <c r="S278" s="1243"/>
      <c r="AA278" s="1243"/>
      <c r="AI278" s="1243"/>
      <c r="AQ278" s="1243"/>
      <c r="AY278" s="1243"/>
      <c r="BG278" s="1243"/>
      <c r="BO278" s="1243"/>
      <c r="BW278" s="1243"/>
      <c r="CE278" s="1243"/>
      <c r="CM278" s="1243"/>
      <c r="CU278" s="1243"/>
      <c r="DC278" s="1243"/>
      <c r="DK278" s="1243"/>
      <c r="DS278" s="1243"/>
      <c r="EA278" s="1243"/>
      <c r="EI278" s="1243"/>
      <c r="EQ278" s="1243"/>
      <c r="EY278" s="1243"/>
      <c r="FG278" s="1243"/>
      <c r="FO278" s="1243"/>
    </row>
    <row r="279" spans="1:171">
      <c r="A279" s="1351"/>
      <c r="B279" s="286"/>
      <c r="C279" s="286"/>
      <c r="D279" s="286"/>
      <c r="E279" s="286"/>
      <c r="F279" s="286"/>
      <c r="G279" s="1357"/>
      <c r="J279" s="455"/>
      <c r="K279" s="1167"/>
      <c r="S279" s="1243"/>
      <c r="AA279" s="1243"/>
      <c r="AI279" s="1243"/>
      <c r="AQ279" s="1243"/>
      <c r="AY279" s="1243"/>
      <c r="BG279" s="1243"/>
      <c r="BO279" s="1243"/>
      <c r="BW279" s="1243"/>
      <c r="CE279" s="1243"/>
      <c r="CM279" s="1243"/>
      <c r="CU279" s="1243"/>
      <c r="DC279" s="1243"/>
      <c r="DK279" s="1243"/>
      <c r="DS279" s="1243"/>
      <c r="EA279" s="1243"/>
      <c r="EI279" s="1243"/>
      <c r="EQ279" s="1243"/>
      <c r="EY279" s="1243"/>
      <c r="FG279" s="1243"/>
      <c r="FO279" s="1243"/>
    </row>
    <row r="280" spans="1:171" ht="16.5">
      <c r="A280" s="1331" t="s">
        <v>48</v>
      </c>
      <c r="B280" s="823"/>
      <c r="C280" s="1226"/>
      <c r="D280" s="1227"/>
      <c r="E280" s="1227"/>
      <c r="F280" s="1228"/>
      <c r="G280" s="1245">
        <f>G253+G277</f>
        <v>0</v>
      </c>
      <c r="H280" s="1245">
        <f>H253+H277</f>
        <v>0</v>
      </c>
      <c r="I280" s="1245">
        <f>I253+I277</f>
        <v>0</v>
      </c>
      <c r="J280" s="1246">
        <f>J253+J277</f>
        <v>0</v>
      </c>
      <c r="K280" s="1167"/>
      <c r="O280" s="1341" t="e">
        <f>O253+O277</f>
        <v>#DIV/0!</v>
      </c>
      <c r="P280" s="1341" t="e">
        <f>P253+P277</f>
        <v>#DIV/0!</v>
      </c>
      <c r="Q280" s="1341" t="e">
        <f>Q253+Q277</f>
        <v>#DIV/0!</v>
      </c>
      <c r="R280" s="1341" t="e">
        <f>R253+R277</f>
        <v>#DIV/0!</v>
      </c>
      <c r="S280" s="1243"/>
      <c r="W280" s="1341" t="e">
        <f>W253+W277</f>
        <v>#DIV/0!</v>
      </c>
      <c r="X280" s="1341" t="e">
        <f>X253+X277</f>
        <v>#DIV/0!</v>
      </c>
      <c r="Y280" s="1341" t="e">
        <f>Y253+Y277</f>
        <v>#DIV/0!</v>
      </c>
      <c r="Z280" s="1341" t="e">
        <f>Z253+Z277</f>
        <v>#DIV/0!</v>
      </c>
      <c r="AA280" s="1243"/>
      <c r="AE280" s="1341" t="e">
        <f>AE253+AE277</f>
        <v>#DIV/0!</v>
      </c>
      <c r="AF280" s="1341" t="e">
        <f>AF253+AF277</f>
        <v>#DIV/0!</v>
      </c>
      <c r="AG280" s="1341" t="e">
        <f>AG253+AG277</f>
        <v>#DIV/0!</v>
      </c>
      <c r="AH280" s="1341" t="e">
        <f>AH253+AH277</f>
        <v>#DIV/0!</v>
      </c>
      <c r="AI280" s="1243"/>
      <c r="AM280" s="1341" t="e">
        <f>AM253+AM277</f>
        <v>#DIV/0!</v>
      </c>
      <c r="AN280" s="1341" t="e">
        <f>AN253+AN277</f>
        <v>#DIV/0!</v>
      </c>
      <c r="AO280" s="1341" t="e">
        <f>AO253+AO277</f>
        <v>#DIV/0!</v>
      </c>
      <c r="AP280" s="1341" t="e">
        <f>AP253+AP277</f>
        <v>#DIV/0!</v>
      </c>
      <c r="AQ280" s="1243"/>
      <c r="AU280" s="1341" t="e">
        <f>AU253+AU277</f>
        <v>#DIV/0!</v>
      </c>
      <c r="AV280" s="1341" t="e">
        <f>AV253+AV277</f>
        <v>#DIV/0!</v>
      </c>
      <c r="AW280" s="1341" t="e">
        <f>AW253+AW277</f>
        <v>#DIV/0!</v>
      </c>
      <c r="AX280" s="1341" t="e">
        <f>AX253+AX277</f>
        <v>#DIV/0!</v>
      </c>
      <c r="AY280" s="1243"/>
      <c r="BC280" s="1341" t="e">
        <f>BC253+BC277</f>
        <v>#DIV/0!</v>
      </c>
      <c r="BD280" s="1341" t="e">
        <f>BD253+BD277</f>
        <v>#DIV/0!</v>
      </c>
      <c r="BE280" s="1341" t="e">
        <f>BE253+BE277</f>
        <v>#DIV/0!</v>
      </c>
      <c r="BF280" s="1341" t="e">
        <f>BF253+BF277</f>
        <v>#DIV/0!</v>
      </c>
      <c r="BG280" s="1243"/>
      <c r="BK280" s="1341" t="e">
        <f>BK253+BK277</f>
        <v>#DIV/0!</v>
      </c>
      <c r="BL280" s="1341" t="e">
        <f>BL253+BL277</f>
        <v>#DIV/0!</v>
      </c>
      <c r="BM280" s="1341" t="e">
        <f>BM253+BM277</f>
        <v>#DIV/0!</v>
      </c>
      <c r="BN280" s="1341" t="e">
        <f>BN253+BN277</f>
        <v>#DIV/0!</v>
      </c>
      <c r="BO280" s="1243"/>
      <c r="BS280" s="1341" t="e">
        <f>BS253+BS277</f>
        <v>#DIV/0!</v>
      </c>
      <c r="BT280" s="1341" t="e">
        <f>BT253+BT277</f>
        <v>#DIV/0!</v>
      </c>
      <c r="BU280" s="1341" t="e">
        <f>BU253+BU277</f>
        <v>#DIV/0!</v>
      </c>
      <c r="BV280" s="1341" t="e">
        <f>BV253+BV277</f>
        <v>#DIV/0!</v>
      </c>
      <c r="BW280" s="1243"/>
      <c r="CA280" s="1341" t="e">
        <f>CA253+CA277</f>
        <v>#DIV/0!</v>
      </c>
      <c r="CB280" s="1341" t="e">
        <f>CB253+CB277</f>
        <v>#DIV/0!</v>
      </c>
      <c r="CC280" s="1341" t="e">
        <f>CC253+CC277</f>
        <v>#DIV/0!</v>
      </c>
      <c r="CD280" s="1341" t="e">
        <f>CD253+CD277</f>
        <v>#DIV/0!</v>
      </c>
      <c r="CE280" s="1243"/>
      <c r="CI280" s="1341" t="e">
        <f>CI253+CI277</f>
        <v>#DIV/0!</v>
      </c>
      <c r="CJ280" s="1341" t="e">
        <f>CJ253+CJ277</f>
        <v>#DIV/0!</v>
      </c>
      <c r="CK280" s="1341" t="e">
        <f>CK253+CK277</f>
        <v>#DIV/0!</v>
      </c>
      <c r="CL280" s="1341" t="e">
        <f>CL253+CL277</f>
        <v>#DIV/0!</v>
      </c>
      <c r="CM280" s="1243"/>
      <c r="CQ280" s="1341" t="e">
        <f>CQ253+CQ277</f>
        <v>#DIV/0!</v>
      </c>
      <c r="CR280" s="1341" t="e">
        <f>CR253+CR277</f>
        <v>#DIV/0!</v>
      </c>
      <c r="CS280" s="1341" t="e">
        <f>CS253+CS277</f>
        <v>#DIV/0!</v>
      </c>
      <c r="CT280" s="1341" t="e">
        <f>CT253+CT277</f>
        <v>#DIV/0!</v>
      </c>
      <c r="CU280" s="1243"/>
      <c r="CY280" s="1341" t="e">
        <f>CY253+CY277</f>
        <v>#DIV/0!</v>
      </c>
      <c r="CZ280" s="1341" t="e">
        <f>CZ253+CZ277</f>
        <v>#DIV/0!</v>
      </c>
      <c r="DA280" s="1341" t="e">
        <f>DA253+DA277</f>
        <v>#DIV/0!</v>
      </c>
      <c r="DB280" s="1341" t="e">
        <f>DB253+DB277</f>
        <v>#DIV/0!</v>
      </c>
      <c r="DC280" s="1243"/>
      <c r="DG280" s="1341" t="e">
        <f>DG253+DG277</f>
        <v>#DIV/0!</v>
      </c>
      <c r="DH280" s="1341" t="e">
        <f>DH253+DH277</f>
        <v>#DIV/0!</v>
      </c>
      <c r="DI280" s="1341" t="e">
        <f>DI253+DI277</f>
        <v>#DIV/0!</v>
      </c>
      <c r="DJ280" s="1341" t="e">
        <f>DJ253+DJ277</f>
        <v>#DIV/0!</v>
      </c>
      <c r="DK280" s="1243"/>
      <c r="DO280" s="1341" t="e">
        <f>DO253+DO277</f>
        <v>#DIV/0!</v>
      </c>
      <c r="DP280" s="1341" t="e">
        <f>DP253+DP277</f>
        <v>#DIV/0!</v>
      </c>
      <c r="DQ280" s="1341" t="e">
        <f>DQ253+DQ277</f>
        <v>#DIV/0!</v>
      </c>
      <c r="DR280" s="1341" t="e">
        <f>DR253+DR277</f>
        <v>#DIV/0!</v>
      </c>
      <c r="DS280" s="1243"/>
      <c r="DW280" s="1341" t="e">
        <f>DW253+DW277</f>
        <v>#DIV/0!</v>
      </c>
      <c r="DX280" s="1341" t="e">
        <f>DX253+DX277</f>
        <v>#DIV/0!</v>
      </c>
      <c r="DY280" s="1341" t="e">
        <f>DY253+DY277</f>
        <v>#DIV/0!</v>
      </c>
      <c r="DZ280" s="1341" t="e">
        <f>DZ253+DZ277</f>
        <v>#DIV/0!</v>
      </c>
      <c r="EA280" s="1243"/>
      <c r="EE280" s="1341" t="e">
        <f>EE253+EE277</f>
        <v>#DIV/0!</v>
      </c>
      <c r="EF280" s="1341" t="e">
        <f>EF253+EF277</f>
        <v>#DIV/0!</v>
      </c>
      <c r="EG280" s="1341" t="e">
        <f>EG253+EG277</f>
        <v>#DIV/0!</v>
      </c>
      <c r="EH280" s="1341" t="e">
        <f>EH253+EH277</f>
        <v>#DIV/0!</v>
      </c>
      <c r="EI280" s="1243"/>
      <c r="EM280" s="1341" t="e">
        <f>EM253+EM277</f>
        <v>#DIV/0!</v>
      </c>
      <c r="EN280" s="1341" t="e">
        <f>EN253+EN277</f>
        <v>#DIV/0!</v>
      </c>
      <c r="EO280" s="1341" t="e">
        <f>EO253+EO277</f>
        <v>#DIV/0!</v>
      </c>
      <c r="EP280" s="1341" t="e">
        <f>EP253+EP277</f>
        <v>#DIV/0!</v>
      </c>
      <c r="EQ280" s="1243"/>
      <c r="EU280" s="1341" t="e">
        <f>EU253+EU277</f>
        <v>#DIV/0!</v>
      </c>
      <c r="EV280" s="1341" t="e">
        <f>EV253+EV277</f>
        <v>#DIV/0!</v>
      </c>
      <c r="EW280" s="1341" t="e">
        <f>EW253+EW277</f>
        <v>#DIV/0!</v>
      </c>
      <c r="EX280" s="1341" t="e">
        <f>EX253+EX277</f>
        <v>#DIV/0!</v>
      </c>
      <c r="EY280" s="1243"/>
      <c r="FC280" s="1341" t="e">
        <f>FC253+FC277</f>
        <v>#DIV/0!</v>
      </c>
      <c r="FD280" s="1341" t="e">
        <f>FD253+FD277</f>
        <v>#DIV/0!</v>
      </c>
      <c r="FE280" s="1341" t="e">
        <f>FE253+FE277</f>
        <v>#DIV/0!</v>
      </c>
      <c r="FF280" s="1341" t="e">
        <f>FF253+FF277</f>
        <v>#DIV/0!</v>
      </c>
      <c r="FG280" s="1243"/>
      <c r="FK280" s="1341" t="e">
        <f>FK253+FK277</f>
        <v>#DIV/0!</v>
      </c>
      <c r="FL280" s="1341" t="e">
        <f>FL253+FL277</f>
        <v>#DIV/0!</v>
      </c>
      <c r="FM280" s="1341" t="e">
        <f>FM253+FM277</f>
        <v>#DIV/0!</v>
      </c>
      <c r="FN280" s="1341" t="e">
        <f>FN253+FN277</f>
        <v>#DIV/0!</v>
      </c>
      <c r="FO280" s="1243"/>
    </row>
    <row r="281" spans="1:171" ht="16.5" thickBot="1">
      <c r="A281" s="1365"/>
      <c r="B281" s="1254"/>
      <c r="C281" s="1255"/>
      <c r="D281" s="1255"/>
      <c r="E281" s="1255"/>
      <c r="F281" s="1255"/>
      <c r="G281" s="1344"/>
      <c r="H281" s="1345"/>
      <c r="I281" s="1345"/>
      <c r="J281" s="1258"/>
      <c r="K281" s="1167"/>
      <c r="S281" s="1243"/>
      <c r="AA281" s="1243"/>
      <c r="AI281" s="1243"/>
      <c r="AQ281" s="1243"/>
      <c r="AY281" s="1243"/>
      <c r="BG281" s="1243"/>
      <c r="BO281" s="1243"/>
      <c r="BW281" s="1243"/>
      <c r="CE281" s="1243"/>
      <c r="CM281" s="1243"/>
      <c r="CU281" s="1243"/>
      <c r="DC281" s="1243"/>
      <c r="DK281" s="1243"/>
      <c r="DS281" s="1243"/>
      <c r="EA281" s="1243"/>
      <c r="EI281" s="1243"/>
      <c r="EQ281" s="1243"/>
      <c r="EY281" s="1243"/>
      <c r="FG281" s="1243"/>
      <c r="FO281" s="1243"/>
    </row>
    <row r="282" spans="1:171" ht="16.5" thickTop="1">
      <c r="A282" s="1351"/>
      <c r="G282" s="1357"/>
      <c r="H282" s="1357"/>
      <c r="I282" s="1357"/>
      <c r="J282" s="1366"/>
      <c r="K282" s="1167"/>
      <c r="S282" s="1243"/>
      <c r="AA282" s="1243"/>
      <c r="AI282" s="1243"/>
      <c r="AQ282" s="1243"/>
      <c r="AY282" s="1243"/>
      <c r="BG282" s="1243"/>
      <c r="BO282" s="1243"/>
      <c r="BW282" s="1243"/>
      <c r="CE282" s="1243"/>
      <c r="CM282" s="1243"/>
      <c r="CU282" s="1243"/>
      <c r="DC282" s="1243"/>
      <c r="DK282" s="1243"/>
      <c r="DS282" s="1243"/>
      <c r="EA282" s="1243"/>
      <c r="EI282" s="1243"/>
      <c r="EQ282" s="1243"/>
      <c r="EY282" s="1243"/>
      <c r="FG282" s="1243"/>
      <c r="FO282" s="1243"/>
    </row>
    <row r="283" spans="1:171" ht="17.25" thickBot="1">
      <c r="A283" s="1367" t="s">
        <v>136</v>
      </c>
      <c r="B283" s="1368"/>
      <c r="C283" s="1368"/>
      <c r="D283" s="1368"/>
      <c r="E283" s="476"/>
      <c r="F283" s="792"/>
      <c r="G283" s="1369"/>
      <c r="H283" s="1369"/>
      <c r="I283" s="1370"/>
      <c r="J283" s="1371"/>
      <c r="K283" s="1167"/>
      <c r="S283" s="1243"/>
      <c r="AA283" s="1243"/>
      <c r="AI283" s="1243"/>
      <c r="AQ283" s="1243"/>
      <c r="AY283" s="1243"/>
      <c r="BG283" s="1243"/>
      <c r="BO283" s="1243"/>
      <c r="BW283" s="1243"/>
      <c r="CE283" s="1243"/>
      <c r="CM283" s="1243"/>
      <c r="CU283" s="1243"/>
      <c r="DC283" s="1243"/>
      <c r="DK283" s="1243"/>
      <c r="DS283" s="1243"/>
      <c r="EA283" s="1243"/>
      <c r="EI283" s="1243"/>
      <c r="EQ283" s="1243"/>
      <c r="EY283" s="1243"/>
      <c r="FG283" s="1243"/>
      <c r="FO283" s="1243"/>
    </row>
    <row r="284" spans="1:171" ht="18" thickTop="1" thickBot="1">
      <c r="A284" s="1372"/>
      <c r="B284" s="1704" t="s">
        <v>92</v>
      </c>
      <c r="C284" s="655" t="s">
        <v>284</v>
      </c>
      <c r="D284" s="655"/>
      <c r="E284" s="1715" t="s">
        <v>312</v>
      </c>
      <c r="F284" s="1843"/>
      <c r="G284" s="1844" t="s">
        <v>96</v>
      </c>
      <c r="H284" s="1846" t="s">
        <v>97</v>
      </c>
      <c r="I284" s="1823" t="s">
        <v>98</v>
      </c>
      <c r="J284" s="1189"/>
      <c r="K284" s="1167"/>
      <c r="S284" s="1243"/>
      <c r="AA284" s="1243"/>
      <c r="AI284" s="1243"/>
      <c r="AQ284" s="1243"/>
      <c r="AY284" s="1243"/>
      <c r="BG284" s="1243"/>
      <c r="BO284" s="1243"/>
      <c r="BW284" s="1243"/>
      <c r="CE284" s="1243"/>
      <c r="CM284" s="1243"/>
      <c r="CU284" s="1243"/>
      <c r="DC284" s="1243"/>
      <c r="DK284" s="1243"/>
      <c r="DS284" s="1243"/>
      <c r="EA284" s="1243"/>
      <c r="EI284" s="1243"/>
      <c r="EQ284" s="1243"/>
      <c r="EY284" s="1243"/>
      <c r="FG284" s="1243"/>
      <c r="FO284" s="1243"/>
    </row>
    <row r="285" spans="1:171" ht="17.25" thickBot="1">
      <c r="A285" s="1373"/>
      <c r="B285" s="1826"/>
      <c r="C285" s="657" t="s">
        <v>244</v>
      </c>
      <c r="D285" s="657" t="s">
        <v>88</v>
      </c>
      <c r="E285" s="1829"/>
      <c r="F285" s="1830"/>
      <c r="G285" s="1832"/>
      <c r="H285" s="1835"/>
      <c r="I285" s="1824"/>
      <c r="J285" s="163" t="s">
        <v>90</v>
      </c>
      <c r="K285" s="1167"/>
      <c r="S285" s="1243"/>
      <c r="AA285" s="1243"/>
      <c r="AI285" s="1243"/>
      <c r="AQ285" s="1243"/>
      <c r="AY285" s="1243"/>
      <c r="BG285" s="1243"/>
      <c r="BO285" s="1243"/>
      <c r="BW285" s="1243"/>
      <c r="CE285" s="1243"/>
      <c r="CM285" s="1243"/>
      <c r="CU285" s="1243"/>
      <c r="DC285" s="1243"/>
      <c r="DK285" s="1243"/>
      <c r="DS285" s="1243"/>
      <c r="EA285" s="1243"/>
      <c r="EI285" s="1243"/>
      <c r="EQ285" s="1243"/>
      <c r="EY285" s="1243"/>
      <c r="FG285" s="1243"/>
      <c r="FO285" s="1243"/>
    </row>
    <row r="286" spans="1:171" ht="17.25" thickBot="1">
      <c r="A286" s="1374"/>
      <c r="B286" s="1827"/>
      <c r="C286" s="659" t="s">
        <v>245</v>
      </c>
      <c r="D286" s="659" t="s">
        <v>229</v>
      </c>
      <c r="E286" s="659" t="s">
        <v>381</v>
      </c>
      <c r="F286" s="659" t="s">
        <v>529</v>
      </c>
      <c r="G286" s="1833"/>
      <c r="H286" s="1836"/>
      <c r="I286" s="1838"/>
      <c r="J286" s="1192" t="s">
        <v>99</v>
      </c>
      <c r="K286" s="1167"/>
      <c r="S286" s="1243"/>
      <c r="AA286" s="1243"/>
      <c r="AI286" s="1243"/>
      <c r="AQ286" s="1243"/>
      <c r="AY286" s="1243"/>
      <c r="BG286" s="1243"/>
      <c r="BO286" s="1243"/>
      <c r="BW286" s="1243"/>
      <c r="CE286" s="1243"/>
      <c r="CM286" s="1243"/>
      <c r="CU286" s="1243"/>
      <c r="DC286" s="1243"/>
      <c r="DK286" s="1243"/>
      <c r="DS286" s="1243"/>
      <c r="EA286" s="1243"/>
      <c r="EI286" s="1243"/>
      <c r="EQ286" s="1243"/>
      <c r="EY286" s="1243"/>
      <c r="FG286" s="1243"/>
      <c r="FO286" s="1243"/>
    </row>
    <row r="287" spans="1:171" ht="17.25" thickTop="1">
      <c r="A287" s="1375" t="s">
        <v>137</v>
      </c>
      <c r="B287" s="286"/>
      <c r="C287" s="510"/>
      <c r="D287" s="768"/>
      <c r="E287" s="769"/>
      <c r="F287" s="769"/>
      <c r="G287" s="770"/>
      <c r="H287" s="771"/>
      <c r="I287" s="771"/>
      <c r="J287" s="772"/>
      <c r="K287" s="1167"/>
      <c r="S287" s="1243"/>
      <c r="AA287" s="1243"/>
      <c r="AI287" s="1243"/>
      <c r="AQ287" s="1243"/>
      <c r="AY287" s="1243"/>
      <c r="BG287" s="1243"/>
      <c r="BO287" s="1243"/>
      <c r="BW287" s="1243"/>
      <c r="CE287" s="1243"/>
      <c r="CM287" s="1243"/>
      <c r="CU287" s="1243"/>
      <c r="DC287" s="1243"/>
      <c r="DK287" s="1243"/>
      <c r="DS287" s="1243"/>
      <c r="EA287" s="1243"/>
      <c r="EI287" s="1243"/>
      <c r="EQ287" s="1243"/>
      <c r="EY287" s="1243"/>
      <c r="FG287" s="1243"/>
      <c r="FO287" s="1243"/>
    </row>
    <row r="288" spans="1:171">
      <c r="A288" s="1351"/>
      <c r="B288" s="509" t="s">
        <v>33</v>
      </c>
      <c r="C288" s="1376"/>
      <c r="D288" s="1377">
        <v>409.1</v>
      </c>
      <c r="E288" s="629" t="str">
        <f>'Sch 3A - Taxes'!E16</f>
        <v>DIST</v>
      </c>
      <c r="F288" s="1199"/>
      <c r="G288" s="629">
        <f>'Sch 3A - Taxes'!F16</f>
        <v>0</v>
      </c>
      <c r="H288" s="629">
        <f>'Sch 3A - Taxes'!G16</f>
        <v>0</v>
      </c>
      <c r="I288" s="629">
        <f>'Sch 3A - Taxes'!H16</f>
        <v>0</v>
      </c>
      <c r="J288" s="630">
        <f>'Sch 3A - Taxes'!I16</f>
        <v>0</v>
      </c>
      <c r="K288" s="1167">
        <f>IF($E288="DIRECT",0,1)</f>
        <v>1</v>
      </c>
      <c r="O288" s="1202">
        <f>$G288</f>
        <v>0</v>
      </c>
      <c r="P288" s="1203">
        <f>VLOOKUP($E288,O$463:R$474,2,FALSE)*O288*($K288)+IF($G288&lt;&gt;0,($H288/$G288)*O288,0)*(1-$K288)</f>
        <v>0</v>
      </c>
      <c r="Q288" s="1203">
        <f>VLOOKUP($E288,O$463:R$474,3,FALSE)*O288*($K288)+IF($G288&lt;&gt;0,($I288/$G288)*O288,0)*(1-$K288)</f>
        <v>0</v>
      </c>
      <c r="R288" s="1203">
        <f>VLOOKUP($E288,O$463:R$474,4,FALSE)*O288*($K288)+(O288-P288-Q288)*(1-$K288)</f>
        <v>0</v>
      </c>
      <c r="S288" s="1243"/>
      <c r="W288" s="1202">
        <f>$G288</f>
        <v>0</v>
      </c>
      <c r="X288" s="1203">
        <f>VLOOKUP($E288,W$463:Z$474,2,FALSE)*W288*($K288)+IF($G288&lt;&gt;0,($H288/$G288)*W288,0)*(1-$K288)</f>
        <v>0</v>
      </c>
      <c r="Y288" s="1203">
        <f>VLOOKUP($E288,W$463:Z$474,3,FALSE)*W288*($K288)+IF($G288&lt;&gt;0,($I288/$G288)*W288,0)*(1-$K288)</f>
        <v>0</v>
      </c>
      <c r="Z288" s="1203">
        <f>VLOOKUP($E288,W$463:Z$474,4,FALSE)*W288*($K288)+(W288-X288-Y288)*(1-$K288)</f>
        <v>0</v>
      </c>
      <c r="AA288" s="1243"/>
      <c r="AE288" s="1202">
        <f>$G288</f>
        <v>0</v>
      </c>
      <c r="AF288" s="1203">
        <f>VLOOKUP($E288,AE$463:AH$474,2,FALSE)*AE288*($K288)+IF($G288&lt;&gt;0,($H288/$G288)*AE288,0)*(1-$K288)</f>
        <v>0</v>
      </c>
      <c r="AG288" s="1203">
        <f>VLOOKUP($E288,AE$463:AH$474,3,FALSE)*AE288*($K288)+IF($G288&lt;&gt;0,($I288/$G288)*AE288,0)*(1-$K288)</f>
        <v>0</v>
      </c>
      <c r="AH288" s="1203">
        <f>VLOOKUP($E288,AE$463:AH$474,4,FALSE)*AE288*($K288)+(AE288-AF288-AG288)*(1-$K288)</f>
        <v>0</v>
      </c>
      <c r="AI288" s="1243"/>
      <c r="AM288" s="1202">
        <f>$G288</f>
        <v>0</v>
      </c>
      <c r="AN288" s="1203">
        <f>VLOOKUP($E288,AM$463:AP$474,2,FALSE)*AM288*($K288)+IF($G288&lt;&gt;0,($H288/$G288)*AM288,0)*(1-$K288)</f>
        <v>0</v>
      </c>
      <c r="AO288" s="1203">
        <f>VLOOKUP($E288,AM$463:AP$474,3,FALSE)*AM288*($K288)+IF($G288&lt;&gt;0,($I288/$G288)*AM288,0)*(1-$K288)</f>
        <v>0</v>
      </c>
      <c r="AP288" s="1203">
        <f>VLOOKUP($E288,AM$463:AP$474,4,FALSE)*AM288*($K288)+(AM288-AN288-AO288)*(1-$K288)</f>
        <v>0</v>
      </c>
      <c r="AQ288" s="1243"/>
      <c r="AU288" s="1202">
        <f>$G288</f>
        <v>0</v>
      </c>
      <c r="AV288" s="1203">
        <f>VLOOKUP($E288,AU$463:AX$474,2,FALSE)*AU288*($K288)+IF($G288&lt;&gt;0,($H288/$G288)*AU288,0)*(1-$K288)</f>
        <v>0</v>
      </c>
      <c r="AW288" s="1203">
        <f>VLOOKUP($E288,AU$463:AX$474,3,FALSE)*AU288*($K288)+IF($G288&lt;&gt;0,($I288/$G288)*AU288,0)*(1-$K288)</f>
        <v>0</v>
      </c>
      <c r="AX288" s="1203">
        <f>VLOOKUP($E288,AU$463:AX$474,4,FALSE)*AU288*($K288)+(AU288-AV288-AW288)*(1-$K288)</f>
        <v>0</v>
      </c>
      <c r="AY288" s="1243"/>
      <c r="BC288" s="1202">
        <f>$G288</f>
        <v>0</v>
      </c>
      <c r="BD288" s="1203">
        <f>VLOOKUP($E288,BC$463:BF$474,2,FALSE)*BC288*($K288)+IF($G288&lt;&gt;0,($H288/$G288)*BC288,0)*(1-$K288)</f>
        <v>0</v>
      </c>
      <c r="BE288" s="1203">
        <f>VLOOKUP($E288,BC$463:BF$474,3,FALSE)*BC288*($K288)+IF($G288&lt;&gt;0,($I288/$G288)*BC288,0)*(1-$K288)</f>
        <v>0</v>
      </c>
      <c r="BF288" s="1203">
        <f>VLOOKUP($E288,BC$463:BF$474,4,FALSE)*BC288*($K288)+(BC288-BD288-BE288)*(1-$K288)</f>
        <v>0</v>
      </c>
      <c r="BG288" s="1243"/>
      <c r="BK288" s="1202">
        <f>$G288</f>
        <v>0</v>
      </c>
      <c r="BL288" s="1203">
        <f>VLOOKUP($E288,BK$463:BN$474,2,FALSE)*BK288*($K288)+IF($G288&lt;&gt;0,($H288/$G288)*BK288,0)*(1-$K288)</f>
        <v>0</v>
      </c>
      <c r="BM288" s="1203">
        <f>VLOOKUP($E288,BK$463:BN$474,3,FALSE)*BK288*($K288)+IF($G288&lt;&gt;0,($I288/$G288)*BK288,0)*(1-$K288)</f>
        <v>0</v>
      </c>
      <c r="BN288" s="1203">
        <f>VLOOKUP($E288,BK$463:BN$474,4,FALSE)*BK288*($K288)+(BK288-BL288-BM288)*(1-$K288)</f>
        <v>0</v>
      </c>
      <c r="BO288" s="1243"/>
      <c r="BS288" s="1202">
        <f>$G288</f>
        <v>0</v>
      </c>
      <c r="BT288" s="1203">
        <f>VLOOKUP($E288,BS$463:BV$474,2,FALSE)*BS288*($K288)+IF($G288&lt;&gt;0,($H288/$G288)*BS288,0)*(1-$K288)</f>
        <v>0</v>
      </c>
      <c r="BU288" s="1203">
        <f>VLOOKUP($E288,BS$463:BV$474,3,FALSE)*BS288*($K288)+IF($G288&lt;&gt;0,($I288/$G288)*BS288,0)*(1-$K288)</f>
        <v>0</v>
      </c>
      <c r="BV288" s="1203">
        <f>VLOOKUP($E288,BS$463:BV$474,4,FALSE)*BS288*($K288)+(BS288-BT288-BU288)*(1-$K288)</f>
        <v>0</v>
      </c>
      <c r="BW288" s="1243"/>
      <c r="CA288" s="1202">
        <f>$G288</f>
        <v>0</v>
      </c>
      <c r="CB288" s="1203">
        <f>VLOOKUP($E288,CA$463:CD$474,2,FALSE)*CA288*($K288)+IF($G288&lt;&gt;0,($H288/$G288)*CA288,0)*(1-$K288)</f>
        <v>0</v>
      </c>
      <c r="CC288" s="1203">
        <f>VLOOKUP($E288,CA$463:CD$474,3,FALSE)*CA288*($K288)+IF($G288&lt;&gt;0,($I288/$G288)*CA288,0)*(1-$K288)</f>
        <v>0</v>
      </c>
      <c r="CD288" s="1203">
        <f>VLOOKUP($E288,CA$463:CD$474,4,FALSE)*CA288*($K288)+(CA288-CB288-CC288)*(1-$K288)</f>
        <v>0</v>
      </c>
      <c r="CE288" s="1243"/>
      <c r="CI288" s="1202">
        <f>$G288</f>
        <v>0</v>
      </c>
      <c r="CJ288" s="1203">
        <f>VLOOKUP($E288,CI$463:CL$474,2,FALSE)*CI288*($K288)+IF($G288&lt;&gt;0,($H288/$G288)*CI288,0)*(1-$K288)</f>
        <v>0</v>
      </c>
      <c r="CK288" s="1203">
        <f>VLOOKUP($E288,CI$463:CL$474,3,FALSE)*CI288*($K288)+IF($G288&lt;&gt;0,($I288/$G288)*CI288,0)*(1-$K288)</f>
        <v>0</v>
      </c>
      <c r="CL288" s="1203">
        <f>VLOOKUP($E288,CI$463:CL$474,4,FALSE)*CI288*($K288)+(CI288-CJ288-CK288)*(1-$K288)</f>
        <v>0</v>
      </c>
      <c r="CM288" s="1243"/>
      <c r="CQ288" s="1202">
        <f>$G288</f>
        <v>0</v>
      </c>
      <c r="CR288" s="1203">
        <f>VLOOKUP($E288,CQ$463:CT$474,2,FALSE)*CQ288*($K288)+IF($G288&lt;&gt;0,($H288/$G288)*CQ288,0)*(1-$K288)</f>
        <v>0</v>
      </c>
      <c r="CS288" s="1203">
        <f>VLOOKUP($E288,CQ$463:CT$474,3,FALSE)*CQ288*($K288)+IF($G288&lt;&gt;0,($I288/$G288)*CQ288,0)*(1-$K288)</f>
        <v>0</v>
      </c>
      <c r="CT288" s="1203">
        <f>VLOOKUP($E288,CQ$463:CT$474,4,FALSE)*CQ288*($K288)+(CQ288-CR288-CS288)*(1-$K288)</f>
        <v>0</v>
      </c>
      <c r="CU288" s="1243"/>
      <c r="CY288" s="1202">
        <f>$G288</f>
        <v>0</v>
      </c>
      <c r="CZ288" s="1203">
        <f>VLOOKUP($E288,CY$463:DB$474,2,FALSE)*CY288*($K288)+IF($G288&lt;&gt;0,($H288/$G288)*CY288,0)*(1-$K288)</f>
        <v>0</v>
      </c>
      <c r="DA288" s="1203">
        <f>VLOOKUP($E288,CY$463:DB$474,3,FALSE)*CY288*($K288)+IF($G288&lt;&gt;0,($I288/$G288)*CY288,0)*(1-$K288)</f>
        <v>0</v>
      </c>
      <c r="DB288" s="1203">
        <f>VLOOKUP($E288,CY$463:DB$474,4,FALSE)*CY288*($K288)+(CY288-CZ288-DA288)*(1-$K288)</f>
        <v>0</v>
      </c>
      <c r="DC288" s="1243"/>
      <c r="DG288" s="1202">
        <f>$G288</f>
        <v>0</v>
      </c>
      <c r="DH288" s="1203">
        <f>VLOOKUP($E288,DG$463:DJ$474,2,FALSE)*DG288*($K288)+IF($G288&lt;&gt;0,($H288/$G288)*DG288,0)*(1-$K288)</f>
        <v>0</v>
      </c>
      <c r="DI288" s="1203">
        <f>VLOOKUP($E288,DG$463:DJ$474,3,FALSE)*DG288*($K288)+IF($G288&lt;&gt;0,($I288/$G288)*DG288,0)*(1-$K288)</f>
        <v>0</v>
      </c>
      <c r="DJ288" s="1203">
        <f>VLOOKUP($E288,DG$463:DJ$474,4,FALSE)*DG288*($K288)+(DG288-DH288-DI288)*(1-$K288)</f>
        <v>0</v>
      </c>
      <c r="DK288" s="1243"/>
      <c r="DO288" s="1202">
        <f>$G288</f>
        <v>0</v>
      </c>
      <c r="DP288" s="1203">
        <f>VLOOKUP($E288,DO$463:DR$474,2,FALSE)*DO288*($K288)+IF($G288&lt;&gt;0,($H288/$G288)*DO288,0)*(1-$K288)</f>
        <v>0</v>
      </c>
      <c r="DQ288" s="1203">
        <f>VLOOKUP($E288,DO$463:DR$474,3,FALSE)*DO288*($K288)+IF($G288&lt;&gt;0,($I288/$G288)*DO288,0)*(1-$K288)</f>
        <v>0</v>
      </c>
      <c r="DR288" s="1203">
        <f>VLOOKUP($E288,DO$463:DR$474,4,FALSE)*DO288*($K288)+(DO288-DP288-DQ288)*(1-$K288)</f>
        <v>0</v>
      </c>
      <c r="DS288" s="1243"/>
      <c r="DW288" s="1202">
        <f>$G288</f>
        <v>0</v>
      </c>
      <c r="DX288" s="1203">
        <f>VLOOKUP($E288,DW$463:DZ$474,2,FALSE)*DW288*($K288)+IF($G288&lt;&gt;0,($H288/$G288)*DW288,0)*(1-$K288)</f>
        <v>0</v>
      </c>
      <c r="DY288" s="1203">
        <f>VLOOKUP($E288,DW$463:DZ$474,3,FALSE)*DW288*($K288)+IF($G288&lt;&gt;0,($I288/$G288)*DW288,0)*(1-$K288)</f>
        <v>0</v>
      </c>
      <c r="DZ288" s="1203">
        <f>VLOOKUP($E288,DW$463:DZ$474,4,FALSE)*DW288*($K288)+(DW288-DX288-DY288)*(1-$K288)</f>
        <v>0</v>
      </c>
      <c r="EA288" s="1243"/>
      <c r="EE288" s="1202">
        <f>$G288</f>
        <v>0</v>
      </c>
      <c r="EF288" s="1203">
        <f>VLOOKUP($E288,EE$463:EH$474,2,FALSE)*EE288*($K288)+IF($G288&lt;&gt;0,($H288/$G288)*EE288,0)*(1-$K288)</f>
        <v>0</v>
      </c>
      <c r="EG288" s="1203">
        <f>VLOOKUP($E288,EE$463:EH$474,3,FALSE)*EE288*($K288)+IF($G288&lt;&gt;0,($I288/$G288)*EE288,0)*(1-$K288)</f>
        <v>0</v>
      </c>
      <c r="EH288" s="1203">
        <f>VLOOKUP($E288,EE$463:EH$474,4,FALSE)*EE288*($K288)+(EE288-EF288-EG288)*(1-$K288)</f>
        <v>0</v>
      </c>
      <c r="EI288" s="1243"/>
      <c r="EM288" s="1202">
        <f>$G288</f>
        <v>0</v>
      </c>
      <c r="EN288" s="1203">
        <f>VLOOKUP($E288,EM$463:EP$474,2,FALSE)*EM288*($K288)+IF($G288&lt;&gt;0,($H288/$G288)*EM288,0)*(1-$K288)</f>
        <v>0</v>
      </c>
      <c r="EO288" s="1203">
        <f>VLOOKUP($E288,EM$463:EP$474,3,FALSE)*EM288*($K288)+IF($G288&lt;&gt;0,($I288/$G288)*EM288,0)*(1-$K288)</f>
        <v>0</v>
      </c>
      <c r="EP288" s="1203">
        <f>VLOOKUP($E288,EM$463:EP$474,4,FALSE)*EM288*($K288)+(EM288-EN288-EO288)*(1-$K288)</f>
        <v>0</v>
      </c>
      <c r="EQ288" s="1243"/>
      <c r="EU288" s="1202">
        <f>$G288</f>
        <v>0</v>
      </c>
      <c r="EV288" s="1203">
        <f>VLOOKUP($E288,EU$463:EX$474,2,FALSE)*EU288*($K288)+IF($G288&lt;&gt;0,($H288/$G288)*EU288,0)*(1-$K288)</f>
        <v>0</v>
      </c>
      <c r="EW288" s="1203">
        <f>VLOOKUP($E288,EU$463:EX$474,3,FALSE)*EU288*($K288)+IF($G288&lt;&gt;0,($I288/$G288)*EU288,0)*(1-$K288)</f>
        <v>0</v>
      </c>
      <c r="EX288" s="1203">
        <f>VLOOKUP($E288,EU$463:EX$474,4,FALSE)*EU288*($K288)+(EU288-EV288-EW288)*(1-$K288)</f>
        <v>0</v>
      </c>
      <c r="EY288" s="1243"/>
      <c r="FC288" s="1202">
        <f>$G288</f>
        <v>0</v>
      </c>
      <c r="FD288" s="1203">
        <f>VLOOKUP($E288,FC$463:FF$474,2,FALSE)*FC288*($K288)+IF($G288&lt;&gt;0,($H288/$G288)*FC288,0)*(1-$K288)</f>
        <v>0</v>
      </c>
      <c r="FE288" s="1203">
        <f>VLOOKUP($E288,FC$463:FF$474,3,FALSE)*FC288*($K288)+IF($G288&lt;&gt;0,($I288/$G288)*FC288,0)*(1-$K288)</f>
        <v>0</v>
      </c>
      <c r="FF288" s="1203">
        <f>VLOOKUP($E288,FC$463:FF$474,4,FALSE)*FC288*($K288)+(FC288-FD288-FE288)*(1-$K288)</f>
        <v>0</v>
      </c>
      <c r="FG288" s="1243"/>
      <c r="FK288" s="1202">
        <f>$G288</f>
        <v>0</v>
      </c>
      <c r="FL288" s="1203">
        <f>VLOOKUP($E288,FK$463:FN$474,2,FALSE)*FK288*($K288)+IF($G288&lt;&gt;0,($H288/$G288)*FK288,0)*(1-$K288)</f>
        <v>0</v>
      </c>
      <c r="FM288" s="1203">
        <f>VLOOKUP($E288,FK$463:FN$474,3,FALSE)*FK288*($K288)+IF($G288&lt;&gt;0,($I288/$G288)*FK288,0)*(1-$K288)</f>
        <v>0</v>
      </c>
      <c r="FN288" s="1203">
        <f>VLOOKUP($E288,FK$463:FN$474,4,FALSE)*FK288*($K288)+(FK288-FL288-FM288)*(1-$K288)</f>
        <v>0</v>
      </c>
      <c r="FO288" s="1243"/>
    </row>
    <row r="289" spans="1:171">
      <c r="A289" s="1351"/>
      <c r="B289" s="509" t="s">
        <v>138</v>
      </c>
      <c r="C289" s="1376"/>
      <c r="D289" s="1377">
        <v>408.1</v>
      </c>
      <c r="E289" s="629" t="str">
        <f>'Sch 3A - Taxes'!E17</f>
        <v>LABOR</v>
      </c>
      <c r="F289" s="1199"/>
      <c r="G289" s="629">
        <f>'Sch 3A - Taxes'!F17</f>
        <v>0</v>
      </c>
      <c r="H289" s="629">
        <f>'Sch 3A - Taxes'!G17</f>
        <v>0</v>
      </c>
      <c r="I289" s="629">
        <f>'Sch 3A - Taxes'!H17</f>
        <v>0</v>
      </c>
      <c r="J289" s="630">
        <f>'Sch 3A - Taxes'!I17</f>
        <v>0</v>
      </c>
      <c r="K289" s="1167">
        <f>IF($E289="DIRECT",0,1)</f>
        <v>1</v>
      </c>
      <c r="O289" s="1202">
        <f>$G289</f>
        <v>0</v>
      </c>
      <c r="P289" s="1203" t="e">
        <f>VLOOKUP($E289,O$463:R$474,2,FALSE)*O289*($K289)+IF($G289&lt;&gt;0,($H289/$G289)*O289,0)*(1-$K289)</f>
        <v>#DIV/0!</v>
      </c>
      <c r="Q289" s="1203" t="e">
        <f>VLOOKUP($E289,O$463:R$474,3,FALSE)*O289*($K289)+IF($G289&lt;&gt;0,($I289/$G289)*O289,0)*(1-$K289)</f>
        <v>#DIV/0!</v>
      </c>
      <c r="R289" s="1203" t="e">
        <f>VLOOKUP($E289,O$463:R$474,4,FALSE)*O289*($K289)+(O289-P289-Q289)*(1-$K289)</f>
        <v>#DIV/0!</v>
      </c>
      <c r="S289" s="1243"/>
      <c r="W289" s="1202">
        <f>$G289</f>
        <v>0</v>
      </c>
      <c r="X289" s="1203" t="e">
        <f>VLOOKUP($E289,W$463:Z$474,2,FALSE)*W289*($K289)+IF($G289&lt;&gt;0,($H289/$G289)*W289,0)*(1-$K289)</f>
        <v>#DIV/0!</v>
      </c>
      <c r="Y289" s="1203" t="e">
        <f>VLOOKUP($E289,W$463:Z$474,3,FALSE)*W289*($K289)+IF($G289&lt;&gt;0,($I289/$G289)*W289,0)*(1-$K289)</f>
        <v>#DIV/0!</v>
      </c>
      <c r="Z289" s="1203" t="e">
        <f>VLOOKUP($E289,W$463:Z$474,4,FALSE)*W289*($K289)+(W289-X289-Y289)*(1-$K289)</f>
        <v>#DIV/0!</v>
      </c>
      <c r="AA289" s="1243"/>
      <c r="AE289" s="1202">
        <f>$G289</f>
        <v>0</v>
      </c>
      <c r="AF289" s="1203" t="e">
        <f>VLOOKUP($E289,AE$463:AH$474,2,FALSE)*AE289*($K289)+IF($G289&lt;&gt;0,($H289/$G289)*AE289,0)*(1-$K289)</f>
        <v>#DIV/0!</v>
      </c>
      <c r="AG289" s="1203" t="e">
        <f>VLOOKUP($E289,AE$463:AH$474,3,FALSE)*AE289*($K289)+IF($G289&lt;&gt;0,($I289/$G289)*AE289,0)*(1-$K289)</f>
        <v>#DIV/0!</v>
      </c>
      <c r="AH289" s="1203" t="e">
        <f>VLOOKUP($E289,AE$463:AH$474,4,FALSE)*AE289*($K289)+(AE289-AF289-AG289)*(1-$K289)</f>
        <v>#DIV/0!</v>
      </c>
      <c r="AI289" s="1243"/>
      <c r="AM289" s="1202">
        <f>$G289</f>
        <v>0</v>
      </c>
      <c r="AN289" s="1203" t="e">
        <f>VLOOKUP($E289,AM$463:AP$474,2,FALSE)*AM289*($K289)+IF($G289&lt;&gt;0,($H289/$G289)*AM289,0)*(1-$K289)</f>
        <v>#DIV/0!</v>
      </c>
      <c r="AO289" s="1203" t="e">
        <f>VLOOKUP($E289,AM$463:AP$474,3,FALSE)*AM289*($K289)+IF($G289&lt;&gt;0,($I289/$G289)*AM289,0)*(1-$K289)</f>
        <v>#DIV/0!</v>
      </c>
      <c r="AP289" s="1203" t="e">
        <f>VLOOKUP($E289,AM$463:AP$474,4,FALSE)*AM289*($K289)+(AM289-AN289-AO289)*(1-$K289)</f>
        <v>#DIV/0!</v>
      </c>
      <c r="AQ289" s="1243"/>
      <c r="AU289" s="1202">
        <f>$G289</f>
        <v>0</v>
      </c>
      <c r="AV289" s="1203" t="e">
        <f>VLOOKUP($E289,AU$463:AX$474,2,FALSE)*AU289*($K289)+IF($G289&lt;&gt;0,($H289/$G289)*AU289,0)*(1-$K289)</f>
        <v>#DIV/0!</v>
      </c>
      <c r="AW289" s="1203" t="e">
        <f>VLOOKUP($E289,AU$463:AX$474,3,FALSE)*AU289*($K289)+IF($G289&lt;&gt;0,($I289/$G289)*AU289,0)*(1-$K289)</f>
        <v>#DIV/0!</v>
      </c>
      <c r="AX289" s="1203" t="e">
        <f>VLOOKUP($E289,AU$463:AX$474,4,FALSE)*AU289*($K289)+(AU289-AV289-AW289)*(1-$K289)</f>
        <v>#DIV/0!</v>
      </c>
      <c r="AY289" s="1243"/>
      <c r="BC289" s="1202">
        <f>$G289</f>
        <v>0</v>
      </c>
      <c r="BD289" s="1203" t="e">
        <f>VLOOKUP($E289,BC$463:BF$474,2,FALSE)*BC289*($K289)+IF($G289&lt;&gt;0,($H289/$G289)*BC289,0)*(1-$K289)</f>
        <v>#DIV/0!</v>
      </c>
      <c r="BE289" s="1203" t="e">
        <f>VLOOKUP($E289,BC$463:BF$474,3,FALSE)*BC289*($K289)+IF($G289&lt;&gt;0,($I289/$G289)*BC289,0)*(1-$K289)</f>
        <v>#DIV/0!</v>
      </c>
      <c r="BF289" s="1203" t="e">
        <f>VLOOKUP($E289,BC$463:BF$474,4,FALSE)*BC289*($K289)+(BC289-BD289-BE289)*(1-$K289)</f>
        <v>#DIV/0!</v>
      </c>
      <c r="BG289" s="1243"/>
      <c r="BK289" s="1202">
        <f>$G289</f>
        <v>0</v>
      </c>
      <c r="BL289" s="1203" t="e">
        <f>VLOOKUP($E289,BK$463:BN$474,2,FALSE)*BK289*($K289)+IF($G289&lt;&gt;0,($H289/$G289)*BK289,0)*(1-$K289)</f>
        <v>#DIV/0!</v>
      </c>
      <c r="BM289" s="1203" t="e">
        <f>VLOOKUP($E289,BK$463:BN$474,3,FALSE)*BK289*($K289)+IF($G289&lt;&gt;0,($I289/$G289)*BK289,0)*(1-$K289)</f>
        <v>#DIV/0!</v>
      </c>
      <c r="BN289" s="1203" t="e">
        <f>VLOOKUP($E289,BK$463:BN$474,4,FALSE)*BK289*($K289)+(BK289-BL289-BM289)*(1-$K289)</f>
        <v>#DIV/0!</v>
      </c>
      <c r="BO289" s="1243"/>
      <c r="BS289" s="1202">
        <f>$G289</f>
        <v>0</v>
      </c>
      <c r="BT289" s="1203" t="e">
        <f>VLOOKUP($E289,BS$463:BV$474,2,FALSE)*BS289*($K289)+IF($G289&lt;&gt;0,($H289/$G289)*BS289,0)*(1-$K289)</f>
        <v>#DIV/0!</v>
      </c>
      <c r="BU289" s="1203" t="e">
        <f>VLOOKUP($E289,BS$463:BV$474,3,FALSE)*BS289*($K289)+IF($G289&lt;&gt;0,($I289/$G289)*BS289,0)*(1-$K289)</f>
        <v>#DIV/0!</v>
      </c>
      <c r="BV289" s="1203" t="e">
        <f>VLOOKUP($E289,BS$463:BV$474,4,FALSE)*BS289*($K289)+(BS289-BT289-BU289)*(1-$K289)</f>
        <v>#DIV/0!</v>
      </c>
      <c r="BW289" s="1243"/>
      <c r="CA289" s="1202">
        <f>$G289</f>
        <v>0</v>
      </c>
      <c r="CB289" s="1203" t="e">
        <f>VLOOKUP($E289,CA$463:CD$474,2,FALSE)*CA289*($K289)+IF($G289&lt;&gt;0,($H289/$G289)*CA289,0)*(1-$K289)</f>
        <v>#DIV/0!</v>
      </c>
      <c r="CC289" s="1203" t="e">
        <f>VLOOKUP($E289,CA$463:CD$474,3,FALSE)*CA289*($K289)+IF($G289&lt;&gt;0,($I289/$G289)*CA289,0)*(1-$K289)</f>
        <v>#DIV/0!</v>
      </c>
      <c r="CD289" s="1203" t="e">
        <f>VLOOKUP($E289,CA$463:CD$474,4,FALSE)*CA289*($K289)+(CA289-CB289-CC289)*(1-$K289)</f>
        <v>#DIV/0!</v>
      </c>
      <c r="CE289" s="1243"/>
      <c r="CI289" s="1202">
        <f>$G289</f>
        <v>0</v>
      </c>
      <c r="CJ289" s="1203" t="e">
        <f>VLOOKUP($E289,CI$463:CL$474,2,FALSE)*CI289*($K289)+IF($G289&lt;&gt;0,($H289/$G289)*CI289,0)*(1-$K289)</f>
        <v>#DIV/0!</v>
      </c>
      <c r="CK289" s="1203" t="e">
        <f>VLOOKUP($E289,CI$463:CL$474,3,FALSE)*CI289*($K289)+IF($G289&lt;&gt;0,($I289/$G289)*CI289,0)*(1-$K289)</f>
        <v>#DIV/0!</v>
      </c>
      <c r="CL289" s="1203" t="e">
        <f>VLOOKUP($E289,CI$463:CL$474,4,FALSE)*CI289*($K289)+(CI289-CJ289-CK289)*(1-$K289)</f>
        <v>#DIV/0!</v>
      </c>
      <c r="CM289" s="1243"/>
      <c r="CQ289" s="1202">
        <f>$G289</f>
        <v>0</v>
      </c>
      <c r="CR289" s="1203" t="e">
        <f>VLOOKUP($E289,CQ$463:CT$474,2,FALSE)*CQ289*($K289)+IF($G289&lt;&gt;0,($H289/$G289)*CQ289,0)*(1-$K289)</f>
        <v>#DIV/0!</v>
      </c>
      <c r="CS289" s="1203" t="e">
        <f>VLOOKUP($E289,CQ$463:CT$474,3,FALSE)*CQ289*($K289)+IF($G289&lt;&gt;0,($I289/$G289)*CQ289,0)*(1-$K289)</f>
        <v>#DIV/0!</v>
      </c>
      <c r="CT289" s="1203" t="e">
        <f>VLOOKUP($E289,CQ$463:CT$474,4,FALSE)*CQ289*($K289)+(CQ289-CR289-CS289)*(1-$K289)</f>
        <v>#DIV/0!</v>
      </c>
      <c r="CU289" s="1243"/>
      <c r="CY289" s="1202">
        <f>$G289</f>
        <v>0</v>
      </c>
      <c r="CZ289" s="1203" t="e">
        <f>VLOOKUP($E289,CY$463:DB$474,2,FALSE)*CY289*($K289)+IF($G289&lt;&gt;0,($H289/$G289)*CY289,0)*(1-$K289)</f>
        <v>#DIV/0!</v>
      </c>
      <c r="DA289" s="1203" t="e">
        <f>VLOOKUP($E289,CY$463:DB$474,3,FALSE)*CY289*($K289)+IF($G289&lt;&gt;0,($I289/$G289)*CY289,0)*(1-$K289)</f>
        <v>#DIV/0!</v>
      </c>
      <c r="DB289" s="1203" t="e">
        <f>VLOOKUP($E289,CY$463:DB$474,4,FALSE)*CY289*($K289)+(CY289-CZ289-DA289)*(1-$K289)</f>
        <v>#DIV/0!</v>
      </c>
      <c r="DC289" s="1243"/>
      <c r="DG289" s="1202">
        <f>$G289</f>
        <v>0</v>
      </c>
      <c r="DH289" s="1203" t="e">
        <f>VLOOKUP($E289,DG$463:DJ$474,2,FALSE)*DG289*($K289)+IF($G289&lt;&gt;0,($H289/$G289)*DG289,0)*(1-$K289)</f>
        <v>#DIV/0!</v>
      </c>
      <c r="DI289" s="1203" t="e">
        <f>VLOOKUP($E289,DG$463:DJ$474,3,FALSE)*DG289*($K289)+IF($G289&lt;&gt;0,($I289/$G289)*DG289,0)*(1-$K289)</f>
        <v>#DIV/0!</v>
      </c>
      <c r="DJ289" s="1203" t="e">
        <f>VLOOKUP($E289,DG$463:DJ$474,4,FALSE)*DG289*($K289)+(DG289-DH289-DI289)*(1-$K289)</f>
        <v>#DIV/0!</v>
      </c>
      <c r="DK289" s="1243"/>
      <c r="DO289" s="1202">
        <f>$G289</f>
        <v>0</v>
      </c>
      <c r="DP289" s="1203" t="e">
        <f>VLOOKUP($E289,DO$463:DR$474,2,FALSE)*DO289*($K289)+IF($G289&lt;&gt;0,($H289/$G289)*DO289,0)*(1-$K289)</f>
        <v>#DIV/0!</v>
      </c>
      <c r="DQ289" s="1203" t="e">
        <f>VLOOKUP($E289,DO$463:DR$474,3,FALSE)*DO289*($K289)+IF($G289&lt;&gt;0,($I289/$G289)*DO289,0)*(1-$K289)</f>
        <v>#DIV/0!</v>
      </c>
      <c r="DR289" s="1203" t="e">
        <f>VLOOKUP($E289,DO$463:DR$474,4,FALSE)*DO289*($K289)+(DO289-DP289-DQ289)*(1-$K289)</f>
        <v>#DIV/0!</v>
      </c>
      <c r="DS289" s="1243"/>
      <c r="DW289" s="1202">
        <f>$G289</f>
        <v>0</v>
      </c>
      <c r="DX289" s="1203" t="e">
        <f>VLOOKUP($E289,DW$463:DZ$474,2,FALSE)*DW289*($K289)+IF($G289&lt;&gt;0,($H289/$G289)*DW289,0)*(1-$K289)</f>
        <v>#DIV/0!</v>
      </c>
      <c r="DY289" s="1203" t="e">
        <f>VLOOKUP($E289,DW$463:DZ$474,3,FALSE)*DW289*($K289)+IF($G289&lt;&gt;0,($I289/$G289)*DW289,0)*(1-$K289)</f>
        <v>#DIV/0!</v>
      </c>
      <c r="DZ289" s="1203" t="e">
        <f>VLOOKUP($E289,DW$463:DZ$474,4,FALSE)*DW289*($K289)+(DW289-DX289-DY289)*(1-$K289)</f>
        <v>#DIV/0!</v>
      </c>
      <c r="EA289" s="1243"/>
      <c r="EE289" s="1202">
        <f>$G289</f>
        <v>0</v>
      </c>
      <c r="EF289" s="1203" t="e">
        <f>VLOOKUP($E289,EE$463:EH$474,2,FALSE)*EE289*($K289)+IF($G289&lt;&gt;0,($H289/$G289)*EE289,0)*(1-$K289)</f>
        <v>#DIV/0!</v>
      </c>
      <c r="EG289" s="1203" t="e">
        <f>VLOOKUP($E289,EE$463:EH$474,3,FALSE)*EE289*($K289)+IF($G289&lt;&gt;0,($I289/$G289)*EE289,0)*(1-$K289)</f>
        <v>#DIV/0!</v>
      </c>
      <c r="EH289" s="1203" t="e">
        <f>VLOOKUP($E289,EE$463:EH$474,4,FALSE)*EE289*($K289)+(EE289-EF289-EG289)*(1-$K289)</f>
        <v>#DIV/0!</v>
      </c>
      <c r="EI289" s="1243"/>
      <c r="EM289" s="1202">
        <f>$G289</f>
        <v>0</v>
      </c>
      <c r="EN289" s="1203" t="e">
        <f>VLOOKUP($E289,EM$463:EP$474,2,FALSE)*EM289*($K289)+IF($G289&lt;&gt;0,($H289/$G289)*EM289,0)*(1-$K289)</f>
        <v>#DIV/0!</v>
      </c>
      <c r="EO289" s="1203" t="e">
        <f>VLOOKUP($E289,EM$463:EP$474,3,FALSE)*EM289*($K289)+IF($G289&lt;&gt;0,($I289/$G289)*EM289,0)*(1-$K289)</f>
        <v>#DIV/0!</v>
      </c>
      <c r="EP289" s="1203" t="e">
        <f>VLOOKUP($E289,EM$463:EP$474,4,FALSE)*EM289*($K289)+(EM289-EN289-EO289)*(1-$K289)</f>
        <v>#DIV/0!</v>
      </c>
      <c r="EQ289" s="1243"/>
      <c r="EU289" s="1202">
        <f>$G289</f>
        <v>0</v>
      </c>
      <c r="EV289" s="1203" t="e">
        <f>VLOOKUP($E289,EU$463:EX$474,2,FALSE)*EU289*($K289)+IF($G289&lt;&gt;0,($H289/$G289)*EU289,0)*(1-$K289)</f>
        <v>#DIV/0!</v>
      </c>
      <c r="EW289" s="1203" t="e">
        <f>VLOOKUP($E289,EU$463:EX$474,3,FALSE)*EU289*($K289)+IF($G289&lt;&gt;0,($I289/$G289)*EU289,0)*(1-$K289)</f>
        <v>#DIV/0!</v>
      </c>
      <c r="EX289" s="1203" t="e">
        <f>VLOOKUP($E289,EU$463:EX$474,4,FALSE)*EU289*($K289)+(EU289-EV289-EW289)*(1-$K289)</f>
        <v>#DIV/0!</v>
      </c>
      <c r="EY289" s="1243"/>
      <c r="FC289" s="1202">
        <f>$G289</f>
        <v>0</v>
      </c>
      <c r="FD289" s="1203" t="e">
        <f>VLOOKUP($E289,FC$463:FF$474,2,FALSE)*FC289*($K289)+IF($G289&lt;&gt;0,($H289/$G289)*FC289,0)*(1-$K289)</f>
        <v>#DIV/0!</v>
      </c>
      <c r="FE289" s="1203" t="e">
        <f>VLOOKUP($E289,FC$463:FF$474,3,FALSE)*FC289*($K289)+IF($G289&lt;&gt;0,($I289/$G289)*FC289,0)*(1-$K289)</f>
        <v>#DIV/0!</v>
      </c>
      <c r="FF289" s="1203" t="e">
        <f>VLOOKUP($E289,FC$463:FF$474,4,FALSE)*FC289*($K289)+(FC289-FD289-FE289)*(1-$K289)</f>
        <v>#DIV/0!</v>
      </c>
      <c r="FG289" s="1243"/>
      <c r="FK289" s="1202">
        <f>$G289</f>
        <v>0</v>
      </c>
      <c r="FL289" s="1203" t="e">
        <f>VLOOKUP($E289,FK$463:FN$474,2,FALSE)*FK289*($K289)+IF($G289&lt;&gt;0,($H289/$G289)*FK289,0)*(1-$K289)</f>
        <v>#DIV/0!</v>
      </c>
      <c r="FM289" s="1203" t="e">
        <f>VLOOKUP($E289,FK$463:FN$474,3,FALSE)*FK289*($K289)+IF($G289&lt;&gt;0,($I289/$G289)*FK289,0)*(1-$K289)</f>
        <v>#DIV/0!</v>
      </c>
      <c r="FN289" s="1203" t="e">
        <f>VLOOKUP($E289,FK$463:FN$474,4,FALSE)*FK289*($K289)+(FK289-FL289-FM289)*(1-$K289)</f>
        <v>#DIV/0!</v>
      </c>
      <c r="FO289" s="1243"/>
    </row>
    <row r="290" spans="1:171" ht="16.5" thickBot="1">
      <c r="A290" s="1351"/>
      <c r="B290" s="509" t="s">
        <v>139</v>
      </c>
      <c r="C290" s="1376"/>
      <c r="D290" s="1377">
        <v>408.1</v>
      </c>
      <c r="E290" s="629" t="str">
        <f>'Sch 3A - Taxes'!E18</f>
        <v>DIST</v>
      </c>
      <c r="F290" s="1199"/>
      <c r="G290" s="629">
        <f>'Sch 3A - Taxes'!F18</f>
        <v>0</v>
      </c>
      <c r="H290" s="629">
        <f>'Sch 3A - Taxes'!G18</f>
        <v>0</v>
      </c>
      <c r="I290" s="629">
        <f>'Sch 3A - Taxes'!H18</f>
        <v>0</v>
      </c>
      <c r="J290" s="630">
        <f>'Sch 3A - Taxes'!I18</f>
        <v>0</v>
      </c>
      <c r="K290" s="1167">
        <f>IF($E290="DIRECT",0,1)</f>
        <v>1</v>
      </c>
      <c r="O290" s="1202">
        <f>$G290</f>
        <v>0</v>
      </c>
      <c r="P290" s="1203">
        <f>VLOOKUP($E290,O$463:R$474,2,FALSE)*O290*($K290)+IF($G290&lt;&gt;0,($H290/$G290)*O290,0)*(1-$K290)</f>
        <v>0</v>
      </c>
      <c r="Q290" s="1203">
        <f>VLOOKUP($E290,O$463:R$474,3,FALSE)*O290*($K290)+IF($G290&lt;&gt;0,($I290/$G290)*O290,0)*(1-$K290)</f>
        <v>0</v>
      </c>
      <c r="R290" s="1203">
        <f>VLOOKUP($E290,O$463:R$474,4,FALSE)*O290*($K290)+(O290-P290-Q290)*(1-$K290)</f>
        <v>0</v>
      </c>
      <c r="S290" s="1243"/>
      <c r="W290" s="1202">
        <f>$G290</f>
        <v>0</v>
      </c>
      <c r="X290" s="1203">
        <f>VLOOKUP($E290,W$463:Z$474,2,FALSE)*W290*($K290)+IF($G290&lt;&gt;0,($H290/$G290)*W290,0)*(1-$K290)</f>
        <v>0</v>
      </c>
      <c r="Y290" s="1203">
        <f>VLOOKUP($E290,W$463:Z$474,3,FALSE)*W290*($K290)+IF($G290&lt;&gt;0,($I290/$G290)*W290,0)*(1-$K290)</f>
        <v>0</v>
      </c>
      <c r="Z290" s="1203">
        <f>VLOOKUP($E290,W$463:Z$474,4,FALSE)*W290*($K290)+(W290-X290-Y290)*(1-$K290)</f>
        <v>0</v>
      </c>
      <c r="AA290" s="1243"/>
      <c r="AE290" s="1202">
        <f>$G290</f>
        <v>0</v>
      </c>
      <c r="AF290" s="1203">
        <f>VLOOKUP($E290,AE$463:AH$474,2,FALSE)*AE290*($K290)+IF($G290&lt;&gt;0,($H290/$G290)*AE290,0)*(1-$K290)</f>
        <v>0</v>
      </c>
      <c r="AG290" s="1203">
        <f>VLOOKUP($E290,AE$463:AH$474,3,FALSE)*AE290*($K290)+IF($G290&lt;&gt;0,($I290/$G290)*AE290,0)*(1-$K290)</f>
        <v>0</v>
      </c>
      <c r="AH290" s="1203">
        <f>VLOOKUP($E290,AE$463:AH$474,4,FALSE)*AE290*($K290)+(AE290-AF290-AG290)*(1-$K290)</f>
        <v>0</v>
      </c>
      <c r="AI290" s="1243"/>
      <c r="AM290" s="1202">
        <f>$G290</f>
        <v>0</v>
      </c>
      <c r="AN290" s="1203">
        <f>VLOOKUP($E290,AM$463:AP$474,2,FALSE)*AM290*($K290)+IF($G290&lt;&gt;0,($H290/$G290)*AM290,0)*(1-$K290)</f>
        <v>0</v>
      </c>
      <c r="AO290" s="1203">
        <f>VLOOKUP($E290,AM$463:AP$474,3,FALSE)*AM290*($K290)+IF($G290&lt;&gt;0,($I290/$G290)*AM290,0)*(1-$K290)</f>
        <v>0</v>
      </c>
      <c r="AP290" s="1203">
        <f>VLOOKUP($E290,AM$463:AP$474,4,FALSE)*AM290*($K290)+(AM290-AN290-AO290)*(1-$K290)</f>
        <v>0</v>
      </c>
      <c r="AQ290" s="1243"/>
      <c r="AU290" s="1202">
        <f>$G290</f>
        <v>0</v>
      </c>
      <c r="AV290" s="1203">
        <f>VLOOKUP($E290,AU$463:AX$474,2,FALSE)*AU290*($K290)+IF($G290&lt;&gt;0,($H290/$G290)*AU290,0)*(1-$K290)</f>
        <v>0</v>
      </c>
      <c r="AW290" s="1203">
        <f>VLOOKUP($E290,AU$463:AX$474,3,FALSE)*AU290*($K290)+IF($G290&lt;&gt;0,($I290/$G290)*AU290,0)*(1-$K290)</f>
        <v>0</v>
      </c>
      <c r="AX290" s="1203">
        <f>VLOOKUP($E290,AU$463:AX$474,4,FALSE)*AU290*($K290)+(AU290-AV290-AW290)*(1-$K290)</f>
        <v>0</v>
      </c>
      <c r="AY290" s="1243"/>
      <c r="BC290" s="1202">
        <f>$G290</f>
        <v>0</v>
      </c>
      <c r="BD290" s="1203">
        <f>VLOOKUP($E290,BC$463:BF$474,2,FALSE)*BC290*($K290)+IF($G290&lt;&gt;0,($H290/$G290)*BC290,0)*(1-$K290)</f>
        <v>0</v>
      </c>
      <c r="BE290" s="1203">
        <f>VLOOKUP($E290,BC$463:BF$474,3,FALSE)*BC290*($K290)+IF($G290&lt;&gt;0,($I290/$G290)*BC290,0)*(1-$K290)</f>
        <v>0</v>
      </c>
      <c r="BF290" s="1203">
        <f>VLOOKUP($E290,BC$463:BF$474,4,FALSE)*BC290*($K290)+(BC290-BD290-BE290)*(1-$K290)</f>
        <v>0</v>
      </c>
      <c r="BG290" s="1243"/>
      <c r="BK290" s="1202">
        <f>$G290</f>
        <v>0</v>
      </c>
      <c r="BL290" s="1203">
        <f>VLOOKUP($E290,BK$463:BN$474,2,FALSE)*BK290*($K290)+IF($G290&lt;&gt;0,($H290/$G290)*BK290,0)*(1-$K290)</f>
        <v>0</v>
      </c>
      <c r="BM290" s="1203">
        <f>VLOOKUP($E290,BK$463:BN$474,3,FALSE)*BK290*($K290)+IF($G290&lt;&gt;0,($I290/$G290)*BK290,0)*(1-$K290)</f>
        <v>0</v>
      </c>
      <c r="BN290" s="1203">
        <f>VLOOKUP($E290,BK$463:BN$474,4,FALSE)*BK290*($K290)+(BK290-BL290-BM290)*(1-$K290)</f>
        <v>0</v>
      </c>
      <c r="BO290" s="1243"/>
      <c r="BS290" s="1202">
        <f>$G290</f>
        <v>0</v>
      </c>
      <c r="BT290" s="1203">
        <f>VLOOKUP($E290,BS$463:BV$474,2,FALSE)*BS290*($K290)+IF($G290&lt;&gt;0,($H290/$G290)*BS290,0)*(1-$K290)</f>
        <v>0</v>
      </c>
      <c r="BU290" s="1203">
        <f>VLOOKUP($E290,BS$463:BV$474,3,FALSE)*BS290*($K290)+IF($G290&lt;&gt;0,($I290/$G290)*BS290,0)*(1-$K290)</f>
        <v>0</v>
      </c>
      <c r="BV290" s="1203">
        <f>VLOOKUP($E290,BS$463:BV$474,4,FALSE)*BS290*($K290)+(BS290-BT290-BU290)*(1-$K290)</f>
        <v>0</v>
      </c>
      <c r="BW290" s="1243"/>
      <c r="CA290" s="1202">
        <f>$G290</f>
        <v>0</v>
      </c>
      <c r="CB290" s="1203">
        <f>VLOOKUP($E290,CA$463:CD$474,2,FALSE)*CA290*($K290)+IF($G290&lt;&gt;0,($H290/$G290)*CA290,0)*(1-$K290)</f>
        <v>0</v>
      </c>
      <c r="CC290" s="1203">
        <f>VLOOKUP($E290,CA$463:CD$474,3,FALSE)*CA290*($K290)+IF($G290&lt;&gt;0,($I290/$G290)*CA290,0)*(1-$K290)</f>
        <v>0</v>
      </c>
      <c r="CD290" s="1203">
        <f>VLOOKUP($E290,CA$463:CD$474,4,FALSE)*CA290*($K290)+(CA290-CB290-CC290)*(1-$K290)</f>
        <v>0</v>
      </c>
      <c r="CE290" s="1243"/>
      <c r="CI290" s="1202">
        <f>$G290</f>
        <v>0</v>
      </c>
      <c r="CJ290" s="1203">
        <f>VLOOKUP($E290,CI$463:CL$474,2,FALSE)*CI290*($K290)+IF($G290&lt;&gt;0,($H290/$G290)*CI290,0)*(1-$K290)</f>
        <v>0</v>
      </c>
      <c r="CK290" s="1203">
        <f>VLOOKUP($E290,CI$463:CL$474,3,FALSE)*CI290*($K290)+IF($G290&lt;&gt;0,($I290/$G290)*CI290,0)*(1-$K290)</f>
        <v>0</v>
      </c>
      <c r="CL290" s="1203">
        <f>VLOOKUP($E290,CI$463:CL$474,4,FALSE)*CI290*($K290)+(CI290-CJ290-CK290)*(1-$K290)</f>
        <v>0</v>
      </c>
      <c r="CM290" s="1243"/>
      <c r="CQ290" s="1202">
        <f>$G290</f>
        <v>0</v>
      </c>
      <c r="CR290" s="1203">
        <f>VLOOKUP($E290,CQ$463:CT$474,2,FALSE)*CQ290*($K290)+IF($G290&lt;&gt;0,($H290/$G290)*CQ290,0)*(1-$K290)</f>
        <v>0</v>
      </c>
      <c r="CS290" s="1203">
        <f>VLOOKUP($E290,CQ$463:CT$474,3,FALSE)*CQ290*($K290)+IF($G290&lt;&gt;0,($I290/$G290)*CQ290,0)*(1-$K290)</f>
        <v>0</v>
      </c>
      <c r="CT290" s="1203">
        <f>VLOOKUP($E290,CQ$463:CT$474,4,FALSE)*CQ290*($K290)+(CQ290-CR290-CS290)*(1-$K290)</f>
        <v>0</v>
      </c>
      <c r="CU290" s="1243"/>
      <c r="CY290" s="1202">
        <f>$G290</f>
        <v>0</v>
      </c>
      <c r="CZ290" s="1203">
        <f>VLOOKUP($E290,CY$463:DB$474,2,FALSE)*CY290*($K290)+IF($G290&lt;&gt;0,($H290/$G290)*CY290,0)*(1-$K290)</f>
        <v>0</v>
      </c>
      <c r="DA290" s="1203">
        <f>VLOOKUP($E290,CY$463:DB$474,3,FALSE)*CY290*($K290)+IF($G290&lt;&gt;0,($I290/$G290)*CY290,0)*(1-$K290)</f>
        <v>0</v>
      </c>
      <c r="DB290" s="1203">
        <f>VLOOKUP($E290,CY$463:DB$474,4,FALSE)*CY290*($K290)+(CY290-CZ290-DA290)*(1-$K290)</f>
        <v>0</v>
      </c>
      <c r="DC290" s="1243"/>
      <c r="DG290" s="1202">
        <f>$G290</f>
        <v>0</v>
      </c>
      <c r="DH290" s="1203">
        <f>VLOOKUP($E290,DG$463:DJ$474,2,FALSE)*DG290*($K290)+IF($G290&lt;&gt;0,($H290/$G290)*DG290,0)*(1-$K290)</f>
        <v>0</v>
      </c>
      <c r="DI290" s="1203">
        <f>VLOOKUP($E290,DG$463:DJ$474,3,FALSE)*DG290*($K290)+IF($G290&lt;&gt;0,($I290/$G290)*DG290,0)*(1-$K290)</f>
        <v>0</v>
      </c>
      <c r="DJ290" s="1203">
        <f>VLOOKUP($E290,DG$463:DJ$474,4,FALSE)*DG290*($K290)+(DG290-DH290-DI290)*(1-$K290)</f>
        <v>0</v>
      </c>
      <c r="DK290" s="1243"/>
      <c r="DO290" s="1202">
        <f>$G290</f>
        <v>0</v>
      </c>
      <c r="DP290" s="1203">
        <f>VLOOKUP($E290,DO$463:DR$474,2,FALSE)*DO290*($K290)+IF($G290&lt;&gt;0,($H290/$G290)*DO290,0)*(1-$K290)</f>
        <v>0</v>
      </c>
      <c r="DQ290" s="1203">
        <f>VLOOKUP($E290,DO$463:DR$474,3,FALSE)*DO290*($K290)+IF($G290&lt;&gt;0,($I290/$G290)*DO290,0)*(1-$K290)</f>
        <v>0</v>
      </c>
      <c r="DR290" s="1203">
        <f>VLOOKUP($E290,DO$463:DR$474,4,FALSE)*DO290*($K290)+(DO290-DP290-DQ290)*(1-$K290)</f>
        <v>0</v>
      </c>
      <c r="DS290" s="1243"/>
      <c r="DW290" s="1202">
        <f>$G290</f>
        <v>0</v>
      </c>
      <c r="DX290" s="1203">
        <f>VLOOKUP($E290,DW$463:DZ$474,2,FALSE)*DW290*($K290)+IF($G290&lt;&gt;0,($H290/$G290)*DW290,0)*(1-$K290)</f>
        <v>0</v>
      </c>
      <c r="DY290" s="1203">
        <f>VLOOKUP($E290,DW$463:DZ$474,3,FALSE)*DW290*($K290)+IF($G290&lt;&gt;0,($I290/$G290)*DW290,0)*(1-$K290)</f>
        <v>0</v>
      </c>
      <c r="DZ290" s="1203">
        <f>VLOOKUP($E290,DW$463:DZ$474,4,FALSE)*DW290*($K290)+(DW290-DX290-DY290)*(1-$K290)</f>
        <v>0</v>
      </c>
      <c r="EA290" s="1243"/>
      <c r="EE290" s="1202">
        <f>$G290</f>
        <v>0</v>
      </c>
      <c r="EF290" s="1203">
        <f>VLOOKUP($E290,EE$463:EH$474,2,FALSE)*EE290*($K290)+IF($G290&lt;&gt;0,($H290/$G290)*EE290,0)*(1-$K290)</f>
        <v>0</v>
      </c>
      <c r="EG290" s="1203">
        <f>VLOOKUP($E290,EE$463:EH$474,3,FALSE)*EE290*($K290)+IF($G290&lt;&gt;0,($I290/$G290)*EE290,0)*(1-$K290)</f>
        <v>0</v>
      </c>
      <c r="EH290" s="1203">
        <f>VLOOKUP($E290,EE$463:EH$474,4,FALSE)*EE290*($K290)+(EE290-EF290-EG290)*(1-$K290)</f>
        <v>0</v>
      </c>
      <c r="EI290" s="1243"/>
      <c r="EM290" s="1202">
        <f>$G290</f>
        <v>0</v>
      </c>
      <c r="EN290" s="1203">
        <f>VLOOKUP($E290,EM$463:EP$474,2,FALSE)*EM290*($K290)+IF($G290&lt;&gt;0,($H290/$G290)*EM290,0)*(1-$K290)</f>
        <v>0</v>
      </c>
      <c r="EO290" s="1203">
        <f>VLOOKUP($E290,EM$463:EP$474,3,FALSE)*EM290*($K290)+IF($G290&lt;&gt;0,($I290/$G290)*EM290,0)*(1-$K290)</f>
        <v>0</v>
      </c>
      <c r="EP290" s="1203">
        <f>VLOOKUP($E290,EM$463:EP$474,4,FALSE)*EM290*($K290)+(EM290-EN290-EO290)*(1-$K290)</f>
        <v>0</v>
      </c>
      <c r="EQ290" s="1243"/>
      <c r="EU290" s="1202">
        <f>$G290</f>
        <v>0</v>
      </c>
      <c r="EV290" s="1203">
        <f>VLOOKUP($E290,EU$463:EX$474,2,FALSE)*EU290*($K290)+IF($G290&lt;&gt;0,($H290/$G290)*EU290,0)*(1-$K290)</f>
        <v>0</v>
      </c>
      <c r="EW290" s="1203">
        <f>VLOOKUP($E290,EU$463:EX$474,3,FALSE)*EU290*($K290)+IF($G290&lt;&gt;0,($I290/$G290)*EU290,0)*(1-$K290)</f>
        <v>0</v>
      </c>
      <c r="EX290" s="1203">
        <f>VLOOKUP($E290,EU$463:EX$474,4,FALSE)*EU290*($K290)+(EU290-EV290-EW290)*(1-$K290)</f>
        <v>0</v>
      </c>
      <c r="EY290" s="1243"/>
      <c r="FC290" s="1202">
        <f>$G290</f>
        <v>0</v>
      </c>
      <c r="FD290" s="1203">
        <f>VLOOKUP($E290,FC$463:FF$474,2,FALSE)*FC290*($K290)+IF($G290&lt;&gt;0,($H290/$G290)*FC290,0)*(1-$K290)</f>
        <v>0</v>
      </c>
      <c r="FE290" s="1203">
        <f>VLOOKUP($E290,FC$463:FF$474,3,FALSE)*FC290*($K290)+IF($G290&lt;&gt;0,($I290/$G290)*FC290,0)*(1-$K290)</f>
        <v>0</v>
      </c>
      <c r="FF290" s="1203">
        <f>VLOOKUP($E290,FC$463:FF$474,4,FALSE)*FC290*($K290)+(FC290-FD290-FE290)*(1-$K290)</f>
        <v>0</v>
      </c>
      <c r="FG290" s="1243"/>
      <c r="FK290" s="1202">
        <f>$G290</f>
        <v>0</v>
      </c>
      <c r="FL290" s="1203">
        <f>VLOOKUP($E290,FK$463:FN$474,2,FALSE)*FK290*($K290)+IF($G290&lt;&gt;0,($H290/$G290)*FK290,0)*(1-$K290)</f>
        <v>0</v>
      </c>
      <c r="FM290" s="1203">
        <f>VLOOKUP($E290,FK$463:FN$474,3,FALSE)*FK290*($K290)+IF($G290&lt;&gt;0,($I290/$G290)*FK290,0)*(1-$K290)</f>
        <v>0</v>
      </c>
      <c r="FN290" s="1203">
        <f>VLOOKUP($E290,FK$463:FN$474,4,FALSE)*FK290*($K290)+(FK290-FL290-FM290)*(1-$K290)</f>
        <v>0</v>
      </c>
      <c r="FO290" s="1243"/>
    </row>
    <row r="291" spans="1:171" ht="17.25" thickBot="1">
      <c r="A291" s="1378" t="s">
        <v>35</v>
      </c>
      <c r="B291" s="777"/>
      <c r="C291" s="1226"/>
      <c r="D291" s="1227"/>
      <c r="E291" s="1227"/>
      <c r="F291" s="1228"/>
      <c r="G291" s="1245">
        <f>SUM(G288:G290)</f>
        <v>0</v>
      </c>
      <c r="H291" s="1245">
        <f>SUM(H288:H290)</f>
        <v>0</v>
      </c>
      <c r="I291" s="1245">
        <f>SUM(I288:I290)</f>
        <v>0</v>
      </c>
      <c r="J291" s="1246">
        <f>SUM(J288:J290)</f>
        <v>0</v>
      </c>
      <c r="K291" s="1167"/>
      <c r="O291" s="1379">
        <f>SUM(O288:O290)</f>
        <v>0</v>
      </c>
      <c r="P291" s="1380" t="e">
        <f>SUM(P288:P290)</f>
        <v>#DIV/0!</v>
      </c>
      <c r="Q291" s="1380" t="e">
        <f>SUM(Q288:Q290)</f>
        <v>#DIV/0!</v>
      </c>
      <c r="R291" s="1380" t="e">
        <f>SUM(R288:R290)</f>
        <v>#DIV/0!</v>
      </c>
      <c r="S291" s="1243"/>
      <c r="W291" s="1379">
        <f>SUM(W288:W290)</f>
        <v>0</v>
      </c>
      <c r="X291" s="1380" t="e">
        <f>SUM(X288:X290)</f>
        <v>#DIV/0!</v>
      </c>
      <c r="Y291" s="1380" t="e">
        <f>SUM(Y288:Y290)</f>
        <v>#DIV/0!</v>
      </c>
      <c r="Z291" s="1380" t="e">
        <f>SUM(Z288:Z290)</f>
        <v>#DIV/0!</v>
      </c>
      <c r="AA291" s="1243"/>
      <c r="AE291" s="1379">
        <f>SUM(AE288:AE290)</f>
        <v>0</v>
      </c>
      <c r="AF291" s="1380" t="e">
        <f>SUM(AF288:AF290)</f>
        <v>#DIV/0!</v>
      </c>
      <c r="AG291" s="1380" t="e">
        <f>SUM(AG288:AG290)</f>
        <v>#DIV/0!</v>
      </c>
      <c r="AH291" s="1380" t="e">
        <f>SUM(AH288:AH290)</f>
        <v>#DIV/0!</v>
      </c>
      <c r="AI291" s="1243"/>
      <c r="AM291" s="1379">
        <f>SUM(AM288:AM290)</f>
        <v>0</v>
      </c>
      <c r="AN291" s="1380" t="e">
        <f>SUM(AN288:AN290)</f>
        <v>#DIV/0!</v>
      </c>
      <c r="AO291" s="1380" t="e">
        <f>SUM(AO288:AO290)</f>
        <v>#DIV/0!</v>
      </c>
      <c r="AP291" s="1380" t="e">
        <f>SUM(AP288:AP290)</f>
        <v>#DIV/0!</v>
      </c>
      <c r="AQ291" s="1243"/>
      <c r="AU291" s="1379">
        <f>SUM(AU288:AU290)</f>
        <v>0</v>
      </c>
      <c r="AV291" s="1380" t="e">
        <f>SUM(AV288:AV290)</f>
        <v>#DIV/0!</v>
      </c>
      <c r="AW291" s="1380" t="e">
        <f>SUM(AW288:AW290)</f>
        <v>#DIV/0!</v>
      </c>
      <c r="AX291" s="1380" t="e">
        <f>SUM(AX288:AX290)</f>
        <v>#DIV/0!</v>
      </c>
      <c r="AY291" s="1243"/>
      <c r="BC291" s="1379">
        <f>SUM(BC288:BC290)</f>
        <v>0</v>
      </c>
      <c r="BD291" s="1380" t="e">
        <f>SUM(BD288:BD290)</f>
        <v>#DIV/0!</v>
      </c>
      <c r="BE291" s="1380" t="e">
        <f>SUM(BE288:BE290)</f>
        <v>#DIV/0!</v>
      </c>
      <c r="BF291" s="1380" t="e">
        <f>SUM(BF288:BF290)</f>
        <v>#DIV/0!</v>
      </c>
      <c r="BG291" s="1243"/>
      <c r="BK291" s="1379">
        <f>SUM(BK288:BK290)</f>
        <v>0</v>
      </c>
      <c r="BL291" s="1380" t="e">
        <f>SUM(BL288:BL290)</f>
        <v>#DIV/0!</v>
      </c>
      <c r="BM291" s="1380" t="e">
        <f>SUM(BM288:BM290)</f>
        <v>#DIV/0!</v>
      </c>
      <c r="BN291" s="1380" t="e">
        <f>SUM(BN288:BN290)</f>
        <v>#DIV/0!</v>
      </c>
      <c r="BO291" s="1243"/>
      <c r="BS291" s="1379">
        <f>SUM(BS288:BS290)</f>
        <v>0</v>
      </c>
      <c r="BT291" s="1380" t="e">
        <f>SUM(BT288:BT290)</f>
        <v>#DIV/0!</v>
      </c>
      <c r="BU291" s="1380" t="e">
        <f>SUM(BU288:BU290)</f>
        <v>#DIV/0!</v>
      </c>
      <c r="BV291" s="1380" t="e">
        <f>SUM(BV288:BV290)</f>
        <v>#DIV/0!</v>
      </c>
      <c r="BW291" s="1243"/>
      <c r="CA291" s="1379">
        <f>SUM(CA288:CA290)</f>
        <v>0</v>
      </c>
      <c r="CB291" s="1380" t="e">
        <f>SUM(CB288:CB290)</f>
        <v>#DIV/0!</v>
      </c>
      <c r="CC291" s="1380" t="e">
        <f>SUM(CC288:CC290)</f>
        <v>#DIV/0!</v>
      </c>
      <c r="CD291" s="1380" t="e">
        <f>SUM(CD288:CD290)</f>
        <v>#DIV/0!</v>
      </c>
      <c r="CE291" s="1243"/>
      <c r="CI291" s="1379">
        <f>SUM(CI288:CI290)</f>
        <v>0</v>
      </c>
      <c r="CJ291" s="1380" t="e">
        <f>SUM(CJ288:CJ290)</f>
        <v>#DIV/0!</v>
      </c>
      <c r="CK291" s="1380" t="e">
        <f>SUM(CK288:CK290)</f>
        <v>#DIV/0!</v>
      </c>
      <c r="CL291" s="1380" t="e">
        <f>SUM(CL288:CL290)</f>
        <v>#DIV/0!</v>
      </c>
      <c r="CM291" s="1243"/>
      <c r="CQ291" s="1379">
        <f>SUM(CQ288:CQ290)</f>
        <v>0</v>
      </c>
      <c r="CR291" s="1380" t="e">
        <f>SUM(CR288:CR290)</f>
        <v>#DIV/0!</v>
      </c>
      <c r="CS291" s="1380" t="e">
        <f>SUM(CS288:CS290)</f>
        <v>#DIV/0!</v>
      </c>
      <c r="CT291" s="1380" t="e">
        <f>SUM(CT288:CT290)</f>
        <v>#DIV/0!</v>
      </c>
      <c r="CU291" s="1243"/>
      <c r="CY291" s="1379">
        <f>SUM(CY288:CY290)</f>
        <v>0</v>
      </c>
      <c r="CZ291" s="1380" t="e">
        <f>SUM(CZ288:CZ290)</f>
        <v>#DIV/0!</v>
      </c>
      <c r="DA291" s="1380" t="e">
        <f>SUM(DA288:DA290)</f>
        <v>#DIV/0!</v>
      </c>
      <c r="DB291" s="1380" t="e">
        <f>SUM(DB288:DB290)</f>
        <v>#DIV/0!</v>
      </c>
      <c r="DC291" s="1243"/>
      <c r="DG291" s="1379">
        <f>SUM(DG288:DG290)</f>
        <v>0</v>
      </c>
      <c r="DH291" s="1380" t="e">
        <f>SUM(DH288:DH290)</f>
        <v>#DIV/0!</v>
      </c>
      <c r="DI291" s="1380" t="e">
        <f>SUM(DI288:DI290)</f>
        <v>#DIV/0!</v>
      </c>
      <c r="DJ291" s="1380" t="e">
        <f>SUM(DJ288:DJ290)</f>
        <v>#DIV/0!</v>
      </c>
      <c r="DK291" s="1243"/>
      <c r="DO291" s="1379">
        <f>SUM(DO288:DO290)</f>
        <v>0</v>
      </c>
      <c r="DP291" s="1380" t="e">
        <f>SUM(DP288:DP290)</f>
        <v>#DIV/0!</v>
      </c>
      <c r="DQ291" s="1380" t="e">
        <f>SUM(DQ288:DQ290)</f>
        <v>#DIV/0!</v>
      </c>
      <c r="DR291" s="1380" t="e">
        <f>SUM(DR288:DR290)</f>
        <v>#DIV/0!</v>
      </c>
      <c r="DS291" s="1243"/>
      <c r="DW291" s="1379">
        <f>SUM(DW288:DW290)</f>
        <v>0</v>
      </c>
      <c r="DX291" s="1380" t="e">
        <f>SUM(DX288:DX290)</f>
        <v>#DIV/0!</v>
      </c>
      <c r="DY291" s="1380" t="e">
        <f>SUM(DY288:DY290)</f>
        <v>#DIV/0!</v>
      </c>
      <c r="DZ291" s="1380" t="e">
        <f>SUM(DZ288:DZ290)</f>
        <v>#DIV/0!</v>
      </c>
      <c r="EA291" s="1243"/>
      <c r="EE291" s="1379">
        <f>SUM(EE288:EE290)</f>
        <v>0</v>
      </c>
      <c r="EF291" s="1380" t="e">
        <f>SUM(EF288:EF290)</f>
        <v>#DIV/0!</v>
      </c>
      <c r="EG291" s="1380" t="e">
        <f>SUM(EG288:EG290)</f>
        <v>#DIV/0!</v>
      </c>
      <c r="EH291" s="1380" t="e">
        <f>SUM(EH288:EH290)</f>
        <v>#DIV/0!</v>
      </c>
      <c r="EI291" s="1243"/>
      <c r="EM291" s="1379">
        <f>SUM(EM288:EM290)</f>
        <v>0</v>
      </c>
      <c r="EN291" s="1380" t="e">
        <f>SUM(EN288:EN290)</f>
        <v>#DIV/0!</v>
      </c>
      <c r="EO291" s="1380" t="e">
        <f>SUM(EO288:EO290)</f>
        <v>#DIV/0!</v>
      </c>
      <c r="EP291" s="1380" t="e">
        <f>SUM(EP288:EP290)</f>
        <v>#DIV/0!</v>
      </c>
      <c r="EQ291" s="1243"/>
      <c r="EU291" s="1379">
        <f>SUM(EU288:EU290)</f>
        <v>0</v>
      </c>
      <c r="EV291" s="1380" t="e">
        <f>SUM(EV288:EV290)</f>
        <v>#DIV/0!</v>
      </c>
      <c r="EW291" s="1380" t="e">
        <f>SUM(EW288:EW290)</f>
        <v>#DIV/0!</v>
      </c>
      <c r="EX291" s="1380" t="e">
        <f>SUM(EX288:EX290)</f>
        <v>#DIV/0!</v>
      </c>
      <c r="EY291" s="1243"/>
      <c r="FC291" s="1379">
        <f>SUM(FC288:FC290)</f>
        <v>0</v>
      </c>
      <c r="FD291" s="1380" t="e">
        <f>SUM(FD288:FD290)</f>
        <v>#DIV/0!</v>
      </c>
      <c r="FE291" s="1380" t="e">
        <f>SUM(FE288:FE290)</f>
        <v>#DIV/0!</v>
      </c>
      <c r="FF291" s="1380" t="e">
        <f>SUM(FF288:FF290)</f>
        <v>#DIV/0!</v>
      </c>
      <c r="FG291" s="1243"/>
      <c r="FK291" s="1379">
        <f>SUM(FK288:FK290)</f>
        <v>0</v>
      </c>
      <c r="FL291" s="1380" t="e">
        <f>SUM(FL288:FL290)</f>
        <v>#DIV/0!</v>
      </c>
      <c r="FM291" s="1380" t="e">
        <f>SUM(FM288:FM290)</f>
        <v>#DIV/0!</v>
      </c>
      <c r="FN291" s="1380" t="e">
        <f>SUM(FN288:FN290)</f>
        <v>#DIV/0!</v>
      </c>
      <c r="FO291" s="1243"/>
    </row>
    <row r="292" spans="1:171" ht="16.5">
      <c r="A292" s="1378"/>
      <c r="B292" s="777"/>
      <c r="C292" s="1381"/>
      <c r="D292" s="1382"/>
      <c r="E292" s="769"/>
      <c r="F292" s="769"/>
      <c r="G292" s="770"/>
      <c r="H292" s="770"/>
      <c r="I292" s="770"/>
      <c r="J292" s="1383"/>
      <c r="K292" s="1167"/>
      <c r="S292" s="1243"/>
      <c r="AA292" s="1243"/>
      <c r="AI292" s="1243"/>
      <c r="AQ292" s="1243"/>
      <c r="AY292" s="1243"/>
      <c r="BG292" s="1243"/>
      <c r="BO292" s="1243"/>
      <c r="BW292" s="1243"/>
      <c r="CE292" s="1243"/>
      <c r="CM292" s="1243"/>
      <c r="CU292" s="1243"/>
      <c r="DC292" s="1243"/>
      <c r="DK292" s="1243"/>
      <c r="DS292" s="1243"/>
      <c r="EA292" s="1243"/>
      <c r="EI292" s="1243"/>
      <c r="EQ292" s="1243"/>
      <c r="EY292" s="1243"/>
      <c r="FG292" s="1243"/>
      <c r="FO292" s="1243"/>
    </row>
    <row r="293" spans="1:171" ht="16.5">
      <c r="A293" s="1384" t="s">
        <v>36</v>
      </c>
      <c r="B293" s="509"/>
      <c r="C293" s="510"/>
      <c r="D293" s="768"/>
      <c r="E293" s="769"/>
      <c r="F293" s="769"/>
      <c r="G293" s="770"/>
      <c r="H293" s="770"/>
      <c r="I293" s="770"/>
      <c r="J293" s="1383"/>
      <c r="K293" s="1167"/>
      <c r="S293" s="1243"/>
      <c r="AA293" s="1243"/>
      <c r="AI293" s="1243"/>
      <c r="AQ293" s="1243"/>
      <c r="AY293" s="1243"/>
      <c r="BG293" s="1243"/>
      <c r="BO293" s="1243"/>
      <c r="BW293" s="1243"/>
      <c r="CE293" s="1243"/>
      <c r="CM293" s="1243"/>
      <c r="CU293" s="1243"/>
      <c r="DC293" s="1243"/>
      <c r="DK293" s="1243"/>
      <c r="DS293" s="1243"/>
      <c r="EA293" s="1243"/>
      <c r="EI293" s="1243"/>
      <c r="EQ293" s="1243"/>
      <c r="EY293" s="1243"/>
      <c r="FG293" s="1243"/>
      <c r="FO293" s="1243"/>
    </row>
    <row r="294" spans="1:171">
      <c r="A294" s="1323">
        <v>122</v>
      </c>
      <c r="B294" s="509" t="s">
        <v>490</v>
      </c>
      <c r="C294" s="1376"/>
      <c r="D294" s="1377">
        <v>408.1</v>
      </c>
      <c r="E294" s="629" t="str">
        <f>'Sch 3A - Taxes'!E22</f>
        <v>PTDG</v>
      </c>
      <c r="F294" s="1199"/>
      <c r="G294" s="629">
        <f>'Sch 3A - Taxes'!F22</f>
        <v>0</v>
      </c>
      <c r="H294" s="629">
        <f>'Sch 3A - Taxes'!G22</f>
        <v>0</v>
      </c>
      <c r="I294" s="629">
        <f>'Sch 3A - Taxes'!H22</f>
        <v>0</v>
      </c>
      <c r="J294" s="630">
        <f>'Sch 3A - Taxes'!I22</f>
        <v>0</v>
      </c>
      <c r="K294" s="1167">
        <f t="shared" ref="K294:K300" si="951">IF($E294="DIRECT",0,1)</f>
        <v>1</v>
      </c>
      <c r="N294" s="1278">
        <f>VLOOKUP($A294,'New Resources - Individual'!$A$4:$Y$151,N$2,FALSE)*N$1</f>
        <v>0</v>
      </c>
      <c r="O294" s="1202">
        <f>$G294+N294</f>
        <v>0</v>
      </c>
      <c r="P294" s="1203">
        <f t="shared" ref="P294:P300" si="952">VLOOKUP($E294,O$463:R$474,2,FALSE)*O294*($K294)+IF($G294&lt;&gt;0,($H294/$G294)*O294,0)*(1-$K294)</f>
        <v>0</v>
      </c>
      <c r="Q294" s="1203">
        <f t="shared" ref="Q294:Q300" si="953">VLOOKUP($E294,O$463:R$474,3,FALSE)*O294*($K294)+IF($G294&lt;&gt;0,($I294/$G294)*O294,0)*(1-$K294)</f>
        <v>0</v>
      </c>
      <c r="R294" s="1203">
        <f t="shared" ref="R294:R300" si="954">VLOOKUP($E294,O$463:R$474,4,FALSE)*O294*($K294)+(O294-P294-Q294)*(1-$K294)</f>
        <v>0</v>
      </c>
      <c r="S294" s="1243"/>
      <c r="V294" s="1278">
        <f>VLOOKUP($A294,'New Resources - Individual'!$A$4:$Y$151,V$2,FALSE)*V$1</f>
        <v>0</v>
      </c>
      <c r="W294" s="1202">
        <f>$G294+V294</f>
        <v>0</v>
      </c>
      <c r="X294" s="1203">
        <f t="shared" ref="X294:X300" si="955">VLOOKUP($E294,W$463:Z$474,2,FALSE)*W294*($K294)+IF($G294&lt;&gt;0,($H294/$G294)*W294,0)*(1-$K294)</f>
        <v>0</v>
      </c>
      <c r="Y294" s="1203">
        <f t="shared" ref="Y294:Y300" si="956">VLOOKUP($E294,W$463:Z$474,3,FALSE)*W294*($K294)+IF($G294&lt;&gt;0,($I294/$G294)*W294,0)*(1-$K294)</f>
        <v>0</v>
      </c>
      <c r="Z294" s="1203">
        <f t="shared" ref="Z294:Z300" si="957">VLOOKUP($E294,W$463:Z$474,4,FALSE)*W294*($K294)+(W294-X294-Y294)*(1-$K294)</f>
        <v>0</v>
      </c>
      <c r="AA294" s="1243"/>
      <c r="AD294" s="1278">
        <f>VLOOKUP($A294,'New Resources - Individual'!$A$4:$Y$151,AD$2,FALSE)*AD$1</f>
        <v>0</v>
      </c>
      <c r="AE294" s="1202">
        <f>$G294+AD294</f>
        <v>0</v>
      </c>
      <c r="AF294" s="1203">
        <f t="shared" ref="AF294:AF300" si="958">VLOOKUP($E294,AE$463:AH$474,2,FALSE)*AE294*($K294)+IF($G294&lt;&gt;0,($H294/$G294)*AE294,0)*(1-$K294)</f>
        <v>0</v>
      </c>
      <c r="AG294" s="1203">
        <f t="shared" ref="AG294:AG300" si="959">VLOOKUP($E294,AE$463:AH$474,3,FALSE)*AE294*($K294)+IF($G294&lt;&gt;0,($I294/$G294)*AE294,0)*(1-$K294)</f>
        <v>0</v>
      </c>
      <c r="AH294" s="1203">
        <f t="shared" ref="AH294:AH300" si="960">VLOOKUP($E294,AE$463:AH$474,4,FALSE)*AE294*($K294)+(AE294-AF294-AG294)*(1-$K294)</f>
        <v>0</v>
      </c>
      <c r="AI294" s="1243"/>
      <c r="AL294" s="1278">
        <f>VLOOKUP($A294,'New Resources - Individual'!$A$4:$Y$151,AL$2,FALSE)*AL$1</f>
        <v>0</v>
      </c>
      <c r="AM294" s="1202">
        <f>$G294+AL294</f>
        <v>0</v>
      </c>
      <c r="AN294" s="1203">
        <f t="shared" ref="AN294:AN300" si="961">VLOOKUP($E294,AM$463:AP$474,2,FALSE)*AM294*($K294)+IF($G294&lt;&gt;0,($H294/$G294)*AM294,0)*(1-$K294)</f>
        <v>0</v>
      </c>
      <c r="AO294" s="1203">
        <f t="shared" ref="AO294:AO300" si="962">VLOOKUP($E294,AM$463:AP$474,3,FALSE)*AM294*($K294)+IF($G294&lt;&gt;0,($I294/$G294)*AM294,0)*(1-$K294)</f>
        <v>0</v>
      </c>
      <c r="AP294" s="1203">
        <f t="shared" ref="AP294:AP300" si="963">VLOOKUP($E294,AM$463:AP$474,4,FALSE)*AM294*($K294)+(AM294-AN294-AO294)*(1-$K294)</f>
        <v>0</v>
      </c>
      <c r="AQ294" s="1243"/>
      <c r="AT294" s="1278">
        <f>VLOOKUP($A294,'New Resources - Individual'!$A$4:$Y$151,AT$2,FALSE)*AT$1</f>
        <v>0</v>
      </c>
      <c r="AU294" s="1202">
        <f>$G294+AT294</f>
        <v>0</v>
      </c>
      <c r="AV294" s="1203">
        <f t="shared" ref="AV294:AV300" si="964">VLOOKUP($E294,AU$463:AX$474,2,FALSE)*AU294*($K294)+IF($G294&lt;&gt;0,($H294/$G294)*AU294,0)*(1-$K294)</f>
        <v>0</v>
      </c>
      <c r="AW294" s="1203">
        <f t="shared" ref="AW294:AW300" si="965">VLOOKUP($E294,AU$463:AX$474,3,FALSE)*AU294*($K294)+IF($G294&lt;&gt;0,($I294/$G294)*AU294,0)*(1-$K294)</f>
        <v>0</v>
      </c>
      <c r="AX294" s="1203">
        <f t="shared" ref="AX294:AX300" si="966">VLOOKUP($E294,AU$463:AX$474,4,FALSE)*AU294*($K294)+(AU294-AV294-AW294)*(1-$K294)</f>
        <v>0</v>
      </c>
      <c r="AY294" s="1243"/>
      <c r="BB294" s="1278">
        <f>VLOOKUP($A294,'New Resources - Individual'!$A$4:$Y$151,BB$2,FALSE)*BB$1</f>
        <v>0</v>
      </c>
      <c r="BC294" s="1202">
        <f>$G294+BB294</f>
        <v>0</v>
      </c>
      <c r="BD294" s="1203">
        <f t="shared" ref="BD294:BD300" si="967">VLOOKUP($E294,BC$463:BF$474,2,FALSE)*BC294*($K294)+IF($G294&lt;&gt;0,($H294/$G294)*BC294,0)*(1-$K294)</f>
        <v>0</v>
      </c>
      <c r="BE294" s="1203">
        <f t="shared" ref="BE294:BE300" si="968">VLOOKUP($E294,BC$463:BF$474,3,FALSE)*BC294*($K294)+IF($G294&lt;&gt;0,($I294/$G294)*BC294,0)*(1-$K294)</f>
        <v>0</v>
      </c>
      <c r="BF294" s="1203">
        <f t="shared" ref="BF294:BF300" si="969">VLOOKUP($E294,BC$463:BF$474,4,FALSE)*BC294*($K294)+(BC294-BD294-BE294)*(1-$K294)</f>
        <v>0</v>
      </c>
      <c r="BG294" s="1243"/>
      <c r="BJ294" s="1278">
        <f>VLOOKUP($A294,'New Resources - Individual'!$A$4:$Y$151,BJ$2,FALSE)*BJ$1</f>
        <v>0</v>
      </c>
      <c r="BK294" s="1202">
        <f>$G294+BJ294</f>
        <v>0</v>
      </c>
      <c r="BL294" s="1203">
        <f t="shared" ref="BL294:BL300" si="970">VLOOKUP($E294,BK$463:BN$474,2,FALSE)*BK294*($K294)+IF($G294&lt;&gt;0,($H294/$G294)*BK294,0)*(1-$K294)</f>
        <v>0</v>
      </c>
      <c r="BM294" s="1203">
        <f t="shared" ref="BM294:BM300" si="971">VLOOKUP($E294,BK$463:BN$474,3,FALSE)*BK294*($K294)+IF($G294&lt;&gt;0,($I294/$G294)*BK294,0)*(1-$K294)</f>
        <v>0</v>
      </c>
      <c r="BN294" s="1203">
        <f t="shared" ref="BN294:BN300" si="972">VLOOKUP($E294,BK$463:BN$474,4,FALSE)*BK294*($K294)+(BK294-BL294-BM294)*(1-$K294)</f>
        <v>0</v>
      </c>
      <c r="BO294" s="1243"/>
      <c r="BR294" s="1278">
        <f>VLOOKUP($A294,'New Resources - Individual'!$A$4:$Y$151,BR$2,FALSE)*BR$1</f>
        <v>0</v>
      </c>
      <c r="BS294" s="1202">
        <f>$G294+BR294</f>
        <v>0</v>
      </c>
      <c r="BT294" s="1203">
        <f t="shared" ref="BT294:BT300" si="973">VLOOKUP($E294,BS$463:BV$474,2,FALSE)*BS294*($K294)+IF($G294&lt;&gt;0,($H294/$G294)*BS294,0)*(1-$K294)</f>
        <v>0</v>
      </c>
      <c r="BU294" s="1203">
        <f t="shared" ref="BU294:BU300" si="974">VLOOKUP($E294,BS$463:BV$474,3,FALSE)*BS294*($K294)+IF($G294&lt;&gt;0,($I294/$G294)*BS294,0)*(1-$K294)</f>
        <v>0</v>
      </c>
      <c r="BV294" s="1203">
        <f t="shared" ref="BV294:BV300" si="975">VLOOKUP($E294,BS$463:BV$474,4,FALSE)*BS294*($K294)+(BS294-BT294-BU294)*(1-$K294)</f>
        <v>0</v>
      </c>
      <c r="BW294" s="1243"/>
      <c r="BZ294" s="1278">
        <f>VLOOKUP($A294,'New Resources - Individual'!$A$4:$Y$151,BZ$2,FALSE)*BZ$1</f>
        <v>0</v>
      </c>
      <c r="CA294" s="1202">
        <f>$G294+BZ294</f>
        <v>0</v>
      </c>
      <c r="CB294" s="1203">
        <f t="shared" ref="CB294:CB300" si="976">VLOOKUP($E294,CA$463:CD$474,2,FALSE)*CA294*($K294)+IF($G294&lt;&gt;0,($H294/$G294)*CA294,0)*(1-$K294)</f>
        <v>0</v>
      </c>
      <c r="CC294" s="1203">
        <f t="shared" ref="CC294:CC300" si="977">VLOOKUP($E294,CA$463:CD$474,3,FALSE)*CA294*($K294)+IF($G294&lt;&gt;0,($I294/$G294)*CA294,0)*(1-$K294)</f>
        <v>0</v>
      </c>
      <c r="CD294" s="1203">
        <f t="shared" ref="CD294:CD300" si="978">VLOOKUP($E294,CA$463:CD$474,4,FALSE)*CA294*($K294)+(CA294-CB294-CC294)*(1-$K294)</f>
        <v>0</v>
      </c>
      <c r="CE294" s="1243"/>
      <c r="CH294" s="1278">
        <f>VLOOKUP($A294,'New Resources - Individual'!$A$4:$Y$151,CH$2,FALSE)*CH$1</f>
        <v>0</v>
      </c>
      <c r="CI294" s="1202">
        <f>$G294+CH294</f>
        <v>0</v>
      </c>
      <c r="CJ294" s="1203">
        <f t="shared" ref="CJ294:CJ300" si="979">VLOOKUP($E294,CI$463:CL$474,2,FALSE)*CI294*($K294)+IF($G294&lt;&gt;0,($H294/$G294)*CI294,0)*(1-$K294)</f>
        <v>0</v>
      </c>
      <c r="CK294" s="1203">
        <f t="shared" ref="CK294:CK300" si="980">VLOOKUP($E294,CI$463:CL$474,3,FALSE)*CI294*($K294)+IF($G294&lt;&gt;0,($I294/$G294)*CI294,0)*(1-$K294)</f>
        <v>0</v>
      </c>
      <c r="CL294" s="1203">
        <f t="shared" ref="CL294:CL300" si="981">VLOOKUP($E294,CI$463:CL$474,4,FALSE)*CI294*($K294)+(CI294-CJ294-CK294)*(1-$K294)</f>
        <v>0</v>
      </c>
      <c r="CM294" s="1243"/>
      <c r="CP294" s="1278">
        <f>VLOOKUP($A294,'New Resources - Individual'!$A$4:$Y$151,CP$2,FALSE)*CP$1</f>
        <v>0</v>
      </c>
      <c r="CQ294" s="1202">
        <f>$G294+CP294</f>
        <v>0</v>
      </c>
      <c r="CR294" s="1203">
        <f t="shared" ref="CR294:CR300" si="982">VLOOKUP($E294,CQ$463:CT$474,2,FALSE)*CQ294*($K294)+IF($G294&lt;&gt;0,($H294/$G294)*CQ294,0)*(1-$K294)</f>
        <v>0</v>
      </c>
      <c r="CS294" s="1203">
        <f t="shared" ref="CS294:CS300" si="983">VLOOKUP($E294,CQ$463:CT$474,3,FALSE)*CQ294*($K294)+IF($G294&lt;&gt;0,($I294/$G294)*CQ294,0)*(1-$K294)</f>
        <v>0</v>
      </c>
      <c r="CT294" s="1203">
        <f t="shared" ref="CT294:CT300" si="984">VLOOKUP($E294,CQ$463:CT$474,4,FALSE)*CQ294*($K294)+(CQ294-CR294-CS294)*(1-$K294)</f>
        <v>0</v>
      </c>
      <c r="CU294" s="1243"/>
      <c r="CX294" s="1278">
        <f>VLOOKUP($A294,'New Resources - Individual'!$A$4:$Y$151,CX$2,FALSE)*CX$1</f>
        <v>0</v>
      </c>
      <c r="CY294" s="1202">
        <f>$G294+CX294</f>
        <v>0</v>
      </c>
      <c r="CZ294" s="1203">
        <f t="shared" ref="CZ294:CZ300" si="985">VLOOKUP($E294,CY$463:DB$474,2,FALSE)*CY294*($K294)+IF($G294&lt;&gt;0,($H294/$G294)*CY294,0)*(1-$K294)</f>
        <v>0</v>
      </c>
      <c r="DA294" s="1203">
        <f t="shared" ref="DA294:DA300" si="986">VLOOKUP($E294,CY$463:DB$474,3,FALSE)*CY294*($K294)+IF($G294&lt;&gt;0,($I294/$G294)*CY294,0)*(1-$K294)</f>
        <v>0</v>
      </c>
      <c r="DB294" s="1203">
        <f t="shared" ref="DB294:DB300" si="987">VLOOKUP($E294,CY$463:DB$474,4,FALSE)*CY294*($K294)+(CY294-CZ294-DA294)*(1-$K294)</f>
        <v>0</v>
      </c>
      <c r="DC294" s="1243"/>
      <c r="DF294" s="1278">
        <f>VLOOKUP($A294,'New Resources - Individual'!$A$4:$Y$151,DF$2,FALSE)*DF$1</f>
        <v>0</v>
      </c>
      <c r="DG294" s="1202">
        <f>$G294+DF294</f>
        <v>0</v>
      </c>
      <c r="DH294" s="1203">
        <f t="shared" ref="DH294:DH300" si="988">VLOOKUP($E294,DG$463:DJ$474,2,FALSE)*DG294*($K294)+IF($G294&lt;&gt;0,($H294/$G294)*DG294,0)*(1-$K294)</f>
        <v>0</v>
      </c>
      <c r="DI294" s="1203">
        <f t="shared" ref="DI294:DI300" si="989">VLOOKUP($E294,DG$463:DJ$474,3,FALSE)*DG294*($K294)+IF($G294&lt;&gt;0,($I294/$G294)*DG294,0)*(1-$K294)</f>
        <v>0</v>
      </c>
      <c r="DJ294" s="1203">
        <f t="shared" ref="DJ294:DJ300" si="990">VLOOKUP($E294,DG$463:DJ$474,4,FALSE)*DG294*($K294)+(DG294-DH294-DI294)*(1-$K294)</f>
        <v>0</v>
      </c>
      <c r="DK294" s="1243"/>
      <c r="DN294" s="1278">
        <f>VLOOKUP($A294,'New Resources - Individual'!$A$4:$Y$151,DN$2,FALSE)*DN$1</f>
        <v>0</v>
      </c>
      <c r="DO294" s="1202">
        <f>$G294+DN294</f>
        <v>0</v>
      </c>
      <c r="DP294" s="1203">
        <f t="shared" ref="DP294:DP300" si="991">VLOOKUP($E294,DO$463:DR$474,2,FALSE)*DO294*($K294)+IF($G294&lt;&gt;0,($H294/$G294)*DO294,0)*(1-$K294)</f>
        <v>0</v>
      </c>
      <c r="DQ294" s="1203">
        <f t="shared" ref="DQ294:DQ300" si="992">VLOOKUP($E294,DO$463:DR$474,3,FALSE)*DO294*($K294)+IF($G294&lt;&gt;0,($I294/$G294)*DO294,0)*(1-$K294)</f>
        <v>0</v>
      </c>
      <c r="DR294" s="1203">
        <f t="shared" ref="DR294:DR300" si="993">VLOOKUP($E294,DO$463:DR$474,4,FALSE)*DO294*($K294)+(DO294-DP294-DQ294)*(1-$K294)</f>
        <v>0</v>
      </c>
      <c r="DS294" s="1243"/>
      <c r="DV294" s="1278">
        <f>VLOOKUP($A294,'New Resources - Individual'!$A$4:$Y$151,DV$2,FALSE)*DV$1</f>
        <v>0</v>
      </c>
      <c r="DW294" s="1202">
        <f>$G294+DV294</f>
        <v>0</v>
      </c>
      <c r="DX294" s="1203">
        <f t="shared" ref="DX294:DX300" si="994">VLOOKUP($E294,DW$463:DZ$474,2,FALSE)*DW294*($K294)+IF($G294&lt;&gt;0,($H294/$G294)*DW294,0)*(1-$K294)</f>
        <v>0</v>
      </c>
      <c r="DY294" s="1203">
        <f t="shared" ref="DY294:DY300" si="995">VLOOKUP($E294,DW$463:DZ$474,3,FALSE)*DW294*($K294)+IF($G294&lt;&gt;0,($I294/$G294)*DW294,0)*(1-$K294)</f>
        <v>0</v>
      </c>
      <c r="DZ294" s="1203">
        <f t="shared" ref="DZ294:DZ300" si="996">VLOOKUP($E294,DW$463:DZ$474,4,FALSE)*DW294*($K294)+(DW294-DX294-DY294)*(1-$K294)</f>
        <v>0</v>
      </c>
      <c r="EA294" s="1243"/>
      <c r="ED294" s="1278">
        <f>VLOOKUP($A294,'New Resources - Individual'!$A$4:$Y$151,ED$2,FALSE)*ED$1</f>
        <v>0</v>
      </c>
      <c r="EE294" s="1202">
        <f>$G294+ED294</f>
        <v>0</v>
      </c>
      <c r="EF294" s="1203">
        <f t="shared" ref="EF294:EF300" si="997">VLOOKUP($E294,EE$463:EH$474,2,FALSE)*EE294*($K294)+IF($G294&lt;&gt;0,($H294/$G294)*EE294,0)*(1-$K294)</f>
        <v>0</v>
      </c>
      <c r="EG294" s="1203">
        <f t="shared" ref="EG294:EG300" si="998">VLOOKUP($E294,EE$463:EH$474,3,FALSE)*EE294*($K294)+IF($G294&lt;&gt;0,($I294/$G294)*EE294,0)*(1-$K294)</f>
        <v>0</v>
      </c>
      <c r="EH294" s="1203">
        <f t="shared" ref="EH294:EH300" si="999">VLOOKUP($E294,EE$463:EH$474,4,FALSE)*EE294*($K294)+(EE294-EF294-EG294)*(1-$K294)</f>
        <v>0</v>
      </c>
      <c r="EI294" s="1243"/>
      <c r="EL294" s="1278">
        <f>VLOOKUP($A294,'New Resources - Individual'!$A$4:$Y$151,EL$2,FALSE)*EL$1</f>
        <v>0</v>
      </c>
      <c r="EM294" s="1202">
        <f>$G294+EL294</f>
        <v>0</v>
      </c>
      <c r="EN294" s="1203">
        <f t="shared" ref="EN294:EN300" si="1000">VLOOKUP($E294,EM$463:EP$474,2,FALSE)*EM294*($K294)+IF($G294&lt;&gt;0,($H294/$G294)*EM294,0)*(1-$K294)</f>
        <v>0</v>
      </c>
      <c r="EO294" s="1203">
        <f t="shared" ref="EO294:EO300" si="1001">VLOOKUP($E294,EM$463:EP$474,3,FALSE)*EM294*($K294)+IF($G294&lt;&gt;0,($I294/$G294)*EM294,0)*(1-$K294)</f>
        <v>0</v>
      </c>
      <c r="EP294" s="1203">
        <f t="shared" ref="EP294:EP300" si="1002">VLOOKUP($E294,EM$463:EP$474,4,FALSE)*EM294*($K294)+(EM294-EN294-EO294)*(1-$K294)</f>
        <v>0</v>
      </c>
      <c r="EQ294" s="1243"/>
      <c r="ET294" s="1278">
        <f>VLOOKUP($A294,'New Resources - Individual'!$A$4:$Y$151,ET$2,FALSE)*ET$1</f>
        <v>0</v>
      </c>
      <c r="EU294" s="1202">
        <f>$G294+ET294</f>
        <v>0</v>
      </c>
      <c r="EV294" s="1203">
        <f t="shared" ref="EV294:EV300" si="1003">VLOOKUP($E294,EU$463:EX$474,2,FALSE)*EU294*($K294)+IF($G294&lt;&gt;0,($H294/$G294)*EU294,0)*(1-$K294)</f>
        <v>0</v>
      </c>
      <c r="EW294" s="1203">
        <f t="shared" ref="EW294:EW300" si="1004">VLOOKUP($E294,EU$463:EX$474,3,FALSE)*EU294*($K294)+IF($G294&lt;&gt;0,($I294/$G294)*EU294,0)*(1-$K294)</f>
        <v>0</v>
      </c>
      <c r="EX294" s="1203">
        <f t="shared" ref="EX294:EX300" si="1005">VLOOKUP($E294,EU$463:EX$474,4,FALSE)*EU294*($K294)+(EU294-EV294-EW294)*(1-$K294)</f>
        <v>0</v>
      </c>
      <c r="EY294" s="1243"/>
      <c r="FB294" s="1278">
        <f>VLOOKUP($A294,'New Resources - Individual'!$A$4:$Y$151,FB$2,FALSE)*FB$1</f>
        <v>0</v>
      </c>
      <c r="FC294" s="1202">
        <f>$G294+FB294</f>
        <v>0</v>
      </c>
      <c r="FD294" s="1203">
        <f t="shared" ref="FD294:FD300" si="1006">VLOOKUP($E294,FC$463:FF$474,2,FALSE)*FC294*($K294)+IF($G294&lt;&gt;0,($H294/$G294)*FC294,0)*(1-$K294)</f>
        <v>0</v>
      </c>
      <c r="FE294" s="1203">
        <f t="shared" ref="FE294:FE300" si="1007">VLOOKUP($E294,FC$463:FF$474,3,FALSE)*FC294*($K294)+IF($G294&lt;&gt;0,($I294/$G294)*FC294,0)*(1-$K294)</f>
        <v>0</v>
      </c>
      <c r="FF294" s="1203">
        <f t="shared" ref="FF294:FF300" si="1008">VLOOKUP($E294,FC$463:FF$474,4,FALSE)*FC294*($K294)+(FC294-FD294-FE294)*(1-$K294)</f>
        <v>0</v>
      </c>
      <c r="FG294" s="1243"/>
      <c r="FJ294" s="1278">
        <f>VLOOKUP($A294,'New Resources - Individual'!$A$4:$Y$151,FJ$2,FALSE)*FJ$1</f>
        <v>0</v>
      </c>
      <c r="FK294" s="1202">
        <f>$G294+FJ294</f>
        <v>0</v>
      </c>
      <c r="FL294" s="1203">
        <f t="shared" ref="FL294:FL300" si="1009">VLOOKUP($E294,FK$463:FN$474,2,FALSE)*FK294*($K294)+IF($G294&lt;&gt;0,($H294/$G294)*FK294,0)*(1-$K294)</f>
        <v>0</v>
      </c>
      <c r="FM294" s="1203">
        <f t="shared" ref="FM294:FM300" si="1010">VLOOKUP($E294,FK$463:FN$474,3,FALSE)*FK294*($K294)+IF($G294&lt;&gt;0,($I294/$G294)*FK294,0)*(1-$K294)</f>
        <v>0</v>
      </c>
      <c r="FN294" s="1203">
        <f t="shared" ref="FN294:FN300" si="1011">VLOOKUP($E294,FK$463:FN$474,4,FALSE)*FK294*($K294)+(FK294-FL294-FM294)*(1-$K294)</f>
        <v>0</v>
      </c>
      <c r="FO294" s="1243"/>
    </row>
    <row r="295" spans="1:171">
      <c r="A295" s="1351"/>
      <c r="B295" s="509" t="s">
        <v>140</v>
      </c>
      <c r="C295" s="1376"/>
      <c r="D295" s="1377">
        <v>408.1</v>
      </c>
      <c r="E295" s="629" t="str">
        <f>'Sch 3A - Taxes'!E23</f>
        <v>LABOR</v>
      </c>
      <c r="F295" s="1199"/>
      <c r="G295" s="629">
        <f>'Sch 3A - Taxes'!F23</f>
        <v>0</v>
      </c>
      <c r="H295" s="629">
        <f>'Sch 3A - Taxes'!G23</f>
        <v>0</v>
      </c>
      <c r="I295" s="629">
        <f>'Sch 3A - Taxes'!H23</f>
        <v>0</v>
      </c>
      <c r="J295" s="630">
        <f>'Sch 3A - Taxes'!I23</f>
        <v>0</v>
      </c>
      <c r="K295" s="1167">
        <f t="shared" si="951"/>
        <v>1</v>
      </c>
      <c r="O295" s="1202">
        <f t="shared" ref="O295:O300" si="1012">$G295</f>
        <v>0</v>
      </c>
      <c r="P295" s="1203" t="e">
        <f t="shared" si="952"/>
        <v>#DIV/0!</v>
      </c>
      <c r="Q295" s="1203" t="e">
        <f t="shared" si="953"/>
        <v>#DIV/0!</v>
      </c>
      <c r="R295" s="1203" t="e">
        <f t="shared" si="954"/>
        <v>#DIV/0!</v>
      </c>
      <c r="S295" s="1243"/>
      <c r="W295" s="1202">
        <f t="shared" ref="W295:W300" si="1013">$G295</f>
        <v>0</v>
      </c>
      <c r="X295" s="1203" t="e">
        <f t="shared" si="955"/>
        <v>#DIV/0!</v>
      </c>
      <c r="Y295" s="1203" t="e">
        <f t="shared" si="956"/>
        <v>#DIV/0!</v>
      </c>
      <c r="Z295" s="1203" t="e">
        <f t="shared" si="957"/>
        <v>#DIV/0!</v>
      </c>
      <c r="AA295" s="1243"/>
      <c r="AE295" s="1202">
        <f t="shared" ref="AE295:AE300" si="1014">$G295</f>
        <v>0</v>
      </c>
      <c r="AF295" s="1203" t="e">
        <f t="shared" si="958"/>
        <v>#DIV/0!</v>
      </c>
      <c r="AG295" s="1203" t="e">
        <f t="shared" si="959"/>
        <v>#DIV/0!</v>
      </c>
      <c r="AH295" s="1203" t="e">
        <f t="shared" si="960"/>
        <v>#DIV/0!</v>
      </c>
      <c r="AI295" s="1243"/>
      <c r="AM295" s="1202">
        <f t="shared" ref="AM295:AM300" si="1015">$G295</f>
        <v>0</v>
      </c>
      <c r="AN295" s="1203" t="e">
        <f t="shared" si="961"/>
        <v>#DIV/0!</v>
      </c>
      <c r="AO295" s="1203" t="e">
        <f t="shared" si="962"/>
        <v>#DIV/0!</v>
      </c>
      <c r="AP295" s="1203" t="e">
        <f t="shared" si="963"/>
        <v>#DIV/0!</v>
      </c>
      <c r="AQ295" s="1243"/>
      <c r="AU295" s="1202">
        <f t="shared" ref="AU295:AU300" si="1016">$G295</f>
        <v>0</v>
      </c>
      <c r="AV295" s="1203" t="e">
        <f t="shared" si="964"/>
        <v>#DIV/0!</v>
      </c>
      <c r="AW295" s="1203" t="e">
        <f t="shared" si="965"/>
        <v>#DIV/0!</v>
      </c>
      <c r="AX295" s="1203" t="e">
        <f t="shared" si="966"/>
        <v>#DIV/0!</v>
      </c>
      <c r="AY295" s="1243"/>
      <c r="BC295" s="1202">
        <f t="shared" ref="BC295:BC300" si="1017">$G295</f>
        <v>0</v>
      </c>
      <c r="BD295" s="1203" t="e">
        <f t="shared" si="967"/>
        <v>#DIV/0!</v>
      </c>
      <c r="BE295" s="1203" t="e">
        <f t="shared" si="968"/>
        <v>#DIV/0!</v>
      </c>
      <c r="BF295" s="1203" t="e">
        <f t="shared" si="969"/>
        <v>#DIV/0!</v>
      </c>
      <c r="BG295" s="1243"/>
      <c r="BK295" s="1202">
        <f t="shared" ref="BK295:BK300" si="1018">$G295</f>
        <v>0</v>
      </c>
      <c r="BL295" s="1203" t="e">
        <f t="shared" si="970"/>
        <v>#DIV/0!</v>
      </c>
      <c r="BM295" s="1203" t="e">
        <f t="shared" si="971"/>
        <v>#DIV/0!</v>
      </c>
      <c r="BN295" s="1203" t="e">
        <f t="shared" si="972"/>
        <v>#DIV/0!</v>
      </c>
      <c r="BO295" s="1243"/>
      <c r="BS295" s="1202">
        <f t="shared" ref="BS295:BS300" si="1019">$G295</f>
        <v>0</v>
      </c>
      <c r="BT295" s="1203" t="e">
        <f t="shared" si="973"/>
        <v>#DIV/0!</v>
      </c>
      <c r="BU295" s="1203" t="e">
        <f t="shared" si="974"/>
        <v>#DIV/0!</v>
      </c>
      <c r="BV295" s="1203" t="e">
        <f t="shared" si="975"/>
        <v>#DIV/0!</v>
      </c>
      <c r="BW295" s="1243"/>
      <c r="CA295" s="1202">
        <f t="shared" ref="CA295:CA300" si="1020">$G295</f>
        <v>0</v>
      </c>
      <c r="CB295" s="1203" t="e">
        <f t="shared" si="976"/>
        <v>#DIV/0!</v>
      </c>
      <c r="CC295" s="1203" t="e">
        <f t="shared" si="977"/>
        <v>#DIV/0!</v>
      </c>
      <c r="CD295" s="1203" t="e">
        <f t="shared" si="978"/>
        <v>#DIV/0!</v>
      </c>
      <c r="CE295" s="1243"/>
      <c r="CI295" s="1202">
        <f t="shared" ref="CI295:CI300" si="1021">$G295</f>
        <v>0</v>
      </c>
      <c r="CJ295" s="1203" t="e">
        <f t="shared" si="979"/>
        <v>#DIV/0!</v>
      </c>
      <c r="CK295" s="1203" t="e">
        <f t="shared" si="980"/>
        <v>#DIV/0!</v>
      </c>
      <c r="CL295" s="1203" t="e">
        <f t="shared" si="981"/>
        <v>#DIV/0!</v>
      </c>
      <c r="CM295" s="1243"/>
      <c r="CQ295" s="1202">
        <f t="shared" ref="CQ295:CQ300" si="1022">$G295</f>
        <v>0</v>
      </c>
      <c r="CR295" s="1203" t="e">
        <f t="shared" si="982"/>
        <v>#DIV/0!</v>
      </c>
      <c r="CS295" s="1203" t="e">
        <f t="shared" si="983"/>
        <v>#DIV/0!</v>
      </c>
      <c r="CT295" s="1203" t="e">
        <f t="shared" si="984"/>
        <v>#DIV/0!</v>
      </c>
      <c r="CU295" s="1243"/>
      <c r="CY295" s="1202">
        <f t="shared" ref="CY295:CY300" si="1023">$G295</f>
        <v>0</v>
      </c>
      <c r="CZ295" s="1203" t="e">
        <f t="shared" si="985"/>
        <v>#DIV/0!</v>
      </c>
      <c r="DA295" s="1203" t="e">
        <f t="shared" si="986"/>
        <v>#DIV/0!</v>
      </c>
      <c r="DB295" s="1203" t="e">
        <f t="shared" si="987"/>
        <v>#DIV/0!</v>
      </c>
      <c r="DC295" s="1243"/>
      <c r="DG295" s="1202">
        <f t="shared" ref="DG295:DG300" si="1024">$G295</f>
        <v>0</v>
      </c>
      <c r="DH295" s="1203" t="e">
        <f t="shared" si="988"/>
        <v>#DIV/0!</v>
      </c>
      <c r="DI295" s="1203" t="e">
        <f t="shared" si="989"/>
        <v>#DIV/0!</v>
      </c>
      <c r="DJ295" s="1203" t="e">
        <f t="shared" si="990"/>
        <v>#DIV/0!</v>
      </c>
      <c r="DK295" s="1243"/>
      <c r="DO295" s="1202">
        <f t="shared" ref="DO295:DO300" si="1025">$G295</f>
        <v>0</v>
      </c>
      <c r="DP295" s="1203" t="e">
        <f t="shared" si="991"/>
        <v>#DIV/0!</v>
      </c>
      <c r="DQ295" s="1203" t="e">
        <f t="shared" si="992"/>
        <v>#DIV/0!</v>
      </c>
      <c r="DR295" s="1203" t="e">
        <f t="shared" si="993"/>
        <v>#DIV/0!</v>
      </c>
      <c r="DS295" s="1243"/>
      <c r="DW295" s="1202">
        <f t="shared" ref="DW295:DW300" si="1026">$G295</f>
        <v>0</v>
      </c>
      <c r="DX295" s="1203" t="e">
        <f t="shared" si="994"/>
        <v>#DIV/0!</v>
      </c>
      <c r="DY295" s="1203" t="e">
        <f t="shared" si="995"/>
        <v>#DIV/0!</v>
      </c>
      <c r="DZ295" s="1203" t="e">
        <f t="shared" si="996"/>
        <v>#DIV/0!</v>
      </c>
      <c r="EA295" s="1243"/>
      <c r="EE295" s="1202">
        <f t="shared" ref="EE295:EE300" si="1027">$G295</f>
        <v>0</v>
      </c>
      <c r="EF295" s="1203" t="e">
        <f t="shared" si="997"/>
        <v>#DIV/0!</v>
      </c>
      <c r="EG295" s="1203" t="e">
        <f t="shared" si="998"/>
        <v>#DIV/0!</v>
      </c>
      <c r="EH295" s="1203" t="e">
        <f t="shared" si="999"/>
        <v>#DIV/0!</v>
      </c>
      <c r="EI295" s="1243"/>
      <c r="EM295" s="1202">
        <f t="shared" ref="EM295:EM300" si="1028">$G295</f>
        <v>0</v>
      </c>
      <c r="EN295" s="1203" t="e">
        <f t="shared" si="1000"/>
        <v>#DIV/0!</v>
      </c>
      <c r="EO295" s="1203" t="e">
        <f t="shared" si="1001"/>
        <v>#DIV/0!</v>
      </c>
      <c r="EP295" s="1203" t="e">
        <f t="shared" si="1002"/>
        <v>#DIV/0!</v>
      </c>
      <c r="EQ295" s="1243"/>
      <c r="EU295" s="1202">
        <f t="shared" ref="EU295:EU300" si="1029">$G295</f>
        <v>0</v>
      </c>
      <c r="EV295" s="1203" t="e">
        <f t="shared" si="1003"/>
        <v>#DIV/0!</v>
      </c>
      <c r="EW295" s="1203" t="e">
        <f t="shared" si="1004"/>
        <v>#DIV/0!</v>
      </c>
      <c r="EX295" s="1203" t="e">
        <f t="shared" si="1005"/>
        <v>#DIV/0!</v>
      </c>
      <c r="EY295" s="1243"/>
      <c r="FC295" s="1202">
        <f t="shared" ref="FC295:FC300" si="1030">$G295</f>
        <v>0</v>
      </c>
      <c r="FD295" s="1203" t="e">
        <f t="shared" si="1006"/>
        <v>#DIV/0!</v>
      </c>
      <c r="FE295" s="1203" t="e">
        <f t="shared" si="1007"/>
        <v>#DIV/0!</v>
      </c>
      <c r="FF295" s="1203" t="e">
        <f t="shared" si="1008"/>
        <v>#DIV/0!</v>
      </c>
      <c r="FG295" s="1243"/>
      <c r="FK295" s="1202">
        <f t="shared" ref="FK295:FK300" si="1031">$G295</f>
        <v>0</v>
      </c>
      <c r="FL295" s="1203" t="e">
        <f t="shared" si="1009"/>
        <v>#DIV/0!</v>
      </c>
      <c r="FM295" s="1203" t="e">
        <f t="shared" si="1010"/>
        <v>#DIV/0!</v>
      </c>
      <c r="FN295" s="1203" t="e">
        <f t="shared" si="1011"/>
        <v>#DIV/0!</v>
      </c>
      <c r="FO295" s="1243"/>
    </row>
    <row r="296" spans="1:171">
      <c r="A296" s="1351"/>
      <c r="B296" s="509" t="s">
        <v>491</v>
      </c>
      <c r="C296" s="1376"/>
      <c r="D296" s="1377">
        <v>409.1</v>
      </c>
      <c r="E296" s="629" t="str">
        <f>'Sch 3A - Taxes'!E24</f>
        <v>DIST</v>
      </c>
      <c r="F296" s="1199"/>
      <c r="G296" s="629">
        <f>'Sch 3A - Taxes'!F24</f>
        <v>0</v>
      </c>
      <c r="H296" s="629">
        <f>'Sch 3A - Taxes'!G24</f>
        <v>0</v>
      </c>
      <c r="I296" s="629">
        <f>'Sch 3A - Taxes'!H24</f>
        <v>0</v>
      </c>
      <c r="J296" s="630">
        <f>'Sch 3A - Taxes'!I24</f>
        <v>0</v>
      </c>
      <c r="K296" s="1167">
        <f t="shared" si="951"/>
        <v>1</v>
      </c>
      <c r="O296" s="1202">
        <f t="shared" si="1012"/>
        <v>0</v>
      </c>
      <c r="P296" s="1203">
        <f t="shared" si="952"/>
        <v>0</v>
      </c>
      <c r="Q296" s="1203">
        <f t="shared" si="953"/>
        <v>0</v>
      </c>
      <c r="R296" s="1203">
        <f t="shared" si="954"/>
        <v>0</v>
      </c>
      <c r="S296" s="1243"/>
      <c r="W296" s="1202">
        <f t="shared" si="1013"/>
        <v>0</v>
      </c>
      <c r="X296" s="1203">
        <f t="shared" si="955"/>
        <v>0</v>
      </c>
      <c r="Y296" s="1203">
        <f t="shared" si="956"/>
        <v>0</v>
      </c>
      <c r="Z296" s="1203">
        <f t="shared" si="957"/>
        <v>0</v>
      </c>
      <c r="AA296" s="1243"/>
      <c r="AE296" s="1202">
        <f t="shared" si="1014"/>
        <v>0</v>
      </c>
      <c r="AF296" s="1203">
        <f t="shared" si="958"/>
        <v>0</v>
      </c>
      <c r="AG296" s="1203">
        <f t="shared" si="959"/>
        <v>0</v>
      </c>
      <c r="AH296" s="1203">
        <f t="shared" si="960"/>
        <v>0</v>
      </c>
      <c r="AI296" s="1243"/>
      <c r="AM296" s="1202">
        <f t="shared" si="1015"/>
        <v>0</v>
      </c>
      <c r="AN296" s="1203">
        <f t="shared" si="961"/>
        <v>0</v>
      </c>
      <c r="AO296" s="1203">
        <f t="shared" si="962"/>
        <v>0</v>
      </c>
      <c r="AP296" s="1203">
        <f t="shared" si="963"/>
        <v>0</v>
      </c>
      <c r="AQ296" s="1243"/>
      <c r="AU296" s="1202">
        <f t="shared" si="1016"/>
        <v>0</v>
      </c>
      <c r="AV296" s="1203">
        <f t="shared" si="964"/>
        <v>0</v>
      </c>
      <c r="AW296" s="1203">
        <f t="shared" si="965"/>
        <v>0</v>
      </c>
      <c r="AX296" s="1203">
        <f t="shared" si="966"/>
        <v>0</v>
      </c>
      <c r="AY296" s="1243"/>
      <c r="BC296" s="1202">
        <f t="shared" si="1017"/>
        <v>0</v>
      </c>
      <c r="BD296" s="1203">
        <f t="shared" si="967"/>
        <v>0</v>
      </c>
      <c r="BE296" s="1203">
        <f t="shared" si="968"/>
        <v>0</v>
      </c>
      <c r="BF296" s="1203">
        <f t="shared" si="969"/>
        <v>0</v>
      </c>
      <c r="BG296" s="1243"/>
      <c r="BK296" s="1202">
        <f t="shared" si="1018"/>
        <v>0</v>
      </c>
      <c r="BL296" s="1203">
        <f t="shared" si="970"/>
        <v>0</v>
      </c>
      <c r="BM296" s="1203">
        <f t="shared" si="971"/>
        <v>0</v>
      </c>
      <c r="BN296" s="1203">
        <f t="shared" si="972"/>
        <v>0</v>
      </c>
      <c r="BO296" s="1243"/>
      <c r="BS296" s="1202">
        <f t="shared" si="1019"/>
        <v>0</v>
      </c>
      <c r="BT296" s="1203">
        <f t="shared" si="973"/>
        <v>0</v>
      </c>
      <c r="BU296" s="1203">
        <f t="shared" si="974"/>
        <v>0</v>
      </c>
      <c r="BV296" s="1203">
        <f t="shared" si="975"/>
        <v>0</v>
      </c>
      <c r="BW296" s="1243"/>
      <c r="CA296" s="1202">
        <f t="shared" si="1020"/>
        <v>0</v>
      </c>
      <c r="CB296" s="1203">
        <f t="shared" si="976"/>
        <v>0</v>
      </c>
      <c r="CC296" s="1203">
        <f t="shared" si="977"/>
        <v>0</v>
      </c>
      <c r="CD296" s="1203">
        <f t="shared" si="978"/>
        <v>0</v>
      </c>
      <c r="CE296" s="1243"/>
      <c r="CI296" s="1202">
        <f t="shared" si="1021"/>
        <v>0</v>
      </c>
      <c r="CJ296" s="1203">
        <f t="shared" si="979"/>
        <v>0</v>
      </c>
      <c r="CK296" s="1203">
        <f t="shared" si="980"/>
        <v>0</v>
      </c>
      <c r="CL296" s="1203">
        <f t="shared" si="981"/>
        <v>0</v>
      </c>
      <c r="CM296" s="1243"/>
      <c r="CQ296" s="1202">
        <f t="shared" si="1022"/>
        <v>0</v>
      </c>
      <c r="CR296" s="1203">
        <f t="shared" si="982"/>
        <v>0</v>
      </c>
      <c r="CS296" s="1203">
        <f t="shared" si="983"/>
        <v>0</v>
      </c>
      <c r="CT296" s="1203">
        <f t="shared" si="984"/>
        <v>0</v>
      </c>
      <c r="CU296" s="1243"/>
      <c r="CY296" s="1202">
        <f t="shared" si="1023"/>
        <v>0</v>
      </c>
      <c r="CZ296" s="1203">
        <f t="shared" si="985"/>
        <v>0</v>
      </c>
      <c r="DA296" s="1203">
        <f t="shared" si="986"/>
        <v>0</v>
      </c>
      <c r="DB296" s="1203">
        <f t="shared" si="987"/>
        <v>0</v>
      </c>
      <c r="DC296" s="1243"/>
      <c r="DG296" s="1202">
        <f t="shared" si="1024"/>
        <v>0</v>
      </c>
      <c r="DH296" s="1203">
        <f t="shared" si="988"/>
        <v>0</v>
      </c>
      <c r="DI296" s="1203">
        <f t="shared" si="989"/>
        <v>0</v>
      </c>
      <c r="DJ296" s="1203">
        <f t="shared" si="990"/>
        <v>0</v>
      </c>
      <c r="DK296" s="1243"/>
      <c r="DO296" s="1202">
        <f t="shared" si="1025"/>
        <v>0</v>
      </c>
      <c r="DP296" s="1203">
        <f t="shared" si="991"/>
        <v>0</v>
      </c>
      <c r="DQ296" s="1203">
        <f t="shared" si="992"/>
        <v>0</v>
      </c>
      <c r="DR296" s="1203">
        <f t="shared" si="993"/>
        <v>0</v>
      </c>
      <c r="DS296" s="1243"/>
      <c r="DW296" s="1202">
        <f t="shared" si="1026"/>
        <v>0</v>
      </c>
      <c r="DX296" s="1203">
        <f t="shared" si="994"/>
        <v>0</v>
      </c>
      <c r="DY296" s="1203">
        <f t="shared" si="995"/>
        <v>0</v>
      </c>
      <c r="DZ296" s="1203">
        <f t="shared" si="996"/>
        <v>0</v>
      </c>
      <c r="EA296" s="1243"/>
      <c r="EE296" s="1202">
        <f t="shared" si="1027"/>
        <v>0</v>
      </c>
      <c r="EF296" s="1203">
        <f t="shared" si="997"/>
        <v>0</v>
      </c>
      <c r="EG296" s="1203">
        <f t="shared" si="998"/>
        <v>0</v>
      </c>
      <c r="EH296" s="1203">
        <f t="shared" si="999"/>
        <v>0</v>
      </c>
      <c r="EI296" s="1243"/>
      <c r="EM296" s="1202">
        <f t="shared" si="1028"/>
        <v>0</v>
      </c>
      <c r="EN296" s="1203">
        <f t="shared" si="1000"/>
        <v>0</v>
      </c>
      <c r="EO296" s="1203">
        <f t="shared" si="1001"/>
        <v>0</v>
      </c>
      <c r="EP296" s="1203">
        <f t="shared" si="1002"/>
        <v>0</v>
      </c>
      <c r="EQ296" s="1243"/>
      <c r="EU296" s="1202">
        <f t="shared" si="1029"/>
        <v>0</v>
      </c>
      <c r="EV296" s="1203">
        <f t="shared" si="1003"/>
        <v>0</v>
      </c>
      <c r="EW296" s="1203">
        <f t="shared" si="1004"/>
        <v>0</v>
      </c>
      <c r="EX296" s="1203">
        <f t="shared" si="1005"/>
        <v>0</v>
      </c>
      <c r="EY296" s="1243"/>
      <c r="FC296" s="1202">
        <f t="shared" si="1030"/>
        <v>0</v>
      </c>
      <c r="FD296" s="1203">
        <f t="shared" si="1006"/>
        <v>0</v>
      </c>
      <c r="FE296" s="1203">
        <f t="shared" si="1007"/>
        <v>0</v>
      </c>
      <c r="FF296" s="1203">
        <f t="shared" si="1008"/>
        <v>0</v>
      </c>
      <c r="FG296" s="1243"/>
      <c r="FK296" s="1202">
        <f t="shared" si="1031"/>
        <v>0</v>
      </c>
      <c r="FL296" s="1203">
        <f t="shared" si="1009"/>
        <v>0</v>
      </c>
      <c r="FM296" s="1203">
        <f t="shared" si="1010"/>
        <v>0</v>
      </c>
      <c r="FN296" s="1203">
        <f t="shared" si="1011"/>
        <v>0</v>
      </c>
      <c r="FO296" s="1243"/>
    </row>
    <row r="297" spans="1:171">
      <c r="A297" s="1351"/>
      <c r="B297" s="509" t="s">
        <v>492</v>
      </c>
      <c r="C297" s="1376"/>
      <c r="D297" s="1377">
        <v>408.1</v>
      </c>
      <c r="E297" s="629" t="str">
        <f>'Sch 3A - Taxes'!E25</f>
        <v>DIST</v>
      </c>
      <c r="F297" s="1199"/>
      <c r="G297" s="629">
        <f>'Sch 3A - Taxes'!F25</f>
        <v>0</v>
      </c>
      <c r="H297" s="629">
        <f>'Sch 3A - Taxes'!G25</f>
        <v>0</v>
      </c>
      <c r="I297" s="629">
        <f>'Sch 3A - Taxes'!H25</f>
        <v>0</v>
      </c>
      <c r="J297" s="630">
        <f>'Sch 3A - Taxes'!I25</f>
        <v>0</v>
      </c>
      <c r="K297" s="1167">
        <f t="shared" si="951"/>
        <v>1</v>
      </c>
      <c r="O297" s="1202">
        <f t="shared" si="1012"/>
        <v>0</v>
      </c>
      <c r="P297" s="1203">
        <f t="shared" si="952"/>
        <v>0</v>
      </c>
      <c r="Q297" s="1203">
        <f t="shared" si="953"/>
        <v>0</v>
      </c>
      <c r="R297" s="1203">
        <f t="shared" si="954"/>
        <v>0</v>
      </c>
      <c r="S297" s="1243"/>
      <c r="W297" s="1202">
        <f t="shared" si="1013"/>
        <v>0</v>
      </c>
      <c r="X297" s="1203">
        <f t="shared" si="955"/>
        <v>0</v>
      </c>
      <c r="Y297" s="1203">
        <f t="shared" si="956"/>
        <v>0</v>
      </c>
      <c r="Z297" s="1203">
        <f t="shared" si="957"/>
        <v>0</v>
      </c>
      <c r="AA297" s="1243"/>
      <c r="AE297" s="1202">
        <f t="shared" si="1014"/>
        <v>0</v>
      </c>
      <c r="AF297" s="1203">
        <f t="shared" si="958"/>
        <v>0</v>
      </c>
      <c r="AG297" s="1203">
        <f t="shared" si="959"/>
        <v>0</v>
      </c>
      <c r="AH297" s="1203">
        <f t="shared" si="960"/>
        <v>0</v>
      </c>
      <c r="AI297" s="1243"/>
      <c r="AM297" s="1202">
        <f t="shared" si="1015"/>
        <v>0</v>
      </c>
      <c r="AN297" s="1203">
        <f t="shared" si="961"/>
        <v>0</v>
      </c>
      <c r="AO297" s="1203">
        <f t="shared" si="962"/>
        <v>0</v>
      </c>
      <c r="AP297" s="1203">
        <f t="shared" si="963"/>
        <v>0</v>
      </c>
      <c r="AQ297" s="1243"/>
      <c r="AU297" s="1202">
        <f t="shared" si="1016"/>
        <v>0</v>
      </c>
      <c r="AV297" s="1203">
        <f t="shared" si="964"/>
        <v>0</v>
      </c>
      <c r="AW297" s="1203">
        <f t="shared" si="965"/>
        <v>0</v>
      </c>
      <c r="AX297" s="1203">
        <f t="shared" si="966"/>
        <v>0</v>
      </c>
      <c r="AY297" s="1243"/>
      <c r="BC297" s="1202">
        <f t="shared" si="1017"/>
        <v>0</v>
      </c>
      <c r="BD297" s="1203">
        <f t="shared" si="967"/>
        <v>0</v>
      </c>
      <c r="BE297" s="1203">
        <f t="shared" si="968"/>
        <v>0</v>
      </c>
      <c r="BF297" s="1203">
        <f t="shared" si="969"/>
        <v>0</v>
      </c>
      <c r="BG297" s="1243"/>
      <c r="BK297" s="1202">
        <f t="shared" si="1018"/>
        <v>0</v>
      </c>
      <c r="BL297" s="1203">
        <f t="shared" si="970"/>
        <v>0</v>
      </c>
      <c r="BM297" s="1203">
        <f t="shared" si="971"/>
        <v>0</v>
      </c>
      <c r="BN297" s="1203">
        <f t="shared" si="972"/>
        <v>0</v>
      </c>
      <c r="BO297" s="1243"/>
      <c r="BS297" s="1202">
        <f t="shared" si="1019"/>
        <v>0</v>
      </c>
      <c r="BT297" s="1203">
        <f t="shared" si="973"/>
        <v>0</v>
      </c>
      <c r="BU297" s="1203">
        <f t="shared" si="974"/>
        <v>0</v>
      </c>
      <c r="BV297" s="1203">
        <f t="shared" si="975"/>
        <v>0</v>
      </c>
      <c r="BW297" s="1243"/>
      <c r="CA297" s="1202">
        <f t="shared" si="1020"/>
        <v>0</v>
      </c>
      <c r="CB297" s="1203">
        <f t="shared" si="976"/>
        <v>0</v>
      </c>
      <c r="CC297" s="1203">
        <f t="shared" si="977"/>
        <v>0</v>
      </c>
      <c r="CD297" s="1203">
        <f t="shared" si="978"/>
        <v>0</v>
      </c>
      <c r="CE297" s="1243"/>
      <c r="CI297" s="1202">
        <f t="shared" si="1021"/>
        <v>0</v>
      </c>
      <c r="CJ297" s="1203">
        <f t="shared" si="979"/>
        <v>0</v>
      </c>
      <c r="CK297" s="1203">
        <f t="shared" si="980"/>
        <v>0</v>
      </c>
      <c r="CL297" s="1203">
        <f t="shared" si="981"/>
        <v>0</v>
      </c>
      <c r="CM297" s="1243"/>
      <c r="CQ297" s="1202">
        <f t="shared" si="1022"/>
        <v>0</v>
      </c>
      <c r="CR297" s="1203">
        <f t="shared" si="982"/>
        <v>0</v>
      </c>
      <c r="CS297" s="1203">
        <f t="shared" si="983"/>
        <v>0</v>
      </c>
      <c r="CT297" s="1203">
        <f t="shared" si="984"/>
        <v>0</v>
      </c>
      <c r="CU297" s="1243"/>
      <c r="CY297" s="1202">
        <f t="shared" si="1023"/>
        <v>0</v>
      </c>
      <c r="CZ297" s="1203">
        <f t="shared" si="985"/>
        <v>0</v>
      </c>
      <c r="DA297" s="1203">
        <f t="shared" si="986"/>
        <v>0</v>
      </c>
      <c r="DB297" s="1203">
        <f t="shared" si="987"/>
        <v>0</v>
      </c>
      <c r="DC297" s="1243"/>
      <c r="DG297" s="1202">
        <f t="shared" si="1024"/>
        <v>0</v>
      </c>
      <c r="DH297" s="1203">
        <f t="shared" si="988"/>
        <v>0</v>
      </c>
      <c r="DI297" s="1203">
        <f t="shared" si="989"/>
        <v>0</v>
      </c>
      <c r="DJ297" s="1203">
        <f t="shared" si="990"/>
        <v>0</v>
      </c>
      <c r="DK297" s="1243"/>
      <c r="DO297" s="1202">
        <f t="shared" si="1025"/>
        <v>0</v>
      </c>
      <c r="DP297" s="1203">
        <f t="shared" si="991"/>
        <v>0</v>
      </c>
      <c r="DQ297" s="1203">
        <f t="shared" si="992"/>
        <v>0</v>
      </c>
      <c r="DR297" s="1203">
        <f t="shared" si="993"/>
        <v>0</v>
      </c>
      <c r="DS297" s="1243"/>
      <c r="DW297" s="1202">
        <f t="shared" si="1026"/>
        <v>0</v>
      </c>
      <c r="DX297" s="1203">
        <f t="shared" si="994"/>
        <v>0</v>
      </c>
      <c r="DY297" s="1203">
        <f t="shared" si="995"/>
        <v>0</v>
      </c>
      <c r="DZ297" s="1203">
        <f t="shared" si="996"/>
        <v>0</v>
      </c>
      <c r="EA297" s="1243"/>
      <c r="EE297" s="1202">
        <f t="shared" si="1027"/>
        <v>0</v>
      </c>
      <c r="EF297" s="1203">
        <f t="shared" si="997"/>
        <v>0</v>
      </c>
      <c r="EG297" s="1203">
        <f t="shared" si="998"/>
        <v>0</v>
      </c>
      <c r="EH297" s="1203">
        <f t="shared" si="999"/>
        <v>0</v>
      </c>
      <c r="EI297" s="1243"/>
      <c r="EM297" s="1202">
        <f t="shared" si="1028"/>
        <v>0</v>
      </c>
      <c r="EN297" s="1203">
        <f t="shared" si="1000"/>
        <v>0</v>
      </c>
      <c r="EO297" s="1203">
        <f t="shared" si="1001"/>
        <v>0</v>
      </c>
      <c r="EP297" s="1203">
        <f t="shared" si="1002"/>
        <v>0</v>
      </c>
      <c r="EQ297" s="1243"/>
      <c r="EU297" s="1202">
        <f t="shared" si="1029"/>
        <v>0</v>
      </c>
      <c r="EV297" s="1203">
        <f t="shared" si="1003"/>
        <v>0</v>
      </c>
      <c r="EW297" s="1203">
        <f t="shared" si="1004"/>
        <v>0</v>
      </c>
      <c r="EX297" s="1203">
        <f t="shared" si="1005"/>
        <v>0</v>
      </c>
      <c r="EY297" s="1243"/>
      <c r="FC297" s="1202">
        <f t="shared" si="1030"/>
        <v>0</v>
      </c>
      <c r="FD297" s="1203">
        <f t="shared" si="1006"/>
        <v>0</v>
      </c>
      <c r="FE297" s="1203">
        <f t="shared" si="1007"/>
        <v>0</v>
      </c>
      <c r="FF297" s="1203">
        <f t="shared" si="1008"/>
        <v>0</v>
      </c>
      <c r="FG297" s="1243"/>
      <c r="FK297" s="1202">
        <f t="shared" si="1031"/>
        <v>0</v>
      </c>
      <c r="FL297" s="1203">
        <f t="shared" si="1009"/>
        <v>0</v>
      </c>
      <c r="FM297" s="1203">
        <f t="shared" si="1010"/>
        <v>0</v>
      </c>
      <c r="FN297" s="1203">
        <f t="shared" si="1011"/>
        <v>0</v>
      </c>
      <c r="FO297" s="1243"/>
    </row>
    <row r="298" spans="1:171">
      <c r="A298" s="1351"/>
      <c r="B298" s="509" t="s">
        <v>141</v>
      </c>
      <c r="C298" s="1376"/>
      <c r="D298" s="1377">
        <v>408.1</v>
      </c>
      <c r="E298" s="629" t="str">
        <f>'Sch 3A - Taxes'!E26</f>
        <v>DIST</v>
      </c>
      <c r="F298" s="1199"/>
      <c r="G298" s="629">
        <f>'Sch 3A - Taxes'!F26</f>
        <v>0</v>
      </c>
      <c r="H298" s="629">
        <f>'Sch 3A - Taxes'!G26</f>
        <v>0</v>
      </c>
      <c r="I298" s="629">
        <f>'Sch 3A - Taxes'!H26</f>
        <v>0</v>
      </c>
      <c r="J298" s="630">
        <f>'Sch 3A - Taxes'!I26</f>
        <v>0</v>
      </c>
      <c r="K298" s="1167">
        <f t="shared" si="951"/>
        <v>1</v>
      </c>
      <c r="O298" s="1202">
        <f t="shared" si="1012"/>
        <v>0</v>
      </c>
      <c r="P298" s="1203">
        <f t="shared" si="952"/>
        <v>0</v>
      </c>
      <c r="Q298" s="1203">
        <f t="shared" si="953"/>
        <v>0</v>
      </c>
      <c r="R298" s="1203">
        <f t="shared" si="954"/>
        <v>0</v>
      </c>
      <c r="S298" s="1243"/>
      <c r="W298" s="1202">
        <f t="shared" si="1013"/>
        <v>0</v>
      </c>
      <c r="X298" s="1203">
        <f t="shared" si="955"/>
        <v>0</v>
      </c>
      <c r="Y298" s="1203">
        <f t="shared" si="956"/>
        <v>0</v>
      </c>
      <c r="Z298" s="1203">
        <f t="shared" si="957"/>
        <v>0</v>
      </c>
      <c r="AA298" s="1243"/>
      <c r="AE298" s="1202">
        <f t="shared" si="1014"/>
        <v>0</v>
      </c>
      <c r="AF298" s="1203">
        <f t="shared" si="958"/>
        <v>0</v>
      </c>
      <c r="AG298" s="1203">
        <f t="shared" si="959"/>
        <v>0</v>
      </c>
      <c r="AH298" s="1203">
        <f t="shared" si="960"/>
        <v>0</v>
      </c>
      <c r="AI298" s="1243"/>
      <c r="AM298" s="1202">
        <f t="shared" si="1015"/>
        <v>0</v>
      </c>
      <c r="AN298" s="1203">
        <f t="shared" si="961"/>
        <v>0</v>
      </c>
      <c r="AO298" s="1203">
        <f t="shared" si="962"/>
        <v>0</v>
      </c>
      <c r="AP298" s="1203">
        <f t="shared" si="963"/>
        <v>0</v>
      </c>
      <c r="AQ298" s="1243"/>
      <c r="AU298" s="1202">
        <f t="shared" si="1016"/>
        <v>0</v>
      </c>
      <c r="AV298" s="1203">
        <f t="shared" si="964"/>
        <v>0</v>
      </c>
      <c r="AW298" s="1203">
        <f t="shared" si="965"/>
        <v>0</v>
      </c>
      <c r="AX298" s="1203">
        <f t="shared" si="966"/>
        <v>0</v>
      </c>
      <c r="AY298" s="1243"/>
      <c r="BC298" s="1202">
        <f t="shared" si="1017"/>
        <v>0</v>
      </c>
      <c r="BD298" s="1203">
        <f t="shared" si="967"/>
        <v>0</v>
      </c>
      <c r="BE298" s="1203">
        <f t="shared" si="968"/>
        <v>0</v>
      </c>
      <c r="BF298" s="1203">
        <f t="shared" si="969"/>
        <v>0</v>
      </c>
      <c r="BG298" s="1243"/>
      <c r="BK298" s="1202">
        <f t="shared" si="1018"/>
        <v>0</v>
      </c>
      <c r="BL298" s="1203">
        <f t="shared" si="970"/>
        <v>0</v>
      </c>
      <c r="BM298" s="1203">
        <f t="shared" si="971"/>
        <v>0</v>
      </c>
      <c r="BN298" s="1203">
        <f t="shared" si="972"/>
        <v>0</v>
      </c>
      <c r="BO298" s="1243"/>
      <c r="BS298" s="1202">
        <f t="shared" si="1019"/>
        <v>0</v>
      </c>
      <c r="BT298" s="1203">
        <f t="shared" si="973"/>
        <v>0</v>
      </c>
      <c r="BU298" s="1203">
        <f t="shared" si="974"/>
        <v>0</v>
      </c>
      <c r="BV298" s="1203">
        <f t="shared" si="975"/>
        <v>0</v>
      </c>
      <c r="BW298" s="1243"/>
      <c r="CA298" s="1202">
        <f t="shared" si="1020"/>
        <v>0</v>
      </c>
      <c r="CB298" s="1203">
        <f t="shared" si="976"/>
        <v>0</v>
      </c>
      <c r="CC298" s="1203">
        <f t="shared" si="977"/>
        <v>0</v>
      </c>
      <c r="CD298" s="1203">
        <f t="shared" si="978"/>
        <v>0</v>
      </c>
      <c r="CE298" s="1243"/>
      <c r="CI298" s="1202">
        <f t="shared" si="1021"/>
        <v>0</v>
      </c>
      <c r="CJ298" s="1203">
        <f t="shared" si="979"/>
        <v>0</v>
      </c>
      <c r="CK298" s="1203">
        <f t="shared" si="980"/>
        <v>0</v>
      </c>
      <c r="CL298" s="1203">
        <f t="shared" si="981"/>
        <v>0</v>
      </c>
      <c r="CM298" s="1243"/>
      <c r="CQ298" s="1202">
        <f t="shared" si="1022"/>
        <v>0</v>
      </c>
      <c r="CR298" s="1203">
        <f t="shared" si="982"/>
        <v>0</v>
      </c>
      <c r="CS298" s="1203">
        <f t="shared" si="983"/>
        <v>0</v>
      </c>
      <c r="CT298" s="1203">
        <f t="shared" si="984"/>
        <v>0</v>
      </c>
      <c r="CU298" s="1243"/>
      <c r="CY298" s="1202">
        <f t="shared" si="1023"/>
        <v>0</v>
      </c>
      <c r="CZ298" s="1203">
        <f t="shared" si="985"/>
        <v>0</v>
      </c>
      <c r="DA298" s="1203">
        <f t="shared" si="986"/>
        <v>0</v>
      </c>
      <c r="DB298" s="1203">
        <f t="shared" si="987"/>
        <v>0</v>
      </c>
      <c r="DC298" s="1243"/>
      <c r="DG298" s="1202">
        <f t="shared" si="1024"/>
        <v>0</v>
      </c>
      <c r="DH298" s="1203">
        <f t="shared" si="988"/>
        <v>0</v>
      </c>
      <c r="DI298" s="1203">
        <f t="shared" si="989"/>
        <v>0</v>
      </c>
      <c r="DJ298" s="1203">
        <f t="shared" si="990"/>
        <v>0</v>
      </c>
      <c r="DK298" s="1243"/>
      <c r="DO298" s="1202">
        <f t="shared" si="1025"/>
        <v>0</v>
      </c>
      <c r="DP298" s="1203">
        <f t="shared" si="991"/>
        <v>0</v>
      </c>
      <c r="DQ298" s="1203">
        <f t="shared" si="992"/>
        <v>0</v>
      </c>
      <c r="DR298" s="1203">
        <f t="shared" si="993"/>
        <v>0</v>
      </c>
      <c r="DS298" s="1243"/>
      <c r="DW298" s="1202">
        <f t="shared" si="1026"/>
        <v>0</v>
      </c>
      <c r="DX298" s="1203">
        <f t="shared" si="994"/>
        <v>0</v>
      </c>
      <c r="DY298" s="1203">
        <f t="shared" si="995"/>
        <v>0</v>
      </c>
      <c r="DZ298" s="1203">
        <f t="shared" si="996"/>
        <v>0</v>
      </c>
      <c r="EA298" s="1243"/>
      <c r="EE298" s="1202">
        <f t="shared" si="1027"/>
        <v>0</v>
      </c>
      <c r="EF298" s="1203">
        <f t="shared" si="997"/>
        <v>0</v>
      </c>
      <c r="EG298" s="1203">
        <f t="shared" si="998"/>
        <v>0</v>
      </c>
      <c r="EH298" s="1203">
        <f t="shared" si="999"/>
        <v>0</v>
      </c>
      <c r="EI298" s="1243"/>
      <c r="EM298" s="1202">
        <f t="shared" si="1028"/>
        <v>0</v>
      </c>
      <c r="EN298" s="1203">
        <f t="shared" si="1000"/>
        <v>0</v>
      </c>
      <c r="EO298" s="1203">
        <f t="shared" si="1001"/>
        <v>0</v>
      </c>
      <c r="EP298" s="1203">
        <f t="shared" si="1002"/>
        <v>0</v>
      </c>
      <c r="EQ298" s="1243"/>
      <c r="EU298" s="1202">
        <f t="shared" si="1029"/>
        <v>0</v>
      </c>
      <c r="EV298" s="1203">
        <f t="shared" si="1003"/>
        <v>0</v>
      </c>
      <c r="EW298" s="1203">
        <f t="shared" si="1004"/>
        <v>0</v>
      </c>
      <c r="EX298" s="1203">
        <f t="shared" si="1005"/>
        <v>0</v>
      </c>
      <c r="EY298" s="1243"/>
      <c r="FC298" s="1202">
        <f t="shared" si="1030"/>
        <v>0</v>
      </c>
      <c r="FD298" s="1203">
        <f t="shared" si="1006"/>
        <v>0</v>
      </c>
      <c r="FE298" s="1203">
        <f t="shared" si="1007"/>
        <v>0</v>
      </c>
      <c r="FF298" s="1203">
        <f t="shared" si="1008"/>
        <v>0</v>
      </c>
      <c r="FG298" s="1243"/>
      <c r="FK298" s="1202">
        <f t="shared" si="1031"/>
        <v>0</v>
      </c>
      <c r="FL298" s="1203">
        <f t="shared" si="1009"/>
        <v>0</v>
      </c>
      <c r="FM298" s="1203">
        <f t="shared" si="1010"/>
        <v>0</v>
      </c>
      <c r="FN298" s="1203">
        <f t="shared" si="1011"/>
        <v>0</v>
      </c>
      <c r="FO298" s="1243"/>
    </row>
    <row r="299" spans="1:171">
      <c r="A299" s="1351"/>
      <c r="B299" s="509" t="s">
        <v>493</v>
      </c>
      <c r="C299" s="1376"/>
      <c r="D299" s="1377">
        <v>408.1</v>
      </c>
      <c r="E299" s="629" t="str">
        <f>'Sch 3A - Taxes'!E27</f>
        <v>DIST</v>
      </c>
      <c r="F299" s="1199"/>
      <c r="G299" s="629">
        <f>'Sch 3A - Taxes'!F27</f>
        <v>0</v>
      </c>
      <c r="H299" s="629">
        <f>'Sch 3A - Taxes'!G27</f>
        <v>0</v>
      </c>
      <c r="I299" s="629">
        <f>'Sch 3A - Taxes'!H27</f>
        <v>0</v>
      </c>
      <c r="J299" s="630">
        <f>'Sch 3A - Taxes'!I27</f>
        <v>0</v>
      </c>
      <c r="K299" s="1167">
        <f t="shared" si="951"/>
        <v>1</v>
      </c>
      <c r="O299" s="1202">
        <f t="shared" si="1012"/>
        <v>0</v>
      </c>
      <c r="P299" s="1203">
        <f t="shared" si="952"/>
        <v>0</v>
      </c>
      <c r="Q299" s="1203">
        <f t="shared" si="953"/>
        <v>0</v>
      </c>
      <c r="R299" s="1203">
        <f t="shared" si="954"/>
        <v>0</v>
      </c>
      <c r="S299" s="1243"/>
      <c r="W299" s="1202">
        <f t="shared" si="1013"/>
        <v>0</v>
      </c>
      <c r="X299" s="1203">
        <f t="shared" si="955"/>
        <v>0</v>
      </c>
      <c r="Y299" s="1203">
        <f t="shared" si="956"/>
        <v>0</v>
      </c>
      <c r="Z299" s="1203">
        <f t="shared" si="957"/>
        <v>0</v>
      </c>
      <c r="AA299" s="1243"/>
      <c r="AE299" s="1202">
        <f t="shared" si="1014"/>
        <v>0</v>
      </c>
      <c r="AF299" s="1203">
        <f t="shared" si="958"/>
        <v>0</v>
      </c>
      <c r="AG299" s="1203">
        <f t="shared" si="959"/>
        <v>0</v>
      </c>
      <c r="AH299" s="1203">
        <f t="shared" si="960"/>
        <v>0</v>
      </c>
      <c r="AI299" s="1243"/>
      <c r="AM299" s="1202">
        <f t="shared" si="1015"/>
        <v>0</v>
      </c>
      <c r="AN299" s="1203">
        <f t="shared" si="961"/>
        <v>0</v>
      </c>
      <c r="AO299" s="1203">
        <f t="shared" si="962"/>
        <v>0</v>
      </c>
      <c r="AP299" s="1203">
        <f t="shared" si="963"/>
        <v>0</v>
      </c>
      <c r="AQ299" s="1243"/>
      <c r="AU299" s="1202">
        <f t="shared" si="1016"/>
        <v>0</v>
      </c>
      <c r="AV299" s="1203">
        <f t="shared" si="964"/>
        <v>0</v>
      </c>
      <c r="AW299" s="1203">
        <f t="shared" si="965"/>
        <v>0</v>
      </c>
      <c r="AX299" s="1203">
        <f t="shared" si="966"/>
        <v>0</v>
      </c>
      <c r="AY299" s="1243"/>
      <c r="BC299" s="1202">
        <f t="shared" si="1017"/>
        <v>0</v>
      </c>
      <c r="BD299" s="1203">
        <f t="shared" si="967"/>
        <v>0</v>
      </c>
      <c r="BE299" s="1203">
        <f t="shared" si="968"/>
        <v>0</v>
      </c>
      <c r="BF299" s="1203">
        <f t="shared" si="969"/>
        <v>0</v>
      </c>
      <c r="BG299" s="1243"/>
      <c r="BK299" s="1202">
        <f t="shared" si="1018"/>
        <v>0</v>
      </c>
      <c r="BL299" s="1203">
        <f t="shared" si="970"/>
        <v>0</v>
      </c>
      <c r="BM299" s="1203">
        <f t="shared" si="971"/>
        <v>0</v>
      </c>
      <c r="BN299" s="1203">
        <f t="shared" si="972"/>
        <v>0</v>
      </c>
      <c r="BO299" s="1243"/>
      <c r="BS299" s="1202">
        <f t="shared" si="1019"/>
        <v>0</v>
      </c>
      <c r="BT299" s="1203">
        <f t="shared" si="973"/>
        <v>0</v>
      </c>
      <c r="BU299" s="1203">
        <f t="shared" si="974"/>
        <v>0</v>
      </c>
      <c r="BV299" s="1203">
        <f t="shared" si="975"/>
        <v>0</v>
      </c>
      <c r="BW299" s="1243"/>
      <c r="CA299" s="1202">
        <f t="shared" si="1020"/>
        <v>0</v>
      </c>
      <c r="CB299" s="1203">
        <f t="shared" si="976"/>
        <v>0</v>
      </c>
      <c r="CC299" s="1203">
        <f t="shared" si="977"/>
        <v>0</v>
      </c>
      <c r="CD299" s="1203">
        <f t="shared" si="978"/>
        <v>0</v>
      </c>
      <c r="CE299" s="1243"/>
      <c r="CI299" s="1202">
        <f t="shared" si="1021"/>
        <v>0</v>
      </c>
      <c r="CJ299" s="1203">
        <f t="shared" si="979"/>
        <v>0</v>
      </c>
      <c r="CK299" s="1203">
        <f t="shared" si="980"/>
        <v>0</v>
      </c>
      <c r="CL299" s="1203">
        <f t="shared" si="981"/>
        <v>0</v>
      </c>
      <c r="CM299" s="1243"/>
      <c r="CQ299" s="1202">
        <f t="shared" si="1022"/>
        <v>0</v>
      </c>
      <c r="CR299" s="1203">
        <f t="shared" si="982"/>
        <v>0</v>
      </c>
      <c r="CS299" s="1203">
        <f t="shared" si="983"/>
        <v>0</v>
      </c>
      <c r="CT299" s="1203">
        <f t="shared" si="984"/>
        <v>0</v>
      </c>
      <c r="CU299" s="1243"/>
      <c r="CY299" s="1202">
        <f t="shared" si="1023"/>
        <v>0</v>
      </c>
      <c r="CZ299" s="1203">
        <f t="shared" si="985"/>
        <v>0</v>
      </c>
      <c r="DA299" s="1203">
        <f t="shared" si="986"/>
        <v>0</v>
      </c>
      <c r="DB299" s="1203">
        <f t="shared" si="987"/>
        <v>0</v>
      </c>
      <c r="DC299" s="1243"/>
      <c r="DG299" s="1202">
        <f t="shared" si="1024"/>
        <v>0</v>
      </c>
      <c r="DH299" s="1203">
        <f t="shared" si="988"/>
        <v>0</v>
      </c>
      <c r="DI299" s="1203">
        <f t="shared" si="989"/>
        <v>0</v>
      </c>
      <c r="DJ299" s="1203">
        <f t="shared" si="990"/>
        <v>0</v>
      </c>
      <c r="DK299" s="1243"/>
      <c r="DO299" s="1202">
        <f t="shared" si="1025"/>
        <v>0</v>
      </c>
      <c r="DP299" s="1203">
        <f t="shared" si="991"/>
        <v>0</v>
      </c>
      <c r="DQ299" s="1203">
        <f t="shared" si="992"/>
        <v>0</v>
      </c>
      <c r="DR299" s="1203">
        <f t="shared" si="993"/>
        <v>0</v>
      </c>
      <c r="DS299" s="1243"/>
      <c r="DW299" s="1202">
        <f t="shared" si="1026"/>
        <v>0</v>
      </c>
      <c r="DX299" s="1203">
        <f t="shared" si="994"/>
        <v>0</v>
      </c>
      <c r="DY299" s="1203">
        <f t="shared" si="995"/>
        <v>0</v>
      </c>
      <c r="DZ299" s="1203">
        <f t="shared" si="996"/>
        <v>0</v>
      </c>
      <c r="EA299" s="1243"/>
      <c r="EE299" s="1202">
        <f t="shared" si="1027"/>
        <v>0</v>
      </c>
      <c r="EF299" s="1203">
        <f t="shared" si="997"/>
        <v>0</v>
      </c>
      <c r="EG299" s="1203">
        <f t="shared" si="998"/>
        <v>0</v>
      </c>
      <c r="EH299" s="1203">
        <f t="shared" si="999"/>
        <v>0</v>
      </c>
      <c r="EI299" s="1243"/>
      <c r="EM299" s="1202">
        <f t="shared" si="1028"/>
        <v>0</v>
      </c>
      <c r="EN299" s="1203">
        <f t="shared" si="1000"/>
        <v>0</v>
      </c>
      <c r="EO299" s="1203">
        <f t="shared" si="1001"/>
        <v>0</v>
      </c>
      <c r="EP299" s="1203">
        <f t="shared" si="1002"/>
        <v>0</v>
      </c>
      <c r="EQ299" s="1243"/>
      <c r="EU299" s="1202">
        <f t="shared" si="1029"/>
        <v>0</v>
      </c>
      <c r="EV299" s="1203">
        <f t="shared" si="1003"/>
        <v>0</v>
      </c>
      <c r="EW299" s="1203">
        <f t="shared" si="1004"/>
        <v>0</v>
      </c>
      <c r="EX299" s="1203">
        <f t="shared" si="1005"/>
        <v>0</v>
      </c>
      <c r="EY299" s="1243"/>
      <c r="FC299" s="1202">
        <f t="shared" si="1030"/>
        <v>0</v>
      </c>
      <c r="FD299" s="1203">
        <f t="shared" si="1006"/>
        <v>0</v>
      </c>
      <c r="FE299" s="1203">
        <f t="shared" si="1007"/>
        <v>0</v>
      </c>
      <c r="FF299" s="1203">
        <f t="shared" si="1008"/>
        <v>0</v>
      </c>
      <c r="FG299" s="1243"/>
      <c r="FK299" s="1202">
        <f t="shared" si="1031"/>
        <v>0</v>
      </c>
      <c r="FL299" s="1203">
        <f t="shared" si="1009"/>
        <v>0</v>
      </c>
      <c r="FM299" s="1203">
        <f t="shared" si="1010"/>
        <v>0</v>
      </c>
      <c r="FN299" s="1203">
        <f t="shared" si="1011"/>
        <v>0</v>
      </c>
      <c r="FO299" s="1243"/>
    </row>
    <row r="300" spans="1:171" ht="16.5" thickBot="1">
      <c r="A300" s="1351"/>
      <c r="B300" s="509" t="s">
        <v>99</v>
      </c>
      <c r="C300" s="1376"/>
      <c r="D300" s="1377">
        <v>408.1</v>
      </c>
      <c r="E300" s="629" t="str">
        <f>'Sch 3A - Taxes'!E28</f>
        <v>DIST</v>
      </c>
      <c r="F300" s="1199"/>
      <c r="G300" s="629">
        <f>'Sch 3A - Taxes'!F28</f>
        <v>0</v>
      </c>
      <c r="H300" s="629">
        <f>'Sch 3A - Taxes'!G28</f>
        <v>0</v>
      </c>
      <c r="I300" s="629">
        <f>'Sch 3A - Taxes'!H28</f>
        <v>0</v>
      </c>
      <c r="J300" s="630">
        <f>'Sch 3A - Taxes'!I28</f>
        <v>0</v>
      </c>
      <c r="K300" s="1167">
        <f t="shared" si="951"/>
        <v>1</v>
      </c>
      <c r="O300" s="1202">
        <f t="shared" si="1012"/>
        <v>0</v>
      </c>
      <c r="P300" s="1203">
        <f t="shared" si="952"/>
        <v>0</v>
      </c>
      <c r="Q300" s="1203">
        <f t="shared" si="953"/>
        <v>0</v>
      </c>
      <c r="R300" s="1203">
        <f t="shared" si="954"/>
        <v>0</v>
      </c>
      <c r="S300" s="1243"/>
      <c r="W300" s="1202">
        <f t="shared" si="1013"/>
        <v>0</v>
      </c>
      <c r="X300" s="1203">
        <f t="shared" si="955"/>
        <v>0</v>
      </c>
      <c r="Y300" s="1203">
        <f t="shared" si="956"/>
        <v>0</v>
      </c>
      <c r="Z300" s="1203">
        <f t="shared" si="957"/>
        <v>0</v>
      </c>
      <c r="AA300" s="1243"/>
      <c r="AE300" s="1202">
        <f t="shared" si="1014"/>
        <v>0</v>
      </c>
      <c r="AF300" s="1203">
        <f t="shared" si="958"/>
        <v>0</v>
      </c>
      <c r="AG300" s="1203">
        <f t="shared" si="959"/>
        <v>0</v>
      </c>
      <c r="AH300" s="1203">
        <f t="shared" si="960"/>
        <v>0</v>
      </c>
      <c r="AI300" s="1243"/>
      <c r="AM300" s="1202">
        <f t="shared" si="1015"/>
        <v>0</v>
      </c>
      <c r="AN300" s="1203">
        <f t="shared" si="961"/>
        <v>0</v>
      </c>
      <c r="AO300" s="1203">
        <f t="shared" si="962"/>
        <v>0</v>
      </c>
      <c r="AP300" s="1203">
        <f t="shared" si="963"/>
        <v>0</v>
      </c>
      <c r="AQ300" s="1243"/>
      <c r="AU300" s="1202">
        <f t="shared" si="1016"/>
        <v>0</v>
      </c>
      <c r="AV300" s="1203">
        <f t="shared" si="964"/>
        <v>0</v>
      </c>
      <c r="AW300" s="1203">
        <f t="shared" si="965"/>
        <v>0</v>
      </c>
      <c r="AX300" s="1203">
        <f t="shared" si="966"/>
        <v>0</v>
      </c>
      <c r="AY300" s="1243"/>
      <c r="BC300" s="1202">
        <f t="shared" si="1017"/>
        <v>0</v>
      </c>
      <c r="BD300" s="1203">
        <f t="shared" si="967"/>
        <v>0</v>
      </c>
      <c r="BE300" s="1203">
        <f t="shared" si="968"/>
        <v>0</v>
      </c>
      <c r="BF300" s="1203">
        <f t="shared" si="969"/>
        <v>0</v>
      </c>
      <c r="BG300" s="1243"/>
      <c r="BK300" s="1202">
        <f t="shared" si="1018"/>
        <v>0</v>
      </c>
      <c r="BL300" s="1203">
        <f t="shared" si="970"/>
        <v>0</v>
      </c>
      <c r="BM300" s="1203">
        <f t="shared" si="971"/>
        <v>0</v>
      </c>
      <c r="BN300" s="1203">
        <f t="shared" si="972"/>
        <v>0</v>
      </c>
      <c r="BO300" s="1243"/>
      <c r="BS300" s="1202">
        <f t="shared" si="1019"/>
        <v>0</v>
      </c>
      <c r="BT300" s="1203">
        <f t="shared" si="973"/>
        <v>0</v>
      </c>
      <c r="BU300" s="1203">
        <f t="shared" si="974"/>
        <v>0</v>
      </c>
      <c r="BV300" s="1203">
        <f t="shared" si="975"/>
        <v>0</v>
      </c>
      <c r="BW300" s="1243"/>
      <c r="CA300" s="1202">
        <f t="shared" si="1020"/>
        <v>0</v>
      </c>
      <c r="CB300" s="1203">
        <f t="shared" si="976"/>
        <v>0</v>
      </c>
      <c r="CC300" s="1203">
        <f t="shared" si="977"/>
        <v>0</v>
      </c>
      <c r="CD300" s="1203">
        <f t="shared" si="978"/>
        <v>0</v>
      </c>
      <c r="CE300" s="1243"/>
      <c r="CI300" s="1202">
        <f t="shared" si="1021"/>
        <v>0</v>
      </c>
      <c r="CJ300" s="1203">
        <f t="shared" si="979"/>
        <v>0</v>
      </c>
      <c r="CK300" s="1203">
        <f t="shared" si="980"/>
        <v>0</v>
      </c>
      <c r="CL300" s="1203">
        <f t="shared" si="981"/>
        <v>0</v>
      </c>
      <c r="CM300" s="1243"/>
      <c r="CQ300" s="1202">
        <f t="shared" si="1022"/>
        <v>0</v>
      </c>
      <c r="CR300" s="1203">
        <f t="shared" si="982"/>
        <v>0</v>
      </c>
      <c r="CS300" s="1203">
        <f t="shared" si="983"/>
        <v>0</v>
      </c>
      <c r="CT300" s="1203">
        <f t="shared" si="984"/>
        <v>0</v>
      </c>
      <c r="CU300" s="1243"/>
      <c r="CY300" s="1202">
        <f t="shared" si="1023"/>
        <v>0</v>
      </c>
      <c r="CZ300" s="1203">
        <f t="shared" si="985"/>
        <v>0</v>
      </c>
      <c r="DA300" s="1203">
        <f t="shared" si="986"/>
        <v>0</v>
      </c>
      <c r="DB300" s="1203">
        <f t="shared" si="987"/>
        <v>0</v>
      </c>
      <c r="DC300" s="1243"/>
      <c r="DG300" s="1202">
        <f t="shared" si="1024"/>
        <v>0</v>
      </c>
      <c r="DH300" s="1203">
        <f t="shared" si="988"/>
        <v>0</v>
      </c>
      <c r="DI300" s="1203">
        <f t="shared" si="989"/>
        <v>0</v>
      </c>
      <c r="DJ300" s="1203">
        <f t="shared" si="990"/>
        <v>0</v>
      </c>
      <c r="DK300" s="1243"/>
      <c r="DO300" s="1202">
        <f t="shared" si="1025"/>
        <v>0</v>
      </c>
      <c r="DP300" s="1203">
        <f t="shared" si="991"/>
        <v>0</v>
      </c>
      <c r="DQ300" s="1203">
        <f t="shared" si="992"/>
        <v>0</v>
      </c>
      <c r="DR300" s="1203">
        <f t="shared" si="993"/>
        <v>0</v>
      </c>
      <c r="DS300" s="1243"/>
      <c r="DW300" s="1202">
        <f t="shared" si="1026"/>
        <v>0</v>
      </c>
      <c r="DX300" s="1203">
        <f t="shared" si="994"/>
        <v>0</v>
      </c>
      <c r="DY300" s="1203">
        <f t="shared" si="995"/>
        <v>0</v>
      </c>
      <c r="DZ300" s="1203">
        <f t="shared" si="996"/>
        <v>0</v>
      </c>
      <c r="EA300" s="1243"/>
      <c r="EE300" s="1202">
        <f t="shared" si="1027"/>
        <v>0</v>
      </c>
      <c r="EF300" s="1203">
        <f t="shared" si="997"/>
        <v>0</v>
      </c>
      <c r="EG300" s="1203">
        <f t="shared" si="998"/>
        <v>0</v>
      </c>
      <c r="EH300" s="1203">
        <f t="shared" si="999"/>
        <v>0</v>
      </c>
      <c r="EI300" s="1243"/>
      <c r="EM300" s="1202">
        <f t="shared" si="1028"/>
        <v>0</v>
      </c>
      <c r="EN300" s="1203">
        <f t="shared" si="1000"/>
        <v>0</v>
      </c>
      <c r="EO300" s="1203">
        <f t="shared" si="1001"/>
        <v>0</v>
      </c>
      <c r="EP300" s="1203">
        <f t="shared" si="1002"/>
        <v>0</v>
      </c>
      <c r="EQ300" s="1243"/>
      <c r="EU300" s="1202">
        <f t="shared" si="1029"/>
        <v>0</v>
      </c>
      <c r="EV300" s="1203">
        <f t="shared" si="1003"/>
        <v>0</v>
      </c>
      <c r="EW300" s="1203">
        <f t="shared" si="1004"/>
        <v>0</v>
      </c>
      <c r="EX300" s="1203">
        <f t="shared" si="1005"/>
        <v>0</v>
      </c>
      <c r="EY300" s="1243"/>
      <c r="FC300" s="1202">
        <f t="shared" si="1030"/>
        <v>0</v>
      </c>
      <c r="FD300" s="1203">
        <f t="shared" si="1006"/>
        <v>0</v>
      </c>
      <c r="FE300" s="1203">
        <f t="shared" si="1007"/>
        <v>0</v>
      </c>
      <c r="FF300" s="1203">
        <f t="shared" si="1008"/>
        <v>0</v>
      </c>
      <c r="FG300" s="1243"/>
      <c r="FK300" s="1202">
        <f t="shared" si="1031"/>
        <v>0</v>
      </c>
      <c r="FL300" s="1203">
        <f t="shared" si="1009"/>
        <v>0</v>
      </c>
      <c r="FM300" s="1203">
        <f t="shared" si="1010"/>
        <v>0</v>
      </c>
      <c r="FN300" s="1203">
        <f t="shared" si="1011"/>
        <v>0</v>
      </c>
      <c r="FO300" s="1243"/>
    </row>
    <row r="301" spans="1:171" ht="17.25" thickBot="1">
      <c r="A301" s="1378" t="s">
        <v>34</v>
      </c>
      <c r="B301" s="509"/>
      <c r="C301" s="1226"/>
      <c r="D301" s="1227"/>
      <c r="E301" s="1227"/>
      <c r="F301" s="1228"/>
      <c r="G301" s="1245">
        <f>SUM(G294:G300)</f>
        <v>0</v>
      </c>
      <c r="H301" s="1245">
        <f>SUM(H294:H300)</f>
        <v>0</v>
      </c>
      <c r="I301" s="1245">
        <f>SUM(I294:I300)</f>
        <v>0</v>
      </c>
      <c r="J301" s="1246">
        <f>SUM(J294:J300)</f>
        <v>0</v>
      </c>
      <c r="K301" s="1167"/>
      <c r="O301" s="1379">
        <f>SUM(O294:O300)</f>
        <v>0</v>
      </c>
      <c r="P301" s="1379" t="e">
        <f>SUM(P294:P300)</f>
        <v>#DIV/0!</v>
      </c>
      <c r="Q301" s="1379" t="e">
        <f>SUM(Q294:Q300)</f>
        <v>#DIV/0!</v>
      </c>
      <c r="R301" s="1379" t="e">
        <f>SUM(R294:R300)</f>
        <v>#DIV/0!</v>
      </c>
      <c r="S301" s="1243"/>
      <c r="W301" s="1379">
        <f>SUM(W294:W300)</f>
        <v>0</v>
      </c>
      <c r="X301" s="1379" t="e">
        <f>SUM(X294:X300)</f>
        <v>#DIV/0!</v>
      </c>
      <c r="Y301" s="1379" t="e">
        <f>SUM(Y294:Y300)</f>
        <v>#DIV/0!</v>
      </c>
      <c r="Z301" s="1379" t="e">
        <f>SUM(Z294:Z300)</f>
        <v>#DIV/0!</v>
      </c>
      <c r="AA301" s="1243"/>
      <c r="AE301" s="1379">
        <f>SUM(AE294:AE300)</f>
        <v>0</v>
      </c>
      <c r="AF301" s="1379" t="e">
        <f>SUM(AF294:AF300)</f>
        <v>#DIV/0!</v>
      </c>
      <c r="AG301" s="1379" t="e">
        <f>SUM(AG294:AG300)</f>
        <v>#DIV/0!</v>
      </c>
      <c r="AH301" s="1379" t="e">
        <f>SUM(AH294:AH300)</f>
        <v>#DIV/0!</v>
      </c>
      <c r="AI301" s="1243"/>
      <c r="AM301" s="1379">
        <f>SUM(AM294:AM300)</f>
        <v>0</v>
      </c>
      <c r="AN301" s="1379" t="e">
        <f>SUM(AN294:AN300)</f>
        <v>#DIV/0!</v>
      </c>
      <c r="AO301" s="1379" t="e">
        <f>SUM(AO294:AO300)</f>
        <v>#DIV/0!</v>
      </c>
      <c r="AP301" s="1379" t="e">
        <f>SUM(AP294:AP300)</f>
        <v>#DIV/0!</v>
      </c>
      <c r="AQ301" s="1243"/>
      <c r="AU301" s="1379">
        <f>SUM(AU294:AU300)</f>
        <v>0</v>
      </c>
      <c r="AV301" s="1379" t="e">
        <f>SUM(AV294:AV300)</f>
        <v>#DIV/0!</v>
      </c>
      <c r="AW301" s="1379" t="e">
        <f>SUM(AW294:AW300)</f>
        <v>#DIV/0!</v>
      </c>
      <c r="AX301" s="1379" t="e">
        <f>SUM(AX294:AX300)</f>
        <v>#DIV/0!</v>
      </c>
      <c r="AY301" s="1243"/>
      <c r="BC301" s="1379">
        <f>SUM(BC294:BC300)</f>
        <v>0</v>
      </c>
      <c r="BD301" s="1379" t="e">
        <f>SUM(BD294:BD300)</f>
        <v>#DIV/0!</v>
      </c>
      <c r="BE301" s="1379" t="e">
        <f>SUM(BE294:BE300)</f>
        <v>#DIV/0!</v>
      </c>
      <c r="BF301" s="1379" t="e">
        <f>SUM(BF294:BF300)</f>
        <v>#DIV/0!</v>
      </c>
      <c r="BG301" s="1243"/>
      <c r="BK301" s="1379">
        <f>SUM(BK294:BK300)</f>
        <v>0</v>
      </c>
      <c r="BL301" s="1379" t="e">
        <f>SUM(BL294:BL300)</f>
        <v>#DIV/0!</v>
      </c>
      <c r="BM301" s="1379" t="e">
        <f>SUM(BM294:BM300)</f>
        <v>#DIV/0!</v>
      </c>
      <c r="BN301" s="1379" t="e">
        <f>SUM(BN294:BN300)</f>
        <v>#DIV/0!</v>
      </c>
      <c r="BO301" s="1243"/>
      <c r="BS301" s="1379">
        <f>SUM(BS294:BS300)</f>
        <v>0</v>
      </c>
      <c r="BT301" s="1379" t="e">
        <f>SUM(BT294:BT300)</f>
        <v>#DIV/0!</v>
      </c>
      <c r="BU301" s="1379" t="e">
        <f>SUM(BU294:BU300)</f>
        <v>#DIV/0!</v>
      </c>
      <c r="BV301" s="1379" t="e">
        <f>SUM(BV294:BV300)</f>
        <v>#DIV/0!</v>
      </c>
      <c r="BW301" s="1243"/>
      <c r="CA301" s="1379">
        <f>SUM(CA294:CA300)</f>
        <v>0</v>
      </c>
      <c r="CB301" s="1379" t="e">
        <f>SUM(CB294:CB300)</f>
        <v>#DIV/0!</v>
      </c>
      <c r="CC301" s="1379" t="e">
        <f>SUM(CC294:CC300)</f>
        <v>#DIV/0!</v>
      </c>
      <c r="CD301" s="1379" t="e">
        <f>SUM(CD294:CD300)</f>
        <v>#DIV/0!</v>
      </c>
      <c r="CE301" s="1243"/>
      <c r="CI301" s="1379">
        <f>SUM(CI294:CI300)</f>
        <v>0</v>
      </c>
      <c r="CJ301" s="1379" t="e">
        <f>SUM(CJ294:CJ300)</f>
        <v>#DIV/0!</v>
      </c>
      <c r="CK301" s="1379" t="e">
        <f>SUM(CK294:CK300)</f>
        <v>#DIV/0!</v>
      </c>
      <c r="CL301" s="1379" t="e">
        <f>SUM(CL294:CL300)</f>
        <v>#DIV/0!</v>
      </c>
      <c r="CM301" s="1243"/>
      <c r="CQ301" s="1379">
        <f>SUM(CQ294:CQ300)</f>
        <v>0</v>
      </c>
      <c r="CR301" s="1379" t="e">
        <f>SUM(CR294:CR300)</f>
        <v>#DIV/0!</v>
      </c>
      <c r="CS301" s="1379" t="e">
        <f>SUM(CS294:CS300)</f>
        <v>#DIV/0!</v>
      </c>
      <c r="CT301" s="1379" t="e">
        <f>SUM(CT294:CT300)</f>
        <v>#DIV/0!</v>
      </c>
      <c r="CU301" s="1243"/>
      <c r="CY301" s="1379">
        <f>SUM(CY294:CY300)</f>
        <v>0</v>
      </c>
      <c r="CZ301" s="1379" t="e">
        <f>SUM(CZ294:CZ300)</f>
        <v>#DIV/0!</v>
      </c>
      <c r="DA301" s="1379" t="e">
        <f>SUM(DA294:DA300)</f>
        <v>#DIV/0!</v>
      </c>
      <c r="DB301" s="1379" t="e">
        <f>SUM(DB294:DB300)</f>
        <v>#DIV/0!</v>
      </c>
      <c r="DC301" s="1243"/>
      <c r="DG301" s="1379">
        <f>SUM(DG294:DG300)</f>
        <v>0</v>
      </c>
      <c r="DH301" s="1379" t="e">
        <f>SUM(DH294:DH300)</f>
        <v>#DIV/0!</v>
      </c>
      <c r="DI301" s="1379" t="e">
        <f>SUM(DI294:DI300)</f>
        <v>#DIV/0!</v>
      </c>
      <c r="DJ301" s="1379" t="e">
        <f>SUM(DJ294:DJ300)</f>
        <v>#DIV/0!</v>
      </c>
      <c r="DK301" s="1243"/>
      <c r="DO301" s="1379">
        <f>SUM(DO294:DO300)</f>
        <v>0</v>
      </c>
      <c r="DP301" s="1379" t="e">
        <f>SUM(DP294:DP300)</f>
        <v>#DIV/0!</v>
      </c>
      <c r="DQ301" s="1379" t="e">
        <f>SUM(DQ294:DQ300)</f>
        <v>#DIV/0!</v>
      </c>
      <c r="DR301" s="1379" t="e">
        <f>SUM(DR294:DR300)</f>
        <v>#DIV/0!</v>
      </c>
      <c r="DS301" s="1243"/>
      <c r="DW301" s="1379">
        <f>SUM(DW294:DW300)</f>
        <v>0</v>
      </c>
      <c r="DX301" s="1379" t="e">
        <f>SUM(DX294:DX300)</f>
        <v>#DIV/0!</v>
      </c>
      <c r="DY301" s="1379" t="e">
        <f>SUM(DY294:DY300)</f>
        <v>#DIV/0!</v>
      </c>
      <c r="DZ301" s="1379" t="e">
        <f>SUM(DZ294:DZ300)</f>
        <v>#DIV/0!</v>
      </c>
      <c r="EA301" s="1243"/>
      <c r="EE301" s="1379">
        <f>SUM(EE294:EE300)</f>
        <v>0</v>
      </c>
      <c r="EF301" s="1379" t="e">
        <f>SUM(EF294:EF300)</f>
        <v>#DIV/0!</v>
      </c>
      <c r="EG301" s="1379" t="e">
        <f>SUM(EG294:EG300)</f>
        <v>#DIV/0!</v>
      </c>
      <c r="EH301" s="1379" t="e">
        <f>SUM(EH294:EH300)</f>
        <v>#DIV/0!</v>
      </c>
      <c r="EI301" s="1243"/>
      <c r="EM301" s="1379">
        <f>SUM(EM294:EM300)</f>
        <v>0</v>
      </c>
      <c r="EN301" s="1379" t="e">
        <f>SUM(EN294:EN300)</f>
        <v>#DIV/0!</v>
      </c>
      <c r="EO301" s="1379" t="e">
        <f>SUM(EO294:EO300)</f>
        <v>#DIV/0!</v>
      </c>
      <c r="EP301" s="1379" t="e">
        <f>SUM(EP294:EP300)</f>
        <v>#DIV/0!</v>
      </c>
      <c r="EQ301" s="1243"/>
      <c r="EU301" s="1379">
        <f>SUM(EU294:EU300)</f>
        <v>0</v>
      </c>
      <c r="EV301" s="1379" t="e">
        <f>SUM(EV294:EV300)</f>
        <v>#DIV/0!</v>
      </c>
      <c r="EW301" s="1379" t="e">
        <f>SUM(EW294:EW300)</f>
        <v>#DIV/0!</v>
      </c>
      <c r="EX301" s="1379" t="e">
        <f>SUM(EX294:EX300)</f>
        <v>#DIV/0!</v>
      </c>
      <c r="EY301" s="1243"/>
      <c r="FC301" s="1379">
        <f>SUM(FC294:FC300)</f>
        <v>0</v>
      </c>
      <c r="FD301" s="1379" t="e">
        <f>SUM(FD294:FD300)</f>
        <v>#DIV/0!</v>
      </c>
      <c r="FE301" s="1379" t="e">
        <f>SUM(FE294:FE300)</f>
        <v>#DIV/0!</v>
      </c>
      <c r="FF301" s="1379" t="e">
        <f>SUM(FF294:FF300)</f>
        <v>#DIV/0!</v>
      </c>
      <c r="FG301" s="1243"/>
      <c r="FK301" s="1379">
        <f>SUM(FK294:FK300)</f>
        <v>0</v>
      </c>
      <c r="FL301" s="1379" t="e">
        <f>SUM(FL294:FL300)</f>
        <v>#DIV/0!</v>
      </c>
      <c r="FM301" s="1379" t="e">
        <f>SUM(FM294:FM300)</f>
        <v>#DIV/0!</v>
      </c>
      <c r="FN301" s="1379" t="e">
        <f>SUM(FN294:FN300)</f>
        <v>#DIV/0!</v>
      </c>
      <c r="FO301" s="1243"/>
    </row>
    <row r="302" spans="1:171" ht="16.5" thickBot="1">
      <c r="A302" s="1351"/>
      <c r="B302" s="509"/>
      <c r="C302" s="510"/>
      <c r="D302" s="768"/>
      <c r="E302" s="769"/>
      <c r="F302" s="769"/>
      <c r="G302" s="1385"/>
      <c r="H302" s="1385"/>
      <c r="I302" s="1385"/>
      <c r="J302" s="1386"/>
      <c r="K302" s="1167"/>
      <c r="O302" s="132"/>
      <c r="P302" s="132"/>
      <c r="Q302" s="132"/>
      <c r="R302" s="132"/>
      <c r="S302" s="1243"/>
      <c r="W302" s="132"/>
      <c r="X302" s="132"/>
      <c r="Y302" s="132"/>
      <c r="Z302" s="132"/>
      <c r="AA302" s="1243"/>
      <c r="AE302" s="132"/>
      <c r="AF302" s="132"/>
      <c r="AG302" s="132"/>
      <c r="AH302" s="132"/>
      <c r="AI302" s="1243"/>
      <c r="AM302" s="132"/>
      <c r="AN302" s="132"/>
      <c r="AO302" s="132"/>
      <c r="AP302" s="132"/>
      <c r="AQ302" s="1243"/>
      <c r="AU302" s="132"/>
      <c r="AV302" s="132"/>
      <c r="AW302" s="132"/>
      <c r="AX302" s="132"/>
      <c r="AY302" s="1243"/>
      <c r="BC302" s="132"/>
      <c r="BD302" s="132"/>
      <c r="BE302" s="132"/>
      <c r="BF302" s="132"/>
      <c r="BG302" s="1243"/>
      <c r="BK302" s="132"/>
      <c r="BL302" s="132"/>
      <c r="BM302" s="132"/>
      <c r="BN302" s="132"/>
      <c r="BO302" s="1243"/>
      <c r="BS302" s="132"/>
      <c r="BT302" s="132"/>
      <c r="BU302" s="132"/>
      <c r="BV302" s="132"/>
      <c r="BW302" s="1243"/>
      <c r="CA302" s="132"/>
      <c r="CB302" s="132"/>
      <c r="CC302" s="132"/>
      <c r="CD302" s="132"/>
      <c r="CE302" s="1243"/>
      <c r="CI302" s="132"/>
      <c r="CJ302" s="132"/>
      <c r="CK302" s="132"/>
      <c r="CL302" s="132"/>
      <c r="CM302" s="1243"/>
      <c r="CQ302" s="132"/>
      <c r="CR302" s="132"/>
      <c r="CS302" s="132"/>
      <c r="CT302" s="132"/>
      <c r="CU302" s="1243"/>
      <c r="CY302" s="132"/>
      <c r="CZ302" s="132"/>
      <c r="DA302" s="132"/>
      <c r="DB302" s="132"/>
      <c r="DC302" s="1243"/>
      <c r="DG302" s="132"/>
      <c r="DH302" s="132"/>
      <c r="DI302" s="132"/>
      <c r="DJ302" s="132"/>
      <c r="DK302" s="1243"/>
      <c r="DO302" s="132"/>
      <c r="DP302" s="132"/>
      <c r="DQ302" s="132"/>
      <c r="DR302" s="132"/>
      <c r="DS302" s="1243"/>
      <c r="DW302" s="132"/>
      <c r="DX302" s="132"/>
      <c r="DY302" s="132"/>
      <c r="DZ302" s="132"/>
      <c r="EA302" s="1243"/>
      <c r="EE302" s="132"/>
      <c r="EF302" s="132"/>
      <c r="EG302" s="132"/>
      <c r="EH302" s="132"/>
      <c r="EI302" s="1243"/>
      <c r="EM302" s="132"/>
      <c r="EN302" s="132"/>
      <c r="EO302" s="132"/>
      <c r="EP302" s="132"/>
      <c r="EQ302" s="1243"/>
      <c r="EU302" s="132"/>
      <c r="EV302" s="132"/>
      <c r="EW302" s="132"/>
      <c r="EX302" s="132"/>
      <c r="EY302" s="1243"/>
      <c r="FC302" s="132"/>
      <c r="FD302" s="132"/>
      <c r="FE302" s="132"/>
      <c r="FF302" s="132"/>
      <c r="FG302" s="1243"/>
      <c r="FK302" s="132"/>
      <c r="FL302" s="132"/>
      <c r="FM302" s="132"/>
      <c r="FN302" s="132"/>
      <c r="FO302" s="1243"/>
    </row>
    <row r="303" spans="1:171" ht="17.25" thickBot="1">
      <c r="A303" s="1378" t="s">
        <v>494</v>
      </c>
      <c r="B303" s="286"/>
      <c r="C303" s="1226"/>
      <c r="D303" s="1227"/>
      <c r="E303" s="1227"/>
      <c r="F303" s="1228"/>
      <c r="G303" s="1245">
        <f>SUM(G291,G301)</f>
        <v>0</v>
      </c>
      <c r="H303" s="1245">
        <f>SUM(H291,H301)</f>
        <v>0</v>
      </c>
      <c r="I303" s="1245">
        <f>SUM(I291,I301)</f>
        <v>0</v>
      </c>
      <c r="J303" s="1246">
        <f>SUM(J291,J301)</f>
        <v>0</v>
      </c>
      <c r="K303" s="1167"/>
      <c r="O303" s="1379">
        <f>SUM(O291,O301)</f>
        <v>0</v>
      </c>
      <c r="P303" s="1379" t="e">
        <f>SUM(P291,P301)</f>
        <v>#DIV/0!</v>
      </c>
      <c r="Q303" s="1379" t="e">
        <f>SUM(Q291,Q301)</f>
        <v>#DIV/0!</v>
      </c>
      <c r="R303" s="1379" t="e">
        <f>SUM(R291,R301)</f>
        <v>#DIV/0!</v>
      </c>
      <c r="S303" s="1243"/>
      <c r="W303" s="1379">
        <f>SUM(W291,W301)</f>
        <v>0</v>
      </c>
      <c r="X303" s="1379" t="e">
        <f>SUM(X291,X301)</f>
        <v>#DIV/0!</v>
      </c>
      <c r="Y303" s="1379" t="e">
        <f>SUM(Y291,Y301)</f>
        <v>#DIV/0!</v>
      </c>
      <c r="Z303" s="1379" t="e">
        <f>SUM(Z291,Z301)</f>
        <v>#DIV/0!</v>
      </c>
      <c r="AA303" s="1243"/>
      <c r="AE303" s="1379">
        <f>SUM(AE291,AE301)</f>
        <v>0</v>
      </c>
      <c r="AF303" s="1379" t="e">
        <f>SUM(AF291,AF301)</f>
        <v>#DIV/0!</v>
      </c>
      <c r="AG303" s="1379" t="e">
        <f>SUM(AG291,AG301)</f>
        <v>#DIV/0!</v>
      </c>
      <c r="AH303" s="1379" t="e">
        <f>SUM(AH291,AH301)</f>
        <v>#DIV/0!</v>
      </c>
      <c r="AI303" s="1243"/>
      <c r="AM303" s="1379">
        <f>SUM(AM291,AM301)</f>
        <v>0</v>
      </c>
      <c r="AN303" s="1379" t="e">
        <f>SUM(AN291,AN301)</f>
        <v>#DIV/0!</v>
      </c>
      <c r="AO303" s="1379" t="e">
        <f>SUM(AO291,AO301)</f>
        <v>#DIV/0!</v>
      </c>
      <c r="AP303" s="1379" t="e">
        <f>SUM(AP291,AP301)</f>
        <v>#DIV/0!</v>
      </c>
      <c r="AQ303" s="1243"/>
      <c r="AU303" s="1379">
        <f>SUM(AU291,AU301)</f>
        <v>0</v>
      </c>
      <c r="AV303" s="1379" t="e">
        <f>SUM(AV291,AV301)</f>
        <v>#DIV/0!</v>
      </c>
      <c r="AW303" s="1379" t="e">
        <f>SUM(AW291,AW301)</f>
        <v>#DIV/0!</v>
      </c>
      <c r="AX303" s="1379" t="e">
        <f>SUM(AX291,AX301)</f>
        <v>#DIV/0!</v>
      </c>
      <c r="AY303" s="1243"/>
      <c r="BC303" s="1379">
        <f>SUM(BC291,BC301)</f>
        <v>0</v>
      </c>
      <c r="BD303" s="1379" t="e">
        <f>SUM(BD291,BD301)</f>
        <v>#DIV/0!</v>
      </c>
      <c r="BE303" s="1379" t="e">
        <f>SUM(BE291,BE301)</f>
        <v>#DIV/0!</v>
      </c>
      <c r="BF303" s="1379" t="e">
        <f>SUM(BF291,BF301)</f>
        <v>#DIV/0!</v>
      </c>
      <c r="BG303" s="1243"/>
      <c r="BK303" s="1379">
        <f>SUM(BK291,BK301)</f>
        <v>0</v>
      </c>
      <c r="BL303" s="1379" t="e">
        <f>SUM(BL291,BL301)</f>
        <v>#DIV/0!</v>
      </c>
      <c r="BM303" s="1379" t="e">
        <f>SUM(BM291,BM301)</f>
        <v>#DIV/0!</v>
      </c>
      <c r="BN303" s="1379" t="e">
        <f>SUM(BN291,BN301)</f>
        <v>#DIV/0!</v>
      </c>
      <c r="BO303" s="1243"/>
      <c r="BS303" s="1379">
        <f>SUM(BS291,BS301)</f>
        <v>0</v>
      </c>
      <c r="BT303" s="1379" t="e">
        <f>SUM(BT291,BT301)</f>
        <v>#DIV/0!</v>
      </c>
      <c r="BU303" s="1379" t="e">
        <f>SUM(BU291,BU301)</f>
        <v>#DIV/0!</v>
      </c>
      <c r="BV303" s="1379" t="e">
        <f>SUM(BV291,BV301)</f>
        <v>#DIV/0!</v>
      </c>
      <c r="BW303" s="1243"/>
      <c r="CA303" s="1379">
        <f>SUM(CA291,CA301)</f>
        <v>0</v>
      </c>
      <c r="CB303" s="1379" t="e">
        <f>SUM(CB291,CB301)</f>
        <v>#DIV/0!</v>
      </c>
      <c r="CC303" s="1379" t="e">
        <f>SUM(CC291,CC301)</f>
        <v>#DIV/0!</v>
      </c>
      <c r="CD303" s="1379" t="e">
        <f>SUM(CD291,CD301)</f>
        <v>#DIV/0!</v>
      </c>
      <c r="CE303" s="1243"/>
      <c r="CI303" s="1379">
        <f>SUM(CI291,CI301)</f>
        <v>0</v>
      </c>
      <c r="CJ303" s="1379" t="e">
        <f>SUM(CJ291,CJ301)</f>
        <v>#DIV/0!</v>
      </c>
      <c r="CK303" s="1379" t="e">
        <f>SUM(CK291,CK301)</f>
        <v>#DIV/0!</v>
      </c>
      <c r="CL303" s="1379" t="e">
        <f>SUM(CL291,CL301)</f>
        <v>#DIV/0!</v>
      </c>
      <c r="CM303" s="1243"/>
      <c r="CQ303" s="1379">
        <f>SUM(CQ291,CQ301)</f>
        <v>0</v>
      </c>
      <c r="CR303" s="1379" t="e">
        <f>SUM(CR291,CR301)</f>
        <v>#DIV/0!</v>
      </c>
      <c r="CS303" s="1379" t="e">
        <f>SUM(CS291,CS301)</f>
        <v>#DIV/0!</v>
      </c>
      <c r="CT303" s="1379" t="e">
        <f>SUM(CT291,CT301)</f>
        <v>#DIV/0!</v>
      </c>
      <c r="CU303" s="1243"/>
      <c r="CY303" s="1379">
        <f>SUM(CY291,CY301)</f>
        <v>0</v>
      </c>
      <c r="CZ303" s="1379" t="e">
        <f>SUM(CZ291,CZ301)</f>
        <v>#DIV/0!</v>
      </c>
      <c r="DA303" s="1379" t="e">
        <f>SUM(DA291,DA301)</f>
        <v>#DIV/0!</v>
      </c>
      <c r="DB303" s="1379" t="e">
        <f>SUM(DB291,DB301)</f>
        <v>#DIV/0!</v>
      </c>
      <c r="DC303" s="1243"/>
      <c r="DG303" s="1379">
        <f>SUM(DG291,DG301)</f>
        <v>0</v>
      </c>
      <c r="DH303" s="1379" t="e">
        <f>SUM(DH291,DH301)</f>
        <v>#DIV/0!</v>
      </c>
      <c r="DI303" s="1379" t="e">
        <f>SUM(DI291,DI301)</f>
        <v>#DIV/0!</v>
      </c>
      <c r="DJ303" s="1379" t="e">
        <f>SUM(DJ291,DJ301)</f>
        <v>#DIV/0!</v>
      </c>
      <c r="DK303" s="1243"/>
      <c r="DO303" s="1379">
        <f>SUM(DO291,DO301)</f>
        <v>0</v>
      </c>
      <c r="DP303" s="1379" t="e">
        <f>SUM(DP291,DP301)</f>
        <v>#DIV/0!</v>
      </c>
      <c r="DQ303" s="1379" t="e">
        <f>SUM(DQ291,DQ301)</f>
        <v>#DIV/0!</v>
      </c>
      <c r="DR303" s="1379" t="e">
        <f>SUM(DR291,DR301)</f>
        <v>#DIV/0!</v>
      </c>
      <c r="DS303" s="1243"/>
      <c r="DW303" s="1379">
        <f>SUM(DW291,DW301)</f>
        <v>0</v>
      </c>
      <c r="DX303" s="1379" t="e">
        <f>SUM(DX291,DX301)</f>
        <v>#DIV/0!</v>
      </c>
      <c r="DY303" s="1379" t="e">
        <f>SUM(DY291,DY301)</f>
        <v>#DIV/0!</v>
      </c>
      <c r="DZ303" s="1379" t="e">
        <f>SUM(DZ291,DZ301)</f>
        <v>#DIV/0!</v>
      </c>
      <c r="EA303" s="1243"/>
      <c r="EE303" s="1379">
        <f>SUM(EE291,EE301)</f>
        <v>0</v>
      </c>
      <c r="EF303" s="1379" t="e">
        <f>SUM(EF291,EF301)</f>
        <v>#DIV/0!</v>
      </c>
      <c r="EG303" s="1379" t="e">
        <f>SUM(EG291,EG301)</f>
        <v>#DIV/0!</v>
      </c>
      <c r="EH303" s="1379" t="e">
        <f>SUM(EH291,EH301)</f>
        <v>#DIV/0!</v>
      </c>
      <c r="EI303" s="1243"/>
      <c r="EM303" s="1379">
        <f>SUM(EM291,EM301)</f>
        <v>0</v>
      </c>
      <c r="EN303" s="1379" t="e">
        <f>SUM(EN291,EN301)</f>
        <v>#DIV/0!</v>
      </c>
      <c r="EO303" s="1379" t="e">
        <f>SUM(EO291,EO301)</f>
        <v>#DIV/0!</v>
      </c>
      <c r="EP303" s="1379" t="e">
        <f>SUM(EP291,EP301)</f>
        <v>#DIV/0!</v>
      </c>
      <c r="EQ303" s="1243"/>
      <c r="EU303" s="1379">
        <f>SUM(EU291,EU301)</f>
        <v>0</v>
      </c>
      <c r="EV303" s="1379" t="e">
        <f>SUM(EV291,EV301)</f>
        <v>#DIV/0!</v>
      </c>
      <c r="EW303" s="1379" t="e">
        <f>SUM(EW291,EW301)</f>
        <v>#DIV/0!</v>
      </c>
      <c r="EX303" s="1379" t="e">
        <f>SUM(EX291,EX301)</f>
        <v>#DIV/0!</v>
      </c>
      <c r="EY303" s="1243"/>
      <c r="FC303" s="1379">
        <f>SUM(FC291,FC301)</f>
        <v>0</v>
      </c>
      <c r="FD303" s="1379" t="e">
        <f>SUM(FD291,FD301)</f>
        <v>#DIV/0!</v>
      </c>
      <c r="FE303" s="1379" t="e">
        <f>SUM(FE291,FE301)</f>
        <v>#DIV/0!</v>
      </c>
      <c r="FF303" s="1379" t="e">
        <f>SUM(FF291,FF301)</f>
        <v>#DIV/0!</v>
      </c>
      <c r="FG303" s="1243"/>
      <c r="FK303" s="1379">
        <f>SUM(FK291,FK301)</f>
        <v>0</v>
      </c>
      <c r="FL303" s="1379" t="e">
        <f>SUM(FL291,FL301)</f>
        <v>#DIV/0!</v>
      </c>
      <c r="FM303" s="1379" t="e">
        <f>SUM(FM291,FM301)</f>
        <v>#DIV/0!</v>
      </c>
      <c r="FN303" s="1379" t="e">
        <f>SUM(FN291,FN301)</f>
        <v>#DIV/0!</v>
      </c>
      <c r="FO303" s="1243"/>
    </row>
    <row r="304" spans="1:171" ht="16.5" thickBot="1">
      <c r="A304" s="1342"/>
      <c r="B304" s="423"/>
      <c r="C304" s="423"/>
      <c r="D304" s="423"/>
      <c r="E304" s="423"/>
      <c r="F304" s="423"/>
      <c r="G304" s="423"/>
      <c r="H304" s="423"/>
      <c r="I304" s="423"/>
      <c r="J304" s="1387"/>
      <c r="K304" s="1167"/>
      <c r="S304" s="1243"/>
      <c r="AA304" s="1243"/>
      <c r="AI304" s="1243"/>
      <c r="AQ304" s="1243"/>
      <c r="AY304" s="1243"/>
      <c r="BG304" s="1243"/>
      <c r="BO304" s="1243"/>
      <c r="BW304" s="1243"/>
      <c r="CE304" s="1243"/>
      <c r="CM304" s="1243"/>
      <c r="CU304" s="1243"/>
      <c r="DC304" s="1243"/>
      <c r="DK304" s="1243"/>
      <c r="DS304" s="1243"/>
      <c r="EA304" s="1243"/>
      <c r="EI304" s="1243"/>
      <c r="EQ304" s="1243"/>
      <c r="EY304" s="1243"/>
      <c r="FG304" s="1243"/>
      <c r="FO304" s="1243"/>
    </row>
    <row r="305" spans="1:171" ht="16.5" thickTop="1">
      <c r="A305" s="1351"/>
      <c r="J305" s="455"/>
      <c r="K305" s="1167"/>
      <c r="S305" s="1243"/>
      <c r="AA305" s="1243"/>
      <c r="AI305" s="1243"/>
      <c r="AQ305" s="1243"/>
      <c r="AY305" s="1243"/>
      <c r="BG305" s="1243"/>
      <c r="BO305" s="1243"/>
      <c r="BW305" s="1243"/>
      <c r="CE305" s="1243"/>
      <c r="CM305" s="1243"/>
      <c r="CU305" s="1243"/>
      <c r="DC305" s="1243"/>
      <c r="DK305" s="1243"/>
      <c r="DS305" s="1243"/>
      <c r="EA305" s="1243"/>
      <c r="EI305" s="1243"/>
      <c r="EQ305" s="1243"/>
      <c r="EY305" s="1243"/>
      <c r="FG305" s="1243"/>
      <c r="FO305" s="1243"/>
    </row>
    <row r="306" spans="1:171" ht="17.25" thickBot="1">
      <c r="A306" s="1367" t="s">
        <v>536</v>
      </c>
      <c r="B306" s="1368"/>
      <c r="C306" s="1368"/>
      <c r="D306" s="1368"/>
      <c r="E306" s="476"/>
      <c r="F306" s="792"/>
      <c r="G306" s="1369"/>
      <c r="H306" s="1369"/>
      <c r="I306" s="1370"/>
      <c r="J306" s="1371"/>
      <c r="K306" s="1167"/>
      <c r="S306" s="1243"/>
      <c r="AA306" s="1243"/>
      <c r="AI306" s="1243"/>
      <c r="AQ306" s="1243"/>
      <c r="AY306" s="1243"/>
      <c r="BG306" s="1243"/>
      <c r="BO306" s="1243"/>
      <c r="BW306" s="1243"/>
      <c r="CE306" s="1243"/>
      <c r="CM306" s="1243"/>
      <c r="CU306" s="1243"/>
      <c r="DC306" s="1243"/>
      <c r="DK306" s="1243"/>
      <c r="DS306" s="1243"/>
      <c r="EA306" s="1243"/>
      <c r="EI306" s="1243"/>
      <c r="EQ306" s="1243"/>
      <c r="EY306" s="1243"/>
      <c r="FG306" s="1243"/>
      <c r="FO306" s="1243"/>
    </row>
    <row r="307" spans="1:171" ht="18" thickTop="1" thickBot="1">
      <c r="A307" s="1372"/>
      <c r="B307" s="1704" t="s">
        <v>92</v>
      </c>
      <c r="C307" s="655" t="s">
        <v>284</v>
      </c>
      <c r="D307" s="655"/>
      <c r="E307" s="1715" t="s">
        <v>312</v>
      </c>
      <c r="F307" s="1843"/>
      <c r="G307" s="1844" t="s">
        <v>96</v>
      </c>
      <c r="H307" s="1846" t="s">
        <v>97</v>
      </c>
      <c r="I307" s="1823" t="s">
        <v>98</v>
      </c>
      <c r="J307" s="1189"/>
      <c r="K307" s="1167"/>
      <c r="S307" s="1243"/>
      <c r="AA307" s="1243"/>
      <c r="AI307" s="1243"/>
      <c r="AQ307" s="1243"/>
      <c r="AY307" s="1243"/>
      <c r="BG307" s="1243"/>
      <c r="BO307" s="1243"/>
      <c r="BW307" s="1243"/>
      <c r="CE307" s="1243"/>
      <c r="CM307" s="1243"/>
      <c r="CU307" s="1243"/>
      <c r="DC307" s="1243"/>
      <c r="DK307" s="1243"/>
      <c r="DS307" s="1243"/>
      <c r="EA307" s="1243"/>
      <c r="EI307" s="1243"/>
      <c r="EQ307" s="1243"/>
      <c r="EY307" s="1243"/>
      <c r="FG307" s="1243"/>
      <c r="FO307" s="1243"/>
    </row>
    <row r="308" spans="1:171" ht="17.25" thickBot="1">
      <c r="A308" s="1373"/>
      <c r="B308" s="1826"/>
      <c r="C308" s="657" t="s">
        <v>244</v>
      </c>
      <c r="D308" s="657" t="s">
        <v>88</v>
      </c>
      <c r="E308" s="1829"/>
      <c r="F308" s="1830"/>
      <c r="G308" s="1832"/>
      <c r="H308" s="1835"/>
      <c r="I308" s="1824"/>
      <c r="J308" s="163" t="s">
        <v>90</v>
      </c>
      <c r="K308" s="1167"/>
      <c r="S308" s="1243"/>
      <c r="AA308" s="1243"/>
      <c r="AI308" s="1243"/>
      <c r="AQ308" s="1243"/>
      <c r="AY308" s="1243"/>
      <c r="BG308" s="1243"/>
      <c r="BO308" s="1243"/>
      <c r="BW308" s="1243"/>
      <c r="CE308" s="1243"/>
      <c r="CM308" s="1243"/>
      <c r="CU308" s="1243"/>
      <c r="DC308" s="1243"/>
      <c r="DK308" s="1243"/>
      <c r="DS308" s="1243"/>
      <c r="EA308" s="1243"/>
      <c r="EI308" s="1243"/>
      <c r="EQ308" s="1243"/>
      <c r="EY308" s="1243"/>
      <c r="FG308" s="1243"/>
      <c r="FO308" s="1243"/>
    </row>
    <row r="309" spans="1:171" ht="17.25" thickBot="1">
      <c r="A309" s="1374"/>
      <c r="B309" s="1827"/>
      <c r="C309" s="659" t="s">
        <v>245</v>
      </c>
      <c r="D309" s="659" t="s">
        <v>229</v>
      </c>
      <c r="E309" s="659" t="s">
        <v>381</v>
      </c>
      <c r="F309" s="659" t="s">
        <v>529</v>
      </c>
      <c r="G309" s="1833"/>
      <c r="H309" s="1836"/>
      <c r="I309" s="1838"/>
      <c r="J309" s="1192" t="s">
        <v>99</v>
      </c>
      <c r="K309" s="1167"/>
      <c r="S309" s="1243"/>
      <c r="AA309" s="1243"/>
      <c r="AI309" s="1243"/>
      <c r="AQ309" s="1243"/>
      <c r="AY309" s="1243"/>
      <c r="BG309" s="1243"/>
      <c r="BO309" s="1243"/>
      <c r="BW309" s="1243"/>
      <c r="CE309" s="1243"/>
      <c r="CM309" s="1243"/>
      <c r="CU309" s="1243"/>
      <c r="DC309" s="1243"/>
      <c r="DK309" s="1243"/>
      <c r="DS309" s="1243"/>
      <c r="EA309" s="1243"/>
      <c r="EI309" s="1243"/>
      <c r="EQ309" s="1243"/>
      <c r="EY309" s="1243"/>
      <c r="FG309" s="1243"/>
      <c r="FO309" s="1243"/>
    </row>
    <row r="310" spans="1:171" ht="17.25" thickTop="1">
      <c r="A310" s="1375" t="s">
        <v>39</v>
      </c>
      <c r="B310" s="520"/>
      <c r="C310" s="847"/>
      <c r="D310" s="1271"/>
      <c r="E310" s="521"/>
      <c r="F310" s="521"/>
      <c r="G310" s="817"/>
      <c r="H310" s="817"/>
      <c r="I310" s="817"/>
      <c r="J310" s="818"/>
      <c r="K310" s="1167"/>
      <c r="S310" s="1243"/>
      <c r="AA310" s="1243"/>
      <c r="AI310" s="1243"/>
      <c r="AQ310" s="1243"/>
      <c r="AY310" s="1243"/>
      <c r="BG310" s="1243"/>
      <c r="BO310" s="1243"/>
      <c r="BW310" s="1243"/>
      <c r="CE310" s="1243"/>
      <c r="CM310" s="1243"/>
      <c r="CU310" s="1243"/>
      <c r="DC310" s="1243"/>
      <c r="DK310" s="1243"/>
      <c r="DS310" s="1243"/>
      <c r="EA310" s="1243"/>
      <c r="EI310" s="1243"/>
      <c r="EQ310" s="1243"/>
      <c r="EY310" s="1243"/>
      <c r="FG310" s="1243"/>
      <c r="FO310" s="1243"/>
    </row>
    <row r="311" spans="1:171" ht="16.5">
      <c r="A311" s="1375"/>
      <c r="B311" s="226" t="s">
        <v>489</v>
      </c>
      <c r="C311" s="1197"/>
      <c r="D311" s="1199">
        <v>407.4</v>
      </c>
      <c r="E311" s="629" t="s">
        <v>82</v>
      </c>
      <c r="F311" s="1199"/>
      <c r="G311" s="629">
        <f>'Sch 3B - Other Items'!G15</f>
        <v>0</v>
      </c>
      <c r="H311" s="629">
        <f>'Sch 3B - Other Items'!H15</f>
        <v>0</v>
      </c>
      <c r="I311" s="629">
        <f>'Sch 3B - Other Items'!I15</f>
        <v>0</v>
      </c>
      <c r="J311" s="630">
        <f>'Sch 3B - Other Items'!J15</f>
        <v>0</v>
      </c>
      <c r="K311" s="1167">
        <f t="shared" ref="K311:K317" si="1032">IF($E311="DIRECT",0,1)</f>
        <v>0</v>
      </c>
      <c r="O311" s="1202">
        <f t="shared" ref="O311:O317" si="1033">$G311</f>
        <v>0</v>
      </c>
      <c r="P311" s="1203">
        <f t="shared" ref="P311:P317" si="1034">VLOOKUP($E311,O$463:R$474,2,FALSE)*O311*($K311)+IF($G311&lt;&gt;0,($H311/$G311)*O311,0)*(1-$K311)</f>
        <v>0</v>
      </c>
      <c r="Q311" s="1203">
        <f t="shared" ref="Q311:Q317" si="1035">VLOOKUP($E311,O$463:R$474,3,FALSE)*O311*($K311)+IF($G311&lt;&gt;0,($I311/$G311)*O311,0)*(1-$K311)</f>
        <v>0</v>
      </c>
      <c r="R311" s="1203">
        <f t="shared" ref="R311:R317" si="1036">VLOOKUP($E311,O$463:R$474,4,FALSE)*O311*($K311)+(O311-P311-Q311)*(1-$K311)</f>
        <v>0</v>
      </c>
      <c r="S311" s="1243"/>
      <c r="W311" s="1202">
        <f t="shared" ref="W311:W317" si="1037">$G311</f>
        <v>0</v>
      </c>
      <c r="X311" s="1203">
        <f t="shared" ref="X311:X317" si="1038">VLOOKUP($E311,W$463:Z$474,2,FALSE)*W311*($K311)+IF($G311&lt;&gt;0,($H311/$G311)*W311,0)*(1-$K311)</f>
        <v>0</v>
      </c>
      <c r="Y311" s="1203">
        <f t="shared" ref="Y311:Y317" si="1039">VLOOKUP($E311,W$463:Z$474,3,FALSE)*W311*($K311)+IF($G311&lt;&gt;0,($I311/$G311)*W311,0)*(1-$K311)</f>
        <v>0</v>
      </c>
      <c r="Z311" s="1203">
        <f t="shared" ref="Z311:Z317" si="1040">VLOOKUP($E311,W$463:Z$474,4,FALSE)*W311*($K311)+(W311-X311-Y311)*(1-$K311)</f>
        <v>0</v>
      </c>
      <c r="AA311" s="1243"/>
      <c r="AE311" s="1202">
        <f t="shared" ref="AE311:AE317" si="1041">$G311</f>
        <v>0</v>
      </c>
      <c r="AF311" s="1203">
        <f t="shared" ref="AF311:AF317" si="1042">VLOOKUP($E311,AE$463:AH$474,2,FALSE)*AE311*($K311)+IF($G311&lt;&gt;0,($H311/$G311)*AE311,0)*(1-$K311)</f>
        <v>0</v>
      </c>
      <c r="AG311" s="1203">
        <f t="shared" ref="AG311:AG317" si="1043">VLOOKUP($E311,AE$463:AH$474,3,FALSE)*AE311*($K311)+IF($G311&lt;&gt;0,($I311/$G311)*AE311,0)*(1-$K311)</f>
        <v>0</v>
      </c>
      <c r="AH311" s="1203">
        <f t="shared" ref="AH311:AH317" si="1044">VLOOKUP($E311,AE$463:AH$474,4,FALSE)*AE311*($K311)+(AE311-AF311-AG311)*(1-$K311)</f>
        <v>0</v>
      </c>
      <c r="AI311" s="1243"/>
      <c r="AM311" s="1202">
        <f t="shared" ref="AM311:AM317" si="1045">$G311</f>
        <v>0</v>
      </c>
      <c r="AN311" s="1203">
        <f t="shared" ref="AN311:AN317" si="1046">VLOOKUP($E311,AM$463:AP$474,2,FALSE)*AM311*($K311)+IF($G311&lt;&gt;0,($H311/$G311)*AM311,0)*(1-$K311)</f>
        <v>0</v>
      </c>
      <c r="AO311" s="1203">
        <f t="shared" ref="AO311:AO317" si="1047">VLOOKUP($E311,AM$463:AP$474,3,FALSE)*AM311*($K311)+IF($G311&lt;&gt;0,($I311/$G311)*AM311,0)*(1-$K311)</f>
        <v>0</v>
      </c>
      <c r="AP311" s="1203">
        <f t="shared" ref="AP311:AP317" si="1048">VLOOKUP($E311,AM$463:AP$474,4,FALSE)*AM311*($K311)+(AM311-AN311-AO311)*(1-$K311)</f>
        <v>0</v>
      </c>
      <c r="AQ311" s="1243"/>
      <c r="AU311" s="1202">
        <f t="shared" ref="AU311:AU317" si="1049">$G311</f>
        <v>0</v>
      </c>
      <c r="AV311" s="1203">
        <f t="shared" ref="AV311:AV317" si="1050">VLOOKUP($E311,AU$463:AX$474,2,FALSE)*AU311*($K311)+IF($G311&lt;&gt;0,($H311/$G311)*AU311,0)*(1-$K311)</f>
        <v>0</v>
      </c>
      <c r="AW311" s="1203">
        <f t="shared" ref="AW311:AW317" si="1051">VLOOKUP($E311,AU$463:AX$474,3,FALSE)*AU311*($K311)+IF($G311&lt;&gt;0,($I311/$G311)*AU311,0)*(1-$K311)</f>
        <v>0</v>
      </c>
      <c r="AX311" s="1203">
        <f t="shared" ref="AX311:AX317" si="1052">VLOOKUP($E311,AU$463:AX$474,4,FALSE)*AU311*($K311)+(AU311-AV311-AW311)*(1-$K311)</f>
        <v>0</v>
      </c>
      <c r="AY311" s="1243"/>
      <c r="BC311" s="1202">
        <f t="shared" ref="BC311:BC317" si="1053">$G311</f>
        <v>0</v>
      </c>
      <c r="BD311" s="1203">
        <f t="shared" ref="BD311:BD317" si="1054">VLOOKUP($E311,BC$463:BF$474,2,FALSE)*BC311*($K311)+IF($G311&lt;&gt;0,($H311/$G311)*BC311,0)*(1-$K311)</f>
        <v>0</v>
      </c>
      <c r="BE311" s="1203">
        <f t="shared" ref="BE311:BE317" si="1055">VLOOKUP($E311,BC$463:BF$474,3,FALSE)*BC311*($K311)+IF($G311&lt;&gt;0,($I311/$G311)*BC311,0)*(1-$K311)</f>
        <v>0</v>
      </c>
      <c r="BF311" s="1203">
        <f t="shared" ref="BF311:BF317" si="1056">VLOOKUP($E311,BC$463:BF$474,4,FALSE)*BC311*($K311)+(BC311-BD311-BE311)*(1-$K311)</f>
        <v>0</v>
      </c>
      <c r="BG311" s="1243"/>
      <c r="BK311" s="1202">
        <f t="shared" ref="BK311:BK317" si="1057">$G311</f>
        <v>0</v>
      </c>
      <c r="BL311" s="1203">
        <f t="shared" ref="BL311:BL317" si="1058">VLOOKUP($E311,BK$463:BN$474,2,FALSE)*BK311*($K311)+IF($G311&lt;&gt;0,($H311/$G311)*BK311,0)*(1-$K311)</f>
        <v>0</v>
      </c>
      <c r="BM311" s="1203">
        <f t="shared" ref="BM311:BM317" si="1059">VLOOKUP($E311,BK$463:BN$474,3,FALSE)*BK311*($K311)+IF($G311&lt;&gt;0,($I311/$G311)*BK311,0)*(1-$K311)</f>
        <v>0</v>
      </c>
      <c r="BN311" s="1203">
        <f t="shared" ref="BN311:BN317" si="1060">VLOOKUP($E311,BK$463:BN$474,4,FALSE)*BK311*($K311)+(BK311-BL311-BM311)*(1-$K311)</f>
        <v>0</v>
      </c>
      <c r="BO311" s="1243"/>
      <c r="BS311" s="1202">
        <f t="shared" ref="BS311:BS317" si="1061">$G311</f>
        <v>0</v>
      </c>
      <c r="BT311" s="1203">
        <f t="shared" ref="BT311:BT317" si="1062">VLOOKUP($E311,BS$463:BV$474,2,FALSE)*BS311*($K311)+IF($G311&lt;&gt;0,($H311/$G311)*BS311,0)*(1-$K311)</f>
        <v>0</v>
      </c>
      <c r="BU311" s="1203">
        <f t="shared" ref="BU311:BU317" si="1063">VLOOKUP($E311,BS$463:BV$474,3,FALSE)*BS311*($K311)+IF($G311&lt;&gt;0,($I311/$G311)*BS311,0)*(1-$K311)</f>
        <v>0</v>
      </c>
      <c r="BV311" s="1203">
        <f t="shared" ref="BV311:BV317" si="1064">VLOOKUP($E311,BS$463:BV$474,4,FALSE)*BS311*($K311)+(BS311-BT311-BU311)*(1-$K311)</f>
        <v>0</v>
      </c>
      <c r="BW311" s="1243"/>
      <c r="CA311" s="1202">
        <f t="shared" ref="CA311:CA317" si="1065">$G311</f>
        <v>0</v>
      </c>
      <c r="CB311" s="1203">
        <f t="shared" ref="CB311:CB317" si="1066">VLOOKUP($E311,CA$463:CD$474,2,FALSE)*CA311*($K311)+IF($G311&lt;&gt;0,($H311/$G311)*CA311,0)*(1-$K311)</f>
        <v>0</v>
      </c>
      <c r="CC311" s="1203">
        <f t="shared" ref="CC311:CC317" si="1067">VLOOKUP($E311,CA$463:CD$474,3,FALSE)*CA311*($K311)+IF($G311&lt;&gt;0,($I311/$G311)*CA311,0)*(1-$K311)</f>
        <v>0</v>
      </c>
      <c r="CD311" s="1203">
        <f t="shared" ref="CD311:CD317" si="1068">VLOOKUP($E311,CA$463:CD$474,4,FALSE)*CA311*($K311)+(CA311-CB311-CC311)*(1-$K311)</f>
        <v>0</v>
      </c>
      <c r="CE311" s="1243"/>
      <c r="CI311" s="1202">
        <f t="shared" ref="CI311:CI317" si="1069">$G311</f>
        <v>0</v>
      </c>
      <c r="CJ311" s="1203">
        <f t="shared" ref="CJ311:CJ317" si="1070">VLOOKUP($E311,CI$463:CL$474,2,FALSE)*CI311*($K311)+IF($G311&lt;&gt;0,($H311/$G311)*CI311,0)*(1-$K311)</f>
        <v>0</v>
      </c>
      <c r="CK311" s="1203">
        <f t="shared" ref="CK311:CK317" si="1071">VLOOKUP($E311,CI$463:CL$474,3,FALSE)*CI311*($K311)+IF($G311&lt;&gt;0,($I311/$G311)*CI311,0)*(1-$K311)</f>
        <v>0</v>
      </c>
      <c r="CL311" s="1203">
        <f t="shared" ref="CL311:CL317" si="1072">VLOOKUP($E311,CI$463:CL$474,4,FALSE)*CI311*($K311)+(CI311-CJ311-CK311)*(1-$K311)</f>
        <v>0</v>
      </c>
      <c r="CM311" s="1243"/>
      <c r="CQ311" s="1202">
        <f t="shared" ref="CQ311:CQ317" si="1073">$G311</f>
        <v>0</v>
      </c>
      <c r="CR311" s="1203">
        <f t="shared" ref="CR311:CR317" si="1074">VLOOKUP($E311,CQ$463:CT$474,2,FALSE)*CQ311*($K311)+IF($G311&lt;&gt;0,($H311/$G311)*CQ311,0)*(1-$K311)</f>
        <v>0</v>
      </c>
      <c r="CS311" s="1203">
        <f t="shared" ref="CS311:CS317" si="1075">VLOOKUP($E311,CQ$463:CT$474,3,FALSE)*CQ311*($K311)+IF($G311&lt;&gt;0,($I311/$G311)*CQ311,0)*(1-$K311)</f>
        <v>0</v>
      </c>
      <c r="CT311" s="1203">
        <f t="shared" ref="CT311:CT317" si="1076">VLOOKUP($E311,CQ$463:CT$474,4,FALSE)*CQ311*($K311)+(CQ311-CR311-CS311)*(1-$K311)</f>
        <v>0</v>
      </c>
      <c r="CU311" s="1243"/>
      <c r="CY311" s="1202">
        <f t="shared" ref="CY311:CY317" si="1077">$G311</f>
        <v>0</v>
      </c>
      <c r="CZ311" s="1203">
        <f t="shared" ref="CZ311:CZ317" si="1078">VLOOKUP($E311,CY$463:DB$474,2,FALSE)*CY311*($K311)+IF($G311&lt;&gt;0,($H311/$G311)*CY311,0)*(1-$K311)</f>
        <v>0</v>
      </c>
      <c r="DA311" s="1203">
        <f t="shared" ref="DA311:DA317" si="1079">VLOOKUP($E311,CY$463:DB$474,3,FALSE)*CY311*($K311)+IF($G311&lt;&gt;0,($I311/$G311)*CY311,0)*(1-$K311)</f>
        <v>0</v>
      </c>
      <c r="DB311" s="1203">
        <f t="shared" ref="DB311:DB317" si="1080">VLOOKUP($E311,CY$463:DB$474,4,FALSE)*CY311*($K311)+(CY311-CZ311-DA311)*(1-$K311)</f>
        <v>0</v>
      </c>
      <c r="DC311" s="1243"/>
      <c r="DG311" s="1202">
        <f t="shared" ref="DG311:DG317" si="1081">$G311</f>
        <v>0</v>
      </c>
      <c r="DH311" s="1203">
        <f t="shared" ref="DH311:DH317" si="1082">VLOOKUP($E311,DG$463:DJ$474,2,FALSE)*DG311*($K311)+IF($G311&lt;&gt;0,($H311/$G311)*DG311,0)*(1-$K311)</f>
        <v>0</v>
      </c>
      <c r="DI311" s="1203">
        <f t="shared" ref="DI311:DI317" si="1083">VLOOKUP($E311,DG$463:DJ$474,3,FALSE)*DG311*($K311)+IF($G311&lt;&gt;0,($I311/$G311)*DG311,0)*(1-$K311)</f>
        <v>0</v>
      </c>
      <c r="DJ311" s="1203">
        <f t="shared" ref="DJ311:DJ317" si="1084">VLOOKUP($E311,DG$463:DJ$474,4,FALSE)*DG311*($K311)+(DG311-DH311-DI311)*(1-$K311)</f>
        <v>0</v>
      </c>
      <c r="DK311" s="1243"/>
      <c r="DO311" s="1202">
        <f t="shared" ref="DO311:DO317" si="1085">$G311</f>
        <v>0</v>
      </c>
      <c r="DP311" s="1203">
        <f t="shared" ref="DP311:DP317" si="1086">VLOOKUP($E311,DO$463:DR$474,2,FALSE)*DO311*($K311)+IF($G311&lt;&gt;0,($H311/$G311)*DO311,0)*(1-$K311)</f>
        <v>0</v>
      </c>
      <c r="DQ311" s="1203">
        <f t="shared" ref="DQ311:DQ317" si="1087">VLOOKUP($E311,DO$463:DR$474,3,FALSE)*DO311*($K311)+IF($G311&lt;&gt;0,($I311/$G311)*DO311,0)*(1-$K311)</f>
        <v>0</v>
      </c>
      <c r="DR311" s="1203">
        <f t="shared" ref="DR311:DR317" si="1088">VLOOKUP($E311,DO$463:DR$474,4,FALSE)*DO311*($K311)+(DO311-DP311-DQ311)*(1-$K311)</f>
        <v>0</v>
      </c>
      <c r="DS311" s="1243"/>
      <c r="DW311" s="1202">
        <f t="shared" ref="DW311:DW317" si="1089">$G311</f>
        <v>0</v>
      </c>
      <c r="DX311" s="1203">
        <f t="shared" ref="DX311:DX317" si="1090">VLOOKUP($E311,DW$463:DZ$474,2,FALSE)*DW311*($K311)+IF($G311&lt;&gt;0,($H311/$G311)*DW311,0)*(1-$K311)</f>
        <v>0</v>
      </c>
      <c r="DY311" s="1203">
        <f t="shared" ref="DY311:DY317" si="1091">VLOOKUP($E311,DW$463:DZ$474,3,FALSE)*DW311*($K311)+IF($G311&lt;&gt;0,($I311/$G311)*DW311,0)*(1-$K311)</f>
        <v>0</v>
      </c>
      <c r="DZ311" s="1203">
        <f t="shared" ref="DZ311:DZ317" si="1092">VLOOKUP($E311,DW$463:DZ$474,4,FALSE)*DW311*($K311)+(DW311-DX311-DY311)*(1-$K311)</f>
        <v>0</v>
      </c>
      <c r="EA311" s="1243"/>
      <c r="EE311" s="1202">
        <f t="shared" ref="EE311:EE317" si="1093">$G311</f>
        <v>0</v>
      </c>
      <c r="EF311" s="1203">
        <f t="shared" ref="EF311:EF317" si="1094">VLOOKUP($E311,EE$463:EH$474,2,FALSE)*EE311*($K311)+IF($G311&lt;&gt;0,($H311/$G311)*EE311,0)*(1-$K311)</f>
        <v>0</v>
      </c>
      <c r="EG311" s="1203">
        <f t="shared" ref="EG311:EG317" si="1095">VLOOKUP($E311,EE$463:EH$474,3,FALSE)*EE311*($K311)+IF($G311&lt;&gt;0,($I311/$G311)*EE311,0)*(1-$K311)</f>
        <v>0</v>
      </c>
      <c r="EH311" s="1203">
        <f t="shared" ref="EH311:EH317" si="1096">VLOOKUP($E311,EE$463:EH$474,4,FALSE)*EE311*($K311)+(EE311-EF311-EG311)*(1-$K311)</f>
        <v>0</v>
      </c>
      <c r="EI311" s="1243"/>
      <c r="EM311" s="1202">
        <f t="shared" ref="EM311:EM317" si="1097">$G311</f>
        <v>0</v>
      </c>
      <c r="EN311" s="1203">
        <f t="shared" ref="EN311:EN317" si="1098">VLOOKUP($E311,EM$463:EP$474,2,FALSE)*EM311*($K311)+IF($G311&lt;&gt;0,($H311/$G311)*EM311,0)*(1-$K311)</f>
        <v>0</v>
      </c>
      <c r="EO311" s="1203">
        <f t="shared" ref="EO311:EO317" si="1099">VLOOKUP($E311,EM$463:EP$474,3,FALSE)*EM311*($K311)+IF($G311&lt;&gt;0,($I311/$G311)*EM311,0)*(1-$K311)</f>
        <v>0</v>
      </c>
      <c r="EP311" s="1203">
        <f t="shared" ref="EP311:EP317" si="1100">VLOOKUP($E311,EM$463:EP$474,4,FALSE)*EM311*($K311)+(EM311-EN311-EO311)*(1-$K311)</f>
        <v>0</v>
      </c>
      <c r="EQ311" s="1243"/>
      <c r="EU311" s="1202">
        <f t="shared" ref="EU311:EU317" si="1101">$G311</f>
        <v>0</v>
      </c>
      <c r="EV311" s="1203">
        <f t="shared" ref="EV311:EV317" si="1102">VLOOKUP($E311,EU$463:EX$474,2,FALSE)*EU311*($K311)+IF($G311&lt;&gt;0,($H311/$G311)*EU311,0)*(1-$K311)</f>
        <v>0</v>
      </c>
      <c r="EW311" s="1203">
        <f t="shared" ref="EW311:EW317" si="1103">VLOOKUP($E311,EU$463:EX$474,3,FALSE)*EU311*($K311)+IF($G311&lt;&gt;0,($I311/$G311)*EU311,0)*(1-$K311)</f>
        <v>0</v>
      </c>
      <c r="EX311" s="1203">
        <f t="shared" ref="EX311:EX317" si="1104">VLOOKUP($E311,EU$463:EX$474,4,FALSE)*EU311*($K311)+(EU311-EV311-EW311)*(1-$K311)</f>
        <v>0</v>
      </c>
      <c r="EY311" s="1243"/>
      <c r="FC311" s="1202">
        <f t="shared" ref="FC311:FC317" si="1105">$G311</f>
        <v>0</v>
      </c>
      <c r="FD311" s="1203">
        <f t="shared" ref="FD311:FD317" si="1106">VLOOKUP($E311,FC$463:FF$474,2,FALSE)*FC311*($K311)+IF($G311&lt;&gt;0,($H311/$G311)*FC311,0)*(1-$K311)</f>
        <v>0</v>
      </c>
      <c r="FE311" s="1203">
        <f t="shared" ref="FE311:FE317" si="1107">VLOOKUP($E311,FC$463:FF$474,3,FALSE)*FC311*($K311)+IF($G311&lt;&gt;0,($I311/$G311)*FC311,0)*(1-$K311)</f>
        <v>0</v>
      </c>
      <c r="FF311" s="1203">
        <f t="shared" ref="FF311:FF317" si="1108">VLOOKUP($E311,FC$463:FF$474,4,FALSE)*FC311*($K311)+(FC311-FD311-FE311)*(1-$K311)</f>
        <v>0</v>
      </c>
      <c r="FG311" s="1243"/>
      <c r="FK311" s="1202">
        <f t="shared" ref="FK311:FK317" si="1109">$G311</f>
        <v>0</v>
      </c>
      <c r="FL311" s="1203">
        <f t="shared" ref="FL311:FL317" si="1110">VLOOKUP($E311,FK$463:FN$474,2,FALSE)*FK311*($K311)+IF($G311&lt;&gt;0,($H311/$G311)*FK311,0)*(1-$K311)</f>
        <v>0</v>
      </c>
      <c r="FM311" s="1203">
        <f t="shared" ref="FM311:FM317" si="1111">VLOOKUP($E311,FK$463:FN$474,3,FALSE)*FK311*($K311)+IF($G311&lt;&gt;0,($I311/$G311)*FK311,0)*(1-$K311)</f>
        <v>0</v>
      </c>
      <c r="FN311" s="1203">
        <f t="shared" ref="FN311:FN317" si="1112">VLOOKUP($E311,FK$463:FN$474,4,FALSE)*FK311*($K311)+(FK311-FL311-FM311)*(1-$K311)</f>
        <v>0</v>
      </c>
      <c r="FO311" s="1243"/>
    </row>
    <row r="312" spans="1:171" ht="16.5">
      <c r="A312" s="1375"/>
      <c r="B312" s="802" t="s">
        <v>537</v>
      </c>
      <c r="C312" s="1197"/>
      <c r="D312" s="1199">
        <v>407.3</v>
      </c>
      <c r="E312" s="629" t="s">
        <v>82</v>
      </c>
      <c r="F312" s="1199"/>
      <c r="G312" s="629">
        <f>'Sch 3B - Other Items'!G16</f>
        <v>0</v>
      </c>
      <c r="H312" s="629">
        <f>'Sch 3B - Other Items'!H16</f>
        <v>0</v>
      </c>
      <c r="I312" s="629">
        <f>'Sch 3B - Other Items'!I16</f>
        <v>0</v>
      </c>
      <c r="J312" s="630">
        <f>'Sch 3B - Other Items'!J16</f>
        <v>0</v>
      </c>
      <c r="K312" s="1167">
        <f t="shared" si="1032"/>
        <v>0</v>
      </c>
      <c r="O312" s="1202">
        <f t="shared" si="1033"/>
        <v>0</v>
      </c>
      <c r="P312" s="1203">
        <f t="shared" si="1034"/>
        <v>0</v>
      </c>
      <c r="Q312" s="1203">
        <f t="shared" si="1035"/>
        <v>0</v>
      </c>
      <c r="R312" s="1203">
        <f t="shared" si="1036"/>
        <v>0</v>
      </c>
      <c r="S312" s="1243"/>
      <c r="W312" s="1202">
        <f t="shared" si="1037"/>
        <v>0</v>
      </c>
      <c r="X312" s="1203">
        <f t="shared" si="1038"/>
        <v>0</v>
      </c>
      <c r="Y312" s="1203">
        <f t="shared" si="1039"/>
        <v>0</v>
      </c>
      <c r="Z312" s="1203">
        <f t="shared" si="1040"/>
        <v>0</v>
      </c>
      <c r="AA312" s="1243"/>
      <c r="AE312" s="1202">
        <f t="shared" si="1041"/>
        <v>0</v>
      </c>
      <c r="AF312" s="1203">
        <f t="shared" si="1042"/>
        <v>0</v>
      </c>
      <c r="AG312" s="1203">
        <f t="shared" si="1043"/>
        <v>0</v>
      </c>
      <c r="AH312" s="1203">
        <f t="shared" si="1044"/>
        <v>0</v>
      </c>
      <c r="AI312" s="1243"/>
      <c r="AM312" s="1202">
        <f t="shared" si="1045"/>
        <v>0</v>
      </c>
      <c r="AN312" s="1203">
        <f t="shared" si="1046"/>
        <v>0</v>
      </c>
      <c r="AO312" s="1203">
        <f t="shared" si="1047"/>
        <v>0</v>
      </c>
      <c r="AP312" s="1203">
        <f t="shared" si="1048"/>
        <v>0</v>
      </c>
      <c r="AQ312" s="1243"/>
      <c r="AU312" s="1202">
        <f t="shared" si="1049"/>
        <v>0</v>
      </c>
      <c r="AV312" s="1203">
        <f t="shared" si="1050"/>
        <v>0</v>
      </c>
      <c r="AW312" s="1203">
        <f t="shared" si="1051"/>
        <v>0</v>
      </c>
      <c r="AX312" s="1203">
        <f t="shared" si="1052"/>
        <v>0</v>
      </c>
      <c r="AY312" s="1243"/>
      <c r="BC312" s="1202">
        <f t="shared" si="1053"/>
        <v>0</v>
      </c>
      <c r="BD312" s="1203">
        <f t="shared" si="1054"/>
        <v>0</v>
      </c>
      <c r="BE312" s="1203">
        <f t="shared" si="1055"/>
        <v>0</v>
      </c>
      <c r="BF312" s="1203">
        <f t="shared" si="1056"/>
        <v>0</v>
      </c>
      <c r="BG312" s="1243"/>
      <c r="BK312" s="1202">
        <f t="shared" si="1057"/>
        <v>0</v>
      </c>
      <c r="BL312" s="1203">
        <f t="shared" si="1058"/>
        <v>0</v>
      </c>
      <c r="BM312" s="1203">
        <f t="shared" si="1059"/>
        <v>0</v>
      </c>
      <c r="BN312" s="1203">
        <f t="shared" si="1060"/>
        <v>0</v>
      </c>
      <c r="BO312" s="1243"/>
      <c r="BS312" s="1202">
        <f t="shared" si="1061"/>
        <v>0</v>
      </c>
      <c r="BT312" s="1203">
        <f t="shared" si="1062"/>
        <v>0</v>
      </c>
      <c r="BU312" s="1203">
        <f t="shared" si="1063"/>
        <v>0</v>
      </c>
      <c r="BV312" s="1203">
        <f t="shared" si="1064"/>
        <v>0</v>
      </c>
      <c r="BW312" s="1243"/>
      <c r="CA312" s="1202">
        <f t="shared" si="1065"/>
        <v>0</v>
      </c>
      <c r="CB312" s="1203">
        <f t="shared" si="1066"/>
        <v>0</v>
      </c>
      <c r="CC312" s="1203">
        <f t="shared" si="1067"/>
        <v>0</v>
      </c>
      <c r="CD312" s="1203">
        <f t="shared" si="1068"/>
        <v>0</v>
      </c>
      <c r="CE312" s="1243"/>
      <c r="CI312" s="1202">
        <f t="shared" si="1069"/>
        <v>0</v>
      </c>
      <c r="CJ312" s="1203">
        <f t="shared" si="1070"/>
        <v>0</v>
      </c>
      <c r="CK312" s="1203">
        <f t="shared" si="1071"/>
        <v>0</v>
      </c>
      <c r="CL312" s="1203">
        <f t="shared" si="1072"/>
        <v>0</v>
      </c>
      <c r="CM312" s="1243"/>
      <c r="CQ312" s="1202">
        <f t="shared" si="1073"/>
        <v>0</v>
      </c>
      <c r="CR312" s="1203">
        <f t="shared" si="1074"/>
        <v>0</v>
      </c>
      <c r="CS312" s="1203">
        <f t="shared" si="1075"/>
        <v>0</v>
      </c>
      <c r="CT312" s="1203">
        <f t="shared" si="1076"/>
        <v>0</v>
      </c>
      <c r="CU312" s="1243"/>
      <c r="CY312" s="1202">
        <f t="shared" si="1077"/>
        <v>0</v>
      </c>
      <c r="CZ312" s="1203">
        <f t="shared" si="1078"/>
        <v>0</v>
      </c>
      <c r="DA312" s="1203">
        <f t="shared" si="1079"/>
        <v>0</v>
      </c>
      <c r="DB312" s="1203">
        <f t="shared" si="1080"/>
        <v>0</v>
      </c>
      <c r="DC312" s="1243"/>
      <c r="DG312" s="1202">
        <f t="shared" si="1081"/>
        <v>0</v>
      </c>
      <c r="DH312" s="1203">
        <f t="shared" si="1082"/>
        <v>0</v>
      </c>
      <c r="DI312" s="1203">
        <f t="shared" si="1083"/>
        <v>0</v>
      </c>
      <c r="DJ312" s="1203">
        <f t="shared" si="1084"/>
        <v>0</v>
      </c>
      <c r="DK312" s="1243"/>
      <c r="DO312" s="1202">
        <f t="shared" si="1085"/>
        <v>0</v>
      </c>
      <c r="DP312" s="1203">
        <f t="shared" si="1086"/>
        <v>0</v>
      </c>
      <c r="DQ312" s="1203">
        <f t="shared" si="1087"/>
        <v>0</v>
      </c>
      <c r="DR312" s="1203">
        <f t="shared" si="1088"/>
        <v>0</v>
      </c>
      <c r="DS312" s="1243"/>
      <c r="DW312" s="1202">
        <f t="shared" si="1089"/>
        <v>0</v>
      </c>
      <c r="DX312" s="1203">
        <f t="shared" si="1090"/>
        <v>0</v>
      </c>
      <c r="DY312" s="1203">
        <f t="shared" si="1091"/>
        <v>0</v>
      </c>
      <c r="DZ312" s="1203">
        <f t="shared" si="1092"/>
        <v>0</v>
      </c>
      <c r="EA312" s="1243"/>
      <c r="EE312" s="1202">
        <f t="shared" si="1093"/>
        <v>0</v>
      </c>
      <c r="EF312" s="1203">
        <f t="shared" si="1094"/>
        <v>0</v>
      </c>
      <c r="EG312" s="1203">
        <f t="shared" si="1095"/>
        <v>0</v>
      </c>
      <c r="EH312" s="1203">
        <f t="shared" si="1096"/>
        <v>0</v>
      </c>
      <c r="EI312" s="1243"/>
      <c r="EM312" s="1202">
        <f t="shared" si="1097"/>
        <v>0</v>
      </c>
      <c r="EN312" s="1203">
        <f t="shared" si="1098"/>
        <v>0</v>
      </c>
      <c r="EO312" s="1203">
        <f t="shared" si="1099"/>
        <v>0</v>
      </c>
      <c r="EP312" s="1203">
        <f t="shared" si="1100"/>
        <v>0</v>
      </c>
      <c r="EQ312" s="1243"/>
      <c r="EU312" s="1202">
        <f t="shared" si="1101"/>
        <v>0</v>
      </c>
      <c r="EV312" s="1203">
        <f t="shared" si="1102"/>
        <v>0</v>
      </c>
      <c r="EW312" s="1203">
        <f t="shared" si="1103"/>
        <v>0</v>
      </c>
      <c r="EX312" s="1203">
        <f t="shared" si="1104"/>
        <v>0</v>
      </c>
      <c r="EY312" s="1243"/>
      <c r="FC312" s="1202">
        <f t="shared" si="1105"/>
        <v>0</v>
      </c>
      <c r="FD312" s="1203">
        <f t="shared" si="1106"/>
        <v>0</v>
      </c>
      <c r="FE312" s="1203">
        <f t="shared" si="1107"/>
        <v>0</v>
      </c>
      <c r="FF312" s="1203">
        <f t="shared" si="1108"/>
        <v>0</v>
      </c>
      <c r="FG312" s="1243"/>
      <c r="FK312" s="1202">
        <f t="shared" si="1109"/>
        <v>0</v>
      </c>
      <c r="FL312" s="1203">
        <f t="shared" si="1110"/>
        <v>0</v>
      </c>
      <c r="FM312" s="1203">
        <f t="shared" si="1111"/>
        <v>0</v>
      </c>
      <c r="FN312" s="1203">
        <f t="shared" si="1112"/>
        <v>0</v>
      </c>
      <c r="FO312" s="1243"/>
    </row>
    <row r="313" spans="1:171">
      <c r="A313" s="1325"/>
      <c r="B313" s="206" t="s">
        <v>347</v>
      </c>
      <c r="C313" s="1197"/>
      <c r="D313" s="1199">
        <v>411.6</v>
      </c>
      <c r="E313" s="629" t="s">
        <v>82</v>
      </c>
      <c r="F313" s="1199"/>
      <c r="G313" s="629">
        <f>'Sch 3B - Other Items'!G17</f>
        <v>0</v>
      </c>
      <c r="H313" s="629">
        <f>'Sch 3B - Other Items'!H17</f>
        <v>0</v>
      </c>
      <c r="I313" s="629">
        <f>'Sch 3B - Other Items'!I17</f>
        <v>0</v>
      </c>
      <c r="J313" s="630">
        <f>'Sch 3B - Other Items'!J17</f>
        <v>0</v>
      </c>
      <c r="K313" s="1167">
        <f t="shared" si="1032"/>
        <v>0</v>
      </c>
      <c r="O313" s="1202">
        <f>$G313</f>
        <v>0</v>
      </c>
      <c r="P313" s="1203">
        <f t="shared" si="1034"/>
        <v>0</v>
      </c>
      <c r="Q313" s="1203">
        <f t="shared" si="1035"/>
        <v>0</v>
      </c>
      <c r="R313" s="1203">
        <f t="shared" si="1036"/>
        <v>0</v>
      </c>
      <c r="S313" s="1243"/>
      <c r="W313" s="1202">
        <f t="shared" si="1037"/>
        <v>0</v>
      </c>
      <c r="X313" s="1203">
        <f t="shared" si="1038"/>
        <v>0</v>
      </c>
      <c r="Y313" s="1203">
        <f t="shared" si="1039"/>
        <v>0</v>
      </c>
      <c r="Z313" s="1203">
        <f t="shared" si="1040"/>
        <v>0</v>
      </c>
      <c r="AA313" s="1243"/>
      <c r="AE313" s="1202">
        <f t="shared" si="1041"/>
        <v>0</v>
      </c>
      <c r="AF313" s="1203">
        <f t="shared" si="1042"/>
        <v>0</v>
      </c>
      <c r="AG313" s="1203">
        <f t="shared" si="1043"/>
        <v>0</v>
      </c>
      <c r="AH313" s="1203">
        <f t="shared" si="1044"/>
        <v>0</v>
      </c>
      <c r="AI313" s="1243"/>
      <c r="AM313" s="1202">
        <f t="shared" si="1045"/>
        <v>0</v>
      </c>
      <c r="AN313" s="1203">
        <f t="shared" si="1046"/>
        <v>0</v>
      </c>
      <c r="AO313" s="1203">
        <f t="shared" si="1047"/>
        <v>0</v>
      </c>
      <c r="AP313" s="1203">
        <f t="shared" si="1048"/>
        <v>0</v>
      </c>
      <c r="AQ313" s="1243"/>
      <c r="AU313" s="1202">
        <f t="shared" si="1049"/>
        <v>0</v>
      </c>
      <c r="AV313" s="1203">
        <f t="shared" si="1050"/>
        <v>0</v>
      </c>
      <c r="AW313" s="1203">
        <f t="shared" si="1051"/>
        <v>0</v>
      </c>
      <c r="AX313" s="1203">
        <f t="shared" si="1052"/>
        <v>0</v>
      </c>
      <c r="AY313" s="1243"/>
      <c r="BC313" s="1202">
        <f t="shared" si="1053"/>
        <v>0</v>
      </c>
      <c r="BD313" s="1203">
        <f t="shared" si="1054"/>
        <v>0</v>
      </c>
      <c r="BE313" s="1203">
        <f t="shared" si="1055"/>
        <v>0</v>
      </c>
      <c r="BF313" s="1203">
        <f t="shared" si="1056"/>
        <v>0</v>
      </c>
      <c r="BG313" s="1243"/>
      <c r="BK313" s="1202">
        <f t="shared" si="1057"/>
        <v>0</v>
      </c>
      <c r="BL313" s="1203">
        <f t="shared" si="1058"/>
        <v>0</v>
      </c>
      <c r="BM313" s="1203">
        <f t="shared" si="1059"/>
        <v>0</v>
      </c>
      <c r="BN313" s="1203">
        <f t="shared" si="1060"/>
        <v>0</v>
      </c>
      <c r="BO313" s="1243"/>
      <c r="BS313" s="1202">
        <f t="shared" si="1061"/>
        <v>0</v>
      </c>
      <c r="BT313" s="1203">
        <f t="shared" si="1062"/>
        <v>0</v>
      </c>
      <c r="BU313" s="1203">
        <f t="shared" si="1063"/>
        <v>0</v>
      </c>
      <c r="BV313" s="1203">
        <f t="shared" si="1064"/>
        <v>0</v>
      </c>
      <c r="BW313" s="1243"/>
      <c r="CA313" s="1202">
        <f t="shared" si="1065"/>
        <v>0</v>
      </c>
      <c r="CB313" s="1203">
        <f t="shared" si="1066"/>
        <v>0</v>
      </c>
      <c r="CC313" s="1203">
        <f t="shared" si="1067"/>
        <v>0</v>
      </c>
      <c r="CD313" s="1203">
        <f t="shared" si="1068"/>
        <v>0</v>
      </c>
      <c r="CE313" s="1243"/>
      <c r="CI313" s="1202">
        <f t="shared" si="1069"/>
        <v>0</v>
      </c>
      <c r="CJ313" s="1203">
        <f t="shared" si="1070"/>
        <v>0</v>
      </c>
      <c r="CK313" s="1203">
        <f t="shared" si="1071"/>
        <v>0</v>
      </c>
      <c r="CL313" s="1203">
        <f t="shared" si="1072"/>
        <v>0</v>
      </c>
      <c r="CM313" s="1243"/>
      <c r="CQ313" s="1202">
        <f t="shared" si="1073"/>
        <v>0</v>
      </c>
      <c r="CR313" s="1203">
        <f t="shared" si="1074"/>
        <v>0</v>
      </c>
      <c r="CS313" s="1203">
        <f t="shared" si="1075"/>
        <v>0</v>
      </c>
      <c r="CT313" s="1203">
        <f t="shared" si="1076"/>
        <v>0</v>
      </c>
      <c r="CU313" s="1243"/>
      <c r="CY313" s="1202">
        <f t="shared" si="1077"/>
        <v>0</v>
      </c>
      <c r="CZ313" s="1203">
        <f t="shared" si="1078"/>
        <v>0</v>
      </c>
      <c r="DA313" s="1203">
        <f t="shared" si="1079"/>
        <v>0</v>
      </c>
      <c r="DB313" s="1203">
        <f t="shared" si="1080"/>
        <v>0</v>
      </c>
      <c r="DC313" s="1243"/>
      <c r="DG313" s="1202">
        <f t="shared" si="1081"/>
        <v>0</v>
      </c>
      <c r="DH313" s="1203">
        <f t="shared" si="1082"/>
        <v>0</v>
      </c>
      <c r="DI313" s="1203">
        <f t="shared" si="1083"/>
        <v>0</v>
      </c>
      <c r="DJ313" s="1203">
        <f t="shared" si="1084"/>
        <v>0</v>
      </c>
      <c r="DK313" s="1243"/>
      <c r="DO313" s="1202">
        <f t="shared" si="1085"/>
        <v>0</v>
      </c>
      <c r="DP313" s="1203">
        <f t="shared" si="1086"/>
        <v>0</v>
      </c>
      <c r="DQ313" s="1203">
        <f t="shared" si="1087"/>
        <v>0</v>
      </c>
      <c r="DR313" s="1203">
        <f t="shared" si="1088"/>
        <v>0</v>
      </c>
      <c r="DS313" s="1243"/>
      <c r="DW313" s="1202">
        <f t="shared" si="1089"/>
        <v>0</v>
      </c>
      <c r="DX313" s="1203">
        <f t="shared" si="1090"/>
        <v>0</v>
      </c>
      <c r="DY313" s="1203">
        <f t="shared" si="1091"/>
        <v>0</v>
      </c>
      <c r="DZ313" s="1203">
        <f t="shared" si="1092"/>
        <v>0</v>
      </c>
      <c r="EA313" s="1243"/>
      <c r="EE313" s="1202">
        <f t="shared" si="1093"/>
        <v>0</v>
      </c>
      <c r="EF313" s="1203">
        <f t="shared" si="1094"/>
        <v>0</v>
      </c>
      <c r="EG313" s="1203">
        <f t="shared" si="1095"/>
        <v>0</v>
      </c>
      <c r="EH313" s="1203">
        <f t="shared" si="1096"/>
        <v>0</v>
      </c>
      <c r="EI313" s="1243"/>
      <c r="EM313" s="1202">
        <f t="shared" si="1097"/>
        <v>0</v>
      </c>
      <c r="EN313" s="1203">
        <f t="shared" si="1098"/>
        <v>0</v>
      </c>
      <c r="EO313" s="1203">
        <f t="shared" si="1099"/>
        <v>0</v>
      </c>
      <c r="EP313" s="1203">
        <f t="shared" si="1100"/>
        <v>0</v>
      </c>
      <c r="EQ313" s="1243"/>
      <c r="EU313" s="1202">
        <f t="shared" si="1101"/>
        <v>0</v>
      </c>
      <c r="EV313" s="1203">
        <f t="shared" si="1102"/>
        <v>0</v>
      </c>
      <c r="EW313" s="1203">
        <f t="shared" si="1103"/>
        <v>0</v>
      </c>
      <c r="EX313" s="1203">
        <f t="shared" si="1104"/>
        <v>0</v>
      </c>
      <c r="EY313" s="1243"/>
      <c r="FC313" s="1202">
        <f t="shared" si="1105"/>
        <v>0</v>
      </c>
      <c r="FD313" s="1203">
        <f t="shared" si="1106"/>
        <v>0</v>
      </c>
      <c r="FE313" s="1203">
        <f t="shared" si="1107"/>
        <v>0</v>
      </c>
      <c r="FF313" s="1203">
        <f t="shared" si="1108"/>
        <v>0</v>
      </c>
      <c r="FG313" s="1243"/>
      <c r="FK313" s="1202">
        <f t="shared" si="1109"/>
        <v>0</v>
      </c>
      <c r="FL313" s="1203">
        <f t="shared" si="1110"/>
        <v>0</v>
      </c>
      <c r="FM313" s="1203">
        <f t="shared" si="1111"/>
        <v>0</v>
      </c>
      <c r="FN313" s="1203">
        <f t="shared" si="1112"/>
        <v>0</v>
      </c>
      <c r="FO313" s="1243"/>
    </row>
    <row r="314" spans="1:171">
      <c r="A314" s="1325"/>
      <c r="B314" s="803" t="s">
        <v>538</v>
      </c>
      <c r="C314" s="1197"/>
      <c r="D314" s="1199" t="s">
        <v>40</v>
      </c>
      <c r="E314" s="629" t="s">
        <v>82</v>
      </c>
      <c r="F314" s="1199"/>
      <c r="G314" s="629">
        <f>'Sch 3B - Other Items'!G18</f>
        <v>0</v>
      </c>
      <c r="H314" s="629">
        <f>'Sch 3B - Other Items'!H18</f>
        <v>0</v>
      </c>
      <c r="I314" s="629">
        <f>'Sch 3B - Other Items'!I18</f>
        <v>0</v>
      </c>
      <c r="J314" s="630">
        <f>'Sch 3B - Other Items'!J18</f>
        <v>0</v>
      </c>
      <c r="K314" s="1167">
        <f t="shared" si="1032"/>
        <v>0</v>
      </c>
      <c r="O314" s="1202">
        <f t="shared" si="1033"/>
        <v>0</v>
      </c>
      <c r="P314" s="1203">
        <f t="shared" si="1034"/>
        <v>0</v>
      </c>
      <c r="Q314" s="1203">
        <f t="shared" si="1035"/>
        <v>0</v>
      </c>
      <c r="R314" s="1203">
        <f t="shared" si="1036"/>
        <v>0</v>
      </c>
      <c r="S314" s="1243"/>
      <c r="W314" s="1202">
        <f t="shared" si="1037"/>
        <v>0</v>
      </c>
      <c r="X314" s="1203">
        <f t="shared" si="1038"/>
        <v>0</v>
      </c>
      <c r="Y314" s="1203">
        <f t="shared" si="1039"/>
        <v>0</v>
      </c>
      <c r="Z314" s="1203">
        <f t="shared" si="1040"/>
        <v>0</v>
      </c>
      <c r="AA314" s="1243"/>
      <c r="AE314" s="1202">
        <f t="shared" si="1041"/>
        <v>0</v>
      </c>
      <c r="AF314" s="1203">
        <f t="shared" si="1042"/>
        <v>0</v>
      </c>
      <c r="AG314" s="1203">
        <f t="shared" si="1043"/>
        <v>0</v>
      </c>
      <c r="AH314" s="1203">
        <f t="shared" si="1044"/>
        <v>0</v>
      </c>
      <c r="AI314" s="1243"/>
      <c r="AM314" s="1202">
        <f t="shared" si="1045"/>
        <v>0</v>
      </c>
      <c r="AN314" s="1203">
        <f t="shared" si="1046"/>
        <v>0</v>
      </c>
      <c r="AO314" s="1203">
        <f t="shared" si="1047"/>
        <v>0</v>
      </c>
      <c r="AP314" s="1203">
        <f t="shared" si="1048"/>
        <v>0</v>
      </c>
      <c r="AQ314" s="1243"/>
      <c r="AU314" s="1202">
        <f t="shared" si="1049"/>
        <v>0</v>
      </c>
      <c r="AV314" s="1203">
        <f t="shared" si="1050"/>
        <v>0</v>
      </c>
      <c r="AW314" s="1203">
        <f t="shared" si="1051"/>
        <v>0</v>
      </c>
      <c r="AX314" s="1203">
        <f t="shared" si="1052"/>
        <v>0</v>
      </c>
      <c r="AY314" s="1243"/>
      <c r="BC314" s="1202">
        <f t="shared" si="1053"/>
        <v>0</v>
      </c>
      <c r="BD314" s="1203">
        <f t="shared" si="1054"/>
        <v>0</v>
      </c>
      <c r="BE314" s="1203">
        <f t="shared" si="1055"/>
        <v>0</v>
      </c>
      <c r="BF314" s="1203">
        <f t="shared" si="1056"/>
        <v>0</v>
      </c>
      <c r="BG314" s="1243"/>
      <c r="BK314" s="1202">
        <f t="shared" si="1057"/>
        <v>0</v>
      </c>
      <c r="BL314" s="1203">
        <f t="shared" si="1058"/>
        <v>0</v>
      </c>
      <c r="BM314" s="1203">
        <f t="shared" si="1059"/>
        <v>0</v>
      </c>
      <c r="BN314" s="1203">
        <f t="shared" si="1060"/>
        <v>0</v>
      </c>
      <c r="BO314" s="1243"/>
      <c r="BS314" s="1202">
        <f t="shared" si="1061"/>
        <v>0</v>
      </c>
      <c r="BT314" s="1203">
        <f t="shared" si="1062"/>
        <v>0</v>
      </c>
      <c r="BU314" s="1203">
        <f t="shared" si="1063"/>
        <v>0</v>
      </c>
      <c r="BV314" s="1203">
        <f t="shared" si="1064"/>
        <v>0</v>
      </c>
      <c r="BW314" s="1243"/>
      <c r="CA314" s="1202">
        <f t="shared" si="1065"/>
        <v>0</v>
      </c>
      <c r="CB314" s="1203">
        <f t="shared" si="1066"/>
        <v>0</v>
      </c>
      <c r="CC314" s="1203">
        <f t="shared" si="1067"/>
        <v>0</v>
      </c>
      <c r="CD314" s="1203">
        <f t="shared" si="1068"/>
        <v>0</v>
      </c>
      <c r="CE314" s="1243"/>
      <c r="CI314" s="1202">
        <f t="shared" si="1069"/>
        <v>0</v>
      </c>
      <c r="CJ314" s="1203">
        <f t="shared" si="1070"/>
        <v>0</v>
      </c>
      <c r="CK314" s="1203">
        <f t="shared" si="1071"/>
        <v>0</v>
      </c>
      <c r="CL314" s="1203">
        <f t="shared" si="1072"/>
        <v>0</v>
      </c>
      <c r="CM314" s="1243"/>
      <c r="CQ314" s="1202">
        <f t="shared" si="1073"/>
        <v>0</v>
      </c>
      <c r="CR314" s="1203">
        <f t="shared" si="1074"/>
        <v>0</v>
      </c>
      <c r="CS314" s="1203">
        <f t="shared" si="1075"/>
        <v>0</v>
      </c>
      <c r="CT314" s="1203">
        <f t="shared" si="1076"/>
        <v>0</v>
      </c>
      <c r="CU314" s="1243"/>
      <c r="CY314" s="1202">
        <f t="shared" si="1077"/>
        <v>0</v>
      </c>
      <c r="CZ314" s="1203">
        <f t="shared" si="1078"/>
        <v>0</v>
      </c>
      <c r="DA314" s="1203">
        <f t="shared" si="1079"/>
        <v>0</v>
      </c>
      <c r="DB314" s="1203">
        <f t="shared" si="1080"/>
        <v>0</v>
      </c>
      <c r="DC314" s="1243"/>
      <c r="DG314" s="1202">
        <f t="shared" si="1081"/>
        <v>0</v>
      </c>
      <c r="DH314" s="1203">
        <f t="shared" si="1082"/>
        <v>0</v>
      </c>
      <c r="DI314" s="1203">
        <f t="shared" si="1083"/>
        <v>0</v>
      </c>
      <c r="DJ314" s="1203">
        <f t="shared" si="1084"/>
        <v>0</v>
      </c>
      <c r="DK314" s="1243"/>
      <c r="DO314" s="1202">
        <f t="shared" si="1085"/>
        <v>0</v>
      </c>
      <c r="DP314" s="1203">
        <f t="shared" si="1086"/>
        <v>0</v>
      </c>
      <c r="DQ314" s="1203">
        <f t="shared" si="1087"/>
        <v>0</v>
      </c>
      <c r="DR314" s="1203">
        <f t="shared" si="1088"/>
        <v>0</v>
      </c>
      <c r="DS314" s="1243"/>
      <c r="DW314" s="1202">
        <f t="shared" si="1089"/>
        <v>0</v>
      </c>
      <c r="DX314" s="1203">
        <f t="shared" si="1090"/>
        <v>0</v>
      </c>
      <c r="DY314" s="1203">
        <f t="shared" si="1091"/>
        <v>0</v>
      </c>
      <c r="DZ314" s="1203">
        <f t="shared" si="1092"/>
        <v>0</v>
      </c>
      <c r="EA314" s="1243"/>
      <c r="EE314" s="1202">
        <f t="shared" si="1093"/>
        <v>0</v>
      </c>
      <c r="EF314" s="1203">
        <f t="shared" si="1094"/>
        <v>0</v>
      </c>
      <c r="EG314" s="1203">
        <f t="shared" si="1095"/>
        <v>0</v>
      </c>
      <c r="EH314" s="1203">
        <f t="shared" si="1096"/>
        <v>0</v>
      </c>
      <c r="EI314" s="1243"/>
      <c r="EM314" s="1202">
        <f t="shared" si="1097"/>
        <v>0</v>
      </c>
      <c r="EN314" s="1203">
        <f t="shared" si="1098"/>
        <v>0</v>
      </c>
      <c r="EO314" s="1203">
        <f t="shared" si="1099"/>
        <v>0</v>
      </c>
      <c r="EP314" s="1203">
        <f t="shared" si="1100"/>
        <v>0</v>
      </c>
      <c r="EQ314" s="1243"/>
      <c r="EU314" s="1202">
        <f t="shared" si="1101"/>
        <v>0</v>
      </c>
      <c r="EV314" s="1203">
        <f t="shared" si="1102"/>
        <v>0</v>
      </c>
      <c r="EW314" s="1203">
        <f t="shared" si="1103"/>
        <v>0</v>
      </c>
      <c r="EX314" s="1203">
        <f t="shared" si="1104"/>
        <v>0</v>
      </c>
      <c r="EY314" s="1243"/>
      <c r="FC314" s="1202">
        <f t="shared" si="1105"/>
        <v>0</v>
      </c>
      <c r="FD314" s="1203">
        <f t="shared" si="1106"/>
        <v>0</v>
      </c>
      <c r="FE314" s="1203">
        <f t="shared" si="1107"/>
        <v>0</v>
      </c>
      <c r="FF314" s="1203">
        <f t="shared" si="1108"/>
        <v>0</v>
      </c>
      <c r="FG314" s="1243"/>
      <c r="FK314" s="1202">
        <f t="shared" si="1109"/>
        <v>0</v>
      </c>
      <c r="FL314" s="1203">
        <f t="shared" si="1110"/>
        <v>0</v>
      </c>
      <c r="FM314" s="1203">
        <f t="shared" si="1111"/>
        <v>0</v>
      </c>
      <c r="FN314" s="1203">
        <f t="shared" si="1112"/>
        <v>0</v>
      </c>
      <c r="FO314" s="1243"/>
    </row>
    <row r="315" spans="1:171">
      <c r="A315" s="1325"/>
      <c r="B315" s="206" t="s">
        <v>348</v>
      </c>
      <c r="C315" s="1197"/>
      <c r="D315" s="1199">
        <v>411.8</v>
      </c>
      <c r="E315" s="629" t="s">
        <v>351</v>
      </c>
      <c r="F315" s="1199"/>
      <c r="G315" s="629">
        <f>'Sch 3B - Other Items'!G19</f>
        <v>0</v>
      </c>
      <c r="H315" s="629">
        <f>'Sch 3B - Other Items'!H19</f>
        <v>0</v>
      </c>
      <c r="I315" s="629">
        <f>'Sch 3B - Other Items'!I19</f>
        <v>0</v>
      </c>
      <c r="J315" s="630">
        <f>'Sch 3B - Other Items'!J19</f>
        <v>0</v>
      </c>
      <c r="K315" s="1167">
        <f t="shared" si="1032"/>
        <v>1</v>
      </c>
      <c r="O315" s="1202">
        <f t="shared" si="1033"/>
        <v>0</v>
      </c>
      <c r="P315" s="1203">
        <f t="shared" si="1034"/>
        <v>0</v>
      </c>
      <c r="Q315" s="1203">
        <f t="shared" si="1035"/>
        <v>0</v>
      </c>
      <c r="R315" s="1203">
        <f t="shared" si="1036"/>
        <v>0</v>
      </c>
      <c r="S315" s="1243"/>
      <c r="W315" s="1202">
        <f t="shared" si="1037"/>
        <v>0</v>
      </c>
      <c r="X315" s="1203">
        <f t="shared" si="1038"/>
        <v>0</v>
      </c>
      <c r="Y315" s="1203">
        <f t="shared" si="1039"/>
        <v>0</v>
      </c>
      <c r="Z315" s="1203">
        <f t="shared" si="1040"/>
        <v>0</v>
      </c>
      <c r="AA315" s="1243"/>
      <c r="AE315" s="1202">
        <f t="shared" si="1041"/>
        <v>0</v>
      </c>
      <c r="AF315" s="1203">
        <f t="shared" si="1042"/>
        <v>0</v>
      </c>
      <c r="AG315" s="1203">
        <f t="shared" si="1043"/>
        <v>0</v>
      </c>
      <c r="AH315" s="1203">
        <f t="shared" si="1044"/>
        <v>0</v>
      </c>
      <c r="AI315" s="1243"/>
      <c r="AM315" s="1202">
        <f t="shared" si="1045"/>
        <v>0</v>
      </c>
      <c r="AN315" s="1203">
        <f t="shared" si="1046"/>
        <v>0</v>
      </c>
      <c r="AO315" s="1203">
        <f t="shared" si="1047"/>
        <v>0</v>
      </c>
      <c r="AP315" s="1203">
        <f t="shared" si="1048"/>
        <v>0</v>
      </c>
      <c r="AQ315" s="1243"/>
      <c r="AU315" s="1202">
        <f t="shared" si="1049"/>
        <v>0</v>
      </c>
      <c r="AV315" s="1203">
        <f t="shared" si="1050"/>
        <v>0</v>
      </c>
      <c r="AW315" s="1203">
        <f t="shared" si="1051"/>
        <v>0</v>
      </c>
      <c r="AX315" s="1203">
        <f t="shared" si="1052"/>
        <v>0</v>
      </c>
      <c r="AY315" s="1243"/>
      <c r="BC315" s="1202">
        <f t="shared" si="1053"/>
        <v>0</v>
      </c>
      <c r="BD315" s="1203">
        <f t="shared" si="1054"/>
        <v>0</v>
      </c>
      <c r="BE315" s="1203">
        <f t="shared" si="1055"/>
        <v>0</v>
      </c>
      <c r="BF315" s="1203">
        <f t="shared" si="1056"/>
        <v>0</v>
      </c>
      <c r="BG315" s="1243"/>
      <c r="BK315" s="1202">
        <f t="shared" si="1057"/>
        <v>0</v>
      </c>
      <c r="BL315" s="1203">
        <f t="shared" si="1058"/>
        <v>0</v>
      </c>
      <c r="BM315" s="1203">
        <f t="shared" si="1059"/>
        <v>0</v>
      </c>
      <c r="BN315" s="1203">
        <f t="shared" si="1060"/>
        <v>0</v>
      </c>
      <c r="BO315" s="1243"/>
      <c r="BS315" s="1202">
        <f t="shared" si="1061"/>
        <v>0</v>
      </c>
      <c r="BT315" s="1203">
        <f t="shared" si="1062"/>
        <v>0</v>
      </c>
      <c r="BU315" s="1203">
        <f t="shared" si="1063"/>
        <v>0</v>
      </c>
      <c r="BV315" s="1203">
        <f t="shared" si="1064"/>
        <v>0</v>
      </c>
      <c r="BW315" s="1243"/>
      <c r="CA315" s="1202">
        <f t="shared" si="1065"/>
        <v>0</v>
      </c>
      <c r="CB315" s="1203">
        <f t="shared" si="1066"/>
        <v>0</v>
      </c>
      <c r="CC315" s="1203">
        <f t="shared" si="1067"/>
        <v>0</v>
      </c>
      <c r="CD315" s="1203">
        <f t="shared" si="1068"/>
        <v>0</v>
      </c>
      <c r="CE315" s="1243"/>
      <c r="CI315" s="1202">
        <f t="shared" si="1069"/>
        <v>0</v>
      </c>
      <c r="CJ315" s="1203">
        <f t="shared" si="1070"/>
        <v>0</v>
      </c>
      <c r="CK315" s="1203">
        <f t="shared" si="1071"/>
        <v>0</v>
      </c>
      <c r="CL315" s="1203">
        <f t="shared" si="1072"/>
        <v>0</v>
      </c>
      <c r="CM315" s="1243"/>
      <c r="CQ315" s="1202">
        <f t="shared" si="1073"/>
        <v>0</v>
      </c>
      <c r="CR315" s="1203">
        <f t="shared" si="1074"/>
        <v>0</v>
      </c>
      <c r="CS315" s="1203">
        <f t="shared" si="1075"/>
        <v>0</v>
      </c>
      <c r="CT315" s="1203">
        <f t="shared" si="1076"/>
        <v>0</v>
      </c>
      <c r="CU315" s="1243"/>
      <c r="CY315" s="1202">
        <f t="shared" si="1077"/>
        <v>0</v>
      </c>
      <c r="CZ315" s="1203">
        <f t="shared" si="1078"/>
        <v>0</v>
      </c>
      <c r="DA315" s="1203">
        <f t="shared" si="1079"/>
        <v>0</v>
      </c>
      <c r="DB315" s="1203">
        <f t="shared" si="1080"/>
        <v>0</v>
      </c>
      <c r="DC315" s="1243"/>
      <c r="DG315" s="1202">
        <f t="shared" si="1081"/>
        <v>0</v>
      </c>
      <c r="DH315" s="1203">
        <f t="shared" si="1082"/>
        <v>0</v>
      </c>
      <c r="DI315" s="1203">
        <f t="shared" si="1083"/>
        <v>0</v>
      </c>
      <c r="DJ315" s="1203">
        <f t="shared" si="1084"/>
        <v>0</v>
      </c>
      <c r="DK315" s="1243"/>
      <c r="DO315" s="1202">
        <f t="shared" si="1085"/>
        <v>0</v>
      </c>
      <c r="DP315" s="1203">
        <f t="shared" si="1086"/>
        <v>0</v>
      </c>
      <c r="DQ315" s="1203">
        <f t="shared" si="1087"/>
        <v>0</v>
      </c>
      <c r="DR315" s="1203">
        <f t="shared" si="1088"/>
        <v>0</v>
      </c>
      <c r="DS315" s="1243"/>
      <c r="DW315" s="1202">
        <f t="shared" si="1089"/>
        <v>0</v>
      </c>
      <c r="DX315" s="1203">
        <f t="shared" si="1090"/>
        <v>0</v>
      </c>
      <c r="DY315" s="1203">
        <f t="shared" si="1091"/>
        <v>0</v>
      </c>
      <c r="DZ315" s="1203">
        <f t="shared" si="1092"/>
        <v>0</v>
      </c>
      <c r="EA315" s="1243"/>
      <c r="EE315" s="1202">
        <f t="shared" si="1093"/>
        <v>0</v>
      </c>
      <c r="EF315" s="1203">
        <f t="shared" si="1094"/>
        <v>0</v>
      </c>
      <c r="EG315" s="1203">
        <f t="shared" si="1095"/>
        <v>0</v>
      </c>
      <c r="EH315" s="1203">
        <f t="shared" si="1096"/>
        <v>0</v>
      </c>
      <c r="EI315" s="1243"/>
      <c r="EM315" s="1202">
        <f t="shared" si="1097"/>
        <v>0</v>
      </c>
      <c r="EN315" s="1203">
        <f t="shared" si="1098"/>
        <v>0</v>
      </c>
      <c r="EO315" s="1203">
        <f t="shared" si="1099"/>
        <v>0</v>
      </c>
      <c r="EP315" s="1203">
        <f t="shared" si="1100"/>
        <v>0</v>
      </c>
      <c r="EQ315" s="1243"/>
      <c r="EU315" s="1202">
        <f t="shared" si="1101"/>
        <v>0</v>
      </c>
      <c r="EV315" s="1203">
        <f t="shared" si="1102"/>
        <v>0</v>
      </c>
      <c r="EW315" s="1203">
        <f t="shared" si="1103"/>
        <v>0</v>
      </c>
      <c r="EX315" s="1203">
        <f t="shared" si="1104"/>
        <v>0</v>
      </c>
      <c r="EY315" s="1243"/>
      <c r="FC315" s="1202">
        <f t="shared" si="1105"/>
        <v>0</v>
      </c>
      <c r="FD315" s="1203">
        <f t="shared" si="1106"/>
        <v>0</v>
      </c>
      <c r="FE315" s="1203">
        <f t="shared" si="1107"/>
        <v>0</v>
      </c>
      <c r="FF315" s="1203">
        <f t="shared" si="1108"/>
        <v>0</v>
      </c>
      <c r="FG315" s="1243"/>
      <c r="FK315" s="1202">
        <f t="shared" si="1109"/>
        <v>0</v>
      </c>
      <c r="FL315" s="1203">
        <f t="shared" si="1110"/>
        <v>0</v>
      </c>
      <c r="FM315" s="1203">
        <f t="shared" si="1111"/>
        <v>0</v>
      </c>
      <c r="FN315" s="1203">
        <f t="shared" si="1112"/>
        <v>0</v>
      </c>
      <c r="FO315" s="1243"/>
    </row>
    <row r="316" spans="1:171">
      <c r="A316" s="1325"/>
      <c r="B316" s="803" t="s">
        <v>539</v>
      </c>
      <c r="C316" s="1197"/>
      <c r="D316" s="1199">
        <v>411.9</v>
      </c>
      <c r="E316" s="629" t="s">
        <v>351</v>
      </c>
      <c r="F316" s="1199"/>
      <c r="G316" s="629">
        <f>'Sch 3B - Other Items'!G20</f>
        <v>0</v>
      </c>
      <c r="H316" s="629">
        <f>'Sch 3B - Other Items'!H20</f>
        <v>0</v>
      </c>
      <c r="I316" s="629">
        <f>'Sch 3B - Other Items'!I20</f>
        <v>0</v>
      </c>
      <c r="J316" s="630">
        <f>'Sch 3B - Other Items'!J20</f>
        <v>0</v>
      </c>
      <c r="K316" s="1167">
        <f t="shared" si="1032"/>
        <v>1</v>
      </c>
      <c r="O316" s="1202">
        <f t="shared" si="1033"/>
        <v>0</v>
      </c>
      <c r="P316" s="1203">
        <f t="shared" si="1034"/>
        <v>0</v>
      </c>
      <c r="Q316" s="1203">
        <f t="shared" si="1035"/>
        <v>0</v>
      </c>
      <c r="R316" s="1203">
        <f t="shared" si="1036"/>
        <v>0</v>
      </c>
      <c r="S316" s="1243"/>
      <c r="W316" s="1202">
        <f t="shared" si="1037"/>
        <v>0</v>
      </c>
      <c r="X316" s="1203">
        <f t="shared" si="1038"/>
        <v>0</v>
      </c>
      <c r="Y316" s="1203">
        <f t="shared" si="1039"/>
        <v>0</v>
      </c>
      <c r="Z316" s="1203">
        <f t="shared" si="1040"/>
        <v>0</v>
      </c>
      <c r="AA316" s="1243"/>
      <c r="AE316" s="1202">
        <f t="shared" si="1041"/>
        <v>0</v>
      </c>
      <c r="AF316" s="1203">
        <f t="shared" si="1042"/>
        <v>0</v>
      </c>
      <c r="AG316" s="1203">
        <f t="shared" si="1043"/>
        <v>0</v>
      </c>
      <c r="AH316" s="1203">
        <f t="shared" si="1044"/>
        <v>0</v>
      </c>
      <c r="AI316" s="1243"/>
      <c r="AM316" s="1202">
        <f t="shared" si="1045"/>
        <v>0</v>
      </c>
      <c r="AN316" s="1203">
        <f t="shared" si="1046"/>
        <v>0</v>
      </c>
      <c r="AO316" s="1203">
        <f t="shared" si="1047"/>
        <v>0</v>
      </c>
      <c r="AP316" s="1203">
        <f t="shared" si="1048"/>
        <v>0</v>
      </c>
      <c r="AQ316" s="1243"/>
      <c r="AU316" s="1202">
        <f t="shared" si="1049"/>
        <v>0</v>
      </c>
      <c r="AV316" s="1203">
        <f t="shared" si="1050"/>
        <v>0</v>
      </c>
      <c r="AW316" s="1203">
        <f t="shared" si="1051"/>
        <v>0</v>
      </c>
      <c r="AX316" s="1203">
        <f t="shared" si="1052"/>
        <v>0</v>
      </c>
      <c r="AY316" s="1243"/>
      <c r="BC316" s="1202">
        <f t="shared" si="1053"/>
        <v>0</v>
      </c>
      <c r="BD316" s="1203">
        <f t="shared" si="1054"/>
        <v>0</v>
      </c>
      <c r="BE316" s="1203">
        <f t="shared" si="1055"/>
        <v>0</v>
      </c>
      <c r="BF316" s="1203">
        <f t="shared" si="1056"/>
        <v>0</v>
      </c>
      <c r="BG316" s="1243"/>
      <c r="BK316" s="1202">
        <f t="shared" si="1057"/>
        <v>0</v>
      </c>
      <c r="BL316" s="1203">
        <f t="shared" si="1058"/>
        <v>0</v>
      </c>
      <c r="BM316" s="1203">
        <f t="shared" si="1059"/>
        <v>0</v>
      </c>
      <c r="BN316" s="1203">
        <f t="shared" si="1060"/>
        <v>0</v>
      </c>
      <c r="BO316" s="1243"/>
      <c r="BS316" s="1202">
        <f t="shared" si="1061"/>
        <v>0</v>
      </c>
      <c r="BT316" s="1203">
        <f t="shared" si="1062"/>
        <v>0</v>
      </c>
      <c r="BU316" s="1203">
        <f t="shared" si="1063"/>
        <v>0</v>
      </c>
      <c r="BV316" s="1203">
        <f t="shared" si="1064"/>
        <v>0</v>
      </c>
      <c r="BW316" s="1243"/>
      <c r="CA316" s="1202">
        <f t="shared" si="1065"/>
        <v>0</v>
      </c>
      <c r="CB316" s="1203">
        <f t="shared" si="1066"/>
        <v>0</v>
      </c>
      <c r="CC316" s="1203">
        <f t="shared" si="1067"/>
        <v>0</v>
      </c>
      <c r="CD316" s="1203">
        <f t="shared" si="1068"/>
        <v>0</v>
      </c>
      <c r="CE316" s="1243"/>
      <c r="CI316" s="1202">
        <f t="shared" si="1069"/>
        <v>0</v>
      </c>
      <c r="CJ316" s="1203">
        <f t="shared" si="1070"/>
        <v>0</v>
      </c>
      <c r="CK316" s="1203">
        <f t="shared" si="1071"/>
        <v>0</v>
      </c>
      <c r="CL316" s="1203">
        <f t="shared" si="1072"/>
        <v>0</v>
      </c>
      <c r="CM316" s="1243"/>
      <c r="CQ316" s="1202">
        <f t="shared" si="1073"/>
        <v>0</v>
      </c>
      <c r="CR316" s="1203">
        <f t="shared" si="1074"/>
        <v>0</v>
      </c>
      <c r="CS316" s="1203">
        <f t="shared" si="1075"/>
        <v>0</v>
      </c>
      <c r="CT316" s="1203">
        <f t="shared" si="1076"/>
        <v>0</v>
      </c>
      <c r="CU316" s="1243"/>
      <c r="CY316" s="1202">
        <f t="shared" si="1077"/>
        <v>0</v>
      </c>
      <c r="CZ316" s="1203">
        <f t="shared" si="1078"/>
        <v>0</v>
      </c>
      <c r="DA316" s="1203">
        <f t="shared" si="1079"/>
        <v>0</v>
      </c>
      <c r="DB316" s="1203">
        <f t="shared" si="1080"/>
        <v>0</v>
      </c>
      <c r="DC316" s="1243"/>
      <c r="DG316" s="1202">
        <f t="shared" si="1081"/>
        <v>0</v>
      </c>
      <c r="DH316" s="1203">
        <f t="shared" si="1082"/>
        <v>0</v>
      </c>
      <c r="DI316" s="1203">
        <f t="shared" si="1083"/>
        <v>0</v>
      </c>
      <c r="DJ316" s="1203">
        <f t="shared" si="1084"/>
        <v>0</v>
      </c>
      <c r="DK316" s="1243"/>
      <c r="DO316" s="1202">
        <f t="shared" si="1085"/>
        <v>0</v>
      </c>
      <c r="DP316" s="1203">
        <f t="shared" si="1086"/>
        <v>0</v>
      </c>
      <c r="DQ316" s="1203">
        <f t="shared" si="1087"/>
        <v>0</v>
      </c>
      <c r="DR316" s="1203">
        <f t="shared" si="1088"/>
        <v>0</v>
      </c>
      <c r="DS316" s="1243"/>
      <c r="DW316" s="1202">
        <f t="shared" si="1089"/>
        <v>0</v>
      </c>
      <c r="DX316" s="1203">
        <f t="shared" si="1090"/>
        <v>0</v>
      </c>
      <c r="DY316" s="1203">
        <f t="shared" si="1091"/>
        <v>0</v>
      </c>
      <c r="DZ316" s="1203">
        <f t="shared" si="1092"/>
        <v>0</v>
      </c>
      <c r="EA316" s="1243"/>
      <c r="EE316" s="1202">
        <f t="shared" si="1093"/>
        <v>0</v>
      </c>
      <c r="EF316" s="1203">
        <f t="shared" si="1094"/>
        <v>0</v>
      </c>
      <c r="EG316" s="1203">
        <f t="shared" si="1095"/>
        <v>0</v>
      </c>
      <c r="EH316" s="1203">
        <f t="shared" si="1096"/>
        <v>0</v>
      </c>
      <c r="EI316" s="1243"/>
      <c r="EM316" s="1202">
        <f t="shared" si="1097"/>
        <v>0</v>
      </c>
      <c r="EN316" s="1203">
        <f t="shared" si="1098"/>
        <v>0</v>
      </c>
      <c r="EO316" s="1203">
        <f t="shared" si="1099"/>
        <v>0</v>
      </c>
      <c r="EP316" s="1203">
        <f t="shared" si="1100"/>
        <v>0</v>
      </c>
      <c r="EQ316" s="1243"/>
      <c r="EU316" s="1202">
        <f t="shared" si="1101"/>
        <v>0</v>
      </c>
      <c r="EV316" s="1203">
        <f t="shared" si="1102"/>
        <v>0</v>
      </c>
      <c r="EW316" s="1203">
        <f t="shared" si="1103"/>
        <v>0</v>
      </c>
      <c r="EX316" s="1203">
        <f t="shared" si="1104"/>
        <v>0</v>
      </c>
      <c r="EY316" s="1243"/>
      <c r="FC316" s="1202">
        <f t="shared" si="1105"/>
        <v>0</v>
      </c>
      <c r="FD316" s="1203">
        <f t="shared" si="1106"/>
        <v>0</v>
      </c>
      <c r="FE316" s="1203">
        <f t="shared" si="1107"/>
        <v>0</v>
      </c>
      <c r="FF316" s="1203">
        <f t="shared" si="1108"/>
        <v>0</v>
      </c>
      <c r="FG316" s="1243"/>
      <c r="FK316" s="1202">
        <f t="shared" si="1109"/>
        <v>0</v>
      </c>
      <c r="FL316" s="1203">
        <f t="shared" si="1110"/>
        <v>0</v>
      </c>
      <c r="FM316" s="1203">
        <f t="shared" si="1111"/>
        <v>0</v>
      </c>
      <c r="FN316" s="1203">
        <f t="shared" si="1112"/>
        <v>0</v>
      </c>
      <c r="FO316" s="1243"/>
    </row>
    <row r="317" spans="1:171">
      <c r="A317" s="1325"/>
      <c r="B317" s="206" t="s">
        <v>168</v>
      </c>
      <c r="C317" s="1197"/>
      <c r="D317" s="1199">
        <v>421</v>
      </c>
      <c r="E317" s="629" t="s">
        <v>82</v>
      </c>
      <c r="F317" s="1199"/>
      <c r="G317" s="629">
        <f>'Sch 3B - Other Items'!G21</f>
        <v>0</v>
      </c>
      <c r="H317" s="629">
        <f>'Sch 3B - Other Items'!H21</f>
        <v>0</v>
      </c>
      <c r="I317" s="629">
        <f>'Sch 3B - Other Items'!I21</f>
        <v>0</v>
      </c>
      <c r="J317" s="630">
        <f>'Sch 3B - Other Items'!J21</f>
        <v>0</v>
      </c>
      <c r="K317" s="1167">
        <f t="shared" si="1032"/>
        <v>0</v>
      </c>
      <c r="O317" s="1202">
        <f t="shared" si="1033"/>
        <v>0</v>
      </c>
      <c r="P317" s="1203">
        <f t="shared" si="1034"/>
        <v>0</v>
      </c>
      <c r="Q317" s="1203">
        <f t="shared" si="1035"/>
        <v>0</v>
      </c>
      <c r="R317" s="1203">
        <f t="shared" si="1036"/>
        <v>0</v>
      </c>
      <c r="S317" s="1243"/>
      <c r="W317" s="1202">
        <f t="shared" si="1037"/>
        <v>0</v>
      </c>
      <c r="X317" s="1203">
        <f t="shared" si="1038"/>
        <v>0</v>
      </c>
      <c r="Y317" s="1203">
        <f t="shared" si="1039"/>
        <v>0</v>
      </c>
      <c r="Z317" s="1203">
        <f t="shared" si="1040"/>
        <v>0</v>
      </c>
      <c r="AA317" s="1243"/>
      <c r="AE317" s="1202">
        <f t="shared" si="1041"/>
        <v>0</v>
      </c>
      <c r="AF317" s="1203">
        <f t="shared" si="1042"/>
        <v>0</v>
      </c>
      <c r="AG317" s="1203">
        <f t="shared" si="1043"/>
        <v>0</v>
      </c>
      <c r="AH317" s="1203">
        <f t="shared" si="1044"/>
        <v>0</v>
      </c>
      <c r="AI317" s="1243"/>
      <c r="AM317" s="1202">
        <f t="shared" si="1045"/>
        <v>0</v>
      </c>
      <c r="AN317" s="1203">
        <f t="shared" si="1046"/>
        <v>0</v>
      </c>
      <c r="AO317" s="1203">
        <f t="shared" si="1047"/>
        <v>0</v>
      </c>
      <c r="AP317" s="1203">
        <f t="shared" si="1048"/>
        <v>0</v>
      </c>
      <c r="AQ317" s="1243"/>
      <c r="AU317" s="1202">
        <f t="shared" si="1049"/>
        <v>0</v>
      </c>
      <c r="AV317" s="1203">
        <f t="shared" si="1050"/>
        <v>0</v>
      </c>
      <c r="AW317" s="1203">
        <f t="shared" si="1051"/>
        <v>0</v>
      </c>
      <c r="AX317" s="1203">
        <f t="shared" si="1052"/>
        <v>0</v>
      </c>
      <c r="AY317" s="1243"/>
      <c r="BC317" s="1202">
        <f t="shared" si="1053"/>
        <v>0</v>
      </c>
      <c r="BD317" s="1203">
        <f t="shared" si="1054"/>
        <v>0</v>
      </c>
      <c r="BE317" s="1203">
        <f t="shared" si="1055"/>
        <v>0</v>
      </c>
      <c r="BF317" s="1203">
        <f t="shared" si="1056"/>
        <v>0</v>
      </c>
      <c r="BG317" s="1243"/>
      <c r="BK317" s="1202">
        <f t="shared" si="1057"/>
        <v>0</v>
      </c>
      <c r="BL317" s="1203">
        <f t="shared" si="1058"/>
        <v>0</v>
      </c>
      <c r="BM317" s="1203">
        <f t="shared" si="1059"/>
        <v>0</v>
      </c>
      <c r="BN317" s="1203">
        <f t="shared" si="1060"/>
        <v>0</v>
      </c>
      <c r="BO317" s="1243"/>
      <c r="BS317" s="1202">
        <f t="shared" si="1061"/>
        <v>0</v>
      </c>
      <c r="BT317" s="1203">
        <f t="shared" si="1062"/>
        <v>0</v>
      </c>
      <c r="BU317" s="1203">
        <f t="shared" si="1063"/>
        <v>0</v>
      </c>
      <c r="BV317" s="1203">
        <f t="shared" si="1064"/>
        <v>0</v>
      </c>
      <c r="BW317" s="1243"/>
      <c r="CA317" s="1202">
        <f t="shared" si="1065"/>
        <v>0</v>
      </c>
      <c r="CB317" s="1203">
        <f t="shared" si="1066"/>
        <v>0</v>
      </c>
      <c r="CC317" s="1203">
        <f t="shared" si="1067"/>
        <v>0</v>
      </c>
      <c r="CD317" s="1203">
        <f t="shared" si="1068"/>
        <v>0</v>
      </c>
      <c r="CE317" s="1243"/>
      <c r="CI317" s="1202">
        <f t="shared" si="1069"/>
        <v>0</v>
      </c>
      <c r="CJ317" s="1203">
        <f t="shared" si="1070"/>
        <v>0</v>
      </c>
      <c r="CK317" s="1203">
        <f t="shared" si="1071"/>
        <v>0</v>
      </c>
      <c r="CL317" s="1203">
        <f t="shared" si="1072"/>
        <v>0</v>
      </c>
      <c r="CM317" s="1243"/>
      <c r="CQ317" s="1202">
        <f t="shared" si="1073"/>
        <v>0</v>
      </c>
      <c r="CR317" s="1203">
        <f t="shared" si="1074"/>
        <v>0</v>
      </c>
      <c r="CS317" s="1203">
        <f t="shared" si="1075"/>
        <v>0</v>
      </c>
      <c r="CT317" s="1203">
        <f t="shared" si="1076"/>
        <v>0</v>
      </c>
      <c r="CU317" s="1243"/>
      <c r="CY317" s="1202">
        <f t="shared" si="1077"/>
        <v>0</v>
      </c>
      <c r="CZ317" s="1203">
        <f t="shared" si="1078"/>
        <v>0</v>
      </c>
      <c r="DA317" s="1203">
        <f t="shared" si="1079"/>
        <v>0</v>
      </c>
      <c r="DB317" s="1203">
        <f t="shared" si="1080"/>
        <v>0</v>
      </c>
      <c r="DC317" s="1243"/>
      <c r="DG317" s="1202">
        <f t="shared" si="1081"/>
        <v>0</v>
      </c>
      <c r="DH317" s="1203">
        <f t="shared" si="1082"/>
        <v>0</v>
      </c>
      <c r="DI317" s="1203">
        <f t="shared" si="1083"/>
        <v>0</v>
      </c>
      <c r="DJ317" s="1203">
        <f t="shared" si="1084"/>
        <v>0</v>
      </c>
      <c r="DK317" s="1243"/>
      <c r="DO317" s="1202">
        <f t="shared" si="1085"/>
        <v>0</v>
      </c>
      <c r="DP317" s="1203">
        <f t="shared" si="1086"/>
        <v>0</v>
      </c>
      <c r="DQ317" s="1203">
        <f t="shared" si="1087"/>
        <v>0</v>
      </c>
      <c r="DR317" s="1203">
        <f t="shared" si="1088"/>
        <v>0</v>
      </c>
      <c r="DS317" s="1243"/>
      <c r="DW317" s="1202">
        <f t="shared" si="1089"/>
        <v>0</v>
      </c>
      <c r="DX317" s="1203">
        <f t="shared" si="1090"/>
        <v>0</v>
      </c>
      <c r="DY317" s="1203">
        <f t="shared" si="1091"/>
        <v>0</v>
      </c>
      <c r="DZ317" s="1203">
        <f t="shared" si="1092"/>
        <v>0</v>
      </c>
      <c r="EA317" s="1243"/>
      <c r="EE317" s="1202">
        <f t="shared" si="1093"/>
        <v>0</v>
      </c>
      <c r="EF317" s="1203">
        <f t="shared" si="1094"/>
        <v>0</v>
      </c>
      <c r="EG317" s="1203">
        <f t="shared" si="1095"/>
        <v>0</v>
      </c>
      <c r="EH317" s="1203">
        <f t="shared" si="1096"/>
        <v>0</v>
      </c>
      <c r="EI317" s="1243"/>
      <c r="EM317" s="1202">
        <f t="shared" si="1097"/>
        <v>0</v>
      </c>
      <c r="EN317" s="1203">
        <f t="shared" si="1098"/>
        <v>0</v>
      </c>
      <c r="EO317" s="1203">
        <f t="shared" si="1099"/>
        <v>0</v>
      </c>
      <c r="EP317" s="1203">
        <f t="shared" si="1100"/>
        <v>0</v>
      </c>
      <c r="EQ317" s="1243"/>
      <c r="EU317" s="1202">
        <f t="shared" si="1101"/>
        <v>0</v>
      </c>
      <c r="EV317" s="1203">
        <f t="shared" si="1102"/>
        <v>0</v>
      </c>
      <c r="EW317" s="1203">
        <f t="shared" si="1103"/>
        <v>0</v>
      </c>
      <c r="EX317" s="1203">
        <f t="shared" si="1104"/>
        <v>0</v>
      </c>
      <c r="EY317" s="1243"/>
      <c r="FC317" s="1202">
        <f t="shared" si="1105"/>
        <v>0</v>
      </c>
      <c r="FD317" s="1203">
        <f t="shared" si="1106"/>
        <v>0</v>
      </c>
      <c r="FE317" s="1203">
        <f t="shared" si="1107"/>
        <v>0</v>
      </c>
      <c r="FF317" s="1203">
        <f t="shared" si="1108"/>
        <v>0</v>
      </c>
      <c r="FG317" s="1243"/>
      <c r="FK317" s="1202">
        <f t="shared" si="1109"/>
        <v>0</v>
      </c>
      <c r="FL317" s="1203">
        <f t="shared" si="1110"/>
        <v>0</v>
      </c>
      <c r="FM317" s="1203">
        <f t="shared" si="1111"/>
        <v>0</v>
      </c>
      <c r="FN317" s="1203">
        <f t="shared" si="1112"/>
        <v>0</v>
      </c>
      <c r="FO317" s="1243"/>
    </row>
    <row r="318" spans="1:171" ht="16.5">
      <c r="A318" s="1388" t="s">
        <v>47</v>
      </c>
      <c r="B318" s="808"/>
      <c r="C318" s="1226"/>
      <c r="D318" s="1227"/>
      <c r="E318" s="1227"/>
      <c r="F318" s="1228"/>
      <c r="G318" s="1245">
        <f>G311-G312+G313-G314+G315-G316+G317</f>
        <v>0</v>
      </c>
      <c r="H318" s="1245">
        <f>H311-H312+H313-H314+H315-H316+H317</f>
        <v>0</v>
      </c>
      <c r="I318" s="1245">
        <f>I311-I312+I313-I314+I315-I316+I317</f>
        <v>0</v>
      </c>
      <c r="J318" s="1246">
        <f>J311-J312+J313-J314+J315-J316+J317</f>
        <v>0</v>
      </c>
      <c r="K318" s="1167"/>
      <c r="O318" s="1301">
        <f>O311-O312+O313-O314+O315-O316+O317</f>
        <v>0</v>
      </c>
      <c r="P318" s="1389">
        <f>P311-P312+P313-P314+P315-P316+P317</f>
        <v>0</v>
      </c>
      <c r="Q318" s="1389">
        <f>Q311-Q312+Q313-Q314+Q315-Q316+Q317</f>
        <v>0</v>
      </c>
      <c r="R318" s="1389">
        <f>R311-R312+R313-R314+R315-R316+R317</f>
        <v>0</v>
      </c>
      <c r="S318" s="1243"/>
      <c r="W318" s="1301">
        <f>W311-W312+W313-W314+W315-W316+W317</f>
        <v>0</v>
      </c>
      <c r="X318" s="1389">
        <f>X311-X312+X313-X314+X315-X316+X317</f>
        <v>0</v>
      </c>
      <c r="Y318" s="1389">
        <f>Y311-Y312+Y313-Y314+Y315-Y316+Y317</f>
        <v>0</v>
      </c>
      <c r="Z318" s="1389">
        <f>Z311-Z312+Z313-Z314+Z315-Z316+Z317</f>
        <v>0</v>
      </c>
      <c r="AA318" s="1243"/>
      <c r="AE318" s="1301">
        <f>AE311-AE312+AE313-AE314+AE315-AE316+AE317</f>
        <v>0</v>
      </c>
      <c r="AF318" s="1389">
        <f>AF311-AF312+AF313-AF314+AF315-AF316+AF317</f>
        <v>0</v>
      </c>
      <c r="AG318" s="1389">
        <f>AG311-AG312+AG313-AG314+AG315-AG316+AG317</f>
        <v>0</v>
      </c>
      <c r="AH318" s="1389">
        <f>AH311-AH312+AH313-AH314+AH315-AH316+AH317</f>
        <v>0</v>
      </c>
      <c r="AI318" s="1243"/>
      <c r="AM318" s="1301">
        <f>AM311-AM312+AM313-AM314+AM315-AM316+AM317</f>
        <v>0</v>
      </c>
      <c r="AN318" s="1389">
        <f>AN311-AN312+AN313-AN314+AN315-AN316+AN317</f>
        <v>0</v>
      </c>
      <c r="AO318" s="1389">
        <f>AO311-AO312+AO313-AO314+AO315-AO316+AO317</f>
        <v>0</v>
      </c>
      <c r="AP318" s="1389">
        <f>AP311-AP312+AP313-AP314+AP315-AP316+AP317</f>
        <v>0</v>
      </c>
      <c r="AQ318" s="1243"/>
      <c r="AU318" s="1301">
        <f>AU311-AU312+AU313-AU314+AU315-AU316+AU317</f>
        <v>0</v>
      </c>
      <c r="AV318" s="1389">
        <f>AV311-AV312+AV313-AV314+AV315-AV316+AV317</f>
        <v>0</v>
      </c>
      <c r="AW318" s="1389">
        <f>AW311-AW312+AW313-AW314+AW315-AW316+AW317</f>
        <v>0</v>
      </c>
      <c r="AX318" s="1389">
        <f>AX311-AX312+AX313-AX314+AX315-AX316+AX317</f>
        <v>0</v>
      </c>
      <c r="AY318" s="1243"/>
      <c r="BC318" s="1301">
        <f>BC311-BC312+BC313-BC314+BC315-BC316+BC317</f>
        <v>0</v>
      </c>
      <c r="BD318" s="1389">
        <f>BD311-BD312+BD313-BD314+BD315-BD316+BD317</f>
        <v>0</v>
      </c>
      <c r="BE318" s="1389">
        <f>BE311-BE312+BE313-BE314+BE315-BE316+BE317</f>
        <v>0</v>
      </c>
      <c r="BF318" s="1389">
        <f>BF311-BF312+BF313-BF314+BF315-BF316+BF317</f>
        <v>0</v>
      </c>
      <c r="BG318" s="1243"/>
      <c r="BK318" s="1301">
        <f>BK311-BK312+BK313-BK314+BK315-BK316+BK317</f>
        <v>0</v>
      </c>
      <c r="BL318" s="1389">
        <f>BL311-BL312+BL313-BL314+BL315-BL316+BL317</f>
        <v>0</v>
      </c>
      <c r="BM318" s="1389">
        <f>BM311-BM312+BM313-BM314+BM315-BM316+BM317</f>
        <v>0</v>
      </c>
      <c r="BN318" s="1389">
        <f>BN311-BN312+BN313-BN314+BN315-BN316+BN317</f>
        <v>0</v>
      </c>
      <c r="BO318" s="1243"/>
      <c r="BS318" s="1301">
        <f>BS311-BS312+BS313-BS314+BS315-BS316+BS317</f>
        <v>0</v>
      </c>
      <c r="BT318" s="1389">
        <f>BT311-BT312+BT313-BT314+BT315-BT316+BT317</f>
        <v>0</v>
      </c>
      <c r="BU318" s="1389">
        <f>BU311-BU312+BU313-BU314+BU315-BU316+BU317</f>
        <v>0</v>
      </c>
      <c r="BV318" s="1389">
        <f>BV311-BV312+BV313-BV314+BV315-BV316+BV317</f>
        <v>0</v>
      </c>
      <c r="BW318" s="1243"/>
      <c r="CA318" s="1301">
        <f>CA311-CA312+CA313-CA314+CA315-CA316+CA317</f>
        <v>0</v>
      </c>
      <c r="CB318" s="1389">
        <f>CB311-CB312+CB313-CB314+CB315-CB316+CB317</f>
        <v>0</v>
      </c>
      <c r="CC318" s="1389">
        <f>CC311-CC312+CC313-CC314+CC315-CC316+CC317</f>
        <v>0</v>
      </c>
      <c r="CD318" s="1389">
        <f>CD311-CD312+CD313-CD314+CD315-CD316+CD317</f>
        <v>0</v>
      </c>
      <c r="CE318" s="1243"/>
      <c r="CI318" s="1301">
        <f>CI311-CI312+CI313-CI314+CI315-CI316+CI317</f>
        <v>0</v>
      </c>
      <c r="CJ318" s="1389">
        <f>CJ311-CJ312+CJ313-CJ314+CJ315-CJ316+CJ317</f>
        <v>0</v>
      </c>
      <c r="CK318" s="1389">
        <f>CK311-CK312+CK313-CK314+CK315-CK316+CK317</f>
        <v>0</v>
      </c>
      <c r="CL318" s="1389">
        <f>CL311-CL312+CL313-CL314+CL315-CL316+CL317</f>
        <v>0</v>
      </c>
      <c r="CM318" s="1243"/>
      <c r="CQ318" s="1301">
        <f>CQ311-CQ312+CQ313-CQ314+CQ315-CQ316+CQ317</f>
        <v>0</v>
      </c>
      <c r="CR318" s="1389">
        <f>CR311-CR312+CR313-CR314+CR315-CR316+CR317</f>
        <v>0</v>
      </c>
      <c r="CS318" s="1389">
        <f>CS311-CS312+CS313-CS314+CS315-CS316+CS317</f>
        <v>0</v>
      </c>
      <c r="CT318" s="1389">
        <f>CT311-CT312+CT313-CT314+CT315-CT316+CT317</f>
        <v>0</v>
      </c>
      <c r="CU318" s="1243"/>
      <c r="CY318" s="1301">
        <f>CY311-CY312+CY313-CY314+CY315-CY316+CY317</f>
        <v>0</v>
      </c>
      <c r="CZ318" s="1389">
        <f>CZ311-CZ312+CZ313-CZ314+CZ315-CZ316+CZ317</f>
        <v>0</v>
      </c>
      <c r="DA318" s="1389">
        <f>DA311-DA312+DA313-DA314+DA315-DA316+DA317</f>
        <v>0</v>
      </c>
      <c r="DB318" s="1389">
        <f>DB311-DB312+DB313-DB314+DB315-DB316+DB317</f>
        <v>0</v>
      </c>
      <c r="DC318" s="1243"/>
      <c r="DG318" s="1301">
        <f>DG311-DG312+DG313-DG314+DG315-DG316+DG317</f>
        <v>0</v>
      </c>
      <c r="DH318" s="1389">
        <f>DH311-DH312+DH313-DH314+DH315-DH316+DH317</f>
        <v>0</v>
      </c>
      <c r="DI318" s="1389">
        <f>DI311-DI312+DI313-DI314+DI315-DI316+DI317</f>
        <v>0</v>
      </c>
      <c r="DJ318" s="1389">
        <f>DJ311-DJ312+DJ313-DJ314+DJ315-DJ316+DJ317</f>
        <v>0</v>
      </c>
      <c r="DK318" s="1243"/>
      <c r="DO318" s="1301">
        <f>DO311-DO312+DO313-DO314+DO315-DO316+DO317</f>
        <v>0</v>
      </c>
      <c r="DP318" s="1389">
        <f>DP311-DP312+DP313-DP314+DP315-DP316+DP317</f>
        <v>0</v>
      </c>
      <c r="DQ318" s="1389">
        <f>DQ311-DQ312+DQ313-DQ314+DQ315-DQ316+DQ317</f>
        <v>0</v>
      </c>
      <c r="DR318" s="1389">
        <f>DR311-DR312+DR313-DR314+DR315-DR316+DR317</f>
        <v>0</v>
      </c>
      <c r="DS318" s="1243"/>
      <c r="DW318" s="1301">
        <f>DW311-DW312+DW313-DW314+DW315-DW316+DW317</f>
        <v>0</v>
      </c>
      <c r="DX318" s="1389">
        <f>DX311-DX312+DX313-DX314+DX315-DX316+DX317</f>
        <v>0</v>
      </c>
      <c r="DY318" s="1389">
        <f>DY311-DY312+DY313-DY314+DY315-DY316+DY317</f>
        <v>0</v>
      </c>
      <c r="DZ318" s="1389">
        <f>DZ311-DZ312+DZ313-DZ314+DZ315-DZ316+DZ317</f>
        <v>0</v>
      </c>
      <c r="EA318" s="1243"/>
      <c r="EE318" s="1301">
        <f>EE311-EE312+EE313-EE314+EE315-EE316+EE317</f>
        <v>0</v>
      </c>
      <c r="EF318" s="1389">
        <f>EF311-EF312+EF313-EF314+EF315-EF316+EF317</f>
        <v>0</v>
      </c>
      <c r="EG318" s="1389">
        <f>EG311-EG312+EG313-EG314+EG315-EG316+EG317</f>
        <v>0</v>
      </c>
      <c r="EH318" s="1389">
        <f>EH311-EH312+EH313-EH314+EH315-EH316+EH317</f>
        <v>0</v>
      </c>
      <c r="EI318" s="1243"/>
      <c r="EM318" s="1301">
        <f>EM311-EM312+EM313-EM314+EM315-EM316+EM317</f>
        <v>0</v>
      </c>
      <c r="EN318" s="1389">
        <f>EN311-EN312+EN313-EN314+EN315-EN316+EN317</f>
        <v>0</v>
      </c>
      <c r="EO318" s="1389">
        <f>EO311-EO312+EO313-EO314+EO315-EO316+EO317</f>
        <v>0</v>
      </c>
      <c r="EP318" s="1389">
        <f>EP311-EP312+EP313-EP314+EP315-EP316+EP317</f>
        <v>0</v>
      </c>
      <c r="EQ318" s="1243"/>
      <c r="EU318" s="1301">
        <f>EU311-EU312+EU313-EU314+EU315-EU316+EU317</f>
        <v>0</v>
      </c>
      <c r="EV318" s="1389">
        <f>EV311-EV312+EV313-EV314+EV315-EV316+EV317</f>
        <v>0</v>
      </c>
      <c r="EW318" s="1389">
        <f>EW311-EW312+EW313-EW314+EW315-EW316+EW317</f>
        <v>0</v>
      </c>
      <c r="EX318" s="1389">
        <f>EX311-EX312+EX313-EX314+EX315-EX316+EX317</f>
        <v>0</v>
      </c>
      <c r="EY318" s="1243"/>
      <c r="FC318" s="1301">
        <f>FC311-FC312+FC313-FC314+FC315-FC316+FC317</f>
        <v>0</v>
      </c>
      <c r="FD318" s="1389">
        <f>FD311-FD312+FD313-FD314+FD315-FD316+FD317</f>
        <v>0</v>
      </c>
      <c r="FE318" s="1389">
        <f>FE311-FE312+FE313-FE314+FE315-FE316+FE317</f>
        <v>0</v>
      </c>
      <c r="FF318" s="1389">
        <f>FF311-FF312+FF313-FF314+FF315-FF316+FF317</f>
        <v>0</v>
      </c>
      <c r="FG318" s="1243"/>
      <c r="FK318" s="1301">
        <f>FK311-FK312+FK313-FK314+FK315-FK316+FK317</f>
        <v>0</v>
      </c>
      <c r="FL318" s="1389">
        <f>FL311-FL312+FL313-FL314+FL315-FL316+FL317</f>
        <v>0</v>
      </c>
      <c r="FM318" s="1389">
        <f>FM311-FM312+FM313-FM314+FM315-FM316+FM317</f>
        <v>0</v>
      </c>
      <c r="FN318" s="1389">
        <f>FN311-FN312+FN313-FN314+FN315-FN316+FN317</f>
        <v>0</v>
      </c>
      <c r="FO318" s="1243"/>
    </row>
    <row r="319" spans="1:171">
      <c r="A319" s="1390"/>
      <c r="B319" s="808"/>
      <c r="C319" s="847"/>
      <c r="D319" s="847"/>
      <c r="E319" s="521"/>
      <c r="F319" s="521"/>
      <c r="G319" s="817"/>
      <c r="H319" s="817"/>
      <c r="I319" s="817"/>
      <c r="J319" s="818"/>
      <c r="K319" s="1167"/>
      <c r="S319" s="1243"/>
      <c r="AA319" s="1243"/>
      <c r="AI319" s="1243"/>
      <c r="AQ319" s="1243"/>
      <c r="AY319" s="1243"/>
      <c r="BG319" s="1243"/>
      <c r="BO319" s="1243"/>
      <c r="BW319" s="1243"/>
      <c r="CE319" s="1243"/>
      <c r="CM319" s="1243"/>
      <c r="CU319" s="1243"/>
      <c r="DC319" s="1243"/>
      <c r="DK319" s="1243"/>
      <c r="DS319" s="1243"/>
      <c r="EA319" s="1243"/>
      <c r="EI319" s="1243"/>
      <c r="EQ319" s="1243"/>
      <c r="EY319" s="1243"/>
      <c r="FG319" s="1243"/>
      <c r="FO319" s="1243"/>
    </row>
    <row r="320" spans="1:171" ht="16.5">
      <c r="A320" s="1375" t="s">
        <v>540</v>
      </c>
      <c r="B320" s="808"/>
      <c r="C320" s="521"/>
      <c r="D320" s="521"/>
      <c r="E320" s="521"/>
      <c r="F320" s="521"/>
      <c r="G320" s="817"/>
      <c r="H320" s="817"/>
      <c r="I320" s="817"/>
      <c r="J320" s="818"/>
      <c r="K320" s="1167"/>
      <c r="S320" s="1243"/>
      <c r="AA320" s="1243"/>
      <c r="AI320" s="1243"/>
      <c r="AQ320" s="1243"/>
      <c r="AY320" s="1243"/>
      <c r="BG320" s="1243"/>
      <c r="BO320" s="1243"/>
      <c r="BW320" s="1243"/>
      <c r="CE320" s="1243"/>
      <c r="CM320" s="1243"/>
      <c r="CU320" s="1243"/>
      <c r="DC320" s="1243"/>
      <c r="DK320" s="1243"/>
      <c r="DS320" s="1243"/>
      <c r="EA320" s="1243"/>
      <c r="EI320" s="1243"/>
      <c r="EQ320" s="1243"/>
      <c r="EY320" s="1243"/>
      <c r="FG320" s="1243"/>
      <c r="FO320" s="1243"/>
    </row>
    <row r="321" spans="1:171" ht="16.5">
      <c r="A321" s="1375"/>
      <c r="B321" s="1232" t="s">
        <v>61</v>
      </c>
      <c r="C321" s="1197"/>
      <c r="D321" s="1199">
        <v>447</v>
      </c>
      <c r="E321" s="629" t="str">
        <f>'Sch 3B - Other Items'!E25</f>
        <v>PROD</v>
      </c>
      <c r="F321" s="1199"/>
      <c r="G321" s="629">
        <f>'Sch 3B - Other Items'!G25</f>
        <v>0</v>
      </c>
      <c r="H321" s="629">
        <f>'Sch 3B - Other Items'!H25</f>
        <v>0</v>
      </c>
      <c r="I321" s="629">
        <f>'Sch 3B - Other Items'!I25</f>
        <v>0</v>
      </c>
      <c r="J321" s="630">
        <f>'Sch 3B - Other Items'!J25</f>
        <v>0</v>
      </c>
      <c r="K321" s="1167">
        <f>IF($E321="DIRECT",0,1)</f>
        <v>1</v>
      </c>
      <c r="O321" s="1329" t="e">
        <f>O487</f>
        <v>#DIV/0!</v>
      </c>
      <c r="P321" s="1203" t="e">
        <f>VLOOKUP($E321,O$463:R$474,2,FALSE)*O321*($K321)+IF($G321&lt;&gt;0,($H321/$G321)*O321,0)*(1-$K321)</f>
        <v>#DIV/0!</v>
      </c>
      <c r="Q321" s="1203" t="e">
        <f>VLOOKUP($E321,O$463:R$474,3,FALSE)*O321*($K321)+IF($G321&lt;&gt;0,($I321/$G321)*O321,0)*(1-$K321)</f>
        <v>#DIV/0!</v>
      </c>
      <c r="R321" s="1203" t="e">
        <f>VLOOKUP($E321,O$463:R$474,4,FALSE)*O321*($K321)+(O321-P321-Q321)*(1-$K321)</f>
        <v>#DIV/0!</v>
      </c>
      <c r="S321" s="1243"/>
      <c r="W321" s="1329" t="e">
        <f>W487</f>
        <v>#DIV/0!</v>
      </c>
      <c r="X321" s="1203" t="e">
        <f>VLOOKUP($E321,W$463:Z$474,2,FALSE)*W321*($K321)+IF($G321&lt;&gt;0,($H321/$G321)*W321,0)*(1-$K321)</f>
        <v>#DIV/0!</v>
      </c>
      <c r="Y321" s="1203" t="e">
        <f>VLOOKUP($E321,W$463:Z$474,3,FALSE)*W321*($K321)+IF($G321&lt;&gt;0,($I321/$G321)*W321,0)*(1-$K321)</f>
        <v>#DIV/0!</v>
      </c>
      <c r="Z321" s="1203" t="e">
        <f>VLOOKUP($E321,W$463:Z$474,4,FALSE)*W321*($K321)+(W321-X321-Y321)*(1-$K321)</f>
        <v>#DIV/0!</v>
      </c>
      <c r="AA321" s="1243"/>
      <c r="AE321" s="1329" t="e">
        <f>AE487</f>
        <v>#DIV/0!</v>
      </c>
      <c r="AF321" s="1203" t="e">
        <f>VLOOKUP($E321,AE$463:AH$474,2,FALSE)*AE321*($K321)+IF($G321&lt;&gt;0,($H321/$G321)*AE321,0)*(1-$K321)</f>
        <v>#DIV/0!</v>
      </c>
      <c r="AG321" s="1203" t="e">
        <f>VLOOKUP($E321,AE$463:AH$474,3,FALSE)*AE321*($K321)+IF($G321&lt;&gt;0,($I321/$G321)*AE321,0)*(1-$K321)</f>
        <v>#DIV/0!</v>
      </c>
      <c r="AH321" s="1203" t="e">
        <f>VLOOKUP($E321,AE$463:AH$474,4,FALSE)*AE321*($K321)+(AE321-AF321-AG321)*(1-$K321)</f>
        <v>#DIV/0!</v>
      </c>
      <c r="AI321" s="1243"/>
      <c r="AM321" s="1329" t="e">
        <f>AM487</f>
        <v>#DIV/0!</v>
      </c>
      <c r="AN321" s="1203" t="e">
        <f>VLOOKUP($E321,AM$463:AP$474,2,FALSE)*AM321*($K321)+IF($G321&lt;&gt;0,($H321/$G321)*AM321,0)*(1-$K321)</f>
        <v>#DIV/0!</v>
      </c>
      <c r="AO321" s="1203" t="e">
        <f>VLOOKUP($E321,AM$463:AP$474,3,FALSE)*AM321*($K321)+IF($G321&lt;&gt;0,($I321/$G321)*AM321,0)*(1-$K321)</f>
        <v>#DIV/0!</v>
      </c>
      <c r="AP321" s="1203" t="e">
        <f>VLOOKUP($E321,AM$463:AP$474,4,FALSE)*AM321*($K321)+(AM321-AN321-AO321)*(1-$K321)</f>
        <v>#DIV/0!</v>
      </c>
      <c r="AQ321" s="1243"/>
      <c r="AU321" s="1329" t="e">
        <f>AU487</f>
        <v>#DIV/0!</v>
      </c>
      <c r="AV321" s="1203" t="e">
        <f>VLOOKUP($E321,AU$463:AX$474,2,FALSE)*AU321*($K321)+IF($G321&lt;&gt;0,($H321/$G321)*AU321,0)*(1-$K321)</f>
        <v>#DIV/0!</v>
      </c>
      <c r="AW321" s="1203" t="e">
        <f>VLOOKUP($E321,AU$463:AX$474,3,FALSE)*AU321*($K321)+IF($G321&lt;&gt;0,($I321/$G321)*AU321,0)*(1-$K321)</f>
        <v>#DIV/0!</v>
      </c>
      <c r="AX321" s="1203" t="e">
        <f>VLOOKUP($E321,AU$463:AX$474,4,FALSE)*AU321*($K321)+(AU321-AV321-AW321)*(1-$K321)</f>
        <v>#DIV/0!</v>
      </c>
      <c r="AY321" s="1243"/>
      <c r="BC321" s="1329" t="e">
        <f>BC487</f>
        <v>#DIV/0!</v>
      </c>
      <c r="BD321" s="1203" t="e">
        <f>VLOOKUP($E321,BC$463:BF$474,2,FALSE)*BC321*($K321)+IF($G321&lt;&gt;0,($H321/$G321)*BC321,0)*(1-$K321)</f>
        <v>#DIV/0!</v>
      </c>
      <c r="BE321" s="1203" t="e">
        <f>VLOOKUP($E321,BC$463:BF$474,3,FALSE)*BC321*($K321)+IF($G321&lt;&gt;0,($I321/$G321)*BC321,0)*(1-$K321)</f>
        <v>#DIV/0!</v>
      </c>
      <c r="BF321" s="1203" t="e">
        <f>VLOOKUP($E321,BC$463:BF$474,4,FALSE)*BC321*($K321)+(BC321-BD321-BE321)*(1-$K321)</f>
        <v>#DIV/0!</v>
      </c>
      <c r="BG321" s="1243"/>
      <c r="BK321" s="1329" t="e">
        <f>BK487</f>
        <v>#DIV/0!</v>
      </c>
      <c r="BL321" s="1203" t="e">
        <f>VLOOKUP($E321,BK$463:BN$474,2,FALSE)*BK321*($K321)+IF($G321&lt;&gt;0,($H321/$G321)*BK321,0)*(1-$K321)</f>
        <v>#DIV/0!</v>
      </c>
      <c r="BM321" s="1203" t="e">
        <f>VLOOKUP($E321,BK$463:BN$474,3,FALSE)*BK321*($K321)+IF($G321&lt;&gt;0,($I321/$G321)*BK321,0)*(1-$K321)</f>
        <v>#DIV/0!</v>
      </c>
      <c r="BN321" s="1203" t="e">
        <f>VLOOKUP($E321,BK$463:BN$474,4,FALSE)*BK321*($K321)+(BK321-BL321-BM321)*(1-$K321)</f>
        <v>#DIV/0!</v>
      </c>
      <c r="BO321" s="1243"/>
      <c r="BS321" s="1329" t="e">
        <f>BS487</f>
        <v>#DIV/0!</v>
      </c>
      <c r="BT321" s="1203" t="e">
        <f>VLOOKUP($E321,BS$463:BV$474,2,FALSE)*BS321*($K321)+IF($G321&lt;&gt;0,($H321/$G321)*BS321,0)*(1-$K321)</f>
        <v>#DIV/0!</v>
      </c>
      <c r="BU321" s="1203" t="e">
        <f>VLOOKUP($E321,BS$463:BV$474,3,FALSE)*BS321*($K321)+IF($G321&lt;&gt;0,($I321/$G321)*BS321,0)*(1-$K321)</f>
        <v>#DIV/0!</v>
      </c>
      <c r="BV321" s="1203" t="e">
        <f>VLOOKUP($E321,BS$463:BV$474,4,FALSE)*BS321*($K321)+(BS321-BT321-BU321)*(1-$K321)</f>
        <v>#DIV/0!</v>
      </c>
      <c r="BW321" s="1243"/>
      <c r="CA321" s="1329" t="e">
        <f>CA487</f>
        <v>#DIV/0!</v>
      </c>
      <c r="CB321" s="1203" t="e">
        <f>VLOOKUP($E321,CA$463:CD$474,2,FALSE)*CA321*($K321)+IF($G321&lt;&gt;0,($H321/$G321)*CA321,0)*(1-$K321)</f>
        <v>#DIV/0!</v>
      </c>
      <c r="CC321" s="1203" t="e">
        <f>VLOOKUP($E321,CA$463:CD$474,3,FALSE)*CA321*($K321)+IF($G321&lt;&gt;0,($I321/$G321)*CA321,0)*(1-$K321)</f>
        <v>#DIV/0!</v>
      </c>
      <c r="CD321" s="1203" t="e">
        <f>VLOOKUP($E321,CA$463:CD$474,4,FALSE)*CA321*($K321)+(CA321-CB321-CC321)*(1-$K321)</f>
        <v>#DIV/0!</v>
      </c>
      <c r="CE321" s="1243"/>
      <c r="CI321" s="1329" t="e">
        <f>CI487</f>
        <v>#DIV/0!</v>
      </c>
      <c r="CJ321" s="1203" t="e">
        <f>VLOOKUP($E321,CI$463:CL$474,2,FALSE)*CI321*($K321)+IF($G321&lt;&gt;0,($H321/$G321)*CI321,0)*(1-$K321)</f>
        <v>#DIV/0!</v>
      </c>
      <c r="CK321" s="1203" t="e">
        <f>VLOOKUP($E321,CI$463:CL$474,3,FALSE)*CI321*($K321)+IF($G321&lt;&gt;0,($I321/$G321)*CI321,0)*(1-$K321)</f>
        <v>#DIV/0!</v>
      </c>
      <c r="CL321" s="1203" t="e">
        <f>VLOOKUP($E321,CI$463:CL$474,4,FALSE)*CI321*($K321)+(CI321-CJ321-CK321)*(1-$K321)</f>
        <v>#DIV/0!</v>
      </c>
      <c r="CM321" s="1243"/>
      <c r="CQ321" s="1329" t="e">
        <f>CQ487</f>
        <v>#DIV/0!</v>
      </c>
      <c r="CR321" s="1203" t="e">
        <f>VLOOKUP($E321,CQ$463:CT$474,2,FALSE)*CQ321*($K321)+IF($G321&lt;&gt;0,($H321/$G321)*CQ321,0)*(1-$K321)</f>
        <v>#DIV/0!</v>
      </c>
      <c r="CS321" s="1203" t="e">
        <f>VLOOKUP($E321,CQ$463:CT$474,3,FALSE)*CQ321*($K321)+IF($G321&lt;&gt;0,($I321/$G321)*CQ321,0)*(1-$K321)</f>
        <v>#DIV/0!</v>
      </c>
      <c r="CT321" s="1203" t="e">
        <f>VLOOKUP($E321,CQ$463:CT$474,4,FALSE)*CQ321*($K321)+(CQ321-CR321-CS321)*(1-$K321)</f>
        <v>#DIV/0!</v>
      </c>
      <c r="CU321" s="1243"/>
      <c r="CY321" s="1329" t="e">
        <f>CY487</f>
        <v>#DIV/0!</v>
      </c>
      <c r="CZ321" s="1203" t="e">
        <f>VLOOKUP($E321,CY$463:DB$474,2,FALSE)*CY321*($K321)+IF($G321&lt;&gt;0,($H321/$G321)*CY321,0)*(1-$K321)</f>
        <v>#DIV/0!</v>
      </c>
      <c r="DA321" s="1203" t="e">
        <f>VLOOKUP($E321,CY$463:DB$474,3,FALSE)*CY321*($K321)+IF($G321&lt;&gt;0,($I321/$G321)*CY321,0)*(1-$K321)</f>
        <v>#DIV/0!</v>
      </c>
      <c r="DB321" s="1203" t="e">
        <f>VLOOKUP($E321,CY$463:DB$474,4,FALSE)*CY321*($K321)+(CY321-CZ321-DA321)*(1-$K321)</f>
        <v>#DIV/0!</v>
      </c>
      <c r="DC321" s="1243"/>
      <c r="DG321" s="1329" t="e">
        <f>DG487</f>
        <v>#DIV/0!</v>
      </c>
      <c r="DH321" s="1203" t="e">
        <f>VLOOKUP($E321,DG$463:DJ$474,2,FALSE)*DG321*($K321)+IF($G321&lt;&gt;0,($H321/$G321)*DG321,0)*(1-$K321)</f>
        <v>#DIV/0!</v>
      </c>
      <c r="DI321" s="1203" t="e">
        <f>VLOOKUP($E321,DG$463:DJ$474,3,FALSE)*DG321*($K321)+IF($G321&lt;&gt;0,($I321/$G321)*DG321,0)*(1-$K321)</f>
        <v>#DIV/0!</v>
      </c>
      <c r="DJ321" s="1203" t="e">
        <f>VLOOKUP($E321,DG$463:DJ$474,4,FALSE)*DG321*($K321)+(DG321-DH321-DI321)*(1-$K321)</f>
        <v>#DIV/0!</v>
      </c>
      <c r="DK321" s="1243"/>
      <c r="DO321" s="1329" t="e">
        <f>DO487</f>
        <v>#DIV/0!</v>
      </c>
      <c r="DP321" s="1203" t="e">
        <f>VLOOKUP($E321,DO$463:DR$474,2,FALSE)*DO321*($K321)+IF($G321&lt;&gt;0,($H321/$G321)*DO321,0)*(1-$K321)</f>
        <v>#DIV/0!</v>
      </c>
      <c r="DQ321" s="1203" t="e">
        <f>VLOOKUP($E321,DO$463:DR$474,3,FALSE)*DO321*($K321)+IF($G321&lt;&gt;0,($I321/$G321)*DO321,0)*(1-$K321)</f>
        <v>#DIV/0!</v>
      </c>
      <c r="DR321" s="1203" t="e">
        <f>VLOOKUP($E321,DO$463:DR$474,4,FALSE)*DO321*($K321)+(DO321-DP321-DQ321)*(1-$K321)</f>
        <v>#DIV/0!</v>
      </c>
      <c r="DS321" s="1243"/>
      <c r="DW321" s="1329" t="e">
        <f>DW487</f>
        <v>#DIV/0!</v>
      </c>
      <c r="DX321" s="1203" t="e">
        <f>VLOOKUP($E321,DW$463:DZ$474,2,FALSE)*DW321*($K321)+IF($G321&lt;&gt;0,($H321/$G321)*DW321,0)*(1-$K321)</f>
        <v>#DIV/0!</v>
      </c>
      <c r="DY321" s="1203" t="e">
        <f>VLOOKUP($E321,DW$463:DZ$474,3,FALSE)*DW321*($K321)+IF($G321&lt;&gt;0,($I321/$G321)*DW321,0)*(1-$K321)</f>
        <v>#DIV/0!</v>
      </c>
      <c r="DZ321" s="1203" t="e">
        <f>VLOOKUP($E321,DW$463:DZ$474,4,FALSE)*DW321*($K321)+(DW321-DX321-DY321)*(1-$K321)</f>
        <v>#DIV/0!</v>
      </c>
      <c r="EA321" s="1243"/>
      <c r="EE321" s="1329" t="e">
        <f>EE487</f>
        <v>#DIV/0!</v>
      </c>
      <c r="EF321" s="1203" t="e">
        <f>VLOOKUP($E321,EE$463:EH$474,2,FALSE)*EE321*($K321)+IF($G321&lt;&gt;0,($H321/$G321)*EE321,0)*(1-$K321)</f>
        <v>#DIV/0!</v>
      </c>
      <c r="EG321" s="1203" t="e">
        <f>VLOOKUP($E321,EE$463:EH$474,3,FALSE)*EE321*($K321)+IF($G321&lt;&gt;0,($I321/$G321)*EE321,0)*(1-$K321)</f>
        <v>#DIV/0!</v>
      </c>
      <c r="EH321" s="1203" t="e">
        <f>VLOOKUP($E321,EE$463:EH$474,4,FALSE)*EE321*($K321)+(EE321-EF321-EG321)*(1-$K321)</f>
        <v>#DIV/0!</v>
      </c>
      <c r="EI321" s="1243"/>
      <c r="EM321" s="1329" t="e">
        <f>EM487</f>
        <v>#DIV/0!</v>
      </c>
      <c r="EN321" s="1203" t="e">
        <f>VLOOKUP($E321,EM$463:EP$474,2,FALSE)*EM321*($K321)+IF($G321&lt;&gt;0,($H321/$G321)*EM321,0)*(1-$K321)</f>
        <v>#DIV/0!</v>
      </c>
      <c r="EO321" s="1203" t="e">
        <f>VLOOKUP($E321,EM$463:EP$474,3,FALSE)*EM321*($K321)+IF($G321&lt;&gt;0,($I321/$G321)*EM321,0)*(1-$K321)</f>
        <v>#DIV/0!</v>
      </c>
      <c r="EP321" s="1203" t="e">
        <f>VLOOKUP($E321,EM$463:EP$474,4,FALSE)*EM321*($K321)+(EM321-EN321-EO321)*(1-$K321)</f>
        <v>#DIV/0!</v>
      </c>
      <c r="EQ321" s="1243"/>
      <c r="EU321" s="1329" t="e">
        <f>EU487</f>
        <v>#DIV/0!</v>
      </c>
      <c r="EV321" s="1203" t="e">
        <f>VLOOKUP($E321,EU$463:EX$474,2,FALSE)*EU321*($K321)+IF($G321&lt;&gt;0,($H321/$G321)*EU321,0)*(1-$K321)</f>
        <v>#DIV/0!</v>
      </c>
      <c r="EW321" s="1203" t="e">
        <f>VLOOKUP($E321,EU$463:EX$474,3,FALSE)*EU321*($K321)+IF($G321&lt;&gt;0,($I321/$G321)*EU321,0)*(1-$K321)</f>
        <v>#DIV/0!</v>
      </c>
      <c r="EX321" s="1203" t="e">
        <f>VLOOKUP($E321,EU$463:EX$474,4,FALSE)*EU321*($K321)+(EU321-EV321-EW321)*(1-$K321)</f>
        <v>#DIV/0!</v>
      </c>
      <c r="EY321" s="1243"/>
      <c r="FC321" s="1329" t="e">
        <f>FC487</f>
        <v>#DIV/0!</v>
      </c>
      <c r="FD321" s="1203" t="e">
        <f>VLOOKUP($E321,FC$463:FF$474,2,FALSE)*FC321*($K321)+IF($G321&lt;&gt;0,($H321/$G321)*FC321,0)*(1-$K321)</f>
        <v>#DIV/0!</v>
      </c>
      <c r="FE321" s="1203" t="e">
        <f>VLOOKUP($E321,FC$463:FF$474,3,FALSE)*FC321*($K321)+IF($G321&lt;&gt;0,($I321/$G321)*FC321,0)*(1-$K321)</f>
        <v>#DIV/0!</v>
      </c>
      <c r="FF321" s="1203" t="e">
        <f>VLOOKUP($E321,FC$463:FF$474,4,FALSE)*FC321*($K321)+(FC321-FD321-FE321)*(1-$K321)</f>
        <v>#DIV/0!</v>
      </c>
      <c r="FG321" s="1243"/>
      <c r="FK321" s="1329" t="e">
        <f>FK487</f>
        <v>#DIV/0!</v>
      </c>
      <c r="FL321" s="1203" t="e">
        <f>VLOOKUP($E321,FK$463:FN$474,2,FALSE)*FK321*($K321)+IF($G321&lt;&gt;0,($H321/$G321)*FK321,0)*(1-$K321)</f>
        <v>#DIV/0!</v>
      </c>
      <c r="FM321" s="1203" t="e">
        <f>VLOOKUP($E321,FK$463:FN$474,3,FALSE)*FK321*($K321)+IF($G321&lt;&gt;0,($I321/$G321)*FK321,0)*(1-$K321)</f>
        <v>#DIV/0!</v>
      </c>
      <c r="FN321" s="1203" t="e">
        <f>VLOOKUP($E321,FK$463:FN$474,4,FALSE)*FK321*($K321)+(FK321-FL321-FM321)*(1-$K321)</f>
        <v>#DIV/0!</v>
      </c>
      <c r="FO321" s="1243"/>
    </row>
    <row r="322" spans="1:171" ht="16.5">
      <c r="A322" s="1375"/>
      <c r="B322" s="1391" t="s">
        <v>722</v>
      </c>
      <c r="C322" s="1197"/>
      <c r="D322" s="1199"/>
      <c r="E322" s="1392" t="s">
        <v>82</v>
      </c>
      <c r="F322" s="1393"/>
      <c r="G322" s="629">
        <f>'Sch 3B - Other Items'!G26</f>
        <v>0</v>
      </c>
      <c r="H322" s="629">
        <f>'Sch 3B - Other Items'!H26</f>
        <v>0</v>
      </c>
      <c r="I322" s="629">
        <f>'Sch 3B - Other Items'!I26</f>
        <v>0</v>
      </c>
      <c r="J322" s="630">
        <f>'Sch 3B - Other Items'!J26</f>
        <v>0</v>
      </c>
      <c r="K322" s="1167"/>
      <c r="O322" s="1329"/>
      <c r="P322" s="1203"/>
      <c r="Q322" s="1203"/>
      <c r="R322" s="1203"/>
      <c r="S322" s="1243"/>
      <c r="W322" s="1329"/>
      <c r="X322" s="1203"/>
      <c r="Y322" s="1203"/>
      <c r="Z322" s="1203"/>
      <c r="AA322" s="1243"/>
      <c r="AE322" s="1329"/>
      <c r="AF322" s="1203"/>
      <c r="AG322" s="1203"/>
      <c r="AH322" s="1203"/>
      <c r="AI322" s="1243"/>
      <c r="AM322" s="1329"/>
      <c r="AN322" s="1203"/>
      <c r="AO322" s="1203"/>
      <c r="AP322" s="1203"/>
      <c r="AQ322" s="1243"/>
      <c r="AU322" s="1329"/>
      <c r="AV322" s="1203"/>
      <c r="AW322" s="1203"/>
      <c r="AX322" s="1203"/>
      <c r="AY322" s="1243"/>
      <c r="BC322" s="1329"/>
      <c r="BD322" s="1203"/>
      <c r="BE322" s="1203"/>
      <c r="BF322" s="1203"/>
      <c r="BG322" s="1243"/>
      <c r="BK322" s="1329"/>
      <c r="BL322" s="1203"/>
      <c r="BM322" s="1203"/>
      <c r="BN322" s="1203"/>
      <c r="BO322" s="1243"/>
      <c r="BS322" s="1329"/>
      <c r="BT322" s="1203"/>
      <c r="BU322" s="1203"/>
      <c r="BV322" s="1203"/>
      <c r="BW322" s="1243"/>
      <c r="CA322" s="1329"/>
      <c r="CB322" s="1203"/>
      <c r="CC322" s="1203"/>
      <c r="CD322" s="1203"/>
      <c r="CE322" s="1243"/>
      <c r="CI322" s="1329"/>
      <c r="CJ322" s="1203"/>
      <c r="CK322" s="1203"/>
      <c r="CL322" s="1203"/>
      <c r="CM322" s="1243"/>
      <c r="CQ322" s="1329"/>
      <c r="CR322" s="1203"/>
      <c r="CS322" s="1203"/>
      <c r="CT322" s="1203"/>
      <c r="CU322" s="1243"/>
      <c r="CY322" s="1329"/>
      <c r="CZ322" s="1203"/>
      <c r="DA322" s="1203"/>
      <c r="DB322" s="1203"/>
      <c r="DC322" s="1243"/>
      <c r="DG322" s="1329"/>
      <c r="DH322" s="1203"/>
      <c r="DI322" s="1203"/>
      <c r="DJ322" s="1203"/>
      <c r="DK322" s="1243"/>
      <c r="DO322" s="1329"/>
      <c r="DP322" s="1203"/>
      <c r="DQ322" s="1203"/>
      <c r="DR322" s="1203"/>
      <c r="DS322" s="1243"/>
      <c r="DW322" s="1329"/>
      <c r="DX322" s="1203"/>
      <c r="DY322" s="1203"/>
      <c r="DZ322" s="1203"/>
      <c r="EA322" s="1243"/>
      <c r="EE322" s="1329"/>
      <c r="EF322" s="1203"/>
      <c r="EG322" s="1203"/>
      <c r="EH322" s="1203"/>
      <c r="EI322" s="1243"/>
      <c r="EM322" s="1329"/>
      <c r="EN322" s="1203"/>
      <c r="EO322" s="1203"/>
      <c r="EP322" s="1203"/>
      <c r="EQ322" s="1243"/>
      <c r="EU322" s="1329"/>
      <c r="EV322" s="1203"/>
      <c r="EW322" s="1203"/>
      <c r="EX322" s="1203"/>
      <c r="EY322" s="1243"/>
      <c r="FC322" s="1329"/>
      <c r="FD322" s="1203"/>
      <c r="FE322" s="1203"/>
      <c r="FF322" s="1203"/>
      <c r="FG322" s="1243"/>
      <c r="FK322" s="1329"/>
      <c r="FL322" s="1203"/>
      <c r="FM322" s="1203"/>
      <c r="FN322" s="1203"/>
      <c r="FO322" s="1243"/>
    </row>
    <row r="323" spans="1:171" ht="16.5">
      <c r="A323" s="1331" t="s">
        <v>62</v>
      </c>
      <c r="B323" s="823"/>
      <c r="C323" s="1226"/>
      <c r="D323" s="1227"/>
      <c r="E323" s="1227"/>
      <c r="F323" s="1228"/>
      <c r="G323" s="1245">
        <f>SUM(G321)</f>
        <v>0</v>
      </c>
      <c r="H323" s="1245">
        <f>SUM(H321)</f>
        <v>0</v>
      </c>
      <c r="I323" s="1245">
        <f>SUM(I321)</f>
        <v>0</v>
      </c>
      <c r="J323" s="1246">
        <f>SUM(J321)</f>
        <v>0</v>
      </c>
      <c r="K323" s="1167"/>
      <c r="O323" s="1301" t="e">
        <f>SUM(O321)</f>
        <v>#DIV/0!</v>
      </c>
      <c r="P323" s="1389" t="e">
        <f>SUM(P321)</f>
        <v>#DIV/0!</v>
      </c>
      <c r="Q323" s="1389" t="e">
        <f>SUM(Q321)</f>
        <v>#DIV/0!</v>
      </c>
      <c r="R323" s="1389" t="e">
        <f>SUM(R321)</f>
        <v>#DIV/0!</v>
      </c>
      <c r="S323" s="1243"/>
      <c r="W323" s="1301" t="e">
        <f>SUM(W321)</f>
        <v>#DIV/0!</v>
      </c>
      <c r="X323" s="1389" t="e">
        <f>SUM(X321)</f>
        <v>#DIV/0!</v>
      </c>
      <c r="Y323" s="1389" t="e">
        <f>SUM(Y321)</f>
        <v>#DIV/0!</v>
      </c>
      <c r="Z323" s="1389" t="e">
        <f>SUM(Z321)</f>
        <v>#DIV/0!</v>
      </c>
      <c r="AA323" s="1243"/>
      <c r="AE323" s="1301" t="e">
        <f>SUM(AE321)</f>
        <v>#DIV/0!</v>
      </c>
      <c r="AF323" s="1389" t="e">
        <f>SUM(AF321)</f>
        <v>#DIV/0!</v>
      </c>
      <c r="AG323" s="1389" t="e">
        <f>SUM(AG321)</f>
        <v>#DIV/0!</v>
      </c>
      <c r="AH323" s="1389" t="e">
        <f>SUM(AH321)</f>
        <v>#DIV/0!</v>
      </c>
      <c r="AI323" s="1243"/>
      <c r="AM323" s="1301" t="e">
        <f>SUM(AM321)</f>
        <v>#DIV/0!</v>
      </c>
      <c r="AN323" s="1389" t="e">
        <f>SUM(AN321)</f>
        <v>#DIV/0!</v>
      </c>
      <c r="AO323" s="1389" t="e">
        <f>SUM(AO321)</f>
        <v>#DIV/0!</v>
      </c>
      <c r="AP323" s="1389" t="e">
        <f>SUM(AP321)</f>
        <v>#DIV/0!</v>
      </c>
      <c r="AQ323" s="1243"/>
      <c r="AU323" s="1301" t="e">
        <f>SUM(AU321)</f>
        <v>#DIV/0!</v>
      </c>
      <c r="AV323" s="1389" t="e">
        <f>SUM(AV321)</f>
        <v>#DIV/0!</v>
      </c>
      <c r="AW323" s="1389" t="e">
        <f>SUM(AW321)</f>
        <v>#DIV/0!</v>
      </c>
      <c r="AX323" s="1389" t="e">
        <f>SUM(AX321)</f>
        <v>#DIV/0!</v>
      </c>
      <c r="AY323" s="1243"/>
      <c r="BC323" s="1301" t="e">
        <f>SUM(BC321)</f>
        <v>#DIV/0!</v>
      </c>
      <c r="BD323" s="1389" t="e">
        <f>SUM(BD321)</f>
        <v>#DIV/0!</v>
      </c>
      <c r="BE323" s="1389" t="e">
        <f>SUM(BE321)</f>
        <v>#DIV/0!</v>
      </c>
      <c r="BF323" s="1389" t="e">
        <f>SUM(BF321)</f>
        <v>#DIV/0!</v>
      </c>
      <c r="BG323" s="1243"/>
      <c r="BK323" s="1301" t="e">
        <f>SUM(BK321)</f>
        <v>#DIV/0!</v>
      </c>
      <c r="BL323" s="1389" t="e">
        <f>SUM(BL321)</f>
        <v>#DIV/0!</v>
      </c>
      <c r="BM323" s="1389" t="e">
        <f>SUM(BM321)</f>
        <v>#DIV/0!</v>
      </c>
      <c r="BN323" s="1389" t="e">
        <f>SUM(BN321)</f>
        <v>#DIV/0!</v>
      </c>
      <c r="BO323" s="1243"/>
      <c r="BS323" s="1301" t="e">
        <f>SUM(BS321)</f>
        <v>#DIV/0!</v>
      </c>
      <c r="BT323" s="1389" t="e">
        <f>SUM(BT321)</f>
        <v>#DIV/0!</v>
      </c>
      <c r="BU323" s="1389" t="e">
        <f>SUM(BU321)</f>
        <v>#DIV/0!</v>
      </c>
      <c r="BV323" s="1389" t="e">
        <f>SUM(BV321)</f>
        <v>#DIV/0!</v>
      </c>
      <c r="BW323" s="1243"/>
      <c r="CA323" s="1301" t="e">
        <f>SUM(CA321)</f>
        <v>#DIV/0!</v>
      </c>
      <c r="CB323" s="1389" t="e">
        <f>SUM(CB321)</f>
        <v>#DIV/0!</v>
      </c>
      <c r="CC323" s="1389" t="e">
        <f>SUM(CC321)</f>
        <v>#DIV/0!</v>
      </c>
      <c r="CD323" s="1389" t="e">
        <f>SUM(CD321)</f>
        <v>#DIV/0!</v>
      </c>
      <c r="CE323" s="1243"/>
      <c r="CI323" s="1301" t="e">
        <f>SUM(CI321)</f>
        <v>#DIV/0!</v>
      </c>
      <c r="CJ323" s="1389" t="e">
        <f>SUM(CJ321)</f>
        <v>#DIV/0!</v>
      </c>
      <c r="CK323" s="1389" t="e">
        <f>SUM(CK321)</f>
        <v>#DIV/0!</v>
      </c>
      <c r="CL323" s="1389" t="e">
        <f>SUM(CL321)</f>
        <v>#DIV/0!</v>
      </c>
      <c r="CM323" s="1243"/>
      <c r="CQ323" s="1301" t="e">
        <f>SUM(CQ321)</f>
        <v>#DIV/0!</v>
      </c>
      <c r="CR323" s="1389" t="e">
        <f>SUM(CR321)</f>
        <v>#DIV/0!</v>
      </c>
      <c r="CS323" s="1389" t="e">
        <f>SUM(CS321)</f>
        <v>#DIV/0!</v>
      </c>
      <c r="CT323" s="1389" t="e">
        <f>SUM(CT321)</f>
        <v>#DIV/0!</v>
      </c>
      <c r="CU323" s="1243"/>
      <c r="CY323" s="1301" t="e">
        <f>SUM(CY321)</f>
        <v>#DIV/0!</v>
      </c>
      <c r="CZ323" s="1389" t="e">
        <f>SUM(CZ321)</f>
        <v>#DIV/0!</v>
      </c>
      <c r="DA323" s="1389" t="e">
        <f>SUM(DA321)</f>
        <v>#DIV/0!</v>
      </c>
      <c r="DB323" s="1389" t="e">
        <f>SUM(DB321)</f>
        <v>#DIV/0!</v>
      </c>
      <c r="DC323" s="1243"/>
      <c r="DG323" s="1301" t="e">
        <f>SUM(DG321)</f>
        <v>#DIV/0!</v>
      </c>
      <c r="DH323" s="1389" t="e">
        <f>SUM(DH321)</f>
        <v>#DIV/0!</v>
      </c>
      <c r="DI323" s="1389" t="e">
        <f>SUM(DI321)</f>
        <v>#DIV/0!</v>
      </c>
      <c r="DJ323" s="1389" t="e">
        <f>SUM(DJ321)</f>
        <v>#DIV/0!</v>
      </c>
      <c r="DK323" s="1243"/>
      <c r="DO323" s="1301" t="e">
        <f>SUM(DO321)</f>
        <v>#DIV/0!</v>
      </c>
      <c r="DP323" s="1389" t="e">
        <f>SUM(DP321)</f>
        <v>#DIV/0!</v>
      </c>
      <c r="DQ323" s="1389" t="e">
        <f>SUM(DQ321)</f>
        <v>#DIV/0!</v>
      </c>
      <c r="DR323" s="1389" t="e">
        <f>SUM(DR321)</f>
        <v>#DIV/0!</v>
      </c>
      <c r="DS323" s="1243"/>
      <c r="DW323" s="1301" t="e">
        <f>SUM(DW321)</f>
        <v>#DIV/0!</v>
      </c>
      <c r="DX323" s="1389" t="e">
        <f>SUM(DX321)</f>
        <v>#DIV/0!</v>
      </c>
      <c r="DY323" s="1389" t="e">
        <f>SUM(DY321)</f>
        <v>#DIV/0!</v>
      </c>
      <c r="DZ323" s="1389" t="e">
        <f>SUM(DZ321)</f>
        <v>#DIV/0!</v>
      </c>
      <c r="EA323" s="1243"/>
      <c r="EE323" s="1301" t="e">
        <f>SUM(EE321)</f>
        <v>#DIV/0!</v>
      </c>
      <c r="EF323" s="1389" t="e">
        <f>SUM(EF321)</f>
        <v>#DIV/0!</v>
      </c>
      <c r="EG323" s="1389" t="e">
        <f>SUM(EG321)</f>
        <v>#DIV/0!</v>
      </c>
      <c r="EH323" s="1389" t="e">
        <f>SUM(EH321)</f>
        <v>#DIV/0!</v>
      </c>
      <c r="EI323" s="1243"/>
      <c r="EM323" s="1301" t="e">
        <f>SUM(EM321)</f>
        <v>#DIV/0!</v>
      </c>
      <c r="EN323" s="1389" t="e">
        <f>SUM(EN321)</f>
        <v>#DIV/0!</v>
      </c>
      <c r="EO323" s="1389" t="e">
        <f>SUM(EO321)</f>
        <v>#DIV/0!</v>
      </c>
      <c r="EP323" s="1389" t="e">
        <f>SUM(EP321)</f>
        <v>#DIV/0!</v>
      </c>
      <c r="EQ323" s="1243"/>
      <c r="EU323" s="1301" t="e">
        <f>SUM(EU321)</f>
        <v>#DIV/0!</v>
      </c>
      <c r="EV323" s="1389" t="e">
        <f>SUM(EV321)</f>
        <v>#DIV/0!</v>
      </c>
      <c r="EW323" s="1389" t="e">
        <f>SUM(EW321)</f>
        <v>#DIV/0!</v>
      </c>
      <c r="EX323" s="1389" t="e">
        <f>SUM(EX321)</f>
        <v>#DIV/0!</v>
      </c>
      <c r="EY323" s="1243"/>
      <c r="FC323" s="1301" t="e">
        <f>SUM(FC321)</f>
        <v>#DIV/0!</v>
      </c>
      <c r="FD323" s="1389" t="e">
        <f>SUM(FD321)</f>
        <v>#DIV/0!</v>
      </c>
      <c r="FE323" s="1389" t="e">
        <f>SUM(FE321)</f>
        <v>#DIV/0!</v>
      </c>
      <c r="FF323" s="1389" t="e">
        <f>SUM(FF321)</f>
        <v>#DIV/0!</v>
      </c>
      <c r="FG323" s="1243"/>
      <c r="FK323" s="1301" t="e">
        <f>SUM(FK321)</f>
        <v>#DIV/0!</v>
      </c>
      <c r="FL323" s="1389" t="e">
        <f>SUM(FL321)</f>
        <v>#DIV/0!</v>
      </c>
      <c r="FM323" s="1389" t="e">
        <f>SUM(FM321)</f>
        <v>#DIV/0!</v>
      </c>
      <c r="FN323" s="1389" t="e">
        <f>SUM(FN321)</f>
        <v>#DIV/0!</v>
      </c>
      <c r="FO323" s="1243"/>
    </row>
    <row r="324" spans="1:171">
      <c r="A324" s="1333"/>
      <c r="B324" s="823"/>
      <c r="C324" s="521"/>
      <c r="D324" s="521"/>
      <c r="E324" s="521"/>
      <c r="F324" s="521"/>
      <c r="G324" s="817"/>
      <c r="H324" s="817"/>
      <c r="I324" s="817"/>
      <c r="J324" s="818"/>
      <c r="K324" s="1167"/>
      <c r="S324" s="1243"/>
      <c r="AA324" s="1243"/>
      <c r="AI324" s="1243"/>
      <c r="AQ324" s="1243"/>
      <c r="AY324" s="1243"/>
      <c r="BG324" s="1243"/>
      <c r="BO324" s="1243"/>
      <c r="BW324" s="1243"/>
      <c r="CE324" s="1243"/>
      <c r="CM324" s="1243"/>
      <c r="CU324" s="1243"/>
      <c r="DC324" s="1243"/>
      <c r="DK324" s="1243"/>
      <c r="DS324" s="1243"/>
      <c r="EA324" s="1243"/>
      <c r="EI324" s="1243"/>
      <c r="EQ324" s="1243"/>
      <c r="EY324" s="1243"/>
      <c r="FG324" s="1243"/>
      <c r="FO324" s="1243"/>
    </row>
    <row r="325" spans="1:171" ht="16.5">
      <c r="A325" s="1334" t="s">
        <v>41</v>
      </c>
      <c r="B325" s="823"/>
      <c r="C325" s="521"/>
      <c r="D325" s="521"/>
      <c r="E325" s="521"/>
      <c r="F325" s="521"/>
      <c r="G325" s="817"/>
      <c r="H325" s="817"/>
      <c r="I325" s="817"/>
      <c r="J325" s="818"/>
      <c r="K325" s="1167"/>
      <c r="S325" s="1243"/>
      <c r="AA325" s="1243"/>
      <c r="AI325" s="1243"/>
      <c r="AQ325" s="1243"/>
      <c r="AY325" s="1243"/>
      <c r="BG325" s="1243"/>
      <c r="BO325" s="1243"/>
      <c r="BW325" s="1243"/>
      <c r="CE325" s="1243"/>
      <c r="CM325" s="1243"/>
      <c r="CU325" s="1243"/>
      <c r="DC325" s="1243"/>
      <c r="DK325" s="1243"/>
      <c r="DS325" s="1243"/>
      <c r="EA325" s="1243"/>
      <c r="EI325" s="1243"/>
      <c r="EQ325" s="1243"/>
      <c r="EY325" s="1243"/>
      <c r="FG325" s="1243"/>
      <c r="FO325" s="1243"/>
    </row>
    <row r="326" spans="1:171">
      <c r="A326" s="1325"/>
      <c r="B326" s="286" t="s">
        <v>288</v>
      </c>
      <c r="C326" s="1197"/>
      <c r="D326" s="1199">
        <v>450</v>
      </c>
      <c r="E326" s="629" t="str">
        <f>'Sch 3B - Other Items'!E30</f>
        <v>DIST</v>
      </c>
      <c r="F326" s="1199"/>
      <c r="G326" s="629">
        <f>'Sch 3B - Other Items'!G30</f>
        <v>0</v>
      </c>
      <c r="H326" s="629">
        <f>'Sch 3B - Other Items'!H30</f>
        <v>0</v>
      </c>
      <c r="I326" s="629">
        <f>'Sch 3B - Other Items'!I30</f>
        <v>0</v>
      </c>
      <c r="J326" s="630">
        <f>'Sch 3B - Other Items'!J30</f>
        <v>0</v>
      </c>
      <c r="K326" s="1167">
        <f t="shared" ref="K326:K332" si="1113">IF($E326="DIRECT",0,1)</f>
        <v>1</v>
      </c>
      <c r="O326" s="1202">
        <f>$G326</f>
        <v>0</v>
      </c>
      <c r="P326" s="1203">
        <f t="shared" ref="P326:P332" si="1114">VLOOKUP($E326,O$463:R$474,2,FALSE)*O326*($K326)+IF($G326&lt;&gt;0,($H326/$G326)*O326,0)*(1-$K326)</f>
        <v>0</v>
      </c>
      <c r="Q326" s="1203">
        <f t="shared" ref="Q326:Q332" si="1115">VLOOKUP($E326,O$463:R$474,3,FALSE)*O326*($K326)+IF($G326&lt;&gt;0,($I326/$G326)*O326,0)*(1-$K326)</f>
        <v>0</v>
      </c>
      <c r="R326" s="1203">
        <f t="shared" ref="R326:R332" si="1116">VLOOKUP($E326,O$463:R$474,4,FALSE)*O326*($K326)+(O326-P326-Q326)*(1-$K326)</f>
        <v>0</v>
      </c>
      <c r="S326" s="1243"/>
      <c r="W326" s="1202">
        <f>$G326</f>
        <v>0</v>
      </c>
      <c r="X326" s="1203">
        <f t="shared" ref="X326:X332" si="1117">VLOOKUP($E326,W$463:Z$474,2,FALSE)*W326*($K326)+IF($G326&lt;&gt;0,($H326/$G326)*W326,0)*(1-$K326)</f>
        <v>0</v>
      </c>
      <c r="Y326" s="1203">
        <f t="shared" ref="Y326:Y332" si="1118">VLOOKUP($E326,W$463:Z$474,3,FALSE)*W326*($K326)+IF($G326&lt;&gt;0,($I326/$G326)*W326,0)*(1-$K326)</f>
        <v>0</v>
      </c>
      <c r="Z326" s="1203">
        <f t="shared" ref="Z326:Z332" si="1119">VLOOKUP($E326,W$463:Z$474,4,FALSE)*W326*($K326)+(W326-X326-Y326)*(1-$K326)</f>
        <v>0</v>
      </c>
      <c r="AA326" s="1243"/>
      <c r="AE326" s="1202">
        <f>$G326</f>
        <v>0</v>
      </c>
      <c r="AF326" s="1203">
        <f t="shared" ref="AF326:AF332" si="1120">VLOOKUP($E326,AE$463:AH$474,2,FALSE)*AE326*($K326)+IF($G326&lt;&gt;0,($H326/$G326)*AE326,0)*(1-$K326)</f>
        <v>0</v>
      </c>
      <c r="AG326" s="1203">
        <f t="shared" ref="AG326:AG332" si="1121">VLOOKUP($E326,AE$463:AH$474,3,FALSE)*AE326*($K326)+IF($G326&lt;&gt;0,($I326/$G326)*AE326,0)*(1-$K326)</f>
        <v>0</v>
      </c>
      <c r="AH326" s="1203">
        <f t="shared" ref="AH326:AH332" si="1122">VLOOKUP($E326,AE$463:AH$474,4,FALSE)*AE326*($K326)+(AE326-AF326-AG326)*(1-$K326)</f>
        <v>0</v>
      </c>
      <c r="AI326" s="1243"/>
      <c r="AM326" s="1202">
        <f>$G326</f>
        <v>0</v>
      </c>
      <c r="AN326" s="1203">
        <f t="shared" ref="AN326:AN332" si="1123">VLOOKUP($E326,AM$463:AP$474,2,FALSE)*AM326*($K326)+IF($G326&lt;&gt;0,($H326/$G326)*AM326,0)*(1-$K326)</f>
        <v>0</v>
      </c>
      <c r="AO326" s="1203">
        <f t="shared" ref="AO326:AO332" si="1124">VLOOKUP($E326,AM$463:AP$474,3,FALSE)*AM326*($K326)+IF($G326&lt;&gt;0,($I326/$G326)*AM326,0)*(1-$K326)</f>
        <v>0</v>
      </c>
      <c r="AP326" s="1203">
        <f t="shared" ref="AP326:AP332" si="1125">VLOOKUP($E326,AM$463:AP$474,4,FALSE)*AM326*($K326)+(AM326-AN326-AO326)*(1-$K326)</f>
        <v>0</v>
      </c>
      <c r="AQ326" s="1243"/>
      <c r="AU326" s="1202">
        <f>$G326</f>
        <v>0</v>
      </c>
      <c r="AV326" s="1203">
        <f t="shared" ref="AV326:AV332" si="1126">VLOOKUP($E326,AU$463:AX$474,2,FALSE)*AU326*($K326)+IF($G326&lt;&gt;0,($H326/$G326)*AU326,0)*(1-$K326)</f>
        <v>0</v>
      </c>
      <c r="AW326" s="1203">
        <f t="shared" ref="AW326:AW332" si="1127">VLOOKUP($E326,AU$463:AX$474,3,FALSE)*AU326*($K326)+IF($G326&lt;&gt;0,($I326/$G326)*AU326,0)*(1-$K326)</f>
        <v>0</v>
      </c>
      <c r="AX326" s="1203">
        <f t="shared" ref="AX326:AX332" si="1128">VLOOKUP($E326,AU$463:AX$474,4,FALSE)*AU326*($K326)+(AU326-AV326-AW326)*(1-$K326)</f>
        <v>0</v>
      </c>
      <c r="AY326" s="1243"/>
      <c r="BC326" s="1202">
        <f>$G326</f>
        <v>0</v>
      </c>
      <c r="BD326" s="1203">
        <f t="shared" ref="BD326:BD332" si="1129">VLOOKUP($E326,BC$463:BF$474,2,FALSE)*BC326*($K326)+IF($G326&lt;&gt;0,($H326/$G326)*BC326,0)*(1-$K326)</f>
        <v>0</v>
      </c>
      <c r="BE326" s="1203">
        <f t="shared" ref="BE326:BE332" si="1130">VLOOKUP($E326,BC$463:BF$474,3,FALSE)*BC326*($K326)+IF($G326&lt;&gt;0,($I326/$G326)*BC326,0)*(1-$K326)</f>
        <v>0</v>
      </c>
      <c r="BF326" s="1203">
        <f t="shared" ref="BF326:BF332" si="1131">VLOOKUP($E326,BC$463:BF$474,4,FALSE)*BC326*($K326)+(BC326-BD326-BE326)*(1-$K326)</f>
        <v>0</v>
      </c>
      <c r="BG326" s="1243"/>
      <c r="BK326" s="1202">
        <f>$G326</f>
        <v>0</v>
      </c>
      <c r="BL326" s="1203">
        <f t="shared" ref="BL326:BL332" si="1132">VLOOKUP($E326,BK$463:BN$474,2,FALSE)*BK326*($K326)+IF($G326&lt;&gt;0,($H326/$G326)*BK326,0)*(1-$K326)</f>
        <v>0</v>
      </c>
      <c r="BM326" s="1203">
        <f t="shared" ref="BM326:BM332" si="1133">VLOOKUP($E326,BK$463:BN$474,3,FALSE)*BK326*($K326)+IF($G326&lt;&gt;0,($I326/$G326)*BK326,0)*(1-$K326)</f>
        <v>0</v>
      </c>
      <c r="BN326" s="1203">
        <f t="shared" ref="BN326:BN332" si="1134">VLOOKUP($E326,BK$463:BN$474,4,FALSE)*BK326*($K326)+(BK326-BL326-BM326)*(1-$K326)</f>
        <v>0</v>
      </c>
      <c r="BO326" s="1243"/>
      <c r="BS326" s="1202">
        <f>$G326</f>
        <v>0</v>
      </c>
      <c r="BT326" s="1203">
        <f t="shared" ref="BT326:BT332" si="1135">VLOOKUP($E326,BS$463:BV$474,2,FALSE)*BS326*($K326)+IF($G326&lt;&gt;0,($H326/$G326)*BS326,0)*(1-$K326)</f>
        <v>0</v>
      </c>
      <c r="BU326" s="1203">
        <f t="shared" ref="BU326:BU332" si="1136">VLOOKUP($E326,BS$463:BV$474,3,FALSE)*BS326*($K326)+IF($G326&lt;&gt;0,($I326/$G326)*BS326,0)*(1-$K326)</f>
        <v>0</v>
      </c>
      <c r="BV326" s="1203">
        <f t="shared" ref="BV326:BV332" si="1137">VLOOKUP($E326,BS$463:BV$474,4,FALSE)*BS326*($K326)+(BS326-BT326-BU326)*(1-$K326)</f>
        <v>0</v>
      </c>
      <c r="BW326" s="1243"/>
      <c r="CA326" s="1202">
        <f>$G326</f>
        <v>0</v>
      </c>
      <c r="CB326" s="1203">
        <f t="shared" ref="CB326:CB332" si="1138">VLOOKUP($E326,CA$463:CD$474,2,FALSE)*CA326*($K326)+IF($G326&lt;&gt;0,($H326/$G326)*CA326,0)*(1-$K326)</f>
        <v>0</v>
      </c>
      <c r="CC326" s="1203">
        <f t="shared" ref="CC326:CC332" si="1139">VLOOKUP($E326,CA$463:CD$474,3,FALSE)*CA326*($K326)+IF($G326&lt;&gt;0,($I326/$G326)*CA326,0)*(1-$K326)</f>
        <v>0</v>
      </c>
      <c r="CD326" s="1203">
        <f t="shared" ref="CD326:CD332" si="1140">VLOOKUP($E326,CA$463:CD$474,4,FALSE)*CA326*($K326)+(CA326-CB326-CC326)*(1-$K326)</f>
        <v>0</v>
      </c>
      <c r="CE326" s="1243"/>
      <c r="CI326" s="1202">
        <f>$G326</f>
        <v>0</v>
      </c>
      <c r="CJ326" s="1203">
        <f t="shared" ref="CJ326:CJ332" si="1141">VLOOKUP($E326,CI$463:CL$474,2,FALSE)*CI326*($K326)+IF($G326&lt;&gt;0,($H326/$G326)*CI326,0)*(1-$K326)</f>
        <v>0</v>
      </c>
      <c r="CK326" s="1203">
        <f t="shared" ref="CK326:CK332" si="1142">VLOOKUP($E326,CI$463:CL$474,3,FALSE)*CI326*($K326)+IF($G326&lt;&gt;0,($I326/$G326)*CI326,0)*(1-$K326)</f>
        <v>0</v>
      </c>
      <c r="CL326" s="1203">
        <f t="shared" ref="CL326:CL332" si="1143">VLOOKUP($E326,CI$463:CL$474,4,FALSE)*CI326*($K326)+(CI326-CJ326-CK326)*(1-$K326)</f>
        <v>0</v>
      </c>
      <c r="CM326" s="1243"/>
      <c r="CQ326" s="1202">
        <f>$G326</f>
        <v>0</v>
      </c>
      <c r="CR326" s="1203">
        <f t="shared" ref="CR326:CR332" si="1144">VLOOKUP($E326,CQ$463:CT$474,2,FALSE)*CQ326*($K326)+IF($G326&lt;&gt;0,($H326/$G326)*CQ326,0)*(1-$K326)</f>
        <v>0</v>
      </c>
      <c r="CS326" s="1203">
        <f t="shared" ref="CS326:CS332" si="1145">VLOOKUP($E326,CQ$463:CT$474,3,FALSE)*CQ326*($K326)+IF($G326&lt;&gt;0,($I326/$G326)*CQ326,0)*(1-$K326)</f>
        <v>0</v>
      </c>
      <c r="CT326" s="1203">
        <f t="shared" ref="CT326:CT332" si="1146">VLOOKUP($E326,CQ$463:CT$474,4,FALSE)*CQ326*($K326)+(CQ326-CR326-CS326)*(1-$K326)</f>
        <v>0</v>
      </c>
      <c r="CU326" s="1243"/>
      <c r="CY326" s="1202">
        <f>$G326</f>
        <v>0</v>
      </c>
      <c r="CZ326" s="1203">
        <f t="shared" ref="CZ326:CZ332" si="1147">VLOOKUP($E326,CY$463:DB$474,2,FALSE)*CY326*($K326)+IF($G326&lt;&gt;0,($H326/$G326)*CY326,0)*(1-$K326)</f>
        <v>0</v>
      </c>
      <c r="DA326" s="1203">
        <f t="shared" ref="DA326:DA332" si="1148">VLOOKUP($E326,CY$463:DB$474,3,FALSE)*CY326*($K326)+IF($G326&lt;&gt;0,($I326/$G326)*CY326,0)*(1-$K326)</f>
        <v>0</v>
      </c>
      <c r="DB326" s="1203">
        <f t="shared" ref="DB326:DB332" si="1149">VLOOKUP($E326,CY$463:DB$474,4,FALSE)*CY326*($K326)+(CY326-CZ326-DA326)*(1-$K326)</f>
        <v>0</v>
      </c>
      <c r="DC326" s="1243"/>
      <c r="DG326" s="1202">
        <f>$G326</f>
        <v>0</v>
      </c>
      <c r="DH326" s="1203">
        <f t="shared" ref="DH326:DH332" si="1150">VLOOKUP($E326,DG$463:DJ$474,2,FALSE)*DG326*($K326)+IF($G326&lt;&gt;0,($H326/$G326)*DG326,0)*(1-$K326)</f>
        <v>0</v>
      </c>
      <c r="DI326" s="1203">
        <f t="shared" ref="DI326:DI332" si="1151">VLOOKUP($E326,DG$463:DJ$474,3,FALSE)*DG326*($K326)+IF($G326&lt;&gt;0,($I326/$G326)*DG326,0)*(1-$K326)</f>
        <v>0</v>
      </c>
      <c r="DJ326" s="1203">
        <f t="shared" ref="DJ326:DJ332" si="1152">VLOOKUP($E326,DG$463:DJ$474,4,FALSE)*DG326*($K326)+(DG326-DH326-DI326)*(1-$K326)</f>
        <v>0</v>
      </c>
      <c r="DK326" s="1243"/>
      <c r="DO326" s="1202">
        <f>$G326</f>
        <v>0</v>
      </c>
      <c r="DP326" s="1203">
        <f t="shared" ref="DP326:DP332" si="1153">VLOOKUP($E326,DO$463:DR$474,2,FALSE)*DO326*($K326)+IF($G326&lt;&gt;0,($H326/$G326)*DO326,0)*(1-$K326)</f>
        <v>0</v>
      </c>
      <c r="DQ326" s="1203">
        <f t="shared" ref="DQ326:DQ332" si="1154">VLOOKUP($E326,DO$463:DR$474,3,FALSE)*DO326*($K326)+IF($G326&lt;&gt;0,($I326/$G326)*DO326,0)*(1-$K326)</f>
        <v>0</v>
      </c>
      <c r="DR326" s="1203">
        <f t="shared" ref="DR326:DR332" si="1155">VLOOKUP($E326,DO$463:DR$474,4,FALSE)*DO326*($K326)+(DO326-DP326-DQ326)*(1-$K326)</f>
        <v>0</v>
      </c>
      <c r="DS326" s="1243"/>
      <c r="DW326" s="1202">
        <f>$G326</f>
        <v>0</v>
      </c>
      <c r="DX326" s="1203">
        <f t="shared" ref="DX326:DX332" si="1156">VLOOKUP($E326,DW$463:DZ$474,2,FALSE)*DW326*($K326)+IF($G326&lt;&gt;0,($H326/$G326)*DW326,0)*(1-$K326)</f>
        <v>0</v>
      </c>
      <c r="DY326" s="1203">
        <f t="shared" ref="DY326:DY332" si="1157">VLOOKUP($E326,DW$463:DZ$474,3,FALSE)*DW326*($K326)+IF($G326&lt;&gt;0,($I326/$G326)*DW326,0)*(1-$K326)</f>
        <v>0</v>
      </c>
      <c r="DZ326" s="1203">
        <f t="shared" ref="DZ326:DZ332" si="1158">VLOOKUP($E326,DW$463:DZ$474,4,FALSE)*DW326*($K326)+(DW326-DX326-DY326)*(1-$K326)</f>
        <v>0</v>
      </c>
      <c r="EA326" s="1243"/>
      <c r="EE326" s="1202">
        <f>$G326</f>
        <v>0</v>
      </c>
      <c r="EF326" s="1203">
        <f t="shared" ref="EF326:EF332" si="1159">VLOOKUP($E326,EE$463:EH$474,2,FALSE)*EE326*($K326)+IF($G326&lt;&gt;0,($H326/$G326)*EE326,0)*(1-$K326)</f>
        <v>0</v>
      </c>
      <c r="EG326" s="1203">
        <f t="shared" ref="EG326:EG332" si="1160">VLOOKUP($E326,EE$463:EH$474,3,FALSE)*EE326*($K326)+IF($G326&lt;&gt;0,($I326/$G326)*EE326,0)*(1-$K326)</f>
        <v>0</v>
      </c>
      <c r="EH326" s="1203">
        <f t="shared" ref="EH326:EH332" si="1161">VLOOKUP($E326,EE$463:EH$474,4,FALSE)*EE326*($K326)+(EE326-EF326-EG326)*(1-$K326)</f>
        <v>0</v>
      </c>
      <c r="EI326" s="1243"/>
      <c r="EM326" s="1202">
        <f>$G326</f>
        <v>0</v>
      </c>
      <c r="EN326" s="1203">
        <f t="shared" ref="EN326:EN332" si="1162">VLOOKUP($E326,EM$463:EP$474,2,FALSE)*EM326*($K326)+IF($G326&lt;&gt;0,($H326/$G326)*EM326,0)*(1-$K326)</f>
        <v>0</v>
      </c>
      <c r="EO326" s="1203">
        <f t="shared" ref="EO326:EO332" si="1163">VLOOKUP($E326,EM$463:EP$474,3,FALSE)*EM326*($K326)+IF($G326&lt;&gt;0,($I326/$G326)*EM326,0)*(1-$K326)</f>
        <v>0</v>
      </c>
      <c r="EP326" s="1203">
        <f t="shared" ref="EP326:EP332" si="1164">VLOOKUP($E326,EM$463:EP$474,4,FALSE)*EM326*($K326)+(EM326-EN326-EO326)*(1-$K326)</f>
        <v>0</v>
      </c>
      <c r="EQ326" s="1243"/>
      <c r="EU326" s="1202">
        <f>$G326</f>
        <v>0</v>
      </c>
      <c r="EV326" s="1203">
        <f t="shared" ref="EV326:EV332" si="1165">VLOOKUP($E326,EU$463:EX$474,2,FALSE)*EU326*($K326)+IF($G326&lt;&gt;0,($H326/$G326)*EU326,0)*(1-$K326)</f>
        <v>0</v>
      </c>
      <c r="EW326" s="1203">
        <f t="shared" ref="EW326:EW332" si="1166">VLOOKUP($E326,EU$463:EX$474,3,FALSE)*EU326*($K326)+IF($G326&lt;&gt;0,($I326/$G326)*EU326,0)*(1-$K326)</f>
        <v>0</v>
      </c>
      <c r="EX326" s="1203">
        <f t="shared" ref="EX326:EX332" si="1167">VLOOKUP($E326,EU$463:EX$474,4,FALSE)*EU326*($K326)+(EU326-EV326-EW326)*(1-$K326)</f>
        <v>0</v>
      </c>
      <c r="EY326" s="1243"/>
      <c r="FC326" s="1202">
        <f>$G326</f>
        <v>0</v>
      </c>
      <c r="FD326" s="1203">
        <f t="shared" ref="FD326:FD332" si="1168">VLOOKUP($E326,FC$463:FF$474,2,FALSE)*FC326*($K326)+IF($G326&lt;&gt;0,($H326/$G326)*FC326,0)*(1-$K326)</f>
        <v>0</v>
      </c>
      <c r="FE326" s="1203">
        <f t="shared" ref="FE326:FE332" si="1169">VLOOKUP($E326,FC$463:FF$474,3,FALSE)*FC326*($K326)+IF($G326&lt;&gt;0,($I326/$G326)*FC326,0)*(1-$K326)</f>
        <v>0</v>
      </c>
      <c r="FF326" s="1203">
        <f t="shared" ref="FF326:FF332" si="1170">VLOOKUP($E326,FC$463:FF$474,4,FALSE)*FC326*($K326)+(FC326-FD326-FE326)*(1-$K326)</f>
        <v>0</v>
      </c>
      <c r="FG326" s="1243"/>
      <c r="FK326" s="1202">
        <f>$G326</f>
        <v>0</v>
      </c>
      <c r="FL326" s="1203">
        <f t="shared" ref="FL326:FL332" si="1171">VLOOKUP($E326,FK$463:FN$474,2,FALSE)*FK326*($K326)+IF($G326&lt;&gt;0,($H326/$G326)*FK326,0)*(1-$K326)</f>
        <v>0</v>
      </c>
      <c r="FM326" s="1203">
        <f t="shared" ref="FM326:FM332" si="1172">VLOOKUP($E326,FK$463:FN$474,3,FALSE)*FK326*($K326)+IF($G326&lt;&gt;0,($I326/$G326)*FK326,0)*(1-$K326)</f>
        <v>0</v>
      </c>
      <c r="FN326" s="1203">
        <f t="shared" ref="FN326:FN332" si="1173">VLOOKUP($E326,FK$463:FN$474,4,FALSE)*FK326*($K326)+(FK326-FL326-FM326)*(1-$K326)</f>
        <v>0</v>
      </c>
      <c r="FO326" s="1243"/>
    </row>
    <row r="327" spans="1:171">
      <c r="A327" s="1325"/>
      <c r="B327" s="286" t="s">
        <v>477</v>
      </c>
      <c r="C327" s="1197"/>
      <c r="D327" s="1199" t="s">
        <v>42</v>
      </c>
      <c r="E327" s="629" t="str">
        <f>'Sch 3B - Other Items'!E31</f>
        <v>DIST</v>
      </c>
      <c r="F327" s="1199"/>
      <c r="G327" s="629">
        <f>'Sch 3B - Other Items'!G31</f>
        <v>0</v>
      </c>
      <c r="H327" s="629">
        <f>'Sch 3B - Other Items'!H31</f>
        <v>0</v>
      </c>
      <c r="I327" s="629">
        <f>'Sch 3B - Other Items'!I31</f>
        <v>0</v>
      </c>
      <c r="J327" s="630">
        <f>'Sch 3B - Other Items'!J31</f>
        <v>0</v>
      </c>
      <c r="K327" s="1167">
        <f t="shared" si="1113"/>
        <v>1</v>
      </c>
      <c r="O327" s="1202">
        <f>$G327</f>
        <v>0</v>
      </c>
      <c r="P327" s="1203">
        <f t="shared" si="1114"/>
        <v>0</v>
      </c>
      <c r="Q327" s="1203">
        <f t="shared" si="1115"/>
        <v>0</v>
      </c>
      <c r="R327" s="1203">
        <f t="shared" si="1116"/>
        <v>0</v>
      </c>
      <c r="S327" s="1243"/>
      <c r="W327" s="1202">
        <f>$G327</f>
        <v>0</v>
      </c>
      <c r="X327" s="1203">
        <f t="shared" si="1117"/>
        <v>0</v>
      </c>
      <c r="Y327" s="1203">
        <f t="shared" si="1118"/>
        <v>0</v>
      </c>
      <c r="Z327" s="1203">
        <f t="shared" si="1119"/>
        <v>0</v>
      </c>
      <c r="AA327" s="1243"/>
      <c r="AE327" s="1202">
        <f>$G327</f>
        <v>0</v>
      </c>
      <c r="AF327" s="1203">
        <f t="shared" si="1120"/>
        <v>0</v>
      </c>
      <c r="AG327" s="1203">
        <f t="shared" si="1121"/>
        <v>0</v>
      </c>
      <c r="AH327" s="1203">
        <f t="shared" si="1122"/>
        <v>0</v>
      </c>
      <c r="AI327" s="1243"/>
      <c r="AM327" s="1202">
        <f>$G327</f>
        <v>0</v>
      </c>
      <c r="AN327" s="1203">
        <f t="shared" si="1123"/>
        <v>0</v>
      </c>
      <c r="AO327" s="1203">
        <f t="shared" si="1124"/>
        <v>0</v>
      </c>
      <c r="AP327" s="1203">
        <f t="shared" si="1125"/>
        <v>0</v>
      </c>
      <c r="AQ327" s="1243"/>
      <c r="AU327" s="1202">
        <f>$G327</f>
        <v>0</v>
      </c>
      <c r="AV327" s="1203">
        <f t="shared" si="1126"/>
        <v>0</v>
      </c>
      <c r="AW327" s="1203">
        <f t="shared" si="1127"/>
        <v>0</v>
      </c>
      <c r="AX327" s="1203">
        <f t="shared" si="1128"/>
        <v>0</v>
      </c>
      <c r="AY327" s="1243"/>
      <c r="BC327" s="1202">
        <f>$G327</f>
        <v>0</v>
      </c>
      <c r="BD327" s="1203">
        <f t="shared" si="1129"/>
        <v>0</v>
      </c>
      <c r="BE327" s="1203">
        <f t="shared" si="1130"/>
        <v>0</v>
      </c>
      <c r="BF327" s="1203">
        <f t="shared" si="1131"/>
        <v>0</v>
      </c>
      <c r="BG327" s="1243"/>
      <c r="BK327" s="1202">
        <f>$G327</f>
        <v>0</v>
      </c>
      <c r="BL327" s="1203">
        <f t="shared" si="1132"/>
        <v>0</v>
      </c>
      <c r="BM327" s="1203">
        <f t="shared" si="1133"/>
        <v>0</v>
      </c>
      <c r="BN327" s="1203">
        <f t="shared" si="1134"/>
        <v>0</v>
      </c>
      <c r="BO327" s="1243"/>
      <c r="BS327" s="1202">
        <f>$G327</f>
        <v>0</v>
      </c>
      <c r="BT327" s="1203">
        <f t="shared" si="1135"/>
        <v>0</v>
      </c>
      <c r="BU327" s="1203">
        <f t="shared" si="1136"/>
        <v>0</v>
      </c>
      <c r="BV327" s="1203">
        <f t="shared" si="1137"/>
        <v>0</v>
      </c>
      <c r="BW327" s="1243"/>
      <c r="CA327" s="1202">
        <f>$G327</f>
        <v>0</v>
      </c>
      <c r="CB327" s="1203">
        <f t="shared" si="1138"/>
        <v>0</v>
      </c>
      <c r="CC327" s="1203">
        <f t="shared" si="1139"/>
        <v>0</v>
      </c>
      <c r="CD327" s="1203">
        <f t="shared" si="1140"/>
        <v>0</v>
      </c>
      <c r="CE327" s="1243"/>
      <c r="CI327" s="1202">
        <f>$G327</f>
        <v>0</v>
      </c>
      <c r="CJ327" s="1203">
        <f t="shared" si="1141"/>
        <v>0</v>
      </c>
      <c r="CK327" s="1203">
        <f t="shared" si="1142"/>
        <v>0</v>
      </c>
      <c r="CL327" s="1203">
        <f t="shared" si="1143"/>
        <v>0</v>
      </c>
      <c r="CM327" s="1243"/>
      <c r="CQ327" s="1202">
        <f>$G327</f>
        <v>0</v>
      </c>
      <c r="CR327" s="1203">
        <f t="shared" si="1144"/>
        <v>0</v>
      </c>
      <c r="CS327" s="1203">
        <f t="shared" si="1145"/>
        <v>0</v>
      </c>
      <c r="CT327" s="1203">
        <f t="shared" si="1146"/>
        <v>0</v>
      </c>
      <c r="CU327" s="1243"/>
      <c r="CY327" s="1202">
        <f>$G327</f>
        <v>0</v>
      </c>
      <c r="CZ327" s="1203">
        <f t="shared" si="1147"/>
        <v>0</v>
      </c>
      <c r="DA327" s="1203">
        <f t="shared" si="1148"/>
        <v>0</v>
      </c>
      <c r="DB327" s="1203">
        <f t="shared" si="1149"/>
        <v>0</v>
      </c>
      <c r="DC327" s="1243"/>
      <c r="DG327" s="1202">
        <f>$G327</f>
        <v>0</v>
      </c>
      <c r="DH327" s="1203">
        <f t="shared" si="1150"/>
        <v>0</v>
      </c>
      <c r="DI327" s="1203">
        <f t="shared" si="1151"/>
        <v>0</v>
      </c>
      <c r="DJ327" s="1203">
        <f t="shared" si="1152"/>
        <v>0</v>
      </c>
      <c r="DK327" s="1243"/>
      <c r="DO327" s="1202">
        <f>$G327</f>
        <v>0</v>
      </c>
      <c r="DP327" s="1203">
        <f t="shared" si="1153"/>
        <v>0</v>
      </c>
      <c r="DQ327" s="1203">
        <f t="shared" si="1154"/>
        <v>0</v>
      </c>
      <c r="DR327" s="1203">
        <f t="shared" si="1155"/>
        <v>0</v>
      </c>
      <c r="DS327" s="1243"/>
      <c r="DW327" s="1202">
        <f>$G327</f>
        <v>0</v>
      </c>
      <c r="DX327" s="1203">
        <f t="shared" si="1156"/>
        <v>0</v>
      </c>
      <c r="DY327" s="1203">
        <f t="shared" si="1157"/>
        <v>0</v>
      </c>
      <c r="DZ327" s="1203">
        <f t="shared" si="1158"/>
        <v>0</v>
      </c>
      <c r="EA327" s="1243"/>
      <c r="EE327" s="1202">
        <f>$G327</f>
        <v>0</v>
      </c>
      <c r="EF327" s="1203">
        <f t="shared" si="1159"/>
        <v>0</v>
      </c>
      <c r="EG327" s="1203">
        <f t="shared" si="1160"/>
        <v>0</v>
      </c>
      <c r="EH327" s="1203">
        <f t="shared" si="1161"/>
        <v>0</v>
      </c>
      <c r="EI327" s="1243"/>
      <c r="EM327" s="1202">
        <f>$G327</f>
        <v>0</v>
      </c>
      <c r="EN327" s="1203">
        <f t="shared" si="1162"/>
        <v>0</v>
      </c>
      <c r="EO327" s="1203">
        <f t="shared" si="1163"/>
        <v>0</v>
      </c>
      <c r="EP327" s="1203">
        <f t="shared" si="1164"/>
        <v>0</v>
      </c>
      <c r="EQ327" s="1243"/>
      <c r="EU327" s="1202">
        <f>$G327</f>
        <v>0</v>
      </c>
      <c r="EV327" s="1203">
        <f t="shared" si="1165"/>
        <v>0</v>
      </c>
      <c r="EW327" s="1203">
        <f t="shared" si="1166"/>
        <v>0</v>
      </c>
      <c r="EX327" s="1203">
        <f t="shared" si="1167"/>
        <v>0</v>
      </c>
      <c r="EY327" s="1243"/>
      <c r="FC327" s="1202">
        <f>$G327</f>
        <v>0</v>
      </c>
      <c r="FD327" s="1203">
        <f t="shared" si="1168"/>
        <v>0</v>
      </c>
      <c r="FE327" s="1203">
        <f t="shared" si="1169"/>
        <v>0</v>
      </c>
      <c r="FF327" s="1203">
        <f t="shared" si="1170"/>
        <v>0</v>
      </c>
      <c r="FG327" s="1243"/>
      <c r="FK327" s="1202">
        <f>$G327</f>
        <v>0</v>
      </c>
      <c r="FL327" s="1203">
        <f t="shared" si="1171"/>
        <v>0</v>
      </c>
      <c r="FM327" s="1203">
        <f t="shared" si="1172"/>
        <v>0</v>
      </c>
      <c r="FN327" s="1203">
        <f t="shared" si="1173"/>
        <v>0</v>
      </c>
      <c r="FO327" s="1243"/>
    </row>
    <row r="328" spans="1:171">
      <c r="A328" s="1325"/>
      <c r="B328" s="286" t="s">
        <v>476</v>
      </c>
      <c r="C328" s="1197"/>
      <c r="D328" s="1199" t="s">
        <v>43</v>
      </c>
      <c r="E328" s="629" t="str">
        <f>'Sch 3B - Other Items'!E32</f>
        <v>PROD</v>
      </c>
      <c r="F328" s="1199"/>
      <c r="G328" s="629">
        <f>'Sch 3B - Other Items'!G32</f>
        <v>0</v>
      </c>
      <c r="H328" s="629">
        <f>'Sch 3B - Other Items'!H32</f>
        <v>0</v>
      </c>
      <c r="I328" s="629">
        <f>'Sch 3B - Other Items'!I32</f>
        <v>0</v>
      </c>
      <c r="J328" s="630">
        <f>'Sch 3B - Other Items'!J32</f>
        <v>0</v>
      </c>
      <c r="K328" s="1167">
        <f t="shared" si="1113"/>
        <v>1</v>
      </c>
      <c r="O328" s="1202">
        <f>$G328</f>
        <v>0</v>
      </c>
      <c r="P328" s="1203">
        <f t="shared" si="1114"/>
        <v>0</v>
      </c>
      <c r="Q328" s="1203">
        <f t="shared" si="1115"/>
        <v>0</v>
      </c>
      <c r="R328" s="1203">
        <f t="shared" si="1116"/>
        <v>0</v>
      </c>
      <c r="S328" s="1243"/>
      <c r="W328" s="1202">
        <f>$G328</f>
        <v>0</v>
      </c>
      <c r="X328" s="1203">
        <f t="shared" si="1117"/>
        <v>0</v>
      </c>
      <c r="Y328" s="1203">
        <f t="shared" si="1118"/>
        <v>0</v>
      </c>
      <c r="Z328" s="1203">
        <f t="shared" si="1119"/>
        <v>0</v>
      </c>
      <c r="AA328" s="1243"/>
      <c r="AE328" s="1202">
        <f>$G328</f>
        <v>0</v>
      </c>
      <c r="AF328" s="1203">
        <f t="shared" si="1120"/>
        <v>0</v>
      </c>
      <c r="AG328" s="1203">
        <f t="shared" si="1121"/>
        <v>0</v>
      </c>
      <c r="AH328" s="1203">
        <f t="shared" si="1122"/>
        <v>0</v>
      </c>
      <c r="AI328" s="1243"/>
      <c r="AM328" s="1202">
        <f>$G328</f>
        <v>0</v>
      </c>
      <c r="AN328" s="1203">
        <f t="shared" si="1123"/>
        <v>0</v>
      </c>
      <c r="AO328" s="1203">
        <f t="shared" si="1124"/>
        <v>0</v>
      </c>
      <c r="AP328" s="1203">
        <f t="shared" si="1125"/>
        <v>0</v>
      </c>
      <c r="AQ328" s="1243"/>
      <c r="AU328" s="1202">
        <f>$G328</f>
        <v>0</v>
      </c>
      <c r="AV328" s="1203">
        <f t="shared" si="1126"/>
        <v>0</v>
      </c>
      <c r="AW328" s="1203">
        <f t="shared" si="1127"/>
        <v>0</v>
      </c>
      <c r="AX328" s="1203">
        <f t="shared" si="1128"/>
        <v>0</v>
      </c>
      <c r="AY328" s="1243"/>
      <c r="BC328" s="1202">
        <f>$G328</f>
        <v>0</v>
      </c>
      <c r="BD328" s="1203">
        <f t="shared" si="1129"/>
        <v>0</v>
      </c>
      <c r="BE328" s="1203">
        <f t="shared" si="1130"/>
        <v>0</v>
      </c>
      <c r="BF328" s="1203">
        <f t="shared" si="1131"/>
        <v>0</v>
      </c>
      <c r="BG328" s="1243"/>
      <c r="BK328" s="1202">
        <f>$G328</f>
        <v>0</v>
      </c>
      <c r="BL328" s="1203">
        <f t="shared" si="1132"/>
        <v>0</v>
      </c>
      <c r="BM328" s="1203">
        <f t="shared" si="1133"/>
        <v>0</v>
      </c>
      <c r="BN328" s="1203">
        <f t="shared" si="1134"/>
        <v>0</v>
      </c>
      <c r="BO328" s="1243"/>
      <c r="BS328" s="1202">
        <f>$G328</f>
        <v>0</v>
      </c>
      <c r="BT328" s="1203">
        <f t="shared" si="1135"/>
        <v>0</v>
      </c>
      <c r="BU328" s="1203">
        <f t="shared" si="1136"/>
        <v>0</v>
      </c>
      <c r="BV328" s="1203">
        <f t="shared" si="1137"/>
        <v>0</v>
      </c>
      <c r="BW328" s="1243"/>
      <c r="CA328" s="1202">
        <f>$G328</f>
        <v>0</v>
      </c>
      <c r="CB328" s="1203">
        <f t="shared" si="1138"/>
        <v>0</v>
      </c>
      <c r="CC328" s="1203">
        <f t="shared" si="1139"/>
        <v>0</v>
      </c>
      <c r="CD328" s="1203">
        <f t="shared" si="1140"/>
        <v>0</v>
      </c>
      <c r="CE328" s="1243"/>
      <c r="CI328" s="1202">
        <f>$G328</f>
        <v>0</v>
      </c>
      <c r="CJ328" s="1203">
        <f t="shared" si="1141"/>
        <v>0</v>
      </c>
      <c r="CK328" s="1203">
        <f t="shared" si="1142"/>
        <v>0</v>
      </c>
      <c r="CL328" s="1203">
        <f t="shared" si="1143"/>
        <v>0</v>
      </c>
      <c r="CM328" s="1243"/>
      <c r="CQ328" s="1202">
        <f>$G328</f>
        <v>0</v>
      </c>
      <c r="CR328" s="1203">
        <f t="shared" si="1144"/>
        <v>0</v>
      </c>
      <c r="CS328" s="1203">
        <f t="shared" si="1145"/>
        <v>0</v>
      </c>
      <c r="CT328" s="1203">
        <f t="shared" si="1146"/>
        <v>0</v>
      </c>
      <c r="CU328" s="1243"/>
      <c r="CY328" s="1202">
        <f>$G328</f>
        <v>0</v>
      </c>
      <c r="CZ328" s="1203">
        <f t="shared" si="1147"/>
        <v>0</v>
      </c>
      <c r="DA328" s="1203">
        <f t="shared" si="1148"/>
        <v>0</v>
      </c>
      <c r="DB328" s="1203">
        <f t="shared" si="1149"/>
        <v>0</v>
      </c>
      <c r="DC328" s="1243"/>
      <c r="DG328" s="1202">
        <f>$G328</f>
        <v>0</v>
      </c>
      <c r="DH328" s="1203">
        <f t="shared" si="1150"/>
        <v>0</v>
      </c>
      <c r="DI328" s="1203">
        <f t="shared" si="1151"/>
        <v>0</v>
      </c>
      <c r="DJ328" s="1203">
        <f t="shared" si="1152"/>
        <v>0</v>
      </c>
      <c r="DK328" s="1243"/>
      <c r="DO328" s="1202">
        <f>$G328</f>
        <v>0</v>
      </c>
      <c r="DP328" s="1203">
        <f t="shared" si="1153"/>
        <v>0</v>
      </c>
      <c r="DQ328" s="1203">
        <f t="shared" si="1154"/>
        <v>0</v>
      </c>
      <c r="DR328" s="1203">
        <f t="shared" si="1155"/>
        <v>0</v>
      </c>
      <c r="DS328" s="1243"/>
      <c r="DW328" s="1202">
        <f>$G328</f>
        <v>0</v>
      </c>
      <c r="DX328" s="1203">
        <f t="shared" si="1156"/>
        <v>0</v>
      </c>
      <c r="DY328" s="1203">
        <f t="shared" si="1157"/>
        <v>0</v>
      </c>
      <c r="DZ328" s="1203">
        <f t="shared" si="1158"/>
        <v>0</v>
      </c>
      <c r="EA328" s="1243"/>
      <c r="EE328" s="1202">
        <f>$G328</f>
        <v>0</v>
      </c>
      <c r="EF328" s="1203">
        <f t="shared" si="1159"/>
        <v>0</v>
      </c>
      <c r="EG328" s="1203">
        <f t="shared" si="1160"/>
        <v>0</v>
      </c>
      <c r="EH328" s="1203">
        <f t="shared" si="1161"/>
        <v>0</v>
      </c>
      <c r="EI328" s="1243"/>
      <c r="EM328" s="1202">
        <f>$G328</f>
        <v>0</v>
      </c>
      <c r="EN328" s="1203">
        <f t="shared" si="1162"/>
        <v>0</v>
      </c>
      <c r="EO328" s="1203">
        <f t="shared" si="1163"/>
        <v>0</v>
      </c>
      <c r="EP328" s="1203">
        <f t="shared" si="1164"/>
        <v>0</v>
      </c>
      <c r="EQ328" s="1243"/>
      <c r="EU328" s="1202">
        <f>$G328</f>
        <v>0</v>
      </c>
      <c r="EV328" s="1203">
        <f t="shared" si="1165"/>
        <v>0</v>
      </c>
      <c r="EW328" s="1203">
        <f t="shared" si="1166"/>
        <v>0</v>
      </c>
      <c r="EX328" s="1203">
        <f t="shared" si="1167"/>
        <v>0</v>
      </c>
      <c r="EY328" s="1243"/>
      <c r="FC328" s="1202">
        <f>$G328</f>
        <v>0</v>
      </c>
      <c r="FD328" s="1203">
        <f t="shared" si="1168"/>
        <v>0</v>
      </c>
      <c r="FE328" s="1203">
        <f t="shared" si="1169"/>
        <v>0</v>
      </c>
      <c r="FF328" s="1203">
        <f t="shared" si="1170"/>
        <v>0</v>
      </c>
      <c r="FG328" s="1243"/>
      <c r="FK328" s="1202">
        <f>$G328</f>
        <v>0</v>
      </c>
      <c r="FL328" s="1203">
        <f t="shared" si="1171"/>
        <v>0</v>
      </c>
      <c r="FM328" s="1203">
        <f t="shared" si="1172"/>
        <v>0</v>
      </c>
      <c r="FN328" s="1203">
        <f t="shared" si="1173"/>
        <v>0</v>
      </c>
      <c r="FO328" s="1243"/>
    </row>
    <row r="329" spans="1:171">
      <c r="A329" s="1325"/>
      <c r="B329" s="286" t="s">
        <v>475</v>
      </c>
      <c r="C329" s="1197"/>
      <c r="D329" s="1199" t="s">
        <v>44</v>
      </c>
      <c r="E329" s="629" t="str">
        <f>'Sch 3B - Other Items'!E33</f>
        <v>TD</v>
      </c>
      <c r="F329" s="1199"/>
      <c r="G329" s="629">
        <f>'Sch 3B - Other Items'!G33</f>
        <v>0</v>
      </c>
      <c r="H329" s="629">
        <f>'Sch 3B - Other Items'!H33</f>
        <v>0</v>
      </c>
      <c r="I329" s="629">
        <f>'Sch 3B - Other Items'!I33</f>
        <v>0</v>
      </c>
      <c r="J329" s="630">
        <f>'Sch 3B - Other Items'!J33</f>
        <v>0</v>
      </c>
      <c r="K329" s="1167">
        <f t="shared" si="1113"/>
        <v>1</v>
      </c>
      <c r="O329" s="1202">
        <f>$G329</f>
        <v>0</v>
      </c>
      <c r="P329" s="1203">
        <f t="shared" si="1114"/>
        <v>0</v>
      </c>
      <c r="Q329" s="1203">
        <f t="shared" si="1115"/>
        <v>0</v>
      </c>
      <c r="R329" s="1203">
        <f t="shared" si="1116"/>
        <v>0</v>
      </c>
      <c r="S329" s="1243"/>
      <c r="W329" s="1202">
        <f>$G329</f>
        <v>0</v>
      </c>
      <c r="X329" s="1203">
        <f t="shared" si="1117"/>
        <v>0</v>
      </c>
      <c r="Y329" s="1203">
        <f t="shared" si="1118"/>
        <v>0</v>
      </c>
      <c r="Z329" s="1203">
        <f t="shared" si="1119"/>
        <v>0</v>
      </c>
      <c r="AA329" s="1243"/>
      <c r="AE329" s="1202">
        <f>$G329</f>
        <v>0</v>
      </c>
      <c r="AF329" s="1203">
        <f t="shared" si="1120"/>
        <v>0</v>
      </c>
      <c r="AG329" s="1203">
        <f t="shared" si="1121"/>
        <v>0</v>
      </c>
      <c r="AH329" s="1203">
        <f t="shared" si="1122"/>
        <v>0</v>
      </c>
      <c r="AI329" s="1243"/>
      <c r="AM329" s="1202">
        <f>$G329</f>
        <v>0</v>
      </c>
      <c r="AN329" s="1203">
        <f t="shared" si="1123"/>
        <v>0</v>
      </c>
      <c r="AO329" s="1203">
        <f t="shared" si="1124"/>
        <v>0</v>
      </c>
      <c r="AP329" s="1203">
        <f t="shared" si="1125"/>
        <v>0</v>
      </c>
      <c r="AQ329" s="1243"/>
      <c r="AU329" s="1202">
        <f>$G329</f>
        <v>0</v>
      </c>
      <c r="AV329" s="1203">
        <f t="shared" si="1126"/>
        <v>0</v>
      </c>
      <c r="AW329" s="1203">
        <f t="shared" si="1127"/>
        <v>0</v>
      </c>
      <c r="AX329" s="1203">
        <f t="shared" si="1128"/>
        <v>0</v>
      </c>
      <c r="AY329" s="1243"/>
      <c r="BC329" s="1202">
        <f>$G329</f>
        <v>0</v>
      </c>
      <c r="BD329" s="1203">
        <f t="shared" si="1129"/>
        <v>0</v>
      </c>
      <c r="BE329" s="1203">
        <f t="shared" si="1130"/>
        <v>0</v>
      </c>
      <c r="BF329" s="1203">
        <f t="shared" si="1131"/>
        <v>0</v>
      </c>
      <c r="BG329" s="1243"/>
      <c r="BK329" s="1202">
        <f>$G329</f>
        <v>0</v>
      </c>
      <c r="BL329" s="1203">
        <f t="shared" si="1132"/>
        <v>0</v>
      </c>
      <c r="BM329" s="1203">
        <f t="shared" si="1133"/>
        <v>0</v>
      </c>
      <c r="BN329" s="1203">
        <f t="shared" si="1134"/>
        <v>0</v>
      </c>
      <c r="BO329" s="1243"/>
      <c r="BS329" s="1202">
        <f>$G329</f>
        <v>0</v>
      </c>
      <c r="BT329" s="1203">
        <f t="shared" si="1135"/>
        <v>0</v>
      </c>
      <c r="BU329" s="1203">
        <f t="shared" si="1136"/>
        <v>0</v>
      </c>
      <c r="BV329" s="1203">
        <f t="shared" si="1137"/>
        <v>0</v>
      </c>
      <c r="BW329" s="1243"/>
      <c r="CA329" s="1202">
        <f>$G329</f>
        <v>0</v>
      </c>
      <c r="CB329" s="1203">
        <f t="shared" si="1138"/>
        <v>0</v>
      </c>
      <c r="CC329" s="1203">
        <f t="shared" si="1139"/>
        <v>0</v>
      </c>
      <c r="CD329" s="1203">
        <f t="shared" si="1140"/>
        <v>0</v>
      </c>
      <c r="CE329" s="1243"/>
      <c r="CI329" s="1202">
        <f>$G329</f>
        <v>0</v>
      </c>
      <c r="CJ329" s="1203">
        <f t="shared" si="1141"/>
        <v>0</v>
      </c>
      <c r="CK329" s="1203">
        <f t="shared" si="1142"/>
        <v>0</v>
      </c>
      <c r="CL329" s="1203">
        <f t="shared" si="1143"/>
        <v>0</v>
      </c>
      <c r="CM329" s="1243"/>
      <c r="CQ329" s="1202">
        <f>$G329</f>
        <v>0</v>
      </c>
      <c r="CR329" s="1203">
        <f t="shared" si="1144"/>
        <v>0</v>
      </c>
      <c r="CS329" s="1203">
        <f t="shared" si="1145"/>
        <v>0</v>
      </c>
      <c r="CT329" s="1203">
        <f t="shared" si="1146"/>
        <v>0</v>
      </c>
      <c r="CU329" s="1243"/>
      <c r="CY329" s="1202">
        <f>$G329</f>
        <v>0</v>
      </c>
      <c r="CZ329" s="1203">
        <f t="shared" si="1147"/>
        <v>0</v>
      </c>
      <c r="DA329" s="1203">
        <f t="shared" si="1148"/>
        <v>0</v>
      </c>
      <c r="DB329" s="1203">
        <f t="shared" si="1149"/>
        <v>0</v>
      </c>
      <c r="DC329" s="1243"/>
      <c r="DG329" s="1202">
        <f>$G329</f>
        <v>0</v>
      </c>
      <c r="DH329" s="1203">
        <f t="shared" si="1150"/>
        <v>0</v>
      </c>
      <c r="DI329" s="1203">
        <f t="shared" si="1151"/>
        <v>0</v>
      </c>
      <c r="DJ329" s="1203">
        <f t="shared" si="1152"/>
        <v>0</v>
      </c>
      <c r="DK329" s="1243"/>
      <c r="DO329" s="1202">
        <f>$G329</f>
        <v>0</v>
      </c>
      <c r="DP329" s="1203">
        <f t="shared" si="1153"/>
        <v>0</v>
      </c>
      <c r="DQ329" s="1203">
        <f t="shared" si="1154"/>
        <v>0</v>
      </c>
      <c r="DR329" s="1203">
        <f t="shared" si="1155"/>
        <v>0</v>
      </c>
      <c r="DS329" s="1243"/>
      <c r="DW329" s="1202">
        <f>$G329</f>
        <v>0</v>
      </c>
      <c r="DX329" s="1203">
        <f t="shared" si="1156"/>
        <v>0</v>
      </c>
      <c r="DY329" s="1203">
        <f t="shared" si="1157"/>
        <v>0</v>
      </c>
      <c r="DZ329" s="1203">
        <f t="shared" si="1158"/>
        <v>0</v>
      </c>
      <c r="EA329" s="1243"/>
      <c r="EE329" s="1202">
        <f>$G329</f>
        <v>0</v>
      </c>
      <c r="EF329" s="1203">
        <f t="shared" si="1159"/>
        <v>0</v>
      </c>
      <c r="EG329" s="1203">
        <f t="shared" si="1160"/>
        <v>0</v>
      </c>
      <c r="EH329" s="1203">
        <f t="shared" si="1161"/>
        <v>0</v>
      </c>
      <c r="EI329" s="1243"/>
      <c r="EM329" s="1202">
        <f>$G329</f>
        <v>0</v>
      </c>
      <c r="EN329" s="1203">
        <f t="shared" si="1162"/>
        <v>0</v>
      </c>
      <c r="EO329" s="1203">
        <f t="shared" si="1163"/>
        <v>0</v>
      </c>
      <c r="EP329" s="1203">
        <f t="shared" si="1164"/>
        <v>0</v>
      </c>
      <c r="EQ329" s="1243"/>
      <c r="EU329" s="1202">
        <f>$G329</f>
        <v>0</v>
      </c>
      <c r="EV329" s="1203">
        <f t="shared" si="1165"/>
        <v>0</v>
      </c>
      <c r="EW329" s="1203">
        <f t="shared" si="1166"/>
        <v>0</v>
      </c>
      <c r="EX329" s="1203">
        <f t="shared" si="1167"/>
        <v>0</v>
      </c>
      <c r="EY329" s="1243"/>
      <c r="FC329" s="1202">
        <f>$G329</f>
        <v>0</v>
      </c>
      <c r="FD329" s="1203">
        <f t="shared" si="1168"/>
        <v>0</v>
      </c>
      <c r="FE329" s="1203">
        <f t="shared" si="1169"/>
        <v>0</v>
      </c>
      <c r="FF329" s="1203">
        <f t="shared" si="1170"/>
        <v>0</v>
      </c>
      <c r="FG329" s="1243"/>
      <c r="FK329" s="1202">
        <f>$G329</f>
        <v>0</v>
      </c>
      <c r="FL329" s="1203">
        <f t="shared" si="1171"/>
        <v>0</v>
      </c>
      <c r="FM329" s="1203">
        <f t="shared" si="1172"/>
        <v>0</v>
      </c>
      <c r="FN329" s="1203">
        <f t="shared" si="1173"/>
        <v>0</v>
      </c>
      <c r="FO329" s="1243"/>
    </row>
    <row r="330" spans="1:171">
      <c r="A330" s="1325"/>
      <c r="B330" s="286" t="s">
        <v>290</v>
      </c>
      <c r="C330" s="1197"/>
      <c r="D330" s="1199">
        <v>455</v>
      </c>
      <c r="E330" s="629" t="str">
        <f>'Sch 3B - Other Items'!E34</f>
        <v>DIST</v>
      </c>
      <c r="F330" s="1199"/>
      <c r="G330" s="629">
        <f>'Sch 3B - Other Items'!G34</f>
        <v>0</v>
      </c>
      <c r="H330" s="629">
        <f>'Sch 3B - Other Items'!H34</f>
        <v>0</v>
      </c>
      <c r="I330" s="629">
        <f>'Sch 3B - Other Items'!I34</f>
        <v>0</v>
      </c>
      <c r="J330" s="630">
        <f>'Sch 3B - Other Items'!J34</f>
        <v>0</v>
      </c>
      <c r="K330" s="1167">
        <f t="shared" si="1113"/>
        <v>1</v>
      </c>
      <c r="O330" s="1202">
        <f>$G330</f>
        <v>0</v>
      </c>
      <c r="P330" s="1203">
        <f t="shared" si="1114"/>
        <v>0</v>
      </c>
      <c r="Q330" s="1203">
        <f t="shared" si="1115"/>
        <v>0</v>
      </c>
      <c r="R330" s="1203">
        <f t="shared" si="1116"/>
        <v>0</v>
      </c>
      <c r="S330" s="1243"/>
      <c r="W330" s="1202">
        <f>$G330</f>
        <v>0</v>
      </c>
      <c r="X330" s="1203">
        <f t="shared" si="1117"/>
        <v>0</v>
      </c>
      <c r="Y330" s="1203">
        <f t="shared" si="1118"/>
        <v>0</v>
      </c>
      <c r="Z330" s="1203">
        <f t="shared" si="1119"/>
        <v>0</v>
      </c>
      <c r="AA330" s="1243"/>
      <c r="AE330" s="1202">
        <f>$G330</f>
        <v>0</v>
      </c>
      <c r="AF330" s="1203">
        <f t="shared" si="1120"/>
        <v>0</v>
      </c>
      <c r="AG330" s="1203">
        <f t="shared" si="1121"/>
        <v>0</v>
      </c>
      <c r="AH330" s="1203">
        <f t="shared" si="1122"/>
        <v>0</v>
      </c>
      <c r="AI330" s="1243"/>
      <c r="AM330" s="1202">
        <f>$G330</f>
        <v>0</v>
      </c>
      <c r="AN330" s="1203">
        <f t="shared" si="1123"/>
        <v>0</v>
      </c>
      <c r="AO330" s="1203">
        <f t="shared" si="1124"/>
        <v>0</v>
      </c>
      <c r="AP330" s="1203">
        <f t="shared" si="1125"/>
        <v>0</v>
      </c>
      <c r="AQ330" s="1243"/>
      <c r="AU330" s="1202">
        <f>$G330</f>
        <v>0</v>
      </c>
      <c r="AV330" s="1203">
        <f t="shared" si="1126"/>
        <v>0</v>
      </c>
      <c r="AW330" s="1203">
        <f t="shared" si="1127"/>
        <v>0</v>
      </c>
      <c r="AX330" s="1203">
        <f t="shared" si="1128"/>
        <v>0</v>
      </c>
      <c r="AY330" s="1243"/>
      <c r="BC330" s="1202">
        <f>$G330</f>
        <v>0</v>
      </c>
      <c r="BD330" s="1203">
        <f t="shared" si="1129"/>
        <v>0</v>
      </c>
      <c r="BE330" s="1203">
        <f t="shared" si="1130"/>
        <v>0</v>
      </c>
      <c r="BF330" s="1203">
        <f t="shared" si="1131"/>
        <v>0</v>
      </c>
      <c r="BG330" s="1243"/>
      <c r="BK330" s="1202">
        <f>$G330</f>
        <v>0</v>
      </c>
      <c r="BL330" s="1203">
        <f t="shared" si="1132"/>
        <v>0</v>
      </c>
      <c r="BM330" s="1203">
        <f t="shared" si="1133"/>
        <v>0</v>
      </c>
      <c r="BN330" s="1203">
        <f t="shared" si="1134"/>
        <v>0</v>
      </c>
      <c r="BO330" s="1243"/>
      <c r="BS330" s="1202">
        <f>$G330</f>
        <v>0</v>
      </c>
      <c r="BT330" s="1203">
        <f t="shared" si="1135"/>
        <v>0</v>
      </c>
      <c r="BU330" s="1203">
        <f t="shared" si="1136"/>
        <v>0</v>
      </c>
      <c r="BV330" s="1203">
        <f t="shared" si="1137"/>
        <v>0</v>
      </c>
      <c r="BW330" s="1243"/>
      <c r="CA330" s="1202">
        <f>$G330</f>
        <v>0</v>
      </c>
      <c r="CB330" s="1203">
        <f t="shared" si="1138"/>
        <v>0</v>
      </c>
      <c r="CC330" s="1203">
        <f t="shared" si="1139"/>
        <v>0</v>
      </c>
      <c r="CD330" s="1203">
        <f t="shared" si="1140"/>
        <v>0</v>
      </c>
      <c r="CE330" s="1243"/>
      <c r="CI330" s="1202">
        <f>$G330</f>
        <v>0</v>
      </c>
      <c r="CJ330" s="1203">
        <f t="shared" si="1141"/>
        <v>0</v>
      </c>
      <c r="CK330" s="1203">
        <f t="shared" si="1142"/>
        <v>0</v>
      </c>
      <c r="CL330" s="1203">
        <f t="shared" si="1143"/>
        <v>0</v>
      </c>
      <c r="CM330" s="1243"/>
      <c r="CQ330" s="1202">
        <f>$G330</f>
        <v>0</v>
      </c>
      <c r="CR330" s="1203">
        <f t="shared" si="1144"/>
        <v>0</v>
      </c>
      <c r="CS330" s="1203">
        <f t="shared" si="1145"/>
        <v>0</v>
      </c>
      <c r="CT330" s="1203">
        <f t="shared" si="1146"/>
        <v>0</v>
      </c>
      <c r="CU330" s="1243"/>
      <c r="CY330" s="1202">
        <f>$G330</f>
        <v>0</v>
      </c>
      <c r="CZ330" s="1203">
        <f t="shared" si="1147"/>
        <v>0</v>
      </c>
      <c r="DA330" s="1203">
        <f t="shared" si="1148"/>
        <v>0</v>
      </c>
      <c r="DB330" s="1203">
        <f t="shared" si="1149"/>
        <v>0</v>
      </c>
      <c r="DC330" s="1243"/>
      <c r="DG330" s="1202">
        <f>$G330</f>
        <v>0</v>
      </c>
      <c r="DH330" s="1203">
        <f t="shared" si="1150"/>
        <v>0</v>
      </c>
      <c r="DI330" s="1203">
        <f t="shared" si="1151"/>
        <v>0</v>
      </c>
      <c r="DJ330" s="1203">
        <f t="shared" si="1152"/>
        <v>0</v>
      </c>
      <c r="DK330" s="1243"/>
      <c r="DO330" s="1202">
        <f>$G330</f>
        <v>0</v>
      </c>
      <c r="DP330" s="1203">
        <f t="shared" si="1153"/>
        <v>0</v>
      </c>
      <c r="DQ330" s="1203">
        <f t="shared" si="1154"/>
        <v>0</v>
      </c>
      <c r="DR330" s="1203">
        <f t="shared" si="1155"/>
        <v>0</v>
      </c>
      <c r="DS330" s="1243"/>
      <c r="DW330" s="1202">
        <f>$G330</f>
        <v>0</v>
      </c>
      <c r="DX330" s="1203">
        <f t="shared" si="1156"/>
        <v>0</v>
      </c>
      <c r="DY330" s="1203">
        <f t="shared" si="1157"/>
        <v>0</v>
      </c>
      <c r="DZ330" s="1203">
        <f t="shared" si="1158"/>
        <v>0</v>
      </c>
      <c r="EA330" s="1243"/>
      <c r="EE330" s="1202">
        <f>$G330</f>
        <v>0</v>
      </c>
      <c r="EF330" s="1203">
        <f t="shared" si="1159"/>
        <v>0</v>
      </c>
      <c r="EG330" s="1203">
        <f t="shared" si="1160"/>
        <v>0</v>
      </c>
      <c r="EH330" s="1203">
        <f t="shared" si="1161"/>
        <v>0</v>
      </c>
      <c r="EI330" s="1243"/>
      <c r="EM330" s="1202">
        <f>$G330</f>
        <v>0</v>
      </c>
      <c r="EN330" s="1203">
        <f t="shared" si="1162"/>
        <v>0</v>
      </c>
      <c r="EO330" s="1203">
        <f t="shared" si="1163"/>
        <v>0</v>
      </c>
      <c r="EP330" s="1203">
        <f t="shared" si="1164"/>
        <v>0</v>
      </c>
      <c r="EQ330" s="1243"/>
      <c r="EU330" s="1202">
        <f>$G330</f>
        <v>0</v>
      </c>
      <c r="EV330" s="1203">
        <f t="shared" si="1165"/>
        <v>0</v>
      </c>
      <c r="EW330" s="1203">
        <f t="shared" si="1166"/>
        <v>0</v>
      </c>
      <c r="EX330" s="1203">
        <f t="shared" si="1167"/>
        <v>0</v>
      </c>
      <c r="EY330" s="1243"/>
      <c r="FC330" s="1202">
        <f>$G330</f>
        <v>0</v>
      </c>
      <c r="FD330" s="1203">
        <f t="shared" si="1168"/>
        <v>0</v>
      </c>
      <c r="FE330" s="1203">
        <f t="shared" si="1169"/>
        <v>0</v>
      </c>
      <c r="FF330" s="1203">
        <f t="shared" si="1170"/>
        <v>0</v>
      </c>
      <c r="FG330" s="1243"/>
      <c r="FK330" s="1202">
        <f>$G330</f>
        <v>0</v>
      </c>
      <c r="FL330" s="1203">
        <f t="shared" si="1171"/>
        <v>0</v>
      </c>
      <c r="FM330" s="1203">
        <f t="shared" si="1172"/>
        <v>0</v>
      </c>
      <c r="FN330" s="1203">
        <f t="shared" si="1173"/>
        <v>0</v>
      </c>
      <c r="FO330" s="1243"/>
    </row>
    <row r="331" spans="1:171">
      <c r="A331" s="1323">
        <v>112</v>
      </c>
      <c r="B331" s="286" t="s">
        <v>289</v>
      </c>
      <c r="C331" s="1197"/>
      <c r="D331" s="1199" t="s">
        <v>45</v>
      </c>
      <c r="E331" s="629" t="str">
        <f>'Sch 3B - Other Items'!E35</f>
        <v>DIRECT</v>
      </c>
      <c r="F331" s="176"/>
      <c r="G331" s="629">
        <f>'Sch 3B - Other Items'!G35</f>
        <v>0</v>
      </c>
      <c r="H331" s="629">
        <f>'Sch 3B - Other Items'!H35</f>
        <v>0</v>
      </c>
      <c r="I331" s="629">
        <f>'Sch 3B - Other Items'!I35</f>
        <v>0</v>
      </c>
      <c r="J331" s="630">
        <f>'Sch 3B - Other Items'!J35</f>
        <v>0</v>
      </c>
      <c r="K331" s="1167">
        <f t="shared" si="1113"/>
        <v>0</v>
      </c>
      <c r="N331" s="1278">
        <f>VLOOKUP($A331,'New Resources - Individual'!$A$4:$Y$151,N$2,FALSE)*N$1</f>
        <v>0</v>
      </c>
      <c r="O331" s="1202">
        <f>$G331+N331</f>
        <v>0</v>
      </c>
      <c r="P331" s="1203">
        <f t="shared" si="1114"/>
        <v>0</v>
      </c>
      <c r="Q331" s="1203">
        <f t="shared" si="1115"/>
        <v>0</v>
      </c>
      <c r="R331" s="1203">
        <f t="shared" si="1116"/>
        <v>0</v>
      </c>
      <c r="S331" s="1243"/>
      <c r="V331" s="1278">
        <f>VLOOKUP($A331,'New Resources - Individual'!$A$4:$Y$151,V$2,FALSE)*V$1</f>
        <v>0</v>
      </c>
      <c r="W331" s="1202">
        <f>$G331+V331</f>
        <v>0</v>
      </c>
      <c r="X331" s="1203">
        <f t="shared" si="1117"/>
        <v>0</v>
      </c>
      <c r="Y331" s="1203">
        <f t="shared" si="1118"/>
        <v>0</v>
      </c>
      <c r="Z331" s="1203">
        <f t="shared" si="1119"/>
        <v>0</v>
      </c>
      <c r="AA331" s="1243"/>
      <c r="AD331" s="1278">
        <f>VLOOKUP($A331,'New Resources - Individual'!$A$4:$Y$151,AD$2,FALSE)*AD$1</f>
        <v>0</v>
      </c>
      <c r="AE331" s="1202">
        <f>$G331+AD331</f>
        <v>0</v>
      </c>
      <c r="AF331" s="1203">
        <f t="shared" si="1120"/>
        <v>0</v>
      </c>
      <c r="AG331" s="1203">
        <f t="shared" si="1121"/>
        <v>0</v>
      </c>
      <c r="AH331" s="1203">
        <f t="shared" si="1122"/>
        <v>0</v>
      </c>
      <c r="AI331" s="1243"/>
      <c r="AL331" s="1278">
        <f>VLOOKUP($A331,'New Resources - Individual'!$A$4:$Y$151,AL$2,FALSE)*AL$1</f>
        <v>0</v>
      </c>
      <c r="AM331" s="1202">
        <f>$G331+AL331</f>
        <v>0</v>
      </c>
      <c r="AN331" s="1203">
        <f t="shared" si="1123"/>
        <v>0</v>
      </c>
      <c r="AO331" s="1203">
        <f t="shared" si="1124"/>
        <v>0</v>
      </c>
      <c r="AP331" s="1203">
        <f t="shared" si="1125"/>
        <v>0</v>
      </c>
      <c r="AQ331" s="1243"/>
      <c r="AT331" s="1278">
        <f>VLOOKUP($A331,'New Resources - Individual'!$A$4:$Y$151,AT$2,FALSE)*AT$1</f>
        <v>0</v>
      </c>
      <c r="AU331" s="1202">
        <f>$G331+AT331</f>
        <v>0</v>
      </c>
      <c r="AV331" s="1203">
        <f t="shared" si="1126"/>
        <v>0</v>
      </c>
      <c r="AW331" s="1203">
        <f t="shared" si="1127"/>
        <v>0</v>
      </c>
      <c r="AX331" s="1203">
        <f t="shared" si="1128"/>
        <v>0</v>
      </c>
      <c r="AY331" s="1243"/>
      <c r="BB331" s="1278">
        <f>VLOOKUP($A331,'New Resources - Individual'!$A$4:$Y$151,BB$2,FALSE)*BB$1</f>
        <v>0</v>
      </c>
      <c r="BC331" s="1202">
        <f>$G331+BB331</f>
        <v>0</v>
      </c>
      <c r="BD331" s="1203">
        <f t="shared" si="1129"/>
        <v>0</v>
      </c>
      <c r="BE331" s="1203">
        <f t="shared" si="1130"/>
        <v>0</v>
      </c>
      <c r="BF331" s="1203">
        <f t="shared" si="1131"/>
        <v>0</v>
      </c>
      <c r="BG331" s="1243"/>
      <c r="BJ331" s="1278">
        <f>VLOOKUP($A331,'New Resources - Individual'!$A$4:$Y$151,BJ$2,FALSE)*BJ$1</f>
        <v>0</v>
      </c>
      <c r="BK331" s="1202">
        <f>$G331+BJ331</f>
        <v>0</v>
      </c>
      <c r="BL331" s="1203">
        <f t="shared" si="1132"/>
        <v>0</v>
      </c>
      <c r="BM331" s="1203">
        <f t="shared" si="1133"/>
        <v>0</v>
      </c>
      <c r="BN331" s="1203">
        <f t="shared" si="1134"/>
        <v>0</v>
      </c>
      <c r="BO331" s="1243"/>
      <c r="BR331" s="1278">
        <f>VLOOKUP($A331,'New Resources - Individual'!$A$4:$Y$151,BR$2,FALSE)*BR$1</f>
        <v>0</v>
      </c>
      <c r="BS331" s="1202">
        <f>$G331+BR331</f>
        <v>0</v>
      </c>
      <c r="BT331" s="1203">
        <f t="shared" si="1135"/>
        <v>0</v>
      </c>
      <c r="BU331" s="1203">
        <f t="shared" si="1136"/>
        <v>0</v>
      </c>
      <c r="BV331" s="1203">
        <f t="shared" si="1137"/>
        <v>0</v>
      </c>
      <c r="BW331" s="1243"/>
      <c r="BZ331" s="1278">
        <f>VLOOKUP($A331,'New Resources - Individual'!$A$4:$Y$151,BZ$2,FALSE)*BZ$1</f>
        <v>0</v>
      </c>
      <c r="CA331" s="1202">
        <f>$G331+BZ331</f>
        <v>0</v>
      </c>
      <c r="CB331" s="1203">
        <f t="shared" si="1138"/>
        <v>0</v>
      </c>
      <c r="CC331" s="1203">
        <f t="shared" si="1139"/>
        <v>0</v>
      </c>
      <c r="CD331" s="1203">
        <f t="shared" si="1140"/>
        <v>0</v>
      </c>
      <c r="CE331" s="1243"/>
      <c r="CH331" s="1278">
        <f>VLOOKUP($A331,'New Resources - Individual'!$A$4:$Y$151,CH$2,FALSE)*CH$1</f>
        <v>0</v>
      </c>
      <c r="CI331" s="1202">
        <f>$G331+CH331</f>
        <v>0</v>
      </c>
      <c r="CJ331" s="1203">
        <f t="shared" si="1141"/>
        <v>0</v>
      </c>
      <c r="CK331" s="1203">
        <f t="shared" si="1142"/>
        <v>0</v>
      </c>
      <c r="CL331" s="1203">
        <f t="shared" si="1143"/>
        <v>0</v>
      </c>
      <c r="CM331" s="1243"/>
      <c r="CP331" s="1278">
        <f>VLOOKUP($A331,'New Resources - Individual'!$A$4:$Y$151,CP$2,FALSE)*CP$1</f>
        <v>0</v>
      </c>
      <c r="CQ331" s="1202">
        <f>$G331+CP331</f>
        <v>0</v>
      </c>
      <c r="CR331" s="1203">
        <f t="shared" si="1144"/>
        <v>0</v>
      </c>
      <c r="CS331" s="1203">
        <f t="shared" si="1145"/>
        <v>0</v>
      </c>
      <c r="CT331" s="1203">
        <f t="shared" si="1146"/>
        <v>0</v>
      </c>
      <c r="CU331" s="1243"/>
      <c r="CX331" s="1278">
        <f>VLOOKUP($A331,'New Resources - Individual'!$A$4:$Y$151,CX$2,FALSE)*CX$1</f>
        <v>0</v>
      </c>
      <c r="CY331" s="1202">
        <f>$G331+CX331</f>
        <v>0</v>
      </c>
      <c r="CZ331" s="1203">
        <f t="shared" si="1147"/>
        <v>0</v>
      </c>
      <c r="DA331" s="1203">
        <f t="shared" si="1148"/>
        <v>0</v>
      </c>
      <c r="DB331" s="1203">
        <f t="shared" si="1149"/>
        <v>0</v>
      </c>
      <c r="DC331" s="1243"/>
      <c r="DF331" s="1278">
        <f>VLOOKUP($A331,'New Resources - Individual'!$A$4:$Y$151,DF$2,FALSE)*DF$1</f>
        <v>0</v>
      </c>
      <c r="DG331" s="1202">
        <f>$G331+DF331</f>
        <v>0</v>
      </c>
      <c r="DH331" s="1203">
        <f t="shared" si="1150"/>
        <v>0</v>
      </c>
      <c r="DI331" s="1203">
        <f t="shared" si="1151"/>
        <v>0</v>
      </c>
      <c r="DJ331" s="1203">
        <f t="shared" si="1152"/>
        <v>0</v>
      </c>
      <c r="DK331" s="1243"/>
      <c r="DN331" s="1278">
        <f>VLOOKUP($A331,'New Resources - Individual'!$A$4:$Y$151,DN$2,FALSE)*DN$1</f>
        <v>0</v>
      </c>
      <c r="DO331" s="1202">
        <f>$G331+DN331</f>
        <v>0</v>
      </c>
      <c r="DP331" s="1203">
        <f t="shared" si="1153"/>
        <v>0</v>
      </c>
      <c r="DQ331" s="1203">
        <f t="shared" si="1154"/>
        <v>0</v>
      </c>
      <c r="DR331" s="1203">
        <f t="shared" si="1155"/>
        <v>0</v>
      </c>
      <c r="DS331" s="1243"/>
      <c r="DV331" s="1278">
        <f>VLOOKUP($A331,'New Resources - Individual'!$A$4:$Y$151,DV$2,FALSE)*DV$1</f>
        <v>0</v>
      </c>
      <c r="DW331" s="1202">
        <f>$G331+DV331</f>
        <v>0</v>
      </c>
      <c r="DX331" s="1203">
        <f t="shared" si="1156"/>
        <v>0</v>
      </c>
      <c r="DY331" s="1203">
        <f t="shared" si="1157"/>
        <v>0</v>
      </c>
      <c r="DZ331" s="1203">
        <f t="shared" si="1158"/>
        <v>0</v>
      </c>
      <c r="EA331" s="1243"/>
      <c r="ED331" s="1278">
        <f>VLOOKUP($A331,'New Resources - Individual'!$A$4:$Y$151,ED$2,FALSE)*ED$1</f>
        <v>0</v>
      </c>
      <c r="EE331" s="1202">
        <f>$G331+ED331</f>
        <v>0</v>
      </c>
      <c r="EF331" s="1203">
        <f t="shared" si="1159"/>
        <v>0</v>
      </c>
      <c r="EG331" s="1203">
        <f t="shared" si="1160"/>
        <v>0</v>
      </c>
      <c r="EH331" s="1203">
        <f t="shared" si="1161"/>
        <v>0</v>
      </c>
      <c r="EI331" s="1243"/>
      <c r="EL331" s="1278">
        <f>VLOOKUP($A331,'New Resources - Individual'!$A$4:$Y$151,EL$2,FALSE)*EL$1</f>
        <v>0</v>
      </c>
      <c r="EM331" s="1202">
        <f>$G331+EL331</f>
        <v>0</v>
      </c>
      <c r="EN331" s="1203">
        <f t="shared" si="1162"/>
        <v>0</v>
      </c>
      <c r="EO331" s="1203">
        <f t="shared" si="1163"/>
        <v>0</v>
      </c>
      <c r="EP331" s="1203">
        <f t="shared" si="1164"/>
        <v>0</v>
      </c>
      <c r="EQ331" s="1243"/>
      <c r="ET331" s="1278">
        <f>VLOOKUP($A331,'New Resources - Individual'!$A$4:$Y$151,ET$2,FALSE)*ET$1</f>
        <v>0</v>
      </c>
      <c r="EU331" s="1202">
        <f>$G331+ET331</f>
        <v>0</v>
      </c>
      <c r="EV331" s="1203">
        <f t="shared" si="1165"/>
        <v>0</v>
      </c>
      <c r="EW331" s="1203">
        <f t="shared" si="1166"/>
        <v>0</v>
      </c>
      <c r="EX331" s="1203">
        <f t="shared" si="1167"/>
        <v>0</v>
      </c>
      <c r="EY331" s="1243"/>
      <c r="FB331" s="1278">
        <f>VLOOKUP($A331,'New Resources - Individual'!$A$4:$Y$151,FB$2,FALSE)*FB$1</f>
        <v>0</v>
      </c>
      <c r="FC331" s="1202">
        <f>$G331+FB331</f>
        <v>0</v>
      </c>
      <c r="FD331" s="1203">
        <f t="shared" si="1168"/>
        <v>0</v>
      </c>
      <c r="FE331" s="1203">
        <f t="shared" si="1169"/>
        <v>0</v>
      </c>
      <c r="FF331" s="1203">
        <f t="shared" si="1170"/>
        <v>0</v>
      </c>
      <c r="FG331" s="1243"/>
      <c r="FJ331" s="1278">
        <f>VLOOKUP($A331,'New Resources - Individual'!$A$4:$Y$151,FJ$2,FALSE)*FJ$1</f>
        <v>0</v>
      </c>
      <c r="FK331" s="1202">
        <f>$G331+FJ331</f>
        <v>0</v>
      </c>
      <c r="FL331" s="1203">
        <f t="shared" si="1171"/>
        <v>0</v>
      </c>
      <c r="FM331" s="1203">
        <f t="shared" si="1172"/>
        <v>0</v>
      </c>
      <c r="FN331" s="1203">
        <f t="shared" si="1173"/>
        <v>0</v>
      </c>
      <c r="FO331" s="1243"/>
    </row>
    <row r="332" spans="1:171">
      <c r="A332" s="1323">
        <v>113</v>
      </c>
      <c r="B332" s="286" t="s">
        <v>434</v>
      </c>
      <c r="C332" s="1197"/>
      <c r="D332" s="1197">
        <v>456.1</v>
      </c>
      <c r="E332" s="629" t="str">
        <f>'Sch 3B - Other Items'!E36</f>
        <v>TRANS</v>
      </c>
      <c r="F332" s="1199"/>
      <c r="G332" s="629">
        <f>'Sch 3B - Other Items'!G36</f>
        <v>0</v>
      </c>
      <c r="H332" s="629">
        <f>'Sch 3B - Other Items'!H36</f>
        <v>0</v>
      </c>
      <c r="I332" s="629">
        <f>'Sch 3B - Other Items'!I36</f>
        <v>0</v>
      </c>
      <c r="J332" s="630">
        <f>'Sch 3B - Other Items'!J36</f>
        <v>0</v>
      </c>
      <c r="K332" s="1167">
        <f t="shared" si="1113"/>
        <v>1</v>
      </c>
      <c r="N332" s="1278">
        <f>VLOOKUP($A332,'New Resources - Individual'!$A$4:$Y$151,N$2,FALSE)*N$1</f>
        <v>0</v>
      </c>
      <c r="O332" s="1202">
        <f>$G332+N332</f>
        <v>0</v>
      </c>
      <c r="P332" s="1203">
        <f t="shared" si="1114"/>
        <v>0</v>
      </c>
      <c r="Q332" s="1203">
        <f t="shared" si="1115"/>
        <v>0</v>
      </c>
      <c r="R332" s="1203">
        <f t="shared" si="1116"/>
        <v>0</v>
      </c>
      <c r="S332" s="1243"/>
      <c r="V332" s="1278">
        <f>VLOOKUP($A332,'New Resources - Individual'!$A$4:$Y$151,V$2,FALSE)*V$1</f>
        <v>0</v>
      </c>
      <c r="W332" s="1202">
        <f>$G332+V332</f>
        <v>0</v>
      </c>
      <c r="X332" s="1203">
        <f t="shared" si="1117"/>
        <v>0</v>
      </c>
      <c r="Y332" s="1203">
        <f t="shared" si="1118"/>
        <v>0</v>
      </c>
      <c r="Z332" s="1203">
        <f t="shared" si="1119"/>
        <v>0</v>
      </c>
      <c r="AA332" s="1243"/>
      <c r="AD332" s="1278">
        <f>VLOOKUP($A332,'New Resources - Individual'!$A$4:$Y$151,AD$2,FALSE)*AD$1</f>
        <v>0</v>
      </c>
      <c r="AE332" s="1202">
        <f>$G332+AD332</f>
        <v>0</v>
      </c>
      <c r="AF332" s="1203">
        <f t="shared" si="1120"/>
        <v>0</v>
      </c>
      <c r="AG332" s="1203">
        <f t="shared" si="1121"/>
        <v>0</v>
      </c>
      <c r="AH332" s="1203">
        <f t="shared" si="1122"/>
        <v>0</v>
      </c>
      <c r="AI332" s="1243"/>
      <c r="AL332" s="1278">
        <f>VLOOKUP($A332,'New Resources - Individual'!$A$4:$Y$151,AL$2,FALSE)*AL$1</f>
        <v>0</v>
      </c>
      <c r="AM332" s="1202">
        <f>$G332+AL332</f>
        <v>0</v>
      </c>
      <c r="AN332" s="1203">
        <f t="shared" si="1123"/>
        <v>0</v>
      </c>
      <c r="AO332" s="1203">
        <f t="shared" si="1124"/>
        <v>0</v>
      </c>
      <c r="AP332" s="1203">
        <f t="shared" si="1125"/>
        <v>0</v>
      </c>
      <c r="AQ332" s="1243"/>
      <c r="AT332" s="1278">
        <f>VLOOKUP($A332,'New Resources - Individual'!$A$4:$Y$151,AT$2,FALSE)*AT$1</f>
        <v>0</v>
      </c>
      <c r="AU332" s="1202">
        <f>$G332+AT332</f>
        <v>0</v>
      </c>
      <c r="AV332" s="1203">
        <f t="shared" si="1126"/>
        <v>0</v>
      </c>
      <c r="AW332" s="1203">
        <f t="shared" si="1127"/>
        <v>0</v>
      </c>
      <c r="AX332" s="1203">
        <f t="shared" si="1128"/>
        <v>0</v>
      </c>
      <c r="AY332" s="1243"/>
      <c r="BB332" s="1278">
        <f>VLOOKUP($A332,'New Resources - Individual'!$A$4:$Y$151,BB$2,FALSE)*BB$1</f>
        <v>0</v>
      </c>
      <c r="BC332" s="1202">
        <f>$G332+BB332</f>
        <v>0</v>
      </c>
      <c r="BD332" s="1203">
        <f t="shared" si="1129"/>
        <v>0</v>
      </c>
      <c r="BE332" s="1203">
        <f t="shared" si="1130"/>
        <v>0</v>
      </c>
      <c r="BF332" s="1203">
        <f t="shared" si="1131"/>
        <v>0</v>
      </c>
      <c r="BG332" s="1243"/>
      <c r="BJ332" s="1278">
        <f>VLOOKUP($A332,'New Resources - Individual'!$A$4:$Y$151,BJ$2,FALSE)*BJ$1</f>
        <v>0</v>
      </c>
      <c r="BK332" s="1202">
        <f>$G332+BJ332</f>
        <v>0</v>
      </c>
      <c r="BL332" s="1203">
        <f t="shared" si="1132"/>
        <v>0</v>
      </c>
      <c r="BM332" s="1203">
        <f t="shared" si="1133"/>
        <v>0</v>
      </c>
      <c r="BN332" s="1203">
        <f t="shared" si="1134"/>
        <v>0</v>
      </c>
      <c r="BO332" s="1243"/>
      <c r="BR332" s="1278">
        <f>VLOOKUP($A332,'New Resources - Individual'!$A$4:$Y$151,BR$2,FALSE)*BR$1</f>
        <v>0</v>
      </c>
      <c r="BS332" s="1202">
        <f>$G332+BR332</f>
        <v>0</v>
      </c>
      <c r="BT332" s="1203">
        <f t="shared" si="1135"/>
        <v>0</v>
      </c>
      <c r="BU332" s="1203">
        <f t="shared" si="1136"/>
        <v>0</v>
      </c>
      <c r="BV332" s="1203">
        <f t="shared" si="1137"/>
        <v>0</v>
      </c>
      <c r="BW332" s="1243"/>
      <c r="BZ332" s="1278">
        <f>VLOOKUP($A332,'New Resources - Individual'!$A$4:$Y$151,BZ$2,FALSE)*BZ$1</f>
        <v>0</v>
      </c>
      <c r="CA332" s="1202">
        <f>$G332+BZ332</f>
        <v>0</v>
      </c>
      <c r="CB332" s="1203">
        <f t="shared" si="1138"/>
        <v>0</v>
      </c>
      <c r="CC332" s="1203">
        <f t="shared" si="1139"/>
        <v>0</v>
      </c>
      <c r="CD332" s="1203">
        <f t="shared" si="1140"/>
        <v>0</v>
      </c>
      <c r="CE332" s="1243"/>
      <c r="CH332" s="1278">
        <f>VLOOKUP($A332,'New Resources - Individual'!$A$4:$Y$151,CH$2,FALSE)*CH$1</f>
        <v>0</v>
      </c>
      <c r="CI332" s="1202">
        <f>$G332+CH332</f>
        <v>0</v>
      </c>
      <c r="CJ332" s="1203">
        <f t="shared" si="1141"/>
        <v>0</v>
      </c>
      <c r="CK332" s="1203">
        <f t="shared" si="1142"/>
        <v>0</v>
      </c>
      <c r="CL332" s="1203">
        <f t="shared" si="1143"/>
        <v>0</v>
      </c>
      <c r="CM332" s="1243"/>
      <c r="CP332" s="1278">
        <f>VLOOKUP($A332,'New Resources - Individual'!$A$4:$Y$151,CP$2,FALSE)*CP$1</f>
        <v>0</v>
      </c>
      <c r="CQ332" s="1202">
        <f>$G332+CP332</f>
        <v>0</v>
      </c>
      <c r="CR332" s="1203">
        <f t="shared" si="1144"/>
        <v>0</v>
      </c>
      <c r="CS332" s="1203">
        <f t="shared" si="1145"/>
        <v>0</v>
      </c>
      <c r="CT332" s="1203">
        <f t="shared" si="1146"/>
        <v>0</v>
      </c>
      <c r="CU332" s="1243"/>
      <c r="CX332" s="1278">
        <f>VLOOKUP($A332,'New Resources - Individual'!$A$4:$Y$151,CX$2,FALSE)*CX$1</f>
        <v>0</v>
      </c>
      <c r="CY332" s="1202">
        <f>$G332+CX332</f>
        <v>0</v>
      </c>
      <c r="CZ332" s="1203">
        <f t="shared" si="1147"/>
        <v>0</v>
      </c>
      <c r="DA332" s="1203">
        <f t="shared" si="1148"/>
        <v>0</v>
      </c>
      <c r="DB332" s="1203">
        <f t="shared" si="1149"/>
        <v>0</v>
      </c>
      <c r="DC332" s="1243"/>
      <c r="DF332" s="1278">
        <f>VLOOKUP($A332,'New Resources - Individual'!$A$4:$Y$151,DF$2,FALSE)*DF$1</f>
        <v>0</v>
      </c>
      <c r="DG332" s="1202">
        <f>$G332+DF332</f>
        <v>0</v>
      </c>
      <c r="DH332" s="1203">
        <f t="shared" si="1150"/>
        <v>0</v>
      </c>
      <c r="DI332" s="1203">
        <f t="shared" si="1151"/>
        <v>0</v>
      </c>
      <c r="DJ332" s="1203">
        <f t="shared" si="1152"/>
        <v>0</v>
      </c>
      <c r="DK332" s="1243"/>
      <c r="DN332" s="1278">
        <f>VLOOKUP($A332,'New Resources - Individual'!$A$4:$Y$151,DN$2,FALSE)*DN$1</f>
        <v>0</v>
      </c>
      <c r="DO332" s="1202">
        <f>$G332+DN332</f>
        <v>0</v>
      </c>
      <c r="DP332" s="1203">
        <f t="shared" si="1153"/>
        <v>0</v>
      </c>
      <c r="DQ332" s="1203">
        <f t="shared" si="1154"/>
        <v>0</v>
      </c>
      <c r="DR332" s="1203">
        <f t="shared" si="1155"/>
        <v>0</v>
      </c>
      <c r="DS332" s="1243"/>
      <c r="DV332" s="1278">
        <f>VLOOKUP($A332,'New Resources - Individual'!$A$4:$Y$151,DV$2,FALSE)*DV$1</f>
        <v>0</v>
      </c>
      <c r="DW332" s="1202">
        <f>$G332+DV332</f>
        <v>0</v>
      </c>
      <c r="DX332" s="1203">
        <f t="shared" si="1156"/>
        <v>0</v>
      </c>
      <c r="DY332" s="1203">
        <f t="shared" si="1157"/>
        <v>0</v>
      </c>
      <c r="DZ332" s="1203">
        <f t="shared" si="1158"/>
        <v>0</v>
      </c>
      <c r="EA332" s="1243"/>
      <c r="ED332" s="1278">
        <f>VLOOKUP($A332,'New Resources - Individual'!$A$4:$Y$151,ED$2,FALSE)*ED$1</f>
        <v>0</v>
      </c>
      <c r="EE332" s="1202">
        <f>$G332+ED332</f>
        <v>0</v>
      </c>
      <c r="EF332" s="1203">
        <f t="shared" si="1159"/>
        <v>0</v>
      </c>
      <c r="EG332" s="1203">
        <f t="shared" si="1160"/>
        <v>0</v>
      </c>
      <c r="EH332" s="1203">
        <f t="shared" si="1161"/>
        <v>0</v>
      </c>
      <c r="EI332" s="1243"/>
      <c r="EL332" s="1278">
        <f>VLOOKUP($A332,'New Resources - Individual'!$A$4:$Y$151,EL$2,FALSE)*EL$1</f>
        <v>0</v>
      </c>
      <c r="EM332" s="1202">
        <f>$G332+EL332</f>
        <v>0</v>
      </c>
      <c r="EN332" s="1203">
        <f t="shared" si="1162"/>
        <v>0</v>
      </c>
      <c r="EO332" s="1203">
        <f t="shared" si="1163"/>
        <v>0</v>
      </c>
      <c r="EP332" s="1203">
        <f t="shared" si="1164"/>
        <v>0</v>
      </c>
      <c r="EQ332" s="1243"/>
      <c r="ET332" s="1278">
        <f>VLOOKUP($A332,'New Resources - Individual'!$A$4:$Y$151,ET$2,FALSE)*ET$1</f>
        <v>0</v>
      </c>
      <c r="EU332" s="1202">
        <f>$G332+ET332</f>
        <v>0</v>
      </c>
      <c r="EV332" s="1203">
        <f t="shared" si="1165"/>
        <v>0</v>
      </c>
      <c r="EW332" s="1203">
        <f t="shared" si="1166"/>
        <v>0</v>
      </c>
      <c r="EX332" s="1203">
        <f t="shared" si="1167"/>
        <v>0</v>
      </c>
      <c r="EY332" s="1243"/>
      <c r="FB332" s="1278">
        <f>VLOOKUP($A332,'New Resources - Individual'!$A$4:$Y$151,FB$2,FALSE)*FB$1</f>
        <v>0</v>
      </c>
      <c r="FC332" s="1202">
        <f>$G332+FB332</f>
        <v>0</v>
      </c>
      <c r="FD332" s="1203">
        <f t="shared" si="1168"/>
        <v>0</v>
      </c>
      <c r="FE332" s="1203">
        <f t="shared" si="1169"/>
        <v>0</v>
      </c>
      <c r="FF332" s="1203">
        <f t="shared" si="1170"/>
        <v>0</v>
      </c>
      <c r="FG332" s="1243"/>
      <c r="FJ332" s="1278">
        <f>VLOOKUP($A332,'New Resources - Individual'!$A$4:$Y$151,FJ$2,FALSE)*FJ$1</f>
        <v>0</v>
      </c>
      <c r="FK332" s="1202">
        <f>$G332+FJ332</f>
        <v>0</v>
      </c>
      <c r="FL332" s="1203">
        <f t="shared" si="1171"/>
        <v>0</v>
      </c>
      <c r="FM332" s="1203">
        <f t="shared" si="1172"/>
        <v>0</v>
      </c>
      <c r="FN332" s="1203">
        <f t="shared" si="1173"/>
        <v>0</v>
      </c>
      <c r="FO332" s="1243"/>
    </row>
    <row r="333" spans="1:171" ht="16.5">
      <c r="A333" s="767"/>
      <c r="B333" s="286"/>
      <c r="C333" s="521"/>
      <c r="D333" s="769"/>
      <c r="E333" s="521"/>
      <c r="F333" s="521"/>
      <c r="G333" s="817"/>
      <c r="H333" s="817"/>
      <c r="I333" s="817"/>
      <c r="J333" s="818"/>
      <c r="K333" s="1167"/>
      <c r="S333" s="1243"/>
      <c r="AA333" s="1243"/>
      <c r="AI333" s="1243"/>
      <c r="AQ333" s="1243"/>
      <c r="AY333" s="1243"/>
      <c r="BG333" s="1243"/>
      <c r="BO333" s="1243"/>
      <c r="BW333" s="1243"/>
      <c r="CE333" s="1243"/>
      <c r="CM333" s="1243"/>
      <c r="CU333" s="1243"/>
      <c r="DC333" s="1243"/>
      <c r="DK333" s="1243"/>
      <c r="DS333" s="1243"/>
      <c r="EA333" s="1243"/>
      <c r="EI333" s="1243"/>
      <c r="EQ333" s="1243"/>
      <c r="EY333" s="1243"/>
      <c r="FG333" s="1243"/>
      <c r="FO333" s="1243"/>
    </row>
    <row r="334" spans="1:171" ht="16.5">
      <c r="A334" s="413" t="s">
        <v>46</v>
      </c>
      <c r="B334" s="823"/>
      <c r="C334" s="1226"/>
      <c r="D334" s="1227"/>
      <c r="E334" s="1227"/>
      <c r="F334" s="1228"/>
      <c r="G334" s="1245">
        <f>SUM(G326:G332)</f>
        <v>0</v>
      </c>
      <c r="H334" s="1245">
        <f>SUM(H326:H332)</f>
        <v>0</v>
      </c>
      <c r="I334" s="1245">
        <f>SUM(I326:I332)</f>
        <v>0</v>
      </c>
      <c r="J334" s="1246">
        <f>SUM(J326:J332)</f>
        <v>0</v>
      </c>
      <c r="K334" s="1167"/>
      <c r="O334" s="1301">
        <f>SUM(O326:O332)</f>
        <v>0</v>
      </c>
      <c r="P334" s="1301">
        <f>SUM(P326:P332)</f>
        <v>0</v>
      </c>
      <c r="Q334" s="1301">
        <f>SUM(Q326:Q332)</f>
        <v>0</v>
      </c>
      <c r="R334" s="1301">
        <f>SUM(R326:R332)</f>
        <v>0</v>
      </c>
      <c r="S334" s="1243"/>
      <c r="W334" s="1301">
        <f>SUM(W326:W332)</f>
        <v>0</v>
      </c>
      <c r="X334" s="1301">
        <f>SUM(X326:X332)</f>
        <v>0</v>
      </c>
      <c r="Y334" s="1301">
        <f>SUM(Y326:Y332)</f>
        <v>0</v>
      </c>
      <c r="Z334" s="1301">
        <f>SUM(Z326:Z332)</f>
        <v>0</v>
      </c>
      <c r="AA334" s="1243"/>
      <c r="AE334" s="1301">
        <f>SUM(AE326:AE332)</f>
        <v>0</v>
      </c>
      <c r="AF334" s="1301">
        <f>SUM(AF326:AF332)</f>
        <v>0</v>
      </c>
      <c r="AG334" s="1301">
        <f>SUM(AG326:AG332)</f>
        <v>0</v>
      </c>
      <c r="AH334" s="1301">
        <f>SUM(AH326:AH332)</f>
        <v>0</v>
      </c>
      <c r="AI334" s="1243"/>
      <c r="AM334" s="1301">
        <f>SUM(AM326:AM332)</f>
        <v>0</v>
      </c>
      <c r="AN334" s="1301">
        <f>SUM(AN326:AN332)</f>
        <v>0</v>
      </c>
      <c r="AO334" s="1301">
        <f>SUM(AO326:AO332)</f>
        <v>0</v>
      </c>
      <c r="AP334" s="1301">
        <f>SUM(AP326:AP332)</f>
        <v>0</v>
      </c>
      <c r="AQ334" s="1243"/>
      <c r="AU334" s="1301">
        <f>SUM(AU326:AU332)</f>
        <v>0</v>
      </c>
      <c r="AV334" s="1301">
        <f>SUM(AV326:AV332)</f>
        <v>0</v>
      </c>
      <c r="AW334" s="1301">
        <f>SUM(AW326:AW332)</f>
        <v>0</v>
      </c>
      <c r="AX334" s="1301">
        <f>SUM(AX326:AX332)</f>
        <v>0</v>
      </c>
      <c r="AY334" s="1243"/>
      <c r="BC334" s="1301">
        <f>SUM(BC326:BC332)</f>
        <v>0</v>
      </c>
      <c r="BD334" s="1301">
        <f>SUM(BD326:BD332)</f>
        <v>0</v>
      </c>
      <c r="BE334" s="1301">
        <f>SUM(BE326:BE332)</f>
        <v>0</v>
      </c>
      <c r="BF334" s="1301">
        <f>SUM(BF326:BF332)</f>
        <v>0</v>
      </c>
      <c r="BG334" s="1243"/>
      <c r="BK334" s="1301">
        <f>SUM(BK326:BK332)</f>
        <v>0</v>
      </c>
      <c r="BL334" s="1301">
        <f>SUM(BL326:BL332)</f>
        <v>0</v>
      </c>
      <c r="BM334" s="1301">
        <f>SUM(BM326:BM332)</f>
        <v>0</v>
      </c>
      <c r="BN334" s="1301">
        <f>SUM(BN326:BN332)</f>
        <v>0</v>
      </c>
      <c r="BO334" s="1243"/>
      <c r="BS334" s="1301">
        <f>SUM(BS326:BS332)</f>
        <v>0</v>
      </c>
      <c r="BT334" s="1301">
        <f>SUM(BT326:BT332)</f>
        <v>0</v>
      </c>
      <c r="BU334" s="1301">
        <f>SUM(BU326:BU332)</f>
        <v>0</v>
      </c>
      <c r="BV334" s="1301">
        <f>SUM(BV326:BV332)</f>
        <v>0</v>
      </c>
      <c r="BW334" s="1243"/>
      <c r="CA334" s="1301">
        <f>SUM(CA326:CA332)</f>
        <v>0</v>
      </c>
      <c r="CB334" s="1301">
        <f>SUM(CB326:CB332)</f>
        <v>0</v>
      </c>
      <c r="CC334" s="1301">
        <f>SUM(CC326:CC332)</f>
        <v>0</v>
      </c>
      <c r="CD334" s="1301">
        <f>SUM(CD326:CD332)</f>
        <v>0</v>
      </c>
      <c r="CE334" s="1243"/>
      <c r="CI334" s="1301">
        <f>SUM(CI326:CI332)</f>
        <v>0</v>
      </c>
      <c r="CJ334" s="1301">
        <f>SUM(CJ326:CJ332)</f>
        <v>0</v>
      </c>
      <c r="CK334" s="1301">
        <f>SUM(CK326:CK332)</f>
        <v>0</v>
      </c>
      <c r="CL334" s="1301">
        <f>SUM(CL326:CL332)</f>
        <v>0</v>
      </c>
      <c r="CM334" s="1243"/>
      <c r="CQ334" s="1301">
        <f>SUM(CQ326:CQ332)</f>
        <v>0</v>
      </c>
      <c r="CR334" s="1301">
        <f>SUM(CR326:CR332)</f>
        <v>0</v>
      </c>
      <c r="CS334" s="1301">
        <f>SUM(CS326:CS332)</f>
        <v>0</v>
      </c>
      <c r="CT334" s="1301">
        <f>SUM(CT326:CT332)</f>
        <v>0</v>
      </c>
      <c r="CU334" s="1243"/>
      <c r="CY334" s="1301">
        <f>SUM(CY326:CY332)</f>
        <v>0</v>
      </c>
      <c r="CZ334" s="1301">
        <f>SUM(CZ326:CZ332)</f>
        <v>0</v>
      </c>
      <c r="DA334" s="1301">
        <f>SUM(DA326:DA332)</f>
        <v>0</v>
      </c>
      <c r="DB334" s="1301">
        <f>SUM(DB326:DB332)</f>
        <v>0</v>
      </c>
      <c r="DC334" s="1243"/>
      <c r="DG334" s="1301">
        <f>SUM(DG326:DG332)</f>
        <v>0</v>
      </c>
      <c r="DH334" s="1301">
        <f>SUM(DH326:DH332)</f>
        <v>0</v>
      </c>
      <c r="DI334" s="1301">
        <f>SUM(DI326:DI332)</f>
        <v>0</v>
      </c>
      <c r="DJ334" s="1301">
        <f>SUM(DJ326:DJ332)</f>
        <v>0</v>
      </c>
      <c r="DK334" s="1243"/>
      <c r="DO334" s="1301">
        <f>SUM(DO326:DO332)</f>
        <v>0</v>
      </c>
      <c r="DP334" s="1301">
        <f>SUM(DP326:DP332)</f>
        <v>0</v>
      </c>
      <c r="DQ334" s="1301">
        <f>SUM(DQ326:DQ332)</f>
        <v>0</v>
      </c>
      <c r="DR334" s="1301">
        <f>SUM(DR326:DR332)</f>
        <v>0</v>
      </c>
      <c r="DS334" s="1243"/>
      <c r="DW334" s="1301">
        <f>SUM(DW326:DW332)</f>
        <v>0</v>
      </c>
      <c r="DX334" s="1301">
        <f>SUM(DX326:DX332)</f>
        <v>0</v>
      </c>
      <c r="DY334" s="1301">
        <f>SUM(DY326:DY332)</f>
        <v>0</v>
      </c>
      <c r="DZ334" s="1301">
        <f>SUM(DZ326:DZ332)</f>
        <v>0</v>
      </c>
      <c r="EA334" s="1243"/>
      <c r="EE334" s="1301">
        <f>SUM(EE326:EE332)</f>
        <v>0</v>
      </c>
      <c r="EF334" s="1301">
        <f>SUM(EF326:EF332)</f>
        <v>0</v>
      </c>
      <c r="EG334" s="1301">
        <f>SUM(EG326:EG332)</f>
        <v>0</v>
      </c>
      <c r="EH334" s="1301">
        <f>SUM(EH326:EH332)</f>
        <v>0</v>
      </c>
      <c r="EI334" s="1243"/>
      <c r="EM334" s="1301">
        <f>SUM(EM326:EM332)</f>
        <v>0</v>
      </c>
      <c r="EN334" s="1301">
        <f>SUM(EN326:EN332)</f>
        <v>0</v>
      </c>
      <c r="EO334" s="1301">
        <f>SUM(EO326:EO332)</f>
        <v>0</v>
      </c>
      <c r="EP334" s="1301">
        <f>SUM(EP326:EP332)</f>
        <v>0</v>
      </c>
      <c r="EQ334" s="1243"/>
      <c r="EU334" s="1301">
        <f>SUM(EU326:EU332)</f>
        <v>0</v>
      </c>
      <c r="EV334" s="1301">
        <f>SUM(EV326:EV332)</f>
        <v>0</v>
      </c>
      <c r="EW334" s="1301">
        <f>SUM(EW326:EW332)</f>
        <v>0</v>
      </c>
      <c r="EX334" s="1301">
        <f>SUM(EX326:EX332)</f>
        <v>0</v>
      </c>
      <c r="EY334" s="1243"/>
      <c r="FC334" s="1301">
        <f>SUM(FC326:FC332)</f>
        <v>0</v>
      </c>
      <c r="FD334" s="1301">
        <f>SUM(FD326:FD332)</f>
        <v>0</v>
      </c>
      <c r="FE334" s="1301">
        <f>SUM(FE326:FE332)</f>
        <v>0</v>
      </c>
      <c r="FF334" s="1301">
        <f>SUM(FF326:FF332)</f>
        <v>0</v>
      </c>
      <c r="FG334" s="1243"/>
      <c r="FK334" s="1301">
        <f>SUM(FK326:FK332)</f>
        <v>0</v>
      </c>
      <c r="FL334" s="1301">
        <f>SUM(FL326:FL332)</f>
        <v>0</v>
      </c>
      <c r="FM334" s="1301">
        <f>SUM(FM326:FM332)</f>
        <v>0</v>
      </c>
      <c r="FN334" s="1301">
        <f>SUM(FN326:FN332)</f>
        <v>0</v>
      </c>
      <c r="FO334" s="1243"/>
    </row>
    <row r="335" spans="1:171" ht="16.5">
      <c r="A335" s="413"/>
      <c r="B335" s="823"/>
      <c r="C335" s="521"/>
      <c r="D335" s="521"/>
      <c r="E335" s="521"/>
      <c r="F335" s="521"/>
      <c r="G335" s="1394"/>
      <c r="H335" s="1394"/>
      <c r="I335" s="1394"/>
      <c r="J335" s="1395"/>
      <c r="K335" s="1167"/>
      <c r="O335" s="132"/>
      <c r="P335" s="132"/>
      <c r="Q335" s="132"/>
      <c r="R335" s="132"/>
      <c r="S335" s="1243"/>
      <c r="W335" s="132"/>
      <c r="X335" s="132"/>
      <c r="Y335" s="132"/>
      <c r="Z335" s="132"/>
      <c r="AA335" s="1243"/>
      <c r="AE335" s="132"/>
      <c r="AF335" s="132"/>
      <c r="AG335" s="132"/>
      <c r="AH335" s="132"/>
      <c r="AI335" s="1243"/>
      <c r="AM335" s="132"/>
      <c r="AN335" s="132"/>
      <c r="AO335" s="132"/>
      <c r="AP335" s="132"/>
      <c r="AQ335" s="1243"/>
      <c r="AU335" s="132"/>
      <c r="AV335" s="132"/>
      <c r="AW335" s="132"/>
      <c r="AX335" s="132"/>
      <c r="AY335" s="1243"/>
      <c r="BC335" s="132"/>
      <c r="BD335" s="132"/>
      <c r="BE335" s="132"/>
      <c r="BF335" s="132"/>
      <c r="BG335" s="1243"/>
      <c r="BK335" s="132"/>
      <c r="BL335" s="132"/>
      <c r="BM335" s="132"/>
      <c r="BN335" s="132"/>
      <c r="BO335" s="1243"/>
      <c r="BS335" s="132"/>
      <c r="BT335" s="132"/>
      <c r="BU335" s="132"/>
      <c r="BV335" s="132"/>
      <c r="BW335" s="1243"/>
      <c r="CA335" s="132"/>
      <c r="CB335" s="132"/>
      <c r="CC335" s="132"/>
      <c r="CD335" s="132"/>
      <c r="CE335" s="1243"/>
      <c r="CI335" s="132"/>
      <c r="CJ335" s="132"/>
      <c r="CK335" s="132"/>
      <c r="CL335" s="132"/>
      <c r="CM335" s="1243"/>
      <c r="CQ335" s="132"/>
      <c r="CR335" s="132"/>
      <c r="CS335" s="132"/>
      <c r="CT335" s="132"/>
      <c r="CU335" s="1243"/>
      <c r="CY335" s="132"/>
      <c r="CZ335" s="132"/>
      <c r="DA335" s="132"/>
      <c r="DB335" s="132"/>
      <c r="DC335" s="1243"/>
      <c r="DG335" s="132"/>
      <c r="DH335" s="132"/>
      <c r="DI335" s="132"/>
      <c r="DJ335" s="132"/>
      <c r="DK335" s="1243"/>
      <c r="DO335" s="132"/>
      <c r="DP335" s="132"/>
      <c r="DQ335" s="132"/>
      <c r="DR335" s="132"/>
      <c r="DS335" s="1243"/>
      <c r="DW335" s="132"/>
      <c r="DX335" s="132"/>
      <c r="DY335" s="132"/>
      <c r="DZ335" s="132"/>
      <c r="EA335" s="1243"/>
      <c r="EE335" s="132"/>
      <c r="EF335" s="132"/>
      <c r="EG335" s="132"/>
      <c r="EH335" s="132"/>
      <c r="EI335" s="1243"/>
      <c r="EM335" s="132"/>
      <c r="EN335" s="132"/>
      <c r="EO335" s="132"/>
      <c r="EP335" s="132"/>
      <c r="EQ335" s="1243"/>
      <c r="EU335" s="132"/>
      <c r="EV335" s="132"/>
      <c r="EW335" s="132"/>
      <c r="EX335" s="132"/>
      <c r="EY335" s="1243"/>
      <c r="FC335" s="132"/>
      <c r="FD335" s="132"/>
      <c r="FE335" s="132"/>
      <c r="FF335" s="132"/>
      <c r="FG335" s="1243"/>
      <c r="FK335" s="132"/>
      <c r="FL335" s="132"/>
      <c r="FM335" s="132"/>
      <c r="FN335" s="132"/>
      <c r="FO335" s="1243"/>
    </row>
    <row r="336" spans="1:171" ht="16.5">
      <c r="A336" s="413" t="s">
        <v>47</v>
      </c>
      <c r="B336" s="823"/>
      <c r="C336" s="1226"/>
      <c r="D336" s="1227"/>
      <c r="E336" s="1227"/>
      <c r="F336" s="1228"/>
      <c r="G336" s="1245">
        <f>+G334+G323+G318</f>
        <v>0</v>
      </c>
      <c r="H336" s="1245">
        <f>+H334+H323+H318</f>
        <v>0</v>
      </c>
      <c r="I336" s="1245">
        <f>+I334+I323+I318</f>
        <v>0</v>
      </c>
      <c r="J336" s="1246">
        <f>+J334+J323+J318</f>
        <v>0</v>
      </c>
      <c r="K336" s="1167"/>
      <c r="O336" s="1301" t="e">
        <f>+O334+O323+O318</f>
        <v>#DIV/0!</v>
      </c>
      <c r="P336" s="1301" t="e">
        <f>+P334+P323+P318</f>
        <v>#DIV/0!</v>
      </c>
      <c r="Q336" s="1301" t="e">
        <f>+Q334+Q323+Q318</f>
        <v>#DIV/0!</v>
      </c>
      <c r="R336" s="1301" t="e">
        <f>+R334+R323+R318</f>
        <v>#DIV/0!</v>
      </c>
      <c r="S336" s="1243"/>
      <c r="W336" s="1301" t="e">
        <f>+W334+W323+W318</f>
        <v>#DIV/0!</v>
      </c>
      <c r="X336" s="1301" t="e">
        <f>+X334+X323+X318</f>
        <v>#DIV/0!</v>
      </c>
      <c r="Y336" s="1301" t="e">
        <f>+Y334+Y323+Y318</f>
        <v>#DIV/0!</v>
      </c>
      <c r="Z336" s="1301" t="e">
        <f>+Z334+Z323+Z318</f>
        <v>#DIV/0!</v>
      </c>
      <c r="AA336" s="1243"/>
      <c r="AE336" s="1301" t="e">
        <f>+AE334+AE323+AE318</f>
        <v>#DIV/0!</v>
      </c>
      <c r="AF336" s="1301" t="e">
        <f>+AF334+AF323+AF318</f>
        <v>#DIV/0!</v>
      </c>
      <c r="AG336" s="1301" t="e">
        <f>+AG334+AG323+AG318</f>
        <v>#DIV/0!</v>
      </c>
      <c r="AH336" s="1301" t="e">
        <f>+AH334+AH323+AH318</f>
        <v>#DIV/0!</v>
      </c>
      <c r="AI336" s="1243"/>
      <c r="AM336" s="1301" t="e">
        <f>+AM334+AM323+AM318</f>
        <v>#DIV/0!</v>
      </c>
      <c r="AN336" s="1301" t="e">
        <f>+AN334+AN323+AN318</f>
        <v>#DIV/0!</v>
      </c>
      <c r="AO336" s="1301" t="e">
        <f>+AO334+AO323+AO318</f>
        <v>#DIV/0!</v>
      </c>
      <c r="AP336" s="1301" t="e">
        <f>+AP334+AP323+AP318</f>
        <v>#DIV/0!</v>
      </c>
      <c r="AQ336" s="1243"/>
      <c r="AU336" s="1301" t="e">
        <f>+AU334+AU323+AU318</f>
        <v>#DIV/0!</v>
      </c>
      <c r="AV336" s="1301" t="e">
        <f>+AV334+AV323+AV318</f>
        <v>#DIV/0!</v>
      </c>
      <c r="AW336" s="1301" t="e">
        <f>+AW334+AW323+AW318</f>
        <v>#DIV/0!</v>
      </c>
      <c r="AX336" s="1301" t="e">
        <f>+AX334+AX323+AX318</f>
        <v>#DIV/0!</v>
      </c>
      <c r="AY336" s="1243"/>
      <c r="BC336" s="1301" t="e">
        <f>+BC334+BC323+BC318</f>
        <v>#DIV/0!</v>
      </c>
      <c r="BD336" s="1301" t="e">
        <f>+BD334+BD323+BD318</f>
        <v>#DIV/0!</v>
      </c>
      <c r="BE336" s="1301" t="e">
        <f>+BE334+BE323+BE318</f>
        <v>#DIV/0!</v>
      </c>
      <c r="BF336" s="1301" t="e">
        <f>+BF334+BF323+BF318</f>
        <v>#DIV/0!</v>
      </c>
      <c r="BG336" s="1243"/>
      <c r="BK336" s="1301" t="e">
        <f>+BK334+BK323+BK318</f>
        <v>#DIV/0!</v>
      </c>
      <c r="BL336" s="1301" t="e">
        <f>+BL334+BL323+BL318</f>
        <v>#DIV/0!</v>
      </c>
      <c r="BM336" s="1301" t="e">
        <f>+BM334+BM323+BM318</f>
        <v>#DIV/0!</v>
      </c>
      <c r="BN336" s="1301" t="e">
        <f>+BN334+BN323+BN318</f>
        <v>#DIV/0!</v>
      </c>
      <c r="BO336" s="1243"/>
      <c r="BS336" s="1301" t="e">
        <f>+BS334+BS323+BS318</f>
        <v>#DIV/0!</v>
      </c>
      <c r="BT336" s="1301" t="e">
        <f>+BT334+BT323+BT318</f>
        <v>#DIV/0!</v>
      </c>
      <c r="BU336" s="1301" t="e">
        <f>+BU334+BU323+BU318</f>
        <v>#DIV/0!</v>
      </c>
      <c r="BV336" s="1301" t="e">
        <f>+BV334+BV323+BV318</f>
        <v>#DIV/0!</v>
      </c>
      <c r="BW336" s="1243"/>
      <c r="CA336" s="1301" t="e">
        <f>+CA334+CA323+CA318</f>
        <v>#DIV/0!</v>
      </c>
      <c r="CB336" s="1301" t="e">
        <f>+CB334+CB323+CB318</f>
        <v>#DIV/0!</v>
      </c>
      <c r="CC336" s="1301" t="e">
        <f>+CC334+CC323+CC318</f>
        <v>#DIV/0!</v>
      </c>
      <c r="CD336" s="1301" t="e">
        <f>+CD334+CD323+CD318</f>
        <v>#DIV/0!</v>
      </c>
      <c r="CE336" s="1243"/>
      <c r="CI336" s="1301" t="e">
        <f>+CI334+CI323+CI318</f>
        <v>#DIV/0!</v>
      </c>
      <c r="CJ336" s="1301" t="e">
        <f>+CJ334+CJ323+CJ318</f>
        <v>#DIV/0!</v>
      </c>
      <c r="CK336" s="1301" t="e">
        <f>+CK334+CK323+CK318</f>
        <v>#DIV/0!</v>
      </c>
      <c r="CL336" s="1301" t="e">
        <f>+CL334+CL323+CL318</f>
        <v>#DIV/0!</v>
      </c>
      <c r="CM336" s="1243"/>
      <c r="CQ336" s="1301" t="e">
        <f>+CQ334+CQ323+CQ318</f>
        <v>#DIV/0!</v>
      </c>
      <c r="CR336" s="1301" t="e">
        <f>+CR334+CR323+CR318</f>
        <v>#DIV/0!</v>
      </c>
      <c r="CS336" s="1301" t="e">
        <f>+CS334+CS323+CS318</f>
        <v>#DIV/0!</v>
      </c>
      <c r="CT336" s="1301" t="e">
        <f>+CT334+CT323+CT318</f>
        <v>#DIV/0!</v>
      </c>
      <c r="CU336" s="1243"/>
      <c r="CY336" s="1301" t="e">
        <f>+CY334+CY323+CY318</f>
        <v>#DIV/0!</v>
      </c>
      <c r="CZ336" s="1301" t="e">
        <f>+CZ334+CZ323+CZ318</f>
        <v>#DIV/0!</v>
      </c>
      <c r="DA336" s="1301" t="e">
        <f>+DA334+DA323+DA318</f>
        <v>#DIV/0!</v>
      </c>
      <c r="DB336" s="1301" t="e">
        <f>+DB334+DB323+DB318</f>
        <v>#DIV/0!</v>
      </c>
      <c r="DC336" s="1243"/>
      <c r="DG336" s="1301" t="e">
        <f>+DG334+DG323+DG318</f>
        <v>#DIV/0!</v>
      </c>
      <c r="DH336" s="1301" t="e">
        <f>+DH334+DH323+DH318</f>
        <v>#DIV/0!</v>
      </c>
      <c r="DI336" s="1301" t="e">
        <f>+DI334+DI323+DI318</f>
        <v>#DIV/0!</v>
      </c>
      <c r="DJ336" s="1301" t="e">
        <f>+DJ334+DJ323+DJ318</f>
        <v>#DIV/0!</v>
      </c>
      <c r="DK336" s="1243"/>
      <c r="DO336" s="1301" t="e">
        <f>+DO334+DO323+DO318</f>
        <v>#DIV/0!</v>
      </c>
      <c r="DP336" s="1301" t="e">
        <f>+DP334+DP323+DP318</f>
        <v>#DIV/0!</v>
      </c>
      <c r="DQ336" s="1301" t="e">
        <f>+DQ334+DQ323+DQ318</f>
        <v>#DIV/0!</v>
      </c>
      <c r="DR336" s="1301" t="e">
        <f>+DR334+DR323+DR318</f>
        <v>#DIV/0!</v>
      </c>
      <c r="DS336" s="1243"/>
      <c r="DW336" s="1301" t="e">
        <f>+DW334+DW323+DW318</f>
        <v>#DIV/0!</v>
      </c>
      <c r="DX336" s="1301" t="e">
        <f>+DX334+DX323+DX318</f>
        <v>#DIV/0!</v>
      </c>
      <c r="DY336" s="1301" t="e">
        <f>+DY334+DY323+DY318</f>
        <v>#DIV/0!</v>
      </c>
      <c r="DZ336" s="1301" t="e">
        <f>+DZ334+DZ323+DZ318</f>
        <v>#DIV/0!</v>
      </c>
      <c r="EA336" s="1243"/>
      <c r="EE336" s="1301" t="e">
        <f>+EE334+EE323+EE318</f>
        <v>#DIV/0!</v>
      </c>
      <c r="EF336" s="1301" t="e">
        <f>+EF334+EF323+EF318</f>
        <v>#DIV/0!</v>
      </c>
      <c r="EG336" s="1301" t="e">
        <f>+EG334+EG323+EG318</f>
        <v>#DIV/0!</v>
      </c>
      <c r="EH336" s="1301" t="e">
        <f>+EH334+EH323+EH318</f>
        <v>#DIV/0!</v>
      </c>
      <c r="EI336" s="1243"/>
      <c r="EM336" s="1301" t="e">
        <f>+EM334+EM323+EM318</f>
        <v>#DIV/0!</v>
      </c>
      <c r="EN336" s="1301" t="e">
        <f>+EN334+EN323+EN318</f>
        <v>#DIV/0!</v>
      </c>
      <c r="EO336" s="1301" t="e">
        <f>+EO334+EO323+EO318</f>
        <v>#DIV/0!</v>
      </c>
      <c r="EP336" s="1301" t="e">
        <f>+EP334+EP323+EP318</f>
        <v>#DIV/0!</v>
      </c>
      <c r="EQ336" s="1243"/>
      <c r="EU336" s="1301" t="e">
        <f>+EU334+EU323+EU318</f>
        <v>#DIV/0!</v>
      </c>
      <c r="EV336" s="1301" t="e">
        <f>+EV334+EV323+EV318</f>
        <v>#DIV/0!</v>
      </c>
      <c r="EW336" s="1301" t="e">
        <f>+EW334+EW323+EW318</f>
        <v>#DIV/0!</v>
      </c>
      <c r="EX336" s="1301" t="e">
        <f>+EX334+EX323+EX318</f>
        <v>#DIV/0!</v>
      </c>
      <c r="EY336" s="1243"/>
      <c r="FC336" s="1301" t="e">
        <f>+FC334+FC323+FC318</f>
        <v>#DIV/0!</v>
      </c>
      <c r="FD336" s="1301" t="e">
        <f>+FD334+FD323+FD318</f>
        <v>#DIV/0!</v>
      </c>
      <c r="FE336" s="1301" t="e">
        <f>+FE334+FE323+FE318</f>
        <v>#DIV/0!</v>
      </c>
      <c r="FF336" s="1301" t="e">
        <f>+FF334+FF323+FF318</f>
        <v>#DIV/0!</v>
      </c>
      <c r="FG336" s="1243"/>
      <c r="FK336" s="1301" t="e">
        <f>+FK334+FK323+FK318</f>
        <v>#DIV/0!</v>
      </c>
      <c r="FL336" s="1301" t="e">
        <f>+FL334+FL323+FL318</f>
        <v>#DIV/0!</v>
      </c>
      <c r="FM336" s="1301" t="e">
        <f>+FM334+FM323+FM318</f>
        <v>#DIV/0!</v>
      </c>
      <c r="FN336" s="1301" t="e">
        <f>+FN334+FN323+FN318</f>
        <v>#DIV/0!</v>
      </c>
      <c r="FO336" s="1243"/>
    </row>
    <row r="337" spans="1:171" ht="16.5">
      <c r="A337" s="1244" t="s">
        <v>64</v>
      </c>
      <c r="B337" s="823"/>
      <c r="C337" s="286"/>
      <c r="D337" s="286"/>
      <c r="E337" s="286"/>
      <c r="F337" s="286"/>
      <c r="G337" s="286"/>
      <c r="H337" s="286"/>
      <c r="I337" s="286"/>
      <c r="J337" s="1396"/>
      <c r="K337" s="1167"/>
      <c r="S337" s="1243"/>
      <c r="AA337" s="1243"/>
      <c r="AI337" s="1243"/>
      <c r="AQ337" s="1243"/>
      <c r="AY337" s="1243"/>
      <c r="BG337" s="1243"/>
      <c r="BO337" s="1243"/>
      <c r="BW337" s="1243"/>
      <c r="CE337" s="1243"/>
      <c r="CM337" s="1243"/>
      <c r="CU337" s="1243"/>
      <c r="DC337" s="1243"/>
      <c r="DK337" s="1243"/>
      <c r="DS337" s="1243"/>
      <c r="EA337" s="1243"/>
      <c r="EI337" s="1243"/>
      <c r="EQ337" s="1243"/>
      <c r="EY337" s="1243"/>
      <c r="FG337" s="1243"/>
      <c r="FO337" s="1243"/>
    </row>
    <row r="338" spans="1:171" ht="16.5" thickBot="1">
      <c r="A338" s="833"/>
      <c r="B338" s="834"/>
      <c r="C338" s="834"/>
      <c r="D338" s="834"/>
      <c r="E338" s="834"/>
      <c r="F338" s="834"/>
      <c r="G338" s="834"/>
      <c r="H338" s="834"/>
      <c r="I338" s="834"/>
      <c r="J338" s="424"/>
      <c r="K338" s="1167"/>
      <c r="S338" s="1243"/>
      <c r="AA338" s="1243"/>
      <c r="AI338" s="1243"/>
      <c r="AQ338" s="1243"/>
      <c r="AY338" s="1243"/>
      <c r="BG338" s="1243"/>
      <c r="BO338" s="1243"/>
      <c r="BW338" s="1243"/>
      <c r="CE338" s="1243"/>
      <c r="CM338" s="1243"/>
      <c r="CU338" s="1243"/>
      <c r="DC338" s="1243"/>
      <c r="DK338" s="1243"/>
      <c r="DS338" s="1243"/>
      <c r="EA338" s="1243"/>
      <c r="EI338" s="1243"/>
      <c r="EQ338" s="1243"/>
      <c r="EY338" s="1243"/>
      <c r="FG338" s="1243"/>
      <c r="FO338" s="1243"/>
    </row>
    <row r="339" spans="1:171" ht="18" thickTop="1" thickBot="1">
      <c r="A339" s="1397" t="s">
        <v>63</v>
      </c>
      <c r="B339" s="1398"/>
      <c r="C339" s="1398"/>
      <c r="D339" s="1398"/>
      <c r="E339" s="1398"/>
      <c r="F339" s="1399"/>
      <c r="G339" s="1399"/>
      <c r="H339" s="1399"/>
      <c r="I339" s="1398"/>
      <c r="J339" s="1398"/>
      <c r="K339" s="1167"/>
      <c r="S339" s="1243"/>
      <c r="AA339" s="1243"/>
      <c r="AI339" s="1243"/>
      <c r="AQ339" s="1243"/>
      <c r="AY339" s="1243"/>
      <c r="BG339" s="1243"/>
      <c r="BO339" s="1243"/>
      <c r="BW339" s="1243"/>
      <c r="CE339" s="1243"/>
      <c r="CM339" s="1243"/>
      <c r="CU339" s="1243"/>
      <c r="DC339" s="1243"/>
      <c r="DK339" s="1243"/>
      <c r="DS339" s="1243"/>
      <c r="EA339" s="1243"/>
      <c r="EI339" s="1243"/>
      <c r="EQ339" s="1243"/>
      <c r="EY339" s="1243"/>
      <c r="FG339" s="1243"/>
      <c r="FO339" s="1243"/>
    </row>
    <row r="340" spans="1:171" ht="16.5">
      <c r="A340" s="1400"/>
      <c r="B340" s="1401"/>
      <c r="C340" s="1402"/>
      <c r="D340" s="1402"/>
      <c r="E340" s="1402"/>
      <c r="F340" s="1402"/>
      <c r="G340" s="1401"/>
      <c r="H340" s="1401"/>
      <c r="I340" s="1401"/>
      <c r="J340" s="1403"/>
      <c r="K340" s="1167"/>
      <c r="S340" s="1243"/>
      <c r="AA340" s="1243"/>
      <c r="AI340" s="1243"/>
      <c r="AQ340" s="1243"/>
      <c r="AY340" s="1243"/>
      <c r="BG340" s="1243"/>
      <c r="BO340" s="1243"/>
      <c r="BW340" s="1243"/>
      <c r="CE340" s="1243"/>
      <c r="CM340" s="1243"/>
      <c r="CU340" s="1243"/>
      <c r="DC340" s="1243"/>
      <c r="DK340" s="1243"/>
      <c r="DS340" s="1243"/>
      <c r="EA340" s="1243"/>
      <c r="EI340" s="1243"/>
      <c r="EQ340" s="1243"/>
      <c r="EY340" s="1243"/>
      <c r="FG340" s="1243"/>
      <c r="FO340" s="1243"/>
    </row>
    <row r="341" spans="1:171" ht="17.25" thickBot="1">
      <c r="A341" s="1404"/>
      <c r="B341" s="1368"/>
      <c r="G341" s="1405" t="s">
        <v>89</v>
      </c>
      <c r="H341" s="1405" t="s">
        <v>89</v>
      </c>
      <c r="I341" s="1405" t="s">
        <v>89</v>
      </c>
      <c r="J341" s="1406" t="s">
        <v>89</v>
      </c>
      <c r="K341" s="1167"/>
      <c r="S341" s="1243"/>
      <c r="AA341" s="1243"/>
      <c r="AI341" s="1243"/>
      <c r="AQ341" s="1243"/>
      <c r="AY341" s="1243"/>
      <c r="BG341" s="1243"/>
      <c r="BO341" s="1243"/>
      <c r="BW341" s="1243"/>
      <c r="CE341" s="1243"/>
      <c r="CM341" s="1243"/>
      <c r="CU341" s="1243"/>
      <c r="DC341" s="1243"/>
      <c r="DK341" s="1243"/>
      <c r="DS341" s="1243"/>
      <c r="EA341" s="1243"/>
      <c r="EI341" s="1243"/>
      <c r="EQ341" s="1243"/>
      <c r="EY341" s="1243"/>
      <c r="FG341" s="1243"/>
      <c r="FO341" s="1243"/>
    </row>
    <row r="342" spans="1:171" ht="17.25" thickBot="1">
      <c r="A342" s="1407"/>
      <c r="G342" s="840" t="s">
        <v>96</v>
      </c>
      <c r="H342" s="840" t="s">
        <v>97</v>
      </c>
      <c r="I342" s="840" t="s">
        <v>98</v>
      </c>
      <c r="J342" s="840" t="s">
        <v>443</v>
      </c>
      <c r="K342" s="1167"/>
      <c r="O342" s="840" t="s">
        <v>96</v>
      </c>
      <c r="P342" s="840" t="s">
        <v>97</v>
      </c>
      <c r="Q342" s="840" t="s">
        <v>98</v>
      </c>
      <c r="R342" s="840" t="s">
        <v>443</v>
      </c>
      <c r="S342" s="1167"/>
      <c r="W342" s="840" t="s">
        <v>96</v>
      </c>
      <c r="X342" s="840" t="s">
        <v>97</v>
      </c>
      <c r="Y342" s="840" t="s">
        <v>98</v>
      </c>
      <c r="Z342" s="840" t="s">
        <v>443</v>
      </c>
      <c r="AA342" s="1167"/>
      <c r="AE342" s="840" t="s">
        <v>96</v>
      </c>
      <c r="AF342" s="840" t="s">
        <v>97</v>
      </c>
      <c r="AG342" s="840" t="s">
        <v>98</v>
      </c>
      <c r="AH342" s="840" t="s">
        <v>443</v>
      </c>
      <c r="AI342" s="1167"/>
      <c r="AM342" s="840" t="s">
        <v>96</v>
      </c>
      <c r="AN342" s="840" t="s">
        <v>97</v>
      </c>
      <c r="AO342" s="840" t="s">
        <v>98</v>
      </c>
      <c r="AP342" s="840" t="s">
        <v>443</v>
      </c>
      <c r="AQ342" s="1167"/>
      <c r="AU342" s="840" t="s">
        <v>96</v>
      </c>
      <c r="AV342" s="840" t="s">
        <v>97</v>
      </c>
      <c r="AW342" s="840" t="s">
        <v>98</v>
      </c>
      <c r="AX342" s="840" t="s">
        <v>443</v>
      </c>
      <c r="AY342" s="1167"/>
      <c r="BC342" s="840" t="s">
        <v>96</v>
      </c>
      <c r="BD342" s="840" t="s">
        <v>97</v>
      </c>
      <c r="BE342" s="840" t="s">
        <v>98</v>
      </c>
      <c r="BF342" s="840" t="s">
        <v>443</v>
      </c>
      <c r="BG342" s="1167"/>
      <c r="BK342" s="840" t="s">
        <v>96</v>
      </c>
      <c r="BL342" s="840" t="s">
        <v>97</v>
      </c>
      <c r="BM342" s="840" t="s">
        <v>98</v>
      </c>
      <c r="BN342" s="840" t="s">
        <v>443</v>
      </c>
      <c r="BO342" s="1167"/>
      <c r="BS342" s="840" t="s">
        <v>96</v>
      </c>
      <c r="BT342" s="840" t="s">
        <v>97</v>
      </c>
      <c r="BU342" s="840" t="s">
        <v>98</v>
      </c>
      <c r="BV342" s="840" t="s">
        <v>443</v>
      </c>
      <c r="BW342" s="1167"/>
      <c r="CA342" s="840" t="s">
        <v>96</v>
      </c>
      <c r="CB342" s="840" t="s">
        <v>97</v>
      </c>
      <c r="CC342" s="840" t="s">
        <v>98</v>
      </c>
      <c r="CD342" s="840" t="s">
        <v>443</v>
      </c>
      <c r="CE342" s="1167"/>
      <c r="CI342" s="840" t="s">
        <v>96</v>
      </c>
      <c r="CJ342" s="840" t="s">
        <v>97</v>
      </c>
      <c r="CK342" s="840" t="s">
        <v>98</v>
      </c>
      <c r="CL342" s="840" t="s">
        <v>443</v>
      </c>
      <c r="CM342" s="1167"/>
      <c r="CQ342" s="840" t="s">
        <v>96</v>
      </c>
      <c r="CR342" s="840" t="s">
        <v>97</v>
      </c>
      <c r="CS342" s="840" t="s">
        <v>98</v>
      </c>
      <c r="CT342" s="840" t="s">
        <v>443</v>
      </c>
      <c r="CU342" s="1167"/>
      <c r="CY342" s="840" t="s">
        <v>96</v>
      </c>
      <c r="CZ342" s="840" t="s">
        <v>97</v>
      </c>
      <c r="DA342" s="840" t="s">
        <v>98</v>
      </c>
      <c r="DB342" s="840" t="s">
        <v>443</v>
      </c>
      <c r="DC342" s="1167"/>
      <c r="DG342" s="840" t="s">
        <v>96</v>
      </c>
      <c r="DH342" s="840" t="s">
        <v>97</v>
      </c>
      <c r="DI342" s="840" t="s">
        <v>98</v>
      </c>
      <c r="DJ342" s="840" t="s">
        <v>443</v>
      </c>
      <c r="DK342" s="1167"/>
      <c r="DO342" s="840" t="s">
        <v>96</v>
      </c>
      <c r="DP342" s="840" t="s">
        <v>97</v>
      </c>
      <c r="DQ342" s="840" t="s">
        <v>98</v>
      </c>
      <c r="DR342" s="840" t="s">
        <v>443</v>
      </c>
      <c r="DS342" s="1167"/>
      <c r="DW342" s="840" t="s">
        <v>96</v>
      </c>
      <c r="DX342" s="840" t="s">
        <v>97</v>
      </c>
      <c r="DY342" s="840" t="s">
        <v>98</v>
      </c>
      <c r="DZ342" s="840" t="s">
        <v>443</v>
      </c>
      <c r="EA342" s="1167"/>
      <c r="EE342" s="840" t="s">
        <v>96</v>
      </c>
      <c r="EF342" s="840" t="s">
        <v>97</v>
      </c>
      <c r="EG342" s="840" t="s">
        <v>98</v>
      </c>
      <c r="EH342" s="840" t="s">
        <v>443</v>
      </c>
      <c r="EI342" s="1167"/>
      <c r="EM342" s="840" t="s">
        <v>96</v>
      </c>
      <c r="EN342" s="840" t="s">
        <v>97</v>
      </c>
      <c r="EO342" s="840" t="s">
        <v>98</v>
      </c>
      <c r="EP342" s="840" t="s">
        <v>443</v>
      </c>
      <c r="EQ342" s="1167"/>
      <c r="EU342" s="840" t="s">
        <v>96</v>
      </c>
      <c r="EV342" s="840" t="s">
        <v>97</v>
      </c>
      <c r="EW342" s="840" t="s">
        <v>98</v>
      </c>
      <c r="EX342" s="840" t="s">
        <v>443</v>
      </c>
      <c r="EY342" s="1167"/>
      <c r="FC342" s="840" t="s">
        <v>96</v>
      </c>
      <c r="FD342" s="840" t="s">
        <v>97</v>
      </c>
      <c r="FE342" s="840" t="s">
        <v>98</v>
      </c>
      <c r="FF342" s="840" t="s">
        <v>443</v>
      </c>
      <c r="FG342" s="1167"/>
      <c r="FK342" s="840" t="s">
        <v>96</v>
      </c>
      <c r="FL342" s="840" t="s">
        <v>97</v>
      </c>
      <c r="FM342" s="840" t="s">
        <v>98</v>
      </c>
      <c r="FN342" s="840" t="s">
        <v>443</v>
      </c>
      <c r="FO342" s="1167"/>
    </row>
    <row r="343" spans="1:171" ht="16.5">
      <c r="A343" s="1408" t="s">
        <v>48</v>
      </c>
      <c r="B343" s="847"/>
      <c r="G343" s="1245">
        <f>G280</f>
        <v>0</v>
      </c>
      <c r="H343" s="1245">
        <f>H280</f>
        <v>0</v>
      </c>
      <c r="I343" s="1245">
        <f>I280</f>
        <v>0</v>
      </c>
      <c r="J343" s="1245">
        <f>J280</f>
        <v>0</v>
      </c>
      <c r="K343" s="1167"/>
      <c r="O343" s="1245" t="e">
        <f>O280</f>
        <v>#DIV/0!</v>
      </c>
      <c r="P343" s="1245" t="e">
        <f>P280</f>
        <v>#DIV/0!</v>
      </c>
      <c r="Q343" s="1245" t="e">
        <f>Q280</f>
        <v>#DIV/0!</v>
      </c>
      <c r="R343" s="1245" t="e">
        <f>R280</f>
        <v>#DIV/0!</v>
      </c>
      <c r="S343" s="1167"/>
      <c r="W343" s="1245" t="e">
        <f>W280</f>
        <v>#DIV/0!</v>
      </c>
      <c r="X343" s="1245" t="e">
        <f>X280</f>
        <v>#DIV/0!</v>
      </c>
      <c r="Y343" s="1245" t="e">
        <f>Y280</f>
        <v>#DIV/0!</v>
      </c>
      <c r="Z343" s="1245" t="e">
        <f>Z280</f>
        <v>#DIV/0!</v>
      </c>
      <c r="AA343" s="1167"/>
      <c r="AE343" s="1245" t="e">
        <f>AE280</f>
        <v>#DIV/0!</v>
      </c>
      <c r="AF343" s="1245" t="e">
        <f>AF280</f>
        <v>#DIV/0!</v>
      </c>
      <c r="AG343" s="1245" t="e">
        <f>AG280</f>
        <v>#DIV/0!</v>
      </c>
      <c r="AH343" s="1245" t="e">
        <f>AH280</f>
        <v>#DIV/0!</v>
      </c>
      <c r="AI343" s="1167"/>
      <c r="AM343" s="1245" t="e">
        <f>AM280</f>
        <v>#DIV/0!</v>
      </c>
      <c r="AN343" s="1245" t="e">
        <f>AN280</f>
        <v>#DIV/0!</v>
      </c>
      <c r="AO343" s="1245" t="e">
        <f>AO280</f>
        <v>#DIV/0!</v>
      </c>
      <c r="AP343" s="1245" t="e">
        <f>AP280</f>
        <v>#DIV/0!</v>
      </c>
      <c r="AQ343" s="1167"/>
      <c r="AU343" s="1245" t="e">
        <f>AU280</f>
        <v>#DIV/0!</v>
      </c>
      <c r="AV343" s="1245" t="e">
        <f>AV280</f>
        <v>#DIV/0!</v>
      </c>
      <c r="AW343" s="1245" t="e">
        <f>AW280</f>
        <v>#DIV/0!</v>
      </c>
      <c r="AX343" s="1245" t="e">
        <f>AX280</f>
        <v>#DIV/0!</v>
      </c>
      <c r="AY343" s="1167"/>
      <c r="BC343" s="1245" t="e">
        <f>BC280</f>
        <v>#DIV/0!</v>
      </c>
      <c r="BD343" s="1245" t="e">
        <f>BD280</f>
        <v>#DIV/0!</v>
      </c>
      <c r="BE343" s="1245" t="e">
        <f>BE280</f>
        <v>#DIV/0!</v>
      </c>
      <c r="BF343" s="1245" t="e">
        <f>BF280</f>
        <v>#DIV/0!</v>
      </c>
      <c r="BG343" s="1167"/>
      <c r="BK343" s="1245" t="e">
        <f>BK280</f>
        <v>#DIV/0!</v>
      </c>
      <c r="BL343" s="1245" t="e">
        <f>BL280</f>
        <v>#DIV/0!</v>
      </c>
      <c r="BM343" s="1245" t="e">
        <f>BM280</f>
        <v>#DIV/0!</v>
      </c>
      <c r="BN343" s="1245" t="e">
        <f>BN280</f>
        <v>#DIV/0!</v>
      </c>
      <c r="BO343" s="1167"/>
      <c r="BS343" s="1245" t="e">
        <f>BS280</f>
        <v>#DIV/0!</v>
      </c>
      <c r="BT343" s="1245" t="e">
        <f>BT280</f>
        <v>#DIV/0!</v>
      </c>
      <c r="BU343" s="1245" t="e">
        <f>BU280</f>
        <v>#DIV/0!</v>
      </c>
      <c r="BV343" s="1245" t="e">
        <f>BV280</f>
        <v>#DIV/0!</v>
      </c>
      <c r="BW343" s="1167"/>
      <c r="CA343" s="1245" t="e">
        <f>CA280</f>
        <v>#DIV/0!</v>
      </c>
      <c r="CB343" s="1245" t="e">
        <f>CB280</f>
        <v>#DIV/0!</v>
      </c>
      <c r="CC343" s="1245" t="e">
        <f>CC280</f>
        <v>#DIV/0!</v>
      </c>
      <c r="CD343" s="1245" t="e">
        <f>CD280</f>
        <v>#DIV/0!</v>
      </c>
      <c r="CE343" s="1167"/>
      <c r="CI343" s="1245" t="e">
        <f>CI280</f>
        <v>#DIV/0!</v>
      </c>
      <c r="CJ343" s="1245" t="e">
        <f>CJ280</f>
        <v>#DIV/0!</v>
      </c>
      <c r="CK343" s="1245" t="e">
        <f>CK280</f>
        <v>#DIV/0!</v>
      </c>
      <c r="CL343" s="1245" t="e">
        <f>CL280</f>
        <v>#DIV/0!</v>
      </c>
      <c r="CM343" s="1167"/>
      <c r="CQ343" s="1245" t="e">
        <f>CQ280</f>
        <v>#DIV/0!</v>
      </c>
      <c r="CR343" s="1245" t="e">
        <f>CR280</f>
        <v>#DIV/0!</v>
      </c>
      <c r="CS343" s="1245" t="e">
        <f>CS280</f>
        <v>#DIV/0!</v>
      </c>
      <c r="CT343" s="1245" t="e">
        <f>CT280</f>
        <v>#DIV/0!</v>
      </c>
      <c r="CU343" s="1167"/>
      <c r="CY343" s="1245" t="e">
        <f>CY280</f>
        <v>#DIV/0!</v>
      </c>
      <c r="CZ343" s="1245" t="e">
        <f>CZ280</f>
        <v>#DIV/0!</v>
      </c>
      <c r="DA343" s="1245" t="e">
        <f>DA280</f>
        <v>#DIV/0!</v>
      </c>
      <c r="DB343" s="1245" t="e">
        <f>DB280</f>
        <v>#DIV/0!</v>
      </c>
      <c r="DC343" s="1167"/>
      <c r="DG343" s="1245" t="e">
        <f>DG280</f>
        <v>#DIV/0!</v>
      </c>
      <c r="DH343" s="1245" t="e">
        <f>DH280</f>
        <v>#DIV/0!</v>
      </c>
      <c r="DI343" s="1245" t="e">
        <f>DI280</f>
        <v>#DIV/0!</v>
      </c>
      <c r="DJ343" s="1245" t="e">
        <f>DJ280</f>
        <v>#DIV/0!</v>
      </c>
      <c r="DK343" s="1167"/>
      <c r="DO343" s="1245" t="e">
        <f>DO280</f>
        <v>#DIV/0!</v>
      </c>
      <c r="DP343" s="1245" t="e">
        <f>DP280</f>
        <v>#DIV/0!</v>
      </c>
      <c r="DQ343" s="1245" t="e">
        <f>DQ280</f>
        <v>#DIV/0!</v>
      </c>
      <c r="DR343" s="1245" t="e">
        <f>DR280</f>
        <v>#DIV/0!</v>
      </c>
      <c r="DS343" s="1167"/>
      <c r="DW343" s="1245" t="e">
        <f>DW280</f>
        <v>#DIV/0!</v>
      </c>
      <c r="DX343" s="1245" t="e">
        <f>DX280</f>
        <v>#DIV/0!</v>
      </c>
      <c r="DY343" s="1245" t="e">
        <f>DY280</f>
        <v>#DIV/0!</v>
      </c>
      <c r="DZ343" s="1245" t="e">
        <f>DZ280</f>
        <v>#DIV/0!</v>
      </c>
      <c r="EA343" s="1167"/>
      <c r="EE343" s="1245" t="e">
        <f>EE280</f>
        <v>#DIV/0!</v>
      </c>
      <c r="EF343" s="1245" t="e">
        <f>EF280</f>
        <v>#DIV/0!</v>
      </c>
      <c r="EG343" s="1245" t="e">
        <f>EG280</f>
        <v>#DIV/0!</v>
      </c>
      <c r="EH343" s="1245" t="e">
        <f>EH280</f>
        <v>#DIV/0!</v>
      </c>
      <c r="EI343" s="1167"/>
      <c r="EM343" s="1245" t="e">
        <f>EM280</f>
        <v>#DIV/0!</v>
      </c>
      <c r="EN343" s="1245" t="e">
        <f>EN280</f>
        <v>#DIV/0!</v>
      </c>
      <c r="EO343" s="1245" t="e">
        <f>EO280</f>
        <v>#DIV/0!</v>
      </c>
      <c r="EP343" s="1245" t="e">
        <f>EP280</f>
        <v>#DIV/0!</v>
      </c>
      <c r="EQ343" s="1167"/>
      <c r="EU343" s="1245" t="e">
        <f>EU280</f>
        <v>#DIV/0!</v>
      </c>
      <c r="EV343" s="1245" t="e">
        <f>EV280</f>
        <v>#DIV/0!</v>
      </c>
      <c r="EW343" s="1245" t="e">
        <f>EW280</f>
        <v>#DIV/0!</v>
      </c>
      <c r="EX343" s="1245" t="e">
        <f>EX280</f>
        <v>#DIV/0!</v>
      </c>
      <c r="EY343" s="1167"/>
      <c r="FC343" s="1245" t="e">
        <f>FC280</f>
        <v>#DIV/0!</v>
      </c>
      <c r="FD343" s="1245" t="e">
        <f>FD280</f>
        <v>#DIV/0!</v>
      </c>
      <c r="FE343" s="1245" t="e">
        <f>FE280</f>
        <v>#DIV/0!</v>
      </c>
      <c r="FF343" s="1245" t="e">
        <f>FF280</f>
        <v>#DIV/0!</v>
      </c>
      <c r="FG343" s="1167"/>
      <c r="FK343" s="1245" t="e">
        <f>FK280</f>
        <v>#DIV/0!</v>
      </c>
      <c r="FL343" s="1245" t="e">
        <f>FL280</f>
        <v>#DIV/0!</v>
      </c>
      <c r="FM343" s="1245" t="e">
        <f>FM280</f>
        <v>#DIV/0!</v>
      </c>
      <c r="FN343" s="1245" t="e">
        <f>FN280</f>
        <v>#DIV/0!</v>
      </c>
      <c r="FO343" s="1167"/>
    </row>
    <row r="344" spans="1:171" ht="16.5">
      <c r="A344" s="1409" t="s">
        <v>65</v>
      </c>
      <c r="B344" s="847"/>
      <c r="G344" s="817"/>
      <c r="H344" s="817"/>
      <c r="I344" s="817"/>
      <c r="J344" s="1410"/>
      <c r="K344" s="1167"/>
      <c r="O344" s="817"/>
      <c r="P344" s="817"/>
      <c r="Q344" s="817"/>
      <c r="R344" s="1410"/>
      <c r="S344" s="1167"/>
      <c r="W344" s="817"/>
      <c r="X344" s="817"/>
      <c r="Y344" s="817"/>
      <c r="Z344" s="1410"/>
      <c r="AA344" s="1167"/>
      <c r="AE344" s="817"/>
      <c r="AF344" s="817"/>
      <c r="AG344" s="817"/>
      <c r="AH344" s="1410"/>
      <c r="AI344" s="1167"/>
      <c r="AM344" s="817"/>
      <c r="AN344" s="817"/>
      <c r="AO344" s="817"/>
      <c r="AP344" s="1410"/>
      <c r="AQ344" s="1167"/>
      <c r="AU344" s="817"/>
      <c r="AV344" s="817"/>
      <c r="AW344" s="817"/>
      <c r="AX344" s="1410"/>
      <c r="AY344" s="1167"/>
      <c r="BC344" s="817"/>
      <c r="BD344" s="817"/>
      <c r="BE344" s="817"/>
      <c r="BF344" s="1410"/>
      <c r="BG344" s="1167"/>
      <c r="BK344" s="817"/>
      <c r="BL344" s="817"/>
      <c r="BM344" s="817"/>
      <c r="BN344" s="1410"/>
      <c r="BO344" s="1167"/>
      <c r="BS344" s="817"/>
      <c r="BT344" s="817"/>
      <c r="BU344" s="817"/>
      <c r="BV344" s="1410"/>
      <c r="BW344" s="1167"/>
      <c r="CA344" s="817"/>
      <c r="CB344" s="817"/>
      <c r="CC344" s="817"/>
      <c r="CD344" s="1410"/>
      <c r="CE344" s="1167"/>
      <c r="CI344" s="817"/>
      <c r="CJ344" s="817"/>
      <c r="CK344" s="817"/>
      <c r="CL344" s="1410"/>
      <c r="CM344" s="1167"/>
      <c r="CQ344" s="817"/>
      <c r="CR344" s="817"/>
      <c r="CS344" s="817"/>
      <c r="CT344" s="1410"/>
      <c r="CU344" s="1167"/>
      <c r="CY344" s="817"/>
      <c r="CZ344" s="817"/>
      <c r="DA344" s="817"/>
      <c r="DB344" s="1410"/>
      <c r="DC344" s="1167"/>
      <c r="DG344" s="817"/>
      <c r="DH344" s="817"/>
      <c r="DI344" s="817"/>
      <c r="DJ344" s="1410"/>
      <c r="DK344" s="1167"/>
      <c r="DO344" s="817"/>
      <c r="DP344" s="817"/>
      <c r="DQ344" s="817"/>
      <c r="DR344" s="1410"/>
      <c r="DS344" s="1167"/>
      <c r="DW344" s="817"/>
      <c r="DX344" s="817"/>
      <c r="DY344" s="817"/>
      <c r="DZ344" s="1410"/>
      <c r="EA344" s="1167"/>
      <c r="EE344" s="817"/>
      <c r="EF344" s="817"/>
      <c r="EG344" s="817"/>
      <c r="EH344" s="1410"/>
      <c r="EI344" s="1167"/>
      <c r="EM344" s="817"/>
      <c r="EN344" s="817"/>
      <c r="EO344" s="817"/>
      <c r="EP344" s="1410"/>
      <c r="EQ344" s="1167"/>
      <c r="EU344" s="817"/>
      <c r="EV344" s="817"/>
      <c r="EW344" s="817"/>
      <c r="EX344" s="1410"/>
      <c r="EY344" s="1167"/>
      <c r="FC344" s="817"/>
      <c r="FD344" s="817"/>
      <c r="FE344" s="817"/>
      <c r="FF344" s="1410"/>
      <c r="FG344" s="1167"/>
      <c r="FK344" s="817"/>
      <c r="FL344" s="817"/>
      <c r="FM344" s="817"/>
      <c r="FN344" s="1410"/>
      <c r="FO344" s="1167"/>
    </row>
    <row r="345" spans="1:171" ht="16.5">
      <c r="A345" s="1409"/>
      <c r="B345" s="847"/>
      <c r="G345" s="817"/>
      <c r="H345" s="817"/>
      <c r="I345" s="817"/>
      <c r="J345" s="1410"/>
      <c r="K345" s="1167"/>
      <c r="O345" s="817"/>
      <c r="P345" s="817"/>
      <c r="Q345" s="817"/>
      <c r="R345" s="1410"/>
      <c r="S345" s="1167"/>
      <c r="W345" s="817"/>
      <c r="X345" s="817"/>
      <c r="Y345" s="817"/>
      <c r="Z345" s="1410"/>
      <c r="AA345" s="1167"/>
      <c r="AE345" s="817"/>
      <c r="AF345" s="817"/>
      <c r="AG345" s="817"/>
      <c r="AH345" s="1410"/>
      <c r="AI345" s="1167"/>
      <c r="AM345" s="817"/>
      <c r="AN345" s="817"/>
      <c r="AO345" s="817"/>
      <c r="AP345" s="1410"/>
      <c r="AQ345" s="1167"/>
      <c r="AU345" s="817"/>
      <c r="AV345" s="817"/>
      <c r="AW345" s="817"/>
      <c r="AX345" s="1410"/>
      <c r="AY345" s="1167"/>
      <c r="BC345" s="817"/>
      <c r="BD345" s="817"/>
      <c r="BE345" s="817"/>
      <c r="BF345" s="1410"/>
      <c r="BG345" s="1167"/>
      <c r="BK345" s="817"/>
      <c r="BL345" s="817"/>
      <c r="BM345" s="817"/>
      <c r="BN345" s="1410"/>
      <c r="BO345" s="1167"/>
      <c r="BS345" s="817"/>
      <c r="BT345" s="817"/>
      <c r="BU345" s="817"/>
      <c r="BV345" s="1410"/>
      <c r="BW345" s="1167"/>
      <c r="CA345" s="817"/>
      <c r="CB345" s="817"/>
      <c r="CC345" s="817"/>
      <c r="CD345" s="1410"/>
      <c r="CE345" s="1167"/>
      <c r="CI345" s="817"/>
      <c r="CJ345" s="817"/>
      <c r="CK345" s="817"/>
      <c r="CL345" s="1410"/>
      <c r="CM345" s="1167"/>
      <c r="CQ345" s="817"/>
      <c r="CR345" s="817"/>
      <c r="CS345" s="817"/>
      <c r="CT345" s="1410"/>
      <c r="CU345" s="1167"/>
      <c r="CY345" s="817"/>
      <c r="CZ345" s="817"/>
      <c r="DA345" s="817"/>
      <c r="DB345" s="1410"/>
      <c r="DC345" s="1167"/>
      <c r="DG345" s="817"/>
      <c r="DH345" s="817"/>
      <c r="DI345" s="817"/>
      <c r="DJ345" s="1410"/>
      <c r="DK345" s="1167"/>
      <c r="DO345" s="817"/>
      <c r="DP345" s="817"/>
      <c r="DQ345" s="817"/>
      <c r="DR345" s="1410"/>
      <c r="DS345" s="1167"/>
      <c r="DW345" s="817"/>
      <c r="DX345" s="817"/>
      <c r="DY345" s="817"/>
      <c r="DZ345" s="1410"/>
      <c r="EA345" s="1167"/>
      <c r="EE345" s="817"/>
      <c r="EF345" s="817"/>
      <c r="EG345" s="817"/>
      <c r="EH345" s="1410"/>
      <c r="EI345" s="1167"/>
      <c r="EM345" s="817"/>
      <c r="EN345" s="817"/>
      <c r="EO345" s="817"/>
      <c r="EP345" s="1410"/>
      <c r="EQ345" s="1167"/>
      <c r="EU345" s="817"/>
      <c r="EV345" s="817"/>
      <c r="EW345" s="817"/>
      <c r="EX345" s="1410"/>
      <c r="EY345" s="1167"/>
      <c r="FC345" s="817"/>
      <c r="FD345" s="817"/>
      <c r="FE345" s="817"/>
      <c r="FF345" s="1410"/>
      <c r="FG345" s="1167"/>
      <c r="FK345" s="817"/>
      <c r="FL345" s="817"/>
      <c r="FM345" s="817"/>
      <c r="FN345" s="1410"/>
      <c r="FO345" s="1167"/>
    </row>
    <row r="346" spans="1:171" ht="16.5">
      <c r="A346" s="1408" t="s">
        <v>129</v>
      </c>
      <c r="B346" s="847"/>
      <c r="G346" s="1245">
        <f>G172</f>
        <v>0</v>
      </c>
      <c r="H346" s="1245">
        <f>H172</f>
        <v>0</v>
      </c>
      <c r="I346" s="1245">
        <f>I172</f>
        <v>0</v>
      </c>
      <c r="J346" s="1245">
        <f>J172</f>
        <v>0</v>
      </c>
      <c r="K346" s="1167"/>
      <c r="O346" s="1245" t="e">
        <f>O172</f>
        <v>#DIV/0!</v>
      </c>
      <c r="P346" s="1245" t="e">
        <f>P172</f>
        <v>#DIV/0!</v>
      </c>
      <c r="Q346" s="1245" t="e">
        <f>Q172</f>
        <v>#DIV/0!</v>
      </c>
      <c r="R346" s="1245" t="e">
        <f>R172</f>
        <v>#DIV/0!</v>
      </c>
      <c r="S346" s="1167"/>
      <c r="W346" s="1245" t="e">
        <f>W172</f>
        <v>#DIV/0!</v>
      </c>
      <c r="X346" s="1245" t="e">
        <f>X172</f>
        <v>#DIV/0!</v>
      </c>
      <c r="Y346" s="1245" t="e">
        <f>Y172</f>
        <v>#DIV/0!</v>
      </c>
      <c r="Z346" s="1245" t="e">
        <f>Z172</f>
        <v>#DIV/0!</v>
      </c>
      <c r="AA346" s="1167"/>
      <c r="AE346" s="1245" t="e">
        <f>AE172</f>
        <v>#DIV/0!</v>
      </c>
      <c r="AF346" s="1245" t="e">
        <f>AF172</f>
        <v>#DIV/0!</v>
      </c>
      <c r="AG346" s="1245" t="e">
        <f>AG172</f>
        <v>#DIV/0!</v>
      </c>
      <c r="AH346" s="1245" t="e">
        <f>AH172</f>
        <v>#DIV/0!</v>
      </c>
      <c r="AI346" s="1167"/>
      <c r="AM346" s="1245" t="e">
        <f>AM172</f>
        <v>#DIV/0!</v>
      </c>
      <c r="AN346" s="1245" t="e">
        <f>AN172</f>
        <v>#DIV/0!</v>
      </c>
      <c r="AO346" s="1245" t="e">
        <f>AO172</f>
        <v>#DIV/0!</v>
      </c>
      <c r="AP346" s="1245" t="e">
        <f>AP172</f>
        <v>#DIV/0!</v>
      </c>
      <c r="AQ346" s="1167"/>
      <c r="AU346" s="1245" t="e">
        <f>AU172</f>
        <v>#DIV/0!</v>
      </c>
      <c r="AV346" s="1245" t="e">
        <f>AV172</f>
        <v>#DIV/0!</v>
      </c>
      <c r="AW346" s="1245" t="e">
        <f>AW172</f>
        <v>#DIV/0!</v>
      </c>
      <c r="AX346" s="1245" t="e">
        <f>AX172</f>
        <v>#DIV/0!</v>
      </c>
      <c r="AY346" s="1167"/>
      <c r="BC346" s="1245" t="e">
        <f>BC172</f>
        <v>#DIV/0!</v>
      </c>
      <c r="BD346" s="1245" t="e">
        <f>BD172</f>
        <v>#DIV/0!</v>
      </c>
      <c r="BE346" s="1245" t="e">
        <f>BE172</f>
        <v>#DIV/0!</v>
      </c>
      <c r="BF346" s="1245" t="e">
        <f>BF172</f>
        <v>#DIV/0!</v>
      </c>
      <c r="BG346" s="1167"/>
      <c r="BK346" s="1245" t="e">
        <f>BK172</f>
        <v>#DIV/0!</v>
      </c>
      <c r="BL346" s="1245" t="e">
        <f>BL172</f>
        <v>#DIV/0!</v>
      </c>
      <c r="BM346" s="1245" t="e">
        <f>BM172</f>
        <v>#DIV/0!</v>
      </c>
      <c r="BN346" s="1245" t="e">
        <f>BN172</f>
        <v>#DIV/0!</v>
      </c>
      <c r="BO346" s="1167"/>
      <c r="BS346" s="1245" t="e">
        <f>BS172</f>
        <v>#DIV/0!</v>
      </c>
      <c r="BT346" s="1245" t="e">
        <f>BT172</f>
        <v>#DIV/0!</v>
      </c>
      <c r="BU346" s="1245" t="e">
        <f>BU172</f>
        <v>#DIV/0!</v>
      </c>
      <c r="BV346" s="1245" t="e">
        <f>BV172</f>
        <v>#DIV/0!</v>
      </c>
      <c r="BW346" s="1167"/>
      <c r="CA346" s="1245" t="e">
        <f>CA172</f>
        <v>#DIV/0!</v>
      </c>
      <c r="CB346" s="1245" t="e">
        <f>CB172</f>
        <v>#DIV/0!</v>
      </c>
      <c r="CC346" s="1245" t="e">
        <f>CC172</f>
        <v>#DIV/0!</v>
      </c>
      <c r="CD346" s="1245" t="e">
        <f>CD172</f>
        <v>#DIV/0!</v>
      </c>
      <c r="CE346" s="1167"/>
      <c r="CI346" s="1245" t="e">
        <f>CI172</f>
        <v>#DIV/0!</v>
      </c>
      <c r="CJ346" s="1245" t="e">
        <f>CJ172</f>
        <v>#DIV/0!</v>
      </c>
      <c r="CK346" s="1245" t="e">
        <f>CK172</f>
        <v>#DIV/0!</v>
      </c>
      <c r="CL346" s="1245" t="e">
        <f>CL172</f>
        <v>#DIV/0!</v>
      </c>
      <c r="CM346" s="1167"/>
      <c r="CQ346" s="1245" t="e">
        <f>CQ172</f>
        <v>#DIV/0!</v>
      </c>
      <c r="CR346" s="1245" t="e">
        <f>CR172</f>
        <v>#DIV/0!</v>
      </c>
      <c r="CS346" s="1245" t="e">
        <f>CS172</f>
        <v>#DIV/0!</v>
      </c>
      <c r="CT346" s="1245" t="e">
        <f>CT172</f>
        <v>#DIV/0!</v>
      </c>
      <c r="CU346" s="1167"/>
      <c r="CY346" s="1245" t="e">
        <f>CY172</f>
        <v>#DIV/0!</v>
      </c>
      <c r="CZ346" s="1245" t="e">
        <f>CZ172</f>
        <v>#DIV/0!</v>
      </c>
      <c r="DA346" s="1245" t="e">
        <f>DA172</f>
        <v>#DIV/0!</v>
      </c>
      <c r="DB346" s="1245" t="e">
        <f>DB172</f>
        <v>#DIV/0!</v>
      </c>
      <c r="DC346" s="1167"/>
      <c r="DG346" s="1245" t="e">
        <f>DG172</f>
        <v>#DIV/0!</v>
      </c>
      <c r="DH346" s="1245" t="e">
        <f>DH172</f>
        <v>#DIV/0!</v>
      </c>
      <c r="DI346" s="1245" t="e">
        <f>DI172</f>
        <v>#DIV/0!</v>
      </c>
      <c r="DJ346" s="1245" t="e">
        <f>DJ172</f>
        <v>#DIV/0!</v>
      </c>
      <c r="DK346" s="1167"/>
      <c r="DO346" s="1245" t="e">
        <f>DO172</f>
        <v>#DIV/0!</v>
      </c>
      <c r="DP346" s="1245" t="e">
        <f>DP172</f>
        <v>#DIV/0!</v>
      </c>
      <c r="DQ346" s="1245" t="e">
        <f>DQ172</f>
        <v>#DIV/0!</v>
      </c>
      <c r="DR346" s="1245" t="e">
        <f>DR172</f>
        <v>#DIV/0!</v>
      </c>
      <c r="DS346" s="1167"/>
      <c r="DW346" s="1245" t="e">
        <f>DW172</f>
        <v>#DIV/0!</v>
      </c>
      <c r="DX346" s="1245" t="e">
        <f>DX172</f>
        <v>#DIV/0!</v>
      </c>
      <c r="DY346" s="1245" t="e">
        <f>DY172</f>
        <v>#DIV/0!</v>
      </c>
      <c r="DZ346" s="1245" t="e">
        <f>DZ172</f>
        <v>#DIV/0!</v>
      </c>
      <c r="EA346" s="1167"/>
      <c r="EE346" s="1245" t="e">
        <f>EE172</f>
        <v>#DIV/0!</v>
      </c>
      <c r="EF346" s="1245" t="e">
        <f>EF172</f>
        <v>#DIV/0!</v>
      </c>
      <c r="EG346" s="1245" t="e">
        <f>EG172</f>
        <v>#DIV/0!</v>
      </c>
      <c r="EH346" s="1245" t="e">
        <f>EH172</f>
        <v>#DIV/0!</v>
      </c>
      <c r="EI346" s="1167"/>
      <c r="EM346" s="1245" t="e">
        <f>EM172</f>
        <v>#DIV/0!</v>
      </c>
      <c r="EN346" s="1245" t="e">
        <f>EN172</f>
        <v>#DIV/0!</v>
      </c>
      <c r="EO346" s="1245" t="e">
        <f>EO172</f>
        <v>#DIV/0!</v>
      </c>
      <c r="EP346" s="1245" t="e">
        <f>EP172</f>
        <v>#DIV/0!</v>
      </c>
      <c r="EQ346" s="1167"/>
      <c r="EU346" s="1245" t="e">
        <f>EU172</f>
        <v>#DIV/0!</v>
      </c>
      <c r="EV346" s="1245" t="e">
        <f>EV172</f>
        <v>#DIV/0!</v>
      </c>
      <c r="EW346" s="1245" t="e">
        <f>EW172</f>
        <v>#DIV/0!</v>
      </c>
      <c r="EX346" s="1245" t="e">
        <f>EX172</f>
        <v>#DIV/0!</v>
      </c>
      <c r="EY346" s="1167"/>
      <c r="FC346" s="1245" t="e">
        <f>FC172</f>
        <v>#DIV/0!</v>
      </c>
      <c r="FD346" s="1245" t="e">
        <f>FD172</f>
        <v>#DIV/0!</v>
      </c>
      <c r="FE346" s="1245" t="e">
        <f>FE172</f>
        <v>#DIV/0!</v>
      </c>
      <c r="FF346" s="1245" t="e">
        <f>FF172</f>
        <v>#DIV/0!</v>
      </c>
      <c r="FG346" s="1167"/>
      <c r="FK346" s="1245" t="e">
        <f>FK172</f>
        <v>#DIV/0!</v>
      </c>
      <c r="FL346" s="1245" t="e">
        <f>FL172</f>
        <v>#DIV/0!</v>
      </c>
      <c r="FM346" s="1245" t="e">
        <f>FM172</f>
        <v>#DIV/0!</v>
      </c>
      <c r="FN346" s="1245" t="e">
        <f>FN172</f>
        <v>#DIV/0!</v>
      </c>
      <c r="FO346" s="1167"/>
    </row>
    <row r="347" spans="1:171" ht="16.5">
      <c r="A347" s="1409" t="s">
        <v>230</v>
      </c>
      <c r="B347" s="847"/>
      <c r="G347" s="817"/>
      <c r="H347" s="817"/>
      <c r="I347" s="817"/>
      <c r="J347" s="1410"/>
      <c r="K347" s="1167"/>
      <c r="O347" s="817"/>
      <c r="P347" s="817"/>
      <c r="Q347" s="817"/>
      <c r="R347" s="1410"/>
      <c r="S347" s="1167"/>
      <c r="W347" s="817"/>
      <c r="X347" s="817"/>
      <c r="Y347" s="817"/>
      <c r="Z347" s="1410"/>
      <c r="AA347" s="1167"/>
      <c r="AE347" s="817"/>
      <c r="AF347" s="817"/>
      <c r="AG347" s="817"/>
      <c r="AH347" s="1410"/>
      <c r="AI347" s="1167"/>
      <c r="AM347" s="817"/>
      <c r="AN347" s="817"/>
      <c r="AO347" s="817"/>
      <c r="AP347" s="1410"/>
      <c r="AQ347" s="1167"/>
      <c r="AU347" s="817"/>
      <c r="AV347" s="817"/>
      <c r="AW347" s="817"/>
      <c r="AX347" s="1410"/>
      <c r="AY347" s="1167"/>
      <c r="BC347" s="817"/>
      <c r="BD347" s="817"/>
      <c r="BE347" s="817"/>
      <c r="BF347" s="1410"/>
      <c r="BG347" s="1167"/>
      <c r="BK347" s="817"/>
      <c r="BL347" s="817"/>
      <c r="BM347" s="817"/>
      <c r="BN347" s="1410"/>
      <c r="BO347" s="1167"/>
      <c r="BS347" s="817"/>
      <c r="BT347" s="817"/>
      <c r="BU347" s="817"/>
      <c r="BV347" s="1410"/>
      <c r="BW347" s="1167"/>
      <c r="CA347" s="817"/>
      <c r="CB347" s="817"/>
      <c r="CC347" s="817"/>
      <c r="CD347" s="1410"/>
      <c r="CE347" s="1167"/>
      <c r="CI347" s="817"/>
      <c r="CJ347" s="817"/>
      <c r="CK347" s="817"/>
      <c r="CL347" s="1410"/>
      <c r="CM347" s="1167"/>
      <c r="CQ347" s="817"/>
      <c r="CR347" s="817"/>
      <c r="CS347" s="817"/>
      <c r="CT347" s="1410"/>
      <c r="CU347" s="1167"/>
      <c r="CY347" s="817"/>
      <c r="CZ347" s="817"/>
      <c r="DA347" s="817"/>
      <c r="DB347" s="1410"/>
      <c r="DC347" s="1167"/>
      <c r="DG347" s="817"/>
      <c r="DH347" s="817"/>
      <c r="DI347" s="817"/>
      <c r="DJ347" s="1410"/>
      <c r="DK347" s="1167"/>
      <c r="DO347" s="817"/>
      <c r="DP347" s="817"/>
      <c r="DQ347" s="817"/>
      <c r="DR347" s="1410"/>
      <c r="DS347" s="1167"/>
      <c r="DW347" s="817"/>
      <c r="DX347" s="817"/>
      <c r="DY347" s="817"/>
      <c r="DZ347" s="1410"/>
      <c r="EA347" s="1167"/>
      <c r="EE347" s="817"/>
      <c r="EF347" s="817"/>
      <c r="EG347" s="817"/>
      <c r="EH347" s="1410"/>
      <c r="EI347" s="1167"/>
      <c r="EM347" s="817"/>
      <c r="EN347" s="817"/>
      <c r="EO347" s="817"/>
      <c r="EP347" s="1410"/>
      <c r="EQ347" s="1167"/>
      <c r="EU347" s="817"/>
      <c r="EV347" s="817"/>
      <c r="EW347" s="817"/>
      <c r="EX347" s="1410"/>
      <c r="EY347" s="1167"/>
      <c r="FC347" s="817"/>
      <c r="FD347" s="817"/>
      <c r="FE347" s="817"/>
      <c r="FF347" s="1410"/>
      <c r="FG347" s="1167"/>
      <c r="FK347" s="817"/>
      <c r="FL347" s="817"/>
      <c r="FM347" s="817"/>
      <c r="FN347" s="1410"/>
      <c r="FO347" s="1167"/>
    </row>
    <row r="348" spans="1:171" ht="16.5">
      <c r="A348" s="1409"/>
      <c r="B348" s="847"/>
      <c r="G348" s="817"/>
      <c r="H348" s="817"/>
      <c r="I348" s="817"/>
      <c r="J348" s="1410"/>
      <c r="K348" s="1167"/>
      <c r="O348" s="817"/>
      <c r="P348" s="817"/>
      <c r="Q348" s="817"/>
      <c r="R348" s="1410"/>
      <c r="S348" s="1167"/>
      <c r="W348" s="817"/>
      <c r="X348" s="817"/>
      <c r="Y348" s="817"/>
      <c r="Z348" s="1410"/>
      <c r="AA348" s="1167"/>
      <c r="AE348" s="817"/>
      <c r="AF348" s="817"/>
      <c r="AG348" s="817"/>
      <c r="AH348" s="1410"/>
      <c r="AI348" s="1167"/>
      <c r="AM348" s="817"/>
      <c r="AN348" s="817"/>
      <c r="AO348" s="817"/>
      <c r="AP348" s="1410"/>
      <c r="AQ348" s="1167"/>
      <c r="AU348" s="817"/>
      <c r="AV348" s="817"/>
      <c r="AW348" s="817"/>
      <c r="AX348" s="1410"/>
      <c r="AY348" s="1167"/>
      <c r="BC348" s="817"/>
      <c r="BD348" s="817"/>
      <c r="BE348" s="817"/>
      <c r="BF348" s="1410"/>
      <c r="BG348" s="1167"/>
      <c r="BK348" s="817"/>
      <c r="BL348" s="817"/>
      <c r="BM348" s="817"/>
      <c r="BN348" s="1410"/>
      <c r="BO348" s="1167"/>
      <c r="BS348" s="817"/>
      <c r="BT348" s="817"/>
      <c r="BU348" s="817"/>
      <c r="BV348" s="1410"/>
      <c r="BW348" s="1167"/>
      <c r="CA348" s="817"/>
      <c r="CB348" s="817"/>
      <c r="CC348" s="817"/>
      <c r="CD348" s="1410"/>
      <c r="CE348" s="1167"/>
      <c r="CI348" s="817"/>
      <c r="CJ348" s="817"/>
      <c r="CK348" s="817"/>
      <c r="CL348" s="1410"/>
      <c r="CM348" s="1167"/>
      <c r="CQ348" s="817"/>
      <c r="CR348" s="817"/>
      <c r="CS348" s="817"/>
      <c r="CT348" s="1410"/>
      <c r="CU348" s="1167"/>
      <c r="CY348" s="817"/>
      <c r="CZ348" s="817"/>
      <c r="DA348" s="817"/>
      <c r="DB348" s="1410"/>
      <c r="DC348" s="1167"/>
      <c r="DG348" s="817"/>
      <c r="DH348" s="817"/>
      <c r="DI348" s="817"/>
      <c r="DJ348" s="1410"/>
      <c r="DK348" s="1167"/>
      <c r="DO348" s="817"/>
      <c r="DP348" s="817"/>
      <c r="DQ348" s="817"/>
      <c r="DR348" s="1410"/>
      <c r="DS348" s="1167"/>
      <c r="DW348" s="817"/>
      <c r="DX348" s="817"/>
      <c r="DY348" s="817"/>
      <c r="DZ348" s="1410"/>
      <c r="EA348" s="1167"/>
      <c r="EE348" s="817"/>
      <c r="EF348" s="817"/>
      <c r="EG348" s="817"/>
      <c r="EH348" s="1410"/>
      <c r="EI348" s="1167"/>
      <c r="EM348" s="817"/>
      <c r="EN348" s="817"/>
      <c r="EO348" s="817"/>
      <c r="EP348" s="1410"/>
      <c r="EQ348" s="1167"/>
      <c r="EU348" s="817"/>
      <c r="EV348" s="817"/>
      <c r="EW348" s="817"/>
      <c r="EX348" s="1410"/>
      <c r="EY348" s="1167"/>
      <c r="FC348" s="817"/>
      <c r="FD348" s="817"/>
      <c r="FE348" s="817"/>
      <c r="FF348" s="1410"/>
      <c r="FG348" s="1167"/>
      <c r="FK348" s="817"/>
      <c r="FL348" s="817"/>
      <c r="FM348" s="817"/>
      <c r="FN348" s="1410"/>
      <c r="FO348" s="1167"/>
    </row>
    <row r="349" spans="1:171" ht="16.5">
      <c r="A349" s="1408" t="s">
        <v>37</v>
      </c>
      <c r="B349" s="847"/>
      <c r="G349" s="1245">
        <f>G303</f>
        <v>0</v>
      </c>
      <c r="H349" s="1245">
        <f>H303</f>
        <v>0</v>
      </c>
      <c r="I349" s="1245">
        <f>I303</f>
        <v>0</v>
      </c>
      <c r="J349" s="1245">
        <f>J303</f>
        <v>0</v>
      </c>
      <c r="K349" s="1167"/>
      <c r="O349" s="1245">
        <f>O303</f>
        <v>0</v>
      </c>
      <c r="P349" s="1245" t="e">
        <f>P303</f>
        <v>#DIV/0!</v>
      </c>
      <c r="Q349" s="1245" t="e">
        <f>Q303</f>
        <v>#DIV/0!</v>
      </c>
      <c r="R349" s="1245" t="e">
        <f>R303</f>
        <v>#DIV/0!</v>
      </c>
      <c r="S349" s="1167"/>
      <c r="W349" s="1245">
        <f>W303</f>
        <v>0</v>
      </c>
      <c r="X349" s="1245" t="e">
        <f>X303</f>
        <v>#DIV/0!</v>
      </c>
      <c r="Y349" s="1245" t="e">
        <f>Y303</f>
        <v>#DIV/0!</v>
      </c>
      <c r="Z349" s="1245" t="e">
        <f>Z303</f>
        <v>#DIV/0!</v>
      </c>
      <c r="AA349" s="1167"/>
      <c r="AE349" s="1245">
        <f>AE303</f>
        <v>0</v>
      </c>
      <c r="AF349" s="1245" t="e">
        <f>AF303</f>
        <v>#DIV/0!</v>
      </c>
      <c r="AG349" s="1245" t="e">
        <f>AG303</f>
        <v>#DIV/0!</v>
      </c>
      <c r="AH349" s="1245" t="e">
        <f>AH303</f>
        <v>#DIV/0!</v>
      </c>
      <c r="AI349" s="1167"/>
      <c r="AM349" s="1245">
        <f>AM303</f>
        <v>0</v>
      </c>
      <c r="AN349" s="1245" t="e">
        <f>AN303</f>
        <v>#DIV/0!</v>
      </c>
      <c r="AO349" s="1245" t="e">
        <f>AO303</f>
        <v>#DIV/0!</v>
      </c>
      <c r="AP349" s="1245" t="e">
        <f>AP303</f>
        <v>#DIV/0!</v>
      </c>
      <c r="AQ349" s="1167"/>
      <c r="AU349" s="1245">
        <f>AU303</f>
        <v>0</v>
      </c>
      <c r="AV349" s="1245" t="e">
        <f>AV303</f>
        <v>#DIV/0!</v>
      </c>
      <c r="AW349" s="1245" t="e">
        <f>AW303</f>
        <v>#DIV/0!</v>
      </c>
      <c r="AX349" s="1245" t="e">
        <f>AX303</f>
        <v>#DIV/0!</v>
      </c>
      <c r="AY349" s="1167"/>
      <c r="BC349" s="1245">
        <f>BC303</f>
        <v>0</v>
      </c>
      <c r="BD349" s="1245" t="e">
        <f>BD303</f>
        <v>#DIV/0!</v>
      </c>
      <c r="BE349" s="1245" t="e">
        <f>BE303</f>
        <v>#DIV/0!</v>
      </c>
      <c r="BF349" s="1245" t="e">
        <f>BF303</f>
        <v>#DIV/0!</v>
      </c>
      <c r="BG349" s="1167"/>
      <c r="BK349" s="1245">
        <f>BK303</f>
        <v>0</v>
      </c>
      <c r="BL349" s="1245" t="e">
        <f>BL303</f>
        <v>#DIV/0!</v>
      </c>
      <c r="BM349" s="1245" t="e">
        <f>BM303</f>
        <v>#DIV/0!</v>
      </c>
      <c r="BN349" s="1245" t="e">
        <f>BN303</f>
        <v>#DIV/0!</v>
      </c>
      <c r="BO349" s="1167"/>
      <c r="BS349" s="1245">
        <f>BS303</f>
        <v>0</v>
      </c>
      <c r="BT349" s="1245" t="e">
        <f>BT303</f>
        <v>#DIV/0!</v>
      </c>
      <c r="BU349" s="1245" t="e">
        <f>BU303</f>
        <v>#DIV/0!</v>
      </c>
      <c r="BV349" s="1245" t="e">
        <f>BV303</f>
        <v>#DIV/0!</v>
      </c>
      <c r="BW349" s="1167"/>
      <c r="CA349" s="1245">
        <f>CA303</f>
        <v>0</v>
      </c>
      <c r="CB349" s="1245" t="e">
        <f>CB303</f>
        <v>#DIV/0!</v>
      </c>
      <c r="CC349" s="1245" t="e">
        <f>CC303</f>
        <v>#DIV/0!</v>
      </c>
      <c r="CD349" s="1245" t="e">
        <f>CD303</f>
        <v>#DIV/0!</v>
      </c>
      <c r="CE349" s="1167"/>
      <c r="CI349" s="1245">
        <f>CI303</f>
        <v>0</v>
      </c>
      <c r="CJ349" s="1245" t="e">
        <f>CJ303</f>
        <v>#DIV/0!</v>
      </c>
      <c r="CK349" s="1245" t="e">
        <f>CK303</f>
        <v>#DIV/0!</v>
      </c>
      <c r="CL349" s="1245" t="e">
        <f>CL303</f>
        <v>#DIV/0!</v>
      </c>
      <c r="CM349" s="1167"/>
      <c r="CQ349" s="1245">
        <f>CQ303</f>
        <v>0</v>
      </c>
      <c r="CR349" s="1245" t="e">
        <f>CR303</f>
        <v>#DIV/0!</v>
      </c>
      <c r="CS349" s="1245" t="e">
        <f>CS303</f>
        <v>#DIV/0!</v>
      </c>
      <c r="CT349" s="1245" t="e">
        <f>CT303</f>
        <v>#DIV/0!</v>
      </c>
      <c r="CU349" s="1167"/>
      <c r="CY349" s="1245">
        <f>CY303</f>
        <v>0</v>
      </c>
      <c r="CZ349" s="1245" t="e">
        <f>CZ303</f>
        <v>#DIV/0!</v>
      </c>
      <c r="DA349" s="1245" t="e">
        <f>DA303</f>
        <v>#DIV/0!</v>
      </c>
      <c r="DB349" s="1245" t="e">
        <f>DB303</f>
        <v>#DIV/0!</v>
      </c>
      <c r="DC349" s="1167"/>
      <c r="DG349" s="1245">
        <f>DG303</f>
        <v>0</v>
      </c>
      <c r="DH349" s="1245" t="e">
        <f>DH303</f>
        <v>#DIV/0!</v>
      </c>
      <c r="DI349" s="1245" t="e">
        <f>DI303</f>
        <v>#DIV/0!</v>
      </c>
      <c r="DJ349" s="1245" t="e">
        <f>DJ303</f>
        <v>#DIV/0!</v>
      </c>
      <c r="DK349" s="1167"/>
      <c r="DO349" s="1245">
        <f>DO303</f>
        <v>0</v>
      </c>
      <c r="DP349" s="1245" t="e">
        <f>DP303</f>
        <v>#DIV/0!</v>
      </c>
      <c r="DQ349" s="1245" t="e">
        <f>DQ303</f>
        <v>#DIV/0!</v>
      </c>
      <c r="DR349" s="1245" t="e">
        <f>DR303</f>
        <v>#DIV/0!</v>
      </c>
      <c r="DS349" s="1167"/>
      <c r="DW349" s="1245">
        <f>DW303</f>
        <v>0</v>
      </c>
      <c r="DX349" s="1245" t="e">
        <f>DX303</f>
        <v>#DIV/0!</v>
      </c>
      <c r="DY349" s="1245" t="e">
        <f>DY303</f>
        <v>#DIV/0!</v>
      </c>
      <c r="DZ349" s="1245" t="e">
        <f>DZ303</f>
        <v>#DIV/0!</v>
      </c>
      <c r="EA349" s="1167"/>
      <c r="EE349" s="1245">
        <f>EE303</f>
        <v>0</v>
      </c>
      <c r="EF349" s="1245" t="e">
        <f>EF303</f>
        <v>#DIV/0!</v>
      </c>
      <c r="EG349" s="1245" t="e">
        <f>EG303</f>
        <v>#DIV/0!</v>
      </c>
      <c r="EH349" s="1245" t="e">
        <f>EH303</f>
        <v>#DIV/0!</v>
      </c>
      <c r="EI349" s="1167"/>
      <c r="EM349" s="1245">
        <f>EM303</f>
        <v>0</v>
      </c>
      <c r="EN349" s="1245" t="e">
        <f>EN303</f>
        <v>#DIV/0!</v>
      </c>
      <c r="EO349" s="1245" t="e">
        <f>EO303</f>
        <v>#DIV/0!</v>
      </c>
      <c r="EP349" s="1245" t="e">
        <f>EP303</f>
        <v>#DIV/0!</v>
      </c>
      <c r="EQ349" s="1167"/>
      <c r="EU349" s="1245">
        <f>EU303</f>
        <v>0</v>
      </c>
      <c r="EV349" s="1245" t="e">
        <f>EV303</f>
        <v>#DIV/0!</v>
      </c>
      <c r="EW349" s="1245" t="e">
        <f>EW303</f>
        <v>#DIV/0!</v>
      </c>
      <c r="EX349" s="1245" t="e">
        <f>EX303</f>
        <v>#DIV/0!</v>
      </c>
      <c r="EY349" s="1167"/>
      <c r="FC349" s="1245">
        <f>FC303</f>
        <v>0</v>
      </c>
      <c r="FD349" s="1245" t="e">
        <f>FD303</f>
        <v>#DIV/0!</v>
      </c>
      <c r="FE349" s="1245" t="e">
        <f>FE303</f>
        <v>#DIV/0!</v>
      </c>
      <c r="FF349" s="1245" t="e">
        <f>FF303</f>
        <v>#DIV/0!</v>
      </c>
      <c r="FG349" s="1167"/>
      <c r="FK349" s="1245">
        <f>FK303</f>
        <v>0</v>
      </c>
      <c r="FL349" s="1245" t="e">
        <f>FL303</f>
        <v>#DIV/0!</v>
      </c>
      <c r="FM349" s="1245" t="e">
        <f>FM303</f>
        <v>#DIV/0!</v>
      </c>
      <c r="FN349" s="1245" t="e">
        <f>FN303</f>
        <v>#DIV/0!</v>
      </c>
      <c r="FO349" s="1167"/>
    </row>
    <row r="350" spans="1:171" ht="16.5">
      <c r="A350" s="1409" t="s">
        <v>149</v>
      </c>
      <c r="B350" s="847"/>
      <c r="G350" s="817"/>
      <c r="H350" s="817"/>
      <c r="I350" s="817"/>
      <c r="J350" s="1410"/>
      <c r="K350" s="1167"/>
      <c r="O350" s="817"/>
      <c r="P350" s="817"/>
      <c r="Q350" s="817"/>
      <c r="R350" s="1410"/>
      <c r="S350" s="1167"/>
      <c r="W350" s="817"/>
      <c r="X350" s="817"/>
      <c r="Y350" s="817"/>
      <c r="Z350" s="1410"/>
      <c r="AA350" s="1167"/>
      <c r="AE350" s="817"/>
      <c r="AF350" s="817"/>
      <c r="AG350" s="817"/>
      <c r="AH350" s="1410"/>
      <c r="AI350" s="1167"/>
      <c r="AM350" s="817"/>
      <c r="AN350" s="817"/>
      <c r="AO350" s="817"/>
      <c r="AP350" s="1410"/>
      <c r="AQ350" s="1167"/>
      <c r="AU350" s="817"/>
      <c r="AV350" s="817"/>
      <c r="AW350" s="817"/>
      <c r="AX350" s="1410"/>
      <c r="AY350" s="1167"/>
      <c r="BC350" s="817"/>
      <c r="BD350" s="817"/>
      <c r="BE350" s="817"/>
      <c r="BF350" s="1410"/>
      <c r="BG350" s="1167"/>
      <c r="BK350" s="817"/>
      <c r="BL350" s="817"/>
      <c r="BM350" s="817"/>
      <c r="BN350" s="1410"/>
      <c r="BO350" s="1167"/>
      <c r="BS350" s="817"/>
      <c r="BT350" s="817"/>
      <c r="BU350" s="817"/>
      <c r="BV350" s="1410"/>
      <c r="BW350" s="1167"/>
      <c r="CA350" s="817"/>
      <c r="CB350" s="817"/>
      <c r="CC350" s="817"/>
      <c r="CD350" s="1410"/>
      <c r="CE350" s="1167"/>
      <c r="CI350" s="817"/>
      <c r="CJ350" s="817"/>
      <c r="CK350" s="817"/>
      <c r="CL350" s="1410"/>
      <c r="CM350" s="1167"/>
      <c r="CQ350" s="817"/>
      <c r="CR350" s="817"/>
      <c r="CS350" s="817"/>
      <c r="CT350" s="1410"/>
      <c r="CU350" s="1167"/>
      <c r="CY350" s="817"/>
      <c r="CZ350" s="817"/>
      <c r="DA350" s="817"/>
      <c r="DB350" s="1410"/>
      <c r="DC350" s="1167"/>
      <c r="DG350" s="817"/>
      <c r="DH350" s="817"/>
      <c r="DI350" s="817"/>
      <c r="DJ350" s="1410"/>
      <c r="DK350" s="1167"/>
      <c r="DO350" s="817"/>
      <c r="DP350" s="817"/>
      <c r="DQ350" s="817"/>
      <c r="DR350" s="1410"/>
      <c r="DS350" s="1167"/>
      <c r="DW350" s="817"/>
      <c r="DX350" s="817"/>
      <c r="DY350" s="817"/>
      <c r="DZ350" s="1410"/>
      <c r="EA350" s="1167"/>
      <c r="EE350" s="817"/>
      <c r="EF350" s="817"/>
      <c r="EG350" s="817"/>
      <c r="EH350" s="1410"/>
      <c r="EI350" s="1167"/>
      <c r="EM350" s="817"/>
      <c r="EN350" s="817"/>
      <c r="EO350" s="817"/>
      <c r="EP350" s="1410"/>
      <c r="EQ350" s="1167"/>
      <c r="EU350" s="817"/>
      <c r="EV350" s="817"/>
      <c r="EW350" s="817"/>
      <c r="EX350" s="1410"/>
      <c r="EY350" s="1167"/>
      <c r="FC350" s="817"/>
      <c r="FD350" s="817"/>
      <c r="FE350" s="817"/>
      <c r="FF350" s="1410"/>
      <c r="FG350" s="1167"/>
      <c r="FK350" s="817"/>
      <c r="FL350" s="817"/>
      <c r="FM350" s="817"/>
      <c r="FN350" s="1410"/>
      <c r="FO350" s="1167"/>
    </row>
    <row r="351" spans="1:171" ht="16.5">
      <c r="A351" s="1409"/>
      <c r="B351" s="847"/>
      <c r="G351" s="817"/>
      <c r="H351" s="817"/>
      <c r="I351" s="817"/>
      <c r="J351" s="1410"/>
      <c r="K351" s="1167"/>
      <c r="O351" s="817"/>
      <c r="P351" s="817"/>
      <c r="Q351" s="817"/>
      <c r="R351" s="1410"/>
      <c r="S351" s="1167"/>
      <c r="W351" s="817"/>
      <c r="X351" s="817"/>
      <c r="Y351" s="817"/>
      <c r="Z351" s="1410"/>
      <c r="AA351" s="1167"/>
      <c r="AE351" s="817"/>
      <c r="AF351" s="817"/>
      <c r="AG351" s="817"/>
      <c r="AH351" s="1410"/>
      <c r="AI351" s="1167"/>
      <c r="AM351" s="817"/>
      <c r="AN351" s="817"/>
      <c r="AO351" s="817"/>
      <c r="AP351" s="1410"/>
      <c r="AQ351" s="1167"/>
      <c r="AU351" s="817"/>
      <c r="AV351" s="817"/>
      <c r="AW351" s="817"/>
      <c r="AX351" s="1410"/>
      <c r="AY351" s="1167"/>
      <c r="BC351" s="817"/>
      <c r="BD351" s="817"/>
      <c r="BE351" s="817"/>
      <c r="BF351" s="1410"/>
      <c r="BG351" s="1167"/>
      <c r="BK351" s="817"/>
      <c r="BL351" s="817"/>
      <c r="BM351" s="817"/>
      <c r="BN351" s="1410"/>
      <c r="BO351" s="1167"/>
      <c r="BS351" s="817"/>
      <c r="BT351" s="817"/>
      <c r="BU351" s="817"/>
      <c r="BV351" s="1410"/>
      <c r="BW351" s="1167"/>
      <c r="CA351" s="817"/>
      <c r="CB351" s="817"/>
      <c r="CC351" s="817"/>
      <c r="CD351" s="1410"/>
      <c r="CE351" s="1167"/>
      <c r="CI351" s="817"/>
      <c r="CJ351" s="817"/>
      <c r="CK351" s="817"/>
      <c r="CL351" s="1410"/>
      <c r="CM351" s="1167"/>
      <c r="CQ351" s="817"/>
      <c r="CR351" s="817"/>
      <c r="CS351" s="817"/>
      <c r="CT351" s="1410"/>
      <c r="CU351" s="1167"/>
      <c r="CY351" s="817"/>
      <c r="CZ351" s="817"/>
      <c r="DA351" s="817"/>
      <c r="DB351" s="1410"/>
      <c r="DC351" s="1167"/>
      <c r="DG351" s="817"/>
      <c r="DH351" s="817"/>
      <c r="DI351" s="817"/>
      <c r="DJ351" s="1410"/>
      <c r="DK351" s="1167"/>
      <c r="DO351" s="817"/>
      <c r="DP351" s="817"/>
      <c r="DQ351" s="817"/>
      <c r="DR351" s="1410"/>
      <c r="DS351" s="1167"/>
      <c r="DW351" s="817"/>
      <c r="DX351" s="817"/>
      <c r="DY351" s="817"/>
      <c r="DZ351" s="1410"/>
      <c r="EA351" s="1167"/>
      <c r="EE351" s="817"/>
      <c r="EF351" s="817"/>
      <c r="EG351" s="817"/>
      <c r="EH351" s="1410"/>
      <c r="EI351" s="1167"/>
      <c r="EM351" s="817"/>
      <c r="EN351" s="817"/>
      <c r="EO351" s="817"/>
      <c r="EP351" s="1410"/>
      <c r="EQ351" s="1167"/>
      <c r="EU351" s="817"/>
      <c r="EV351" s="817"/>
      <c r="EW351" s="817"/>
      <c r="EX351" s="1410"/>
      <c r="EY351" s="1167"/>
      <c r="FC351" s="817"/>
      <c r="FD351" s="817"/>
      <c r="FE351" s="817"/>
      <c r="FF351" s="1410"/>
      <c r="FG351" s="1167"/>
      <c r="FK351" s="817"/>
      <c r="FL351" s="817"/>
      <c r="FM351" s="817"/>
      <c r="FN351" s="1410"/>
      <c r="FO351" s="1167"/>
    </row>
    <row r="352" spans="1:171" ht="16.5">
      <c r="A352" s="1408" t="s">
        <v>47</v>
      </c>
      <c r="B352" s="847"/>
      <c r="G352" s="1245">
        <f>G336</f>
        <v>0</v>
      </c>
      <c r="H352" s="1245">
        <f>H336</f>
        <v>0</v>
      </c>
      <c r="I352" s="1245">
        <f>I336</f>
        <v>0</v>
      </c>
      <c r="J352" s="1245">
        <f>J336</f>
        <v>0</v>
      </c>
      <c r="K352" s="1167"/>
      <c r="O352" s="1245" t="e">
        <f>O336</f>
        <v>#DIV/0!</v>
      </c>
      <c r="P352" s="1245" t="e">
        <f>P336</f>
        <v>#DIV/0!</v>
      </c>
      <c r="Q352" s="1245" t="e">
        <f>Q336</f>
        <v>#DIV/0!</v>
      </c>
      <c r="R352" s="1245" t="e">
        <f>R336</f>
        <v>#DIV/0!</v>
      </c>
      <c r="S352" s="1167"/>
      <c r="W352" s="1245" t="e">
        <f>W336</f>
        <v>#DIV/0!</v>
      </c>
      <c r="X352" s="1245" t="e">
        <f>X336</f>
        <v>#DIV/0!</v>
      </c>
      <c r="Y352" s="1245" t="e">
        <f>Y336</f>
        <v>#DIV/0!</v>
      </c>
      <c r="Z352" s="1245" t="e">
        <f>Z336</f>
        <v>#DIV/0!</v>
      </c>
      <c r="AA352" s="1167"/>
      <c r="AE352" s="1245" t="e">
        <f>AE336</f>
        <v>#DIV/0!</v>
      </c>
      <c r="AF352" s="1245" t="e">
        <f>AF336</f>
        <v>#DIV/0!</v>
      </c>
      <c r="AG352" s="1245" t="e">
        <f>AG336</f>
        <v>#DIV/0!</v>
      </c>
      <c r="AH352" s="1245" t="e">
        <f>AH336</f>
        <v>#DIV/0!</v>
      </c>
      <c r="AI352" s="1167"/>
      <c r="AM352" s="1245" t="e">
        <f>AM336</f>
        <v>#DIV/0!</v>
      </c>
      <c r="AN352" s="1245" t="e">
        <f>AN336</f>
        <v>#DIV/0!</v>
      </c>
      <c r="AO352" s="1245" t="e">
        <f>AO336</f>
        <v>#DIV/0!</v>
      </c>
      <c r="AP352" s="1245" t="e">
        <f>AP336</f>
        <v>#DIV/0!</v>
      </c>
      <c r="AQ352" s="1167"/>
      <c r="AU352" s="1245" t="e">
        <f>AU336</f>
        <v>#DIV/0!</v>
      </c>
      <c r="AV352" s="1245" t="e">
        <f>AV336</f>
        <v>#DIV/0!</v>
      </c>
      <c r="AW352" s="1245" t="e">
        <f>AW336</f>
        <v>#DIV/0!</v>
      </c>
      <c r="AX352" s="1245" t="e">
        <f>AX336</f>
        <v>#DIV/0!</v>
      </c>
      <c r="AY352" s="1167"/>
      <c r="BC352" s="1245" t="e">
        <f>BC336</f>
        <v>#DIV/0!</v>
      </c>
      <c r="BD352" s="1245" t="e">
        <f>BD336</f>
        <v>#DIV/0!</v>
      </c>
      <c r="BE352" s="1245" t="e">
        <f>BE336</f>
        <v>#DIV/0!</v>
      </c>
      <c r="BF352" s="1245" t="e">
        <f>BF336</f>
        <v>#DIV/0!</v>
      </c>
      <c r="BG352" s="1167"/>
      <c r="BK352" s="1245" t="e">
        <f>BK336</f>
        <v>#DIV/0!</v>
      </c>
      <c r="BL352" s="1245" t="e">
        <f>BL336</f>
        <v>#DIV/0!</v>
      </c>
      <c r="BM352" s="1245" t="e">
        <f>BM336</f>
        <v>#DIV/0!</v>
      </c>
      <c r="BN352" s="1245" t="e">
        <f>BN336</f>
        <v>#DIV/0!</v>
      </c>
      <c r="BO352" s="1167"/>
      <c r="BS352" s="1245" t="e">
        <f>BS336</f>
        <v>#DIV/0!</v>
      </c>
      <c r="BT352" s="1245" t="e">
        <f>BT336</f>
        <v>#DIV/0!</v>
      </c>
      <c r="BU352" s="1245" t="e">
        <f>BU336</f>
        <v>#DIV/0!</v>
      </c>
      <c r="BV352" s="1245" t="e">
        <f>BV336</f>
        <v>#DIV/0!</v>
      </c>
      <c r="BW352" s="1167"/>
      <c r="CA352" s="1245" t="e">
        <f>CA336</f>
        <v>#DIV/0!</v>
      </c>
      <c r="CB352" s="1245" t="e">
        <f>CB336</f>
        <v>#DIV/0!</v>
      </c>
      <c r="CC352" s="1245" t="e">
        <f>CC336</f>
        <v>#DIV/0!</v>
      </c>
      <c r="CD352" s="1245" t="e">
        <f>CD336</f>
        <v>#DIV/0!</v>
      </c>
      <c r="CE352" s="1167"/>
      <c r="CI352" s="1245" t="e">
        <f>CI336</f>
        <v>#DIV/0!</v>
      </c>
      <c r="CJ352" s="1245" t="e">
        <f>CJ336</f>
        <v>#DIV/0!</v>
      </c>
      <c r="CK352" s="1245" t="e">
        <f>CK336</f>
        <v>#DIV/0!</v>
      </c>
      <c r="CL352" s="1245" t="e">
        <f>CL336</f>
        <v>#DIV/0!</v>
      </c>
      <c r="CM352" s="1167"/>
      <c r="CQ352" s="1245" t="e">
        <f>CQ336</f>
        <v>#DIV/0!</v>
      </c>
      <c r="CR352" s="1245" t="e">
        <f>CR336</f>
        <v>#DIV/0!</v>
      </c>
      <c r="CS352" s="1245" t="e">
        <f>CS336</f>
        <v>#DIV/0!</v>
      </c>
      <c r="CT352" s="1245" t="e">
        <f>CT336</f>
        <v>#DIV/0!</v>
      </c>
      <c r="CU352" s="1167"/>
      <c r="CY352" s="1245" t="e">
        <f>CY336</f>
        <v>#DIV/0!</v>
      </c>
      <c r="CZ352" s="1245" t="e">
        <f>CZ336</f>
        <v>#DIV/0!</v>
      </c>
      <c r="DA352" s="1245" t="e">
        <f>DA336</f>
        <v>#DIV/0!</v>
      </c>
      <c r="DB352" s="1245" t="e">
        <f>DB336</f>
        <v>#DIV/0!</v>
      </c>
      <c r="DC352" s="1167"/>
      <c r="DG352" s="1245" t="e">
        <f>DG336</f>
        <v>#DIV/0!</v>
      </c>
      <c r="DH352" s="1245" t="e">
        <f>DH336</f>
        <v>#DIV/0!</v>
      </c>
      <c r="DI352" s="1245" t="e">
        <f>DI336</f>
        <v>#DIV/0!</v>
      </c>
      <c r="DJ352" s="1245" t="e">
        <f>DJ336</f>
        <v>#DIV/0!</v>
      </c>
      <c r="DK352" s="1167"/>
      <c r="DO352" s="1245" t="e">
        <f>DO336</f>
        <v>#DIV/0!</v>
      </c>
      <c r="DP352" s="1245" t="e">
        <f>DP336</f>
        <v>#DIV/0!</v>
      </c>
      <c r="DQ352" s="1245" t="e">
        <f>DQ336</f>
        <v>#DIV/0!</v>
      </c>
      <c r="DR352" s="1245" t="e">
        <f>DR336</f>
        <v>#DIV/0!</v>
      </c>
      <c r="DS352" s="1167"/>
      <c r="DW352" s="1245" t="e">
        <f>DW336</f>
        <v>#DIV/0!</v>
      </c>
      <c r="DX352" s="1245" t="e">
        <f>DX336</f>
        <v>#DIV/0!</v>
      </c>
      <c r="DY352" s="1245" t="e">
        <f>DY336</f>
        <v>#DIV/0!</v>
      </c>
      <c r="DZ352" s="1245" t="e">
        <f>DZ336</f>
        <v>#DIV/0!</v>
      </c>
      <c r="EA352" s="1167"/>
      <c r="EE352" s="1245" t="e">
        <f>EE336</f>
        <v>#DIV/0!</v>
      </c>
      <c r="EF352" s="1245" t="e">
        <f>EF336</f>
        <v>#DIV/0!</v>
      </c>
      <c r="EG352" s="1245" t="e">
        <f>EG336</f>
        <v>#DIV/0!</v>
      </c>
      <c r="EH352" s="1245" t="e">
        <f>EH336</f>
        <v>#DIV/0!</v>
      </c>
      <c r="EI352" s="1167"/>
      <c r="EM352" s="1245" t="e">
        <f>EM336</f>
        <v>#DIV/0!</v>
      </c>
      <c r="EN352" s="1245" t="e">
        <f>EN336</f>
        <v>#DIV/0!</v>
      </c>
      <c r="EO352" s="1245" t="e">
        <f>EO336</f>
        <v>#DIV/0!</v>
      </c>
      <c r="EP352" s="1245" t="e">
        <f>EP336</f>
        <v>#DIV/0!</v>
      </c>
      <c r="EQ352" s="1167"/>
      <c r="EU352" s="1245" t="e">
        <f>EU336</f>
        <v>#DIV/0!</v>
      </c>
      <c r="EV352" s="1245" t="e">
        <f>EV336</f>
        <v>#DIV/0!</v>
      </c>
      <c r="EW352" s="1245" t="e">
        <f>EW336</f>
        <v>#DIV/0!</v>
      </c>
      <c r="EX352" s="1245" t="e">
        <f>EX336</f>
        <v>#DIV/0!</v>
      </c>
      <c r="EY352" s="1167"/>
      <c r="FC352" s="1245" t="e">
        <f>FC336</f>
        <v>#DIV/0!</v>
      </c>
      <c r="FD352" s="1245" t="e">
        <f>FD336</f>
        <v>#DIV/0!</v>
      </c>
      <c r="FE352" s="1245" t="e">
        <f>FE336</f>
        <v>#DIV/0!</v>
      </c>
      <c r="FF352" s="1245" t="e">
        <f>FF336</f>
        <v>#DIV/0!</v>
      </c>
      <c r="FG352" s="1167"/>
      <c r="FK352" s="1245" t="e">
        <f>FK336</f>
        <v>#DIV/0!</v>
      </c>
      <c r="FL352" s="1245" t="e">
        <f>FL336</f>
        <v>#DIV/0!</v>
      </c>
      <c r="FM352" s="1245" t="e">
        <f>FM336</f>
        <v>#DIV/0!</v>
      </c>
      <c r="FN352" s="1245" t="e">
        <f>FN336</f>
        <v>#DIV/0!</v>
      </c>
      <c r="FO352" s="1167"/>
    </row>
    <row r="353" spans="1:171" ht="16.5">
      <c r="A353" s="1409" t="s">
        <v>435</v>
      </c>
      <c r="B353" s="847"/>
      <c r="G353" s="817"/>
      <c r="H353" s="817"/>
      <c r="I353" s="817"/>
      <c r="J353" s="1410"/>
      <c r="K353" s="1167"/>
      <c r="O353" s="817"/>
      <c r="P353" s="817"/>
      <c r="Q353" s="817"/>
      <c r="R353" s="1410"/>
      <c r="S353" s="1167"/>
      <c r="W353" s="817"/>
      <c r="X353" s="817"/>
      <c r="Y353" s="817"/>
      <c r="Z353" s="1410"/>
      <c r="AA353" s="1167"/>
      <c r="AE353" s="817"/>
      <c r="AF353" s="817"/>
      <c r="AG353" s="817"/>
      <c r="AH353" s="1410"/>
      <c r="AI353" s="1167"/>
      <c r="AM353" s="817"/>
      <c r="AN353" s="817"/>
      <c r="AO353" s="817"/>
      <c r="AP353" s="1410"/>
      <c r="AQ353" s="1167"/>
      <c r="AU353" s="817"/>
      <c r="AV353" s="817"/>
      <c r="AW353" s="817"/>
      <c r="AX353" s="1410"/>
      <c r="AY353" s="1167"/>
      <c r="BC353" s="817"/>
      <c r="BD353" s="817"/>
      <c r="BE353" s="817"/>
      <c r="BF353" s="1410"/>
      <c r="BG353" s="1167"/>
      <c r="BK353" s="817"/>
      <c r="BL353" s="817"/>
      <c r="BM353" s="817"/>
      <c r="BN353" s="1410"/>
      <c r="BO353" s="1167"/>
      <c r="BS353" s="817"/>
      <c r="BT353" s="817"/>
      <c r="BU353" s="817"/>
      <c r="BV353" s="1410"/>
      <c r="BW353" s="1167"/>
      <c r="CA353" s="817"/>
      <c r="CB353" s="817"/>
      <c r="CC353" s="817"/>
      <c r="CD353" s="1410"/>
      <c r="CE353" s="1167"/>
      <c r="CI353" s="817"/>
      <c r="CJ353" s="817"/>
      <c r="CK353" s="817"/>
      <c r="CL353" s="1410"/>
      <c r="CM353" s="1167"/>
      <c r="CQ353" s="817"/>
      <c r="CR353" s="817"/>
      <c r="CS353" s="817"/>
      <c r="CT353" s="1410"/>
      <c r="CU353" s="1167"/>
      <c r="CY353" s="817"/>
      <c r="CZ353" s="817"/>
      <c r="DA353" s="817"/>
      <c r="DB353" s="1410"/>
      <c r="DC353" s="1167"/>
      <c r="DG353" s="817"/>
      <c r="DH353" s="817"/>
      <c r="DI353" s="817"/>
      <c r="DJ353" s="1410"/>
      <c r="DK353" s="1167"/>
      <c r="DO353" s="817"/>
      <c r="DP353" s="817"/>
      <c r="DQ353" s="817"/>
      <c r="DR353" s="1410"/>
      <c r="DS353" s="1167"/>
      <c r="DW353" s="817"/>
      <c r="DX353" s="817"/>
      <c r="DY353" s="817"/>
      <c r="DZ353" s="1410"/>
      <c r="EA353" s="1167"/>
      <c r="EE353" s="817"/>
      <c r="EF353" s="817"/>
      <c r="EG353" s="817"/>
      <c r="EH353" s="1410"/>
      <c r="EI353" s="1167"/>
      <c r="EM353" s="817"/>
      <c r="EN353" s="817"/>
      <c r="EO353" s="817"/>
      <c r="EP353" s="1410"/>
      <c r="EQ353" s="1167"/>
      <c r="EU353" s="817"/>
      <c r="EV353" s="817"/>
      <c r="EW353" s="817"/>
      <c r="EX353" s="1410"/>
      <c r="EY353" s="1167"/>
      <c r="FC353" s="817"/>
      <c r="FD353" s="817"/>
      <c r="FE353" s="817"/>
      <c r="FF353" s="1410"/>
      <c r="FG353" s="1167"/>
      <c r="FK353" s="817"/>
      <c r="FL353" s="817"/>
      <c r="FM353" s="817"/>
      <c r="FN353" s="1410"/>
      <c r="FO353" s="1167"/>
    </row>
    <row r="354" spans="1:171" ht="16.5">
      <c r="A354" s="1409"/>
      <c r="B354" s="847"/>
      <c r="G354" s="817"/>
      <c r="H354" s="817"/>
      <c r="I354" s="817"/>
      <c r="J354" s="1410"/>
      <c r="K354" s="1167"/>
      <c r="O354" s="817"/>
      <c r="P354" s="817"/>
      <c r="Q354" s="817"/>
      <c r="R354" s="1410"/>
      <c r="S354" s="1167"/>
      <c r="W354" s="817"/>
      <c r="X354" s="817"/>
      <c r="Y354" s="817"/>
      <c r="Z354" s="1410"/>
      <c r="AA354" s="1167"/>
      <c r="AE354" s="817"/>
      <c r="AF354" s="817"/>
      <c r="AG354" s="817"/>
      <c r="AH354" s="1410"/>
      <c r="AI354" s="1167"/>
      <c r="AM354" s="817"/>
      <c r="AN354" s="817"/>
      <c r="AO354" s="817"/>
      <c r="AP354" s="1410"/>
      <c r="AQ354" s="1167"/>
      <c r="AU354" s="817"/>
      <c r="AV354" s="817"/>
      <c r="AW354" s="817"/>
      <c r="AX354" s="1410"/>
      <c r="AY354" s="1167"/>
      <c r="BC354" s="817"/>
      <c r="BD354" s="817"/>
      <c r="BE354" s="817"/>
      <c r="BF354" s="1410"/>
      <c r="BG354" s="1167"/>
      <c r="BK354" s="817"/>
      <c r="BL354" s="817"/>
      <c r="BM354" s="817"/>
      <c r="BN354" s="1410"/>
      <c r="BO354" s="1167"/>
      <c r="BS354" s="817"/>
      <c r="BT354" s="817"/>
      <c r="BU354" s="817"/>
      <c r="BV354" s="1410"/>
      <c r="BW354" s="1167"/>
      <c r="CA354" s="817"/>
      <c r="CB354" s="817"/>
      <c r="CC354" s="817"/>
      <c r="CD354" s="1410"/>
      <c r="CE354" s="1167"/>
      <c r="CI354" s="817"/>
      <c r="CJ354" s="817"/>
      <c r="CK354" s="817"/>
      <c r="CL354" s="1410"/>
      <c r="CM354" s="1167"/>
      <c r="CQ354" s="817"/>
      <c r="CR354" s="817"/>
      <c r="CS354" s="817"/>
      <c r="CT354" s="1410"/>
      <c r="CU354" s="1167"/>
      <c r="CY354" s="817"/>
      <c r="CZ354" s="817"/>
      <c r="DA354" s="817"/>
      <c r="DB354" s="1410"/>
      <c r="DC354" s="1167"/>
      <c r="DG354" s="817"/>
      <c r="DH354" s="817"/>
      <c r="DI354" s="817"/>
      <c r="DJ354" s="1410"/>
      <c r="DK354" s="1167"/>
      <c r="DO354" s="817"/>
      <c r="DP354" s="817"/>
      <c r="DQ354" s="817"/>
      <c r="DR354" s="1410"/>
      <c r="DS354" s="1167"/>
      <c r="DW354" s="817"/>
      <c r="DX354" s="817"/>
      <c r="DY354" s="817"/>
      <c r="DZ354" s="1410"/>
      <c r="EA354" s="1167"/>
      <c r="EE354" s="817"/>
      <c r="EF354" s="817"/>
      <c r="EG354" s="817"/>
      <c r="EH354" s="1410"/>
      <c r="EI354" s="1167"/>
      <c r="EM354" s="817"/>
      <c r="EN354" s="817"/>
      <c r="EO354" s="817"/>
      <c r="EP354" s="1410"/>
      <c r="EQ354" s="1167"/>
      <c r="EU354" s="817"/>
      <c r="EV354" s="817"/>
      <c r="EW354" s="817"/>
      <c r="EX354" s="1410"/>
      <c r="EY354" s="1167"/>
      <c r="FC354" s="817"/>
      <c r="FD354" s="817"/>
      <c r="FE354" s="817"/>
      <c r="FF354" s="1410"/>
      <c r="FG354" s="1167"/>
      <c r="FK354" s="817"/>
      <c r="FL354" s="817"/>
      <c r="FM354" s="817"/>
      <c r="FN354" s="1410"/>
      <c r="FO354" s="1167"/>
    </row>
    <row r="355" spans="1:171" ht="16.5">
      <c r="A355" s="1408" t="s">
        <v>49</v>
      </c>
      <c r="B355" s="847"/>
      <c r="G355" s="1245">
        <f>G343+G346+G349-G352</f>
        <v>0</v>
      </c>
      <c r="H355" s="1245">
        <f>H343+H346+H349-H352</f>
        <v>0</v>
      </c>
      <c r="I355" s="1245">
        <f>I343+I346+I349-I352</f>
        <v>0</v>
      </c>
      <c r="J355" s="1245">
        <f>J343+J346+J349-J352</f>
        <v>0</v>
      </c>
      <c r="K355" s="1167"/>
      <c r="O355" s="1245" t="e">
        <f>O343+O346+O349-O352</f>
        <v>#DIV/0!</v>
      </c>
      <c r="P355" s="1245" t="e">
        <f>P343+P346+P349-P352</f>
        <v>#DIV/0!</v>
      </c>
      <c r="Q355" s="1245" t="e">
        <f>Q343+Q346+Q349-Q352</f>
        <v>#DIV/0!</v>
      </c>
      <c r="R355" s="1245" t="e">
        <f>R343+R346+R349-R352</f>
        <v>#DIV/0!</v>
      </c>
      <c r="S355" s="1167"/>
      <c r="W355" s="1245" t="e">
        <f>W343+W346+W349-W352</f>
        <v>#DIV/0!</v>
      </c>
      <c r="X355" s="1245" t="e">
        <f>X343+X346+X349-X352</f>
        <v>#DIV/0!</v>
      </c>
      <c r="Y355" s="1245" t="e">
        <f>Y343+Y346+Y349-Y352</f>
        <v>#DIV/0!</v>
      </c>
      <c r="Z355" s="1245" t="e">
        <f>Z343+Z346+Z349-Z352</f>
        <v>#DIV/0!</v>
      </c>
      <c r="AA355" s="1167"/>
      <c r="AE355" s="1245" t="e">
        <f>AE343+AE346+AE349-AE352</f>
        <v>#DIV/0!</v>
      </c>
      <c r="AF355" s="1245" t="e">
        <f>AF343+AF346+AF349-AF352</f>
        <v>#DIV/0!</v>
      </c>
      <c r="AG355" s="1245" t="e">
        <f>AG343+AG346+AG349-AG352</f>
        <v>#DIV/0!</v>
      </c>
      <c r="AH355" s="1245" t="e">
        <f>AH343+AH346+AH349-AH352</f>
        <v>#DIV/0!</v>
      </c>
      <c r="AI355" s="1167"/>
      <c r="AM355" s="1245" t="e">
        <f>AM343+AM346+AM349-AM352</f>
        <v>#DIV/0!</v>
      </c>
      <c r="AN355" s="1245" t="e">
        <f>AN343+AN346+AN349-AN352</f>
        <v>#DIV/0!</v>
      </c>
      <c r="AO355" s="1245" t="e">
        <f>AO343+AO346+AO349-AO352</f>
        <v>#DIV/0!</v>
      </c>
      <c r="AP355" s="1245" t="e">
        <f>AP343+AP346+AP349-AP352</f>
        <v>#DIV/0!</v>
      </c>
      <c r="AQ355" s="1167"/>
      <c r="AU355" s="1245" t="e">
        <f>AU343+AU346+AU349-AU352</f>
        <v>#DIV/0!</v>
      </c>
      <c r="AV355" s="1245" t="e">
        <f>AV343+AV346+AV349-AV352</f>
        <v>#DIV/0!</v>
      </c>
      <c r="AW355" s="1245" t="e">
        <f>AW343+AW346+AW349-AW352</f>
        <v>#DIV/0!</v>
      </c>
      <c r="AX355" s="1245" t="e">
        <f>AX343+AX346+AX349-AX352</f>
        <v>#DIV/0!</v>
      </c>
      <c r="AY355" s="1167"/>
      <c r="BC355" s="1245" t="e">
        <f>BC343+BC346+BC349-BC352</f>
        <v>#DIV/0!</v>
      </c>
      <c r="BD355" s="1245" t="e">
        <f>BD343+BD346+BD349-BD352</f>
        <v>#DIV/0!</v>
      </c>
      <c r="BE355" s="1245" t="e">
        <f>BE343+BE346+BE349-BE352</f>
        <v>#DIV/0!</v>
      </c>
      <c r="BF355" s="1245" t="e">
        <f>BF343+BF346+BF349-BF352</f>
        <v>#DIV/0!</v>
      </c>
      <c r="BG355" s="1167"/>
      <c r="BK355" s="1245" t="e">
        <f>BK343+BK346+BK349-BK352</f>
        <v>#DIV/0!</v>
      </c>
      <c r="BL355" s="1245" t="e">
        <f>BL343+BL346+BL349-BL352</f>
        <v>#DIV/0!</v>
      </c>
      <c r="BM355" s="1245" t="e">
        <f>BM343+BM346+BM349-BM352</f>
        <v>#DIV/0!</v>
      </c>
      <c r="BN355" s="1245" t="e">
        <f>BN343+BN346+BN349-BN352</f>
        <v>#DIV/0!</v>
      </c>
      <c r="BO355" s="1167"/>
      <c r="BS355" s="1245" t="e">
        <f>BS343+BS346+BS349-BS352</f>
        <v>#DIV/0!</v>
      </c>
      <c r="BT355" s="1245" t="e">
        <f>BT343+BT346+BT349-BT352</f>
        <v>#DIV/0!</v>
      </c>
      <c r="BU355" s="1245" t="e">
        <f>BU343+BU346+BU349-BU352</f>
        <v>#DIV/0!</v>
      </c>
      <c r="BV355" s="1245" t="e">
        <f>BV343+BV346+BV349-BV352</f>
        <v>#DIV/0!</v>
      </c>
      <c r="BW355" s="1167"/>
      <c r="CA355" s="1245" t="e">
        <f>CA343+CA346+CA349-CA352</f>
        <v>#DIV/0!</v>
      </c>
      <c r="CB355" s="1245" t="e">
        <f>CB343+CB346+CB349-CB352</f>
        <v>#DIV/0!</v>
      </c>
      <c r="CC355" s="1245" t="e">
        <f>CC343+CC346+CC349-CC352</f>
        <v>#DIV/0!</v>
      </c>
      <c r="CD355" s="1245" t="e">
        <f>CD343+CD346+CD349-CD352</f>
        <v>#DIV/0!</v>
      </c>
      <c r="CE355" s="1167"/>
      <c r="CI355" s="1245" t="e">
        <f>CI343+CI346+CI349-CI352</f>
        <v>#DIV/0!</v>
      </c>
      <c r="CJ355" s="1245" t="e">
        <f>CJ343+CJ346+CJ349-CJ352</f>
        <v>#DIV/0!</v>
      </c>
      <c r="CK355" s="1245" t="e">
        <f>CK343+CK346+CK349-CK352</f>
        <v>#DIV/0!</v>
      </c>
      <c r="CL355" s="1245" t="e">
        <f>CL343+CL346+CL349-CL352</f>
        <v>#DIV/0!</v>
      </c>
      <c r="CM355" s="1167"/>
      <c r="CQ355" s="1245" t="e">
        <f>CQ343+CQ346+CQ349-CQ352</f>
        <v>#DIV/0!</v>
      </c>
      <c r="CR355" s="1245" t="e">
        <f>CR343+CR346+CR349-CR352</f>
        <v>#DIV/0!</v>
      </c>
      <c r="CS355" s="1245" t="e">
        <f>CS343+CS346+CS349-CS352</f>
        <v>#DIV/0!</v>
      </c>
      <c r="CT355" s="1245" t="e">
        <f>CT343+CT346+CT349-CT352</f>
        <v>#DIV/0!</v>
      </c>
      <c r="CU355" s="1167"/>
      <c r="CY355" s="1245" t="e">
        <f>CY343+CY346+CY349-CY352</f>
        <v>#DIV/0!</v>
      </c>
      <c r="CZ355" s="1245" t="e">
        <f>CZ343+CZ346+CZ349-CZ352</f>
        <v>#DIV/0!</v>
      </c>
      <c r="DA355" s="1245" t="e">
        <f>DA343+DA346+DA349-DA352</f>
        <v>#DIV/0!</v>
      </c>
      <c r="DB355" s="1245" t="e">
        <f>DB343+DB346+DB349-DB352</f>
        <v>#DIV/0!</v>
      </c>
      <c r="DC355" s="1167"/>
      <c r="DG355" s="1245" t="e">
        <f>DG343+DG346+DG349-DG352</f>
        <v>#DIV/0!</v>
      </c>
      <c r="DH355" s="1245" t="e">
        <f>DH343+DH346+DH349-DH352</f>
        <v>#DIV/0!</v>
      </c>
      <c r="DI355" s="1245" t="e">
        <f>DI343+DI346+DI349-DI352</f>
        <v>#DIV/0!</v>
      </c>
      <c r="DJ355" s="1245" t="e">
        <f>DJ343+DJ346+DJ349-DJ352</f>
        <v>#DIV/0!</v>
      </c>
      <c r="DK355" s="1167"/>
      <c r="DO355" s="1245" t="e">
        <f>DO343+DO346+DO349-DO352</f>
        <v>#DIV/0!</v>
      </c>
      <c r="DP355" s="1245" t="e">
        <f>DP343+DP346+DP349-DP352</f>
        <v>#DIV/0!</v>
      </c>
      <c r="DQ355" s="1245" t="e">
        <f>DQ343+DQ346+DQ349-DQ352</f>
        <v>#DIV/0!</v>
      </c>
      <c r="DR355" s="1245" t="e">
        <f>DR343+DR346+DR349-DR352</f>
        <v>#DIV/0!</v>
      </c>
      <c r="DS355" s="1167"/>
      <c r="DW355" s="1245" t="e">
        <f>DW343+DW346+DW349-DW352</f>
        <v>#DIV/0!</v>
      </c>
      <c r="DX355" s="1245" t="e">
        <f>DX343+DX346+DX349-DX352</f>
        <v>#DIV/0!</v>
      </c>
      <c r="DY355" s="1245" t="e">
        <f>DY343+DY346+DY349-DY352</f>
        <v>#DIV/0!</v>
      </c>
      <c r="DZ355" s="1245" t="e">
        <f>DZ343+DZ346+DZ349-DZ352</f>
        <v>#DIV/0!</v>
      </c>
      <c r="EA355" s="1167"/>
      <c r="EE355" s="1245" t="e">
        <f>EE343+EE346+EE349-EE352</f>
        <v>#DIV/0!</v>
      </c>
      <c r="EF355" s="1245" t="e">
        <f>EF343+EF346+EF349-EF352</f>
        <v>#DIV/0!</v>
      </c>
      <c r="EG355" s="1245" t="e">
        <f>EG343+EG346+EG349-EG352</f>
        <v>#DIV/0!</v>
      </c>
      <c r="EH355" s="1245" t="e">
        <f>EH343+EH346+EH349-EH352</f>
        <v>#DIV/0!</v>
      </c>
      <c r="EI355" s="1167"/>
      <c r="EM355" s="1245" t="e">
        <f>EM343+EM346+EM349-EM352</f>
        <v>#DIV/0!</v>
      </c>
      <c r="EN355" s="1245" t="e">
        <f>EN343+EN346+EN349-EN352</f>
        <v>#DIV/0!</v>
      </c>
      <c r="EO355" s="1245" t="e">
        <f>EO343+EO346+EO349-EO352</f>
        <v>#DIV/0!</v>
      </c>
      <c r="EP355" s="1245" t="e">
        <f>EP343+EP346+EP349-EP352</f>
        <v>#DIV/0!</v>
      </c>
      <c r="EQ355" s="1167"/>
      <c r="EU355" s="1245" t="e">
        <f>EU343+EU346+EU349-EU352</f>
        <v>#DIV/0!</v>
      </c>
      <c r="EV355" s="1245" t="e">
        <f>EV343+EV346+EV349-EV352</f>
        <v>#DIV/0!</v>
      </c>
      <c r="EW355" s="1245" t="e">
        <f>EW343+EW346+EW349-EW352</f>
        <v>#DIV/0!</v>
      </c>
      <c r="EX355" s="1245" t="e">
        <f>EX343+EX346+EX349-EX352</f>
        <v>#DIV/0!</v>
      </c>
      <c r="EY355" s="1167"/>
      <c r="FC355" s="1245" t="e">
        <f>FC343+FC346+FC349-FC352</f>
        <v>#DIV/0!</v>
      </c>
      <c r="FD355" s="1245" t="e">
        <f>FD343+FD346+FD349-FD352</f>
        <v>#DIV/0!</v>
      </c>
      <c r="FE355" s="1245" t="e">
        <f>FE343+FE346+FE349-FE352</f>
        <v>#DIV/0!</v>
      </c>
      <c r="FF355" s="1245" t="e">
        <f>FF343+FF346+FF349-FF352</f>
        <v>#DIV/0!</v>
      </c>
      <c r="FG355" s="1167"/>
      <c r="FK355" s="1245" t="e">
        <f>FK343+FK346+FK349-FK352</f>
        <v>#DIV/0!</v>
      </c>
      <c r="FL355" s="1245" t="e">
        <f>FL343+FL346+FL349-FL352</f>
        <v>#DIV/0!</v>
      </c>
      <c r="FM355" s="1245" t="e">
        <f>FM343+FM346+FM349-FM352</f>
        <v>#DIV/0!</v>
      </c>
      <c r="FN355" s="1245" t="e">
        <f>FN343+FN346+FN349-FN352</f>
        <v>#DIV/0!</v>
      </c>
      <c r="FO355" s="1167"/>
    </row>
    <row r="356" spans="1:171" ht="16.5">
      <c r="A356" s="1409" t="s">
        <v>228</v>
      </c>
      <c r="B356" s="823"/>
      <c r="G356" s="1411"/>
      <c r="H356" s="847"/>
      <c r="I356" s="847"/>
      <c r="J356" s="1412"/>
      <c r="K356" s="1167"/>
      <c r="S356" s="1243"/>
      <c r="AA356" s="1243"/>
      <c r="AI356" s="1243"/>
      <c r="AQ356" s="1243"/>
      <c r="AY356" s="1243"/>
      <c r="BG356" s="1243"/>
      <c r="BO356" s="1243"/>
      <c r="BW356" s="1243"/>
      <c r="CE356" s="1243"/>
      <c r="CM356" s="1243"/>
      <c r="CU356" s="1243"/>
      <c r="DC356" s="1243"/>
      <c r="DK356" s="1243"/>
      <c r="DS356" s="1243"/>
      <c r="EA356" s="1243"/>
      <c r="EI356" s="1243"/>
      <c r="EQ356" s="1243"/>
      <c r="EY356" s="1243"/>
      <c r="FG356" s="1243"/>
      <c r="FO356" s="1243"/>
    </row>
    <row r="357" spans="1:171">
      <c r="A357" s="1407"/>
      <c r="J357" s="918"/>
      <c r="K357" s="1167"/>
      <c r="S357" s="1243"/>
      <c r="AA357" s="1243"/>
      <c r="AI357" s="1243"/>
      <c r="AQ357" s="1243"/>
      <c r="AY357" s="1243"/>
      <c r="BG357" s="1243"/>
      <c r="BO357" s="1243"/>
      <c r="BW357" s="1243"/>
      <c r="CE357" s="1243"/>
      <c r="CM357" s="1243"/>
      <c r="CU357" s="1243"/>
      <c r="DC357" s="1243"/>
      <c r="DK357" s="1243"/>
      <c r="DS357" s="1243"/>
      <c r="EA357" s="1243"/>
      <c r="EI357" s="1243"/>
      <c r="EQ357" s="1243"/>
      <c r="EY357" s="1243"/>
      <c r="FG357" s="1243"/>
      <c r="FO357" s="1243"/>
    </row>
    <row r="358" spans="1:171" ht="16.5" thickBot="1">
      <c r="A358" s="1413"/>
      <c r="B358" s="1414"/>
      <c r="C358" s="1414"/>
      <c r="D358" s="1414"/>
      <c r="E358" s="1414"/>
      <c r="F358" s="1414"/>
      <c r="G358" s="1414"/>
      <c r="H358" s="1414"/>
      <c r="I358" s="1414"/>
      <c r="J358" s="1415"/>
      <c r="K358" s="1167"/>
      <c r="S358" s="1243"/>
      <c r="AA358" s="1243"/>
      <c r="AI358" s="1243"/>
      <c r="AQ358" s="1243"/>
      <c r="AY358" s="1243"/>
      <c r="BG358" s="1243"/>
      <c r="BO358" s="1243"/>
      <c r="BW358" s="1243"/>
      <c r="CE358" s="1243"/>
      <c r="CM358" s="1243"/>
      <c r="CU358" s="1243"/>
      <c r="DC358" s="1243"/>
      <c r="DK358" s="1243"/>
      <c r="DS358" s="1243"/>
      <c r="EA358" s="1243"/>
      <c r="EI358" s="1243"/>
      <c r="EQ358" s="1243"/>
      <c r="EY358" s="1243"/>
      <c r="FG358" s="1243"/>
      <c r="FO358" s="1243"/>
    </row>
    <row r="359" spans="1:171" ht="17.25" thickBot="1">
      <c r="A359" s="1416" t="s">
        <v>436</v>
      </c>
      <c r="B359" s="1417"/>
      <c r="C359" s="847"/>
      <c r="D359" s="847"/>
      <c r="E359" s="847"/>
      <c r="F359" s="847"/>
      <c r="G359" s="847"/>
      <c r="H359" s="847"/>
      <c r="I359" s="847"/>
      <c r="J359" s="847"/>
      <c r="K359" s="1167"/>
      <c r="S359" s="1243"/>
      <c r="AA359" s="1243"/>
      <c r="AI359" s="1243"/>
      <c r="AQ359" s="1243"/>
      <c r="AY359" s="1243"/>
      <c r="BG359" s="1243"/>
      <c r="BO359" s="1243"/>
      <c r="BW359" s="1243"/>
      <c r="CE359" s="1243"/>
      <c r="CM359" s="1243"/>
      <c r="CU359" s="1243"/>
      <c r="DC359" s="1243"/>
      <c r="DK359" s="1243"/>
      <c r="DS359" s="1243"/>
      <c r="EA359" s="1243"/>
      <c r="EI359" s="1243"/>
      <c r="EQ359" s="1243"/>
      <c r="EY359" s="1243"/>
      <c r="FG359" s="1243"/>
      <c r="FO359" s="1243"/>
    </row>
    <row r="360" spans="1:171" ht="16.5" thickTop="1">
      <c r="A360" s="858" t="s">
        <v>280</v>
      </c>
      <c r="B360" s="847"/>
      <c r="G360" s="847"/>
      <c r="H360" s="1418">
        <f>H355</f>
        <v>0</v>
      </c>
      <c r="I360" s="847"/>
      <c r="J360" s="847"/>
      <c r="K360" s="1167"/>
      <c r="P360" s="1419" t="e">
        <f>P355</f>
        <v>#DIV/0!</v>
      </c>
      <c r="S360" s="1243"/>
      <c r="X360" s="1418" t="e">
        <f>X355</f>
        <v>#DIV/0!</v>
      </c>
      <c r="AA360" s="1243"/>
      <c r="AF360" s="1418" t="e">
        <f>AF355</f>
        <v>#DIV/0!</v>
      </c>
      <c r="AI360" s="1243"/>
      <c r="AN360" s="1418" t="e">
        <f>AN355</f>
        <v>#DIV/0!</v>
      </c>
      <c r="AQ360" s="1243"/>
      <c r="AV360" s="1418" t="e">
        <f>AV355</f>
        <v>#DIV/0!</v>
      </c>
      <c r="AY360" s="1243"/>
      <c r="BD360" s="1418" t="e">
        <f>BD355</f>
        <v>#DIV/0!</v>
      </c>
      <c r="BG360" s="1243"/>
      <c r="BL360" s="1418" t="e">
        <f>BL355</f>
        <v>#DIV/0!</v>
      </c>
      <c r="BO360" s="1243"/>
      <c r="BT360" s="1418" t="e">
        <f>BT355</f>
        <v>#DIV/0!</v>
      </c>
      <c r="BW360" s="1243"/>
      <c r="CB360" s="1418" t="e">
        <f>CB355</f>
        <v>#DIV/0!</v>
      </c>
      <c r="CE360" s="1243"/>
      <c r="CJ360" s="1418" t="e">
        <f>CJ355</f>
        <v>#DIV/0!</v>
      </c>
      <c r="CM360" s="1243"/>
      <c r="CR360" s="1418" t="e">
        <f>CR355</f>
        <v>#DIV/0!</v>
      </c>
      <c r="CU360" s="1243"/>
      <c r="CZ360" s="1418" t="e">
        <f>CZ355</f>
        <v>#DIV/0!</v>
      </c>
      <c r="DC360" s="1243"/>
      <c r="DH360" s="1418" t="e">
        <f>DH355</f>
        <v>#DIV/0!</v>
      </c>
      <c r="DK360" s="1243"/>
      <c r="DP360" s="1418" t="e">
        <f>DP355</f>
        <v>#DIV/0!</v>
      </c>
      <c r="DS360" s="1243"/>
      <c r="DX360" s="1418" t="e">
        <f>DX355</f>
        <v>#DIV/0!</v>
      </c>
      <c r="EA360" s="1243"/>
      <c r="EF360" s="1418" t="e">
        <f>EF355</f>
        <v>#DIV/0!</v>
      </c>
      <c r="EI360" s="1243"/>
      <c r="EN360" s="1418" t="e">
        <f>EN355</f>
        <v>#DIV/0!</v>
      </c>
      <c r="EQ360" s="1243"/>
      <c r="EV360" s="1418" t="e">
        <f>EV355</f>
        <v>#DIV/0!</v>
      </c>
      <c r="EY360" s="1243"/>
      <c r="FD360" s="1418" t="e">
        <f>FD355</f>
        <v>#DIV/0!</v>
      </c>
      <c r="FG360" s="1243"/>
      <c r="FL360" s="1418" t="e">
        <f>FL355</f>
        <v>#DIV/0!</v>
      </c>
      <c r="FO360" s="1243"/>
    </row>
    <row r="361" spans="1:171">
      <c r="A361" s="858" t="s">
        <v>775</v>
      </c>
      <c r="B361" s="847"/>
      <c r="G361" s="847"/>
      <c r="H361" s="1420">
        <f>'Sch 4 - Average System Cost'!D34</f>
        <v>0</v>
      </c>
      <c r="I361" s="847"/>
      <c r="J361" s="847"/>
      <c r="K361" s="1167"/>
      <c r="P361" s="1420"/>
      <c r="S361" s="1243"/>
      <c r="X361" s="1420"/>
      <c r="AA361" s="1243"/>
      <c r="AF361" s="1420"/>
      <c r="AI361" s="1243"/>
      <c r="AN361" s="1420"/>
      <c r="AQ361" s="1243"/>
      <c r="AV361" s="1420"/>
      <c r="AY361" s="1243"/>
      <c r="BD361" s="1420"/>
      <c r="BG361" s="1243"/>
      <c r="BL361" s="1420"/>
      <c r="BO361" s="1243"/>
      <c r="BT361" s="1420"/>
      <c r="BW361" s="1243"/>
      <c r="CB361" s="1420"/>
      <c r="CE361" s="1243"/>
      <c r="CJ361" s="1420"/>
      <c r="CM361" s="1243"/>
      <c r="CR361" s="1420"/>
      <c r="CU361" s="1243"/>
      <c r="CZ361" s="1420"/>
      <c r="DC361" s="1243"/>
      <c r="DH361" s="1420"/>
      <c r="DK361" s="1243"/>
      <c r="DP361" s="1420"/>
      <c r="DS361" s="1243"/>
      <c r="DX361" s="1420"/>
      <c r="EA361" s="1243"/>
      <c r="EF361" s="1420"/>
      <c r="EI361" s="1243"/>
      <c r="EN361" s="1420"/>
      <c r="EQ361" s="1243"/>
      <c r="EV361" s="1420"/>
      <c r="EY361" s="1243"/>
      <c r="FD361" s="1420"/>
      <c r="FG361" s="1243"/>
      <c r="FL361" s="1420"/>
      <c r="FO361" s="1243"/>
    </row>
    <row r="362" spans="1:171">
      <c r="A362" s="858" t="s">
        <v>440</v>
      </c>
      <c r="B362" s="847"/>
      <c r="G362" s="847"/>
      <c r="H362" s="1200" t="e">
        <f>'Sch 4 - Average System Cost'!$D$33</f>
        <v>#DIV/0!</v>
      </c>
      <c r="I362" s="847"/>
      <c r="J362" s="847"/>
      <c r="K362" s="1167"/>
      <c r="P362" s="1200" t="e">
        <f>$H$362</f>
        <v>#DIV/0!</v>
      </c>
      <c r="S362" s="1243"/>
      <c r="X362" s="1200" t="e">
        <f>$H$362</f>
        <v>#DIV/0!</v>
      </c>
      <c r="AA362" s="1243"/>
      <c r="AF362" s="1200" t="e">
        <f>$H$362</f>
        <v>#DIV/0!</v>
      </c>
      <c r="AI362" s="1243"/>
      <c r="AN362" s="1200" t="e">
        <f>$H$362</f>
        <v>#DIV/0!</v>
      </c>
      <c r="AQ362" s="1243"/>
      <c r="AV362" s="1200" t="e">
        <f>$H$362</f>
        <v>#DIV/0!</v>
      </c>
      <c r="AY362" s="1243"/>
      <c r="BD362" s="1200" t="e">
        <f>$H$362</f>
        <v>#DIV/0!</v>
      </c>
      <c r="BG362" s="1243"/>
      <c r="BL362" s="1200" t="e">
        <f>$H$362</f>
        <v>#DIV/0!</v>
      </c>
      <c r="BO362" s="1243"/>
      <c r="BT362" s="1200" t="e">
        <f>$H$362</f>
        <v>#DIV/0!</v>
      </c>
      <c r="BW362" s="1243"/>
      <c r="CB362" s="1200" t="e">
        <f>$H$362</f>
        <v>#DIV/0!</v>
      </c>
      <c r="CE362" s="1243"/>
      <c r="CJ362" s="1200" t="e">
        <f>$H$362</f>
        <v>#DIV/0!</v>
      </c>
      <c r="CM362" s="1243"/>
      <c r="CR362" s="1200" t="e">
        <f>$H$362</f>
        <v>#DIV/0!</v>
      </c>
      <c r="CU362" s="1243"/>
      <c r="CZ362" s="1200" t="e">
        <f>$H$362</f>
        <v>#DIV/0!</v>
      </c>
      <c r="DC362" s="1243"/>
      <c r="DH362" s="1200" t="e">
        <f>$H$362</f>
        <v>#DIV/0!</v>
      </c>
      <c r="DK362" s="1243"/>
      <c r="DP362" s="1200" t="e">
        <f>$H$362</f>
        <v>#DIV/0!</v>
      </c>
      <c r="DS362" s="1243"/>
      <c r="DX362" s="1200" t="e">
        <f>$H$362</f>
        <v>#DIV/0!</v>
      </c>
      <c r="EA362" s="1243"/>
      <c r="EF362" s="1200" t="e">
        <f>$H$362</f>
        <v>#DIV/0!</v>
      </c>
      <c r="EI362" s="1243"/>
      <c r="EN362" s="1200" t="e">
        <f>$H$362</f>
        <v>#DIV/0!</v>
      </c>
      <c r="EQ362" s="1243"/>
      <c r="EV362" s="1200" t="e">
        <f>$H$362</f>
        <v>#DIV/0!</v>
      </c>
      <c r="EY362" s="1243"/>
      <c r="FD362" s="1200" t="e">
        <f>$H$362</f>
        <v>#DIV/0!</v>
      </c>
      <c r="FG362" s="1243"/>
      <c r="FL362" s="1200" t="e">
        <f>$H$362</f>
        <v>#DIV/0!</v>
      </c>
      <c r="FO362" s="1243"/>
    </row>
    <row r="363" spans="1:171" ht="16.5">
      <c r="A363" s="405" t="s">
        <v>437</v>
      </c>
      <c r="B363" s="847"/>
      <c r="G363" s="847"/>
      <c r="H363" s="1421" t="e">
        <f>H360+H361-H362</f>
        <v>#DIV/0!</v>
      </c>
      <c r="I363" s="847"/>
      <c r="J363" s="847"/>
      <c r="K363" s="1167"/>
      <c r="P363" s="1245" t="e">
        <f>P360+P361-P362</f>
        <v>#DIV/0!</v>
      </c>
      <c r="S363" s="1243"/>
      <c r="X363" s="1245" t="e">
        <f>X360+X361-X362</f>
        <v>#DIV/0!</v>
      </c>
      <c r="AA363" s="1243"/>
      <c r="AF363" s="1245" t="e">
        <f>AF360+AF361-AF362</f>
        <v>#DIV/0!</v>
      </c>
      <c r="AI363" s="1243"/>
      <c r="AN363" s="1245" t="e">
        <f>AN360+AN361-AN362</f>
        <v>#DIV/0!</v>
      </c>
      <c r="AQ363" s="1243"/>
      <c r="AV363" s="1245" t="e">
        <f>AV360+AV361-AV362</f>
        <v>#DIV/0!</v>
      </c>
      <c r="AY363" s="1243"/>
      <c r="BD363" s="1245" t="e">
        <f>BD360+BD361-BD362</f>
        <v>#DIV/0!</v>
      </c>
      <c r="BG363" s="1243"/>
      <c r="BL363" s="1245" t="e">
        <f>BL360+BL361-BL362</f>
        <v>#DIV/0!</v>
      </c>
      <c r="BO363" s="1243"/>
      <c r="BT363" s="1245" t="e">
        <f>BT360+BT361-BT362</f>
        <v>#DIV/0!</v>
      </c>
      <c r="BW363" s="1243"/>
      <c r="CB363" s="1245" t="e">
        <f>CB360+CB361-CB362</f>
        <v>#DIV/0!</v>
      </c>
      <c r="CE363" s="1243"/>
      <c r="CJ363" s="1245" t="e">
        <f>CJ360+CJ361-CJ362</f>
        <v>#DIV/0!</v>
      </c>
      <c r="CM363" s="1243"/>
      <c r="CR363" s="1245" t="e">
        <f>CR360+CR361-CR362</f>
        <v>#DIV/0!</v>
      </c>
      <c r="CU363" s="1243"/>
      <c r="CZ363" s="1245" t="e">
        <f>CZ360+CZ361-CZ362</f>
        <v>#DIV/0!</v>
      </c>
      <c r="DC363" s="1243"/>
      <c r="DH363" s="1245" t="e">
        <f>DH360+DH361-DH362</f>
        <v>#DIV/0!</v>
      </c>
      <c r="DK363" s="1243"/>
      <c r="DP363" s="1245" t="e">
        <f>DP360+DP361-DP362</f>
        <v>#DIV/0!</v>
      </c>
      <c r="DS363" s="1243"/>
      <c r="DX363" s="1245" t="e">
        <f>DX360+DX361-DX362</f>
        <v>#DIV/0!</v>
      </c>
      <c r="EA363" s="1243"/>
      <c r="EF363" s="1245" t="e">
        <f>EF360+EF361-EF362</f>
        <v>#DIV/0!</v>
      </c>
      <c r="EI363" s="1243"/>
      <c r="EN363" s="1245" t="e">
        <f>EN360+EN361-EN362</f>
        <v>#DIV/0!</v>
      </c>
      <c r="EQ363" s="1243"/>
      <c r="EV363" s="1245" t="e">
        <f>EV360+EV361-EV362</f>
        <v>#DIV/0!</v>
      </c>
      <c r="EY363" s="1243"/>
      <c r="FD363" s="1245" t="e">
        <f>FD360+FD361-FD362</f>
        <v>#DIV/0!</v>
      </c>
      <c r="FG363" s="1243"/>
      <c r="FL363" s="1245" t="e">
        <f>FL360+FL361-FL362</f>
        <v>#DIV/0!</v>
      </c>
      <c r="FO363" s="1243"/>
    </row>
    <row r="364" spans="1:171" ht="16.5" thickBot="1">
      <c r="A364" s="1422"/>
      <c r="B364" s="847"/>
      <c r="G364" s="847"/>
      <c r="H364" s="889"/>
      <c r="I364" s="847"/>
      <c r="J364" s="847"/>
      <c r="K364" s="1167"/>
      <c r="S364" s="1243"/>
      <c r="AA364" s="1243"/>
      <c r="AI364" s="1243"/>
      <c r="AQ364" s="1243"/>
      <c r="AY364" s="1243"/>
      <c r="BG364" s="1243"/>
      <c r="BO364" s="1243"/>
      <c r="BW364" s="1243"/>
      <c r="CE364" s="1243"/>
      <c r="CM364" s="1243"/>
      <c r="CU364" s="1243"/>
      <c r="DC364" s="1243"/>
      <c r="DK364" s="1243"/>
      <c r="DS364" s="1243"/>
      <c r="EA364" s="1243"/>
      <c r="EI364" s="1243"/>
      <c r="EQ364" s="1243"/>
      <c r="EY364" s="1243"/>
      <c r="FG364" s="1243"/>
      <c r="FO364" s="1243"/>
    </row>
    <row r="365" spans="1:171" ht="18" thickTop="1" thickBot="1">
      <c r="A365" s="1423" t="s">
        <v>438</v>
      </c>
      <c r="B365" s="1424"/>
      <c r="G365" s="847"/>
      <c r="H365" s="889"/>
      <c r="I365" s="847"/>
      <c r="J365" s="847"/>
      <c r="K365" s="1167"/>
      <c r="S365" s="1243"/>
      <c r="AA365" s="1243"/>
      <c r="AI365" s="1243"/>
      <c r="AQ365" s="1243"/>
      <c r="AY365" s="1243"/>
      <c r="BG365" s="1243"/>
      <c r="BO365" s="1243"/>
      <c r="BW365" s="1243"/>
      <c r="CE365" s="1243"/>
      <c r="CM365" s="1243"/>
      <c r="CU365" s="1243"/>
      <c r="DC365" s="1243"/>
      <c r="DK365" s="1243"/>
      <c r="DS365" s="1243"/>
      <c r="EA365" s="1243"/>
      <c r="EI365" s="1243"/>
      <c r="EQ365" s="1243"/>
      <c r="EY365" s="1243"/>
      <c r="FG365" s="1243"/>
      <c r="FO365" s="1243"/>
    </row>
    <row r="366" spans="1:171" ht="16.5" thickTop="1">
      <c r="A366" s="858" t="s">
        <v>281</v>
      </c>
      <c r="B366" s="847"/>
      <c r="G366" s="847"/>
      <c r="H366" s="1425">
        <f>'Sch 4 - Average System Cost'!$D$38</f>
        <v>0</v>
      </c>
      <c r="I366" s="847"/>
      <c r="J366" s="847"/>
      <c r="K366" s="1167"/>
      <c r="P366" s="1425">
        <f>$H$366</f>
        <v>0</v>
      </c>
      <c r="Q366" s="847"/>
      <c r="R366" s="847"/>
      <c r="S366" s="1167"/>
      <c r="X366" s="1425">
        <f>$H$366</f>
        <v>0</v>
      </c>
      <c r="Y366" s="847"/>
      <c r="Z366" s="847"/>
      <c r="AA366" s="1167"/>
      <c r="AF366" s="1425">
        <f>$H$366</f>
        <v>0</v>
      </c>
      <c r="AG366" s="847"/>
      <c r="AH366" s="847"/>
      <c r="AI366" s="1167"/>
      <c r="AN366" s="1425">
        <f>$H$366</f>
        <v>0</v>
      </c>
      <c r="AO366" s="847"/>
      <c r="AP366" s="847"/>
      <c r="AQ366" s="1167"/>
      <c r="AV366" s="1425">
        <f>$H$366</f>
        <v>0</v>
      </c>
      <c r="AW366" s="847"/>
      <c r="AX366" s="847"/>
      <c r="AY366" s="1167"/>
      <c r="BD366" s="1425">
        <f>$H$366</f>
        <v>0</v>
      </c>
      <c r="BE366" s="847"/>
      <c r="BF366" s="847"/>
      <c r="BG366" s="1167"/>
      <c r="BL366" s="1425">
        <f>$H$366</f>
        <v>0</v>
      </c>
      <c r="BM366" s="847"/>
      <c r="BN366" s="847"/>
      <c r="BO366" s="1167"/>
      <c r="BT366" s="1425">
        <f>$H$366</f>
        <v>0</v>
      </c>
      <c r="BU366" s="847"/>
      <c r="BV366" s="847"/>
      <c r="BW366" s="1167"/>
      <c r="CB366" s="1425">
        <f>$H$366</f>
        <v>0</v>
      </c>
      <c r="CC366" s="847"/>
      <c r="CD366" s="847"/>
      <c r="CE366" s="1167"/>
      <c r="CJ366" s="1425">
        <f>$H$366</f>
        <v>0</v>
      </c>
      <c r="CK366" s="847"/>
      <c r="CL366" s="847"/>
      <c r="CM366" s="1167"/>
      <c r="CR366" s="1425">
        <f>$H$366</f>
        <v>0</v>
      </c>
      <c r="CS366" s="847"/>
      <c r="CT366" s="847"/>
      <c r="CU366" s="1167"/>
      <c r="CZ366" s="1425">
        <f>$H$366</f>
        <v>0</v>
      </c>
      <c r="DA366" s="847"/>
      <c r="DB366" s="847"/>
      <c r="DC366" s="1167"/>
      <c r="DH366" s="1425">
        <f>$H$366</f>
        <v>0</v>
      </c>
      <c r="DI366" s="847"/>
      <c r="DJ366" s="847"/>
      <c r="DK366" s="1167"/>
      <c r="DP366" s="1425">
        <f>$H$366</f>
        <v>0</v>
      </c>
      <c r="DQ366" s="847"/>
      <c r="DR366" s="847"/>
      <c r="DS366" s="1167"/>
      <c r="DX366" s="1425">
        <f>$H$366</f>
        <v>0</v>
      </c>
      <c r="DY366" s="847"/>
      <c r="DZ366" s="847"/>
      <c r="EA366" s="1167"/>
      <c r="EF366" s="1425">
        <f>$H$366</f>
        <v>0</v>
      </c>
      <c r="EG366" s="847"/>
      <c r="EH366" s="847"/>
      <c r="EI366" s="1167"/>
      <c r="EN366" s="1425">
        <f>$H$366</f>
        <v>0</v>
      </c>
      <c r="EO366" s="847"/>
      <c r="EP366" s="847"/>
      <c r="EQ366" s="1167"/>
      <c r="EV366" s="1425">
        <f>$H$366</f>
        <v>0</v>
      </c>
      <c r="EW366" s="847"/>
      <c r="EX366" s="847"/>
      <c r="EY366" s="1167"/>
      <c r="FD366" s="1425">
        <f>$H$366</f>
        <v>0</v>
      </c>
      <c r="FE366" s="847"/>
      <c r="FF366" s="847"/>
      <c r="FG366" s="1167"/>
      <c r="FL366" s="1425">
        <f>$H$366</f>
        <v>0</v>
      </c>
      <c r="FM366" s="847"/>
      <c r="FN366" s="847"/>
      <c r="FO366" s="1167"/>
    </row>
    <row r="367" spans="1:171" ht="16.5">
      <c r="A367" s="858" t="s">
        <v>282</v>
      </c>
      <c r="B367" s="847"/>
      <c r="G367" s="847"/>
      <c r="H367" s="1425">
        <f>'Sch 4 - Average System Cost'!$D$39</f>
        <v>0</v>
      </c>
      <c r="I367" s="1426" t="s">
        <v>541</v>
      </c>
      <c r="J367" s="1425">
        <v>0</v>
      </c>
      <c r="K367" s="1167"/>
      <c r="P367" s="1425">
        <f>$H$367</f>
        <v>0</v>
      </c>
      <c r="Q367" s="1426" t="s">
        <v>541</v>
      </c>
      <c r="R367" s="1425">
        <v>0</v>
      </c>
      <c r="S367" s="1167"/>
      <c r="X367" s="1425">
        <f>$H$367</f>
        <v>0</v>
      </c>
      <c r="Y367" s="1426" t="s">
        <v>541</v>
      </c>
      <c r="Z367" s="1425">
        <v>0</v>
      </c>
      <c r="AA367" s="1167"/>
      <c r="AF367" s="1425">
        <f>$H$367</f>
        <v>0</v>
      </c>
      <c r="AG367" s="1426" t="s">
        <v>541</v>
      </c>
      <c r="AH367" s="1425">
        <v>0</v>
      </c>
      <c r="AI367" s="1167"/>
      <c r="AN367" s="1425">
        <f>$H$367</f>
        <v>0</v>
      </c>
      <c r="AO367" s="1426" t="s">
        <v>541</v>
      </c>
      <c r="AP367" s="1425">
        <v>0</v>
      </c>
      <c r="AQ367" s="1167"/>
      <c r="AV367" s="1425">
        <f>$H$367</f>
        <v>0</v>
      </c>
      <c r="AW367" s="1426" t="s">
        <v>541</v>
      </c>
      <c r="AX367" s="1425">
        <v>0</v>
      </c>
      <c r="AY367" s="1167"/>
      <c r="BD367" s="1425">
        <f>$H$367</f>
        <v>0</v>
      </c>
      <c r="BE367" s="1426" t="s">
        <v>541</v>
      </c>
      <c r="BF367" s="1425">
        <v>0</v>
      </c>
      <c r="BG367" s="1167"/>
      <c r="BL367" s="1425">
        <f>$H$367</f>
        <v>0</v>
      </c>
      <c r="BM367" s="1426" t="s">
        <v>541</v>
      </c>
      <c r="BN367" s="1425">
        <v>0</v>
      </c>
      <c r="BO367" s="1167"/>
      <c r="BT367" s="1425">
        <f>$H$367</f>
        <v>0</v>
      </c>
      <c r="BU367" s="1426" t="s">
        <v>541</v>
      </c>
      <c r="BV367" s="1425">
        <v>0</v>
      </c>
      <c r="BW367" s="1167"/>
      <c r="CB367" s="1425">
        <f>$H$367</f>
        <v>0</v>
      </c>
      <c r="CC367" s="1426" t="s">
        <v>541</v>
      </c>
      <c r="CD367" s="1425">
        <v>0</v>
      </c>
      <c r="CE367" s="1167"/>
      <c r="CJ367" s="1425">
        <f>$H$367</f>
        <v>0</v>
      </c>
      <c r="CK367" s="1426" t="s">
        <v>541</v>
      </c>
      <c r="CL367" s="1425">
        <v>0</v>
      </c>
      <c r="CM367" s="1167"/>
      <c r="CR367" s="1425">
        <f>$H$367</f>
        <v>0</v>
      </c>
      <c r="CS367" s="1426" t="s">
        <v>541</v>
      </c>
      <c r="CT367" s="1425">
        <v>0</v>
      </c>
      <c r="CU367" s="1167"/>
      <c r="CZ367" s="1425">
        <f>$H$367</f>
        <v>0</v>
      </c>
      <c r="DA367" s="1426" t="s">
        <v>541</v>
      </c>
      <c r="DB367" s="1425">
        <v>0</v>
      </c>
      <c r="DC367" s="1167"/>
      <c r="DH367" s="1425">
        <f>$H$367</f>
        <v>0</v>
      </c>
      <c r="DI367" s="1426" t="s">
        <v>541</v>
      </c>
      <c r="DJ367" s="1425">
        <v>0</v>
      </c>
      <c r="DK367" s="1167"/>
      <c r="DP367" s="1425">
        <f>$H$367</f>
        <v>0</v>
      </c>
      <c r="DQ367" s="1426" t="s">
        <v>541</v>
      </c>
      <c r="DR367" s="1425">
        <v>0</v>
      </c>
      <c r="DS367" s="1167"/>
      <c r="DX367" s="1425">
        <f>$H$367</f>
        <v>0</v>
      </c>
      <c r="DY367" s="1426" t="s">
        <v>541</v>
      </c>
      <c r="DZ367" s="1425">
        <v>0</v>
      </c>
      <c r="EA367" s="1167"/>
      <c r="EF367" s="1425">
        <f>$H$367</f>
        <v>0</v>
      </c>
      <c r="EG367" s="1426" t="s">
        <v>541</v>
      </c>
      <c r="EH367" s="1425">
        <v>0</v>
      </c>
      <c r="EI367" s="1167"/>
      <c r="EN367" s="1425">
        <f>$H$367</f>
        <v>0</v>
      </c>
      <c r="EO367" s="1426" t="s">
        <v>541</v>
      </c>
      <c r="EP367" s="1425">
        <v>0</v>
      </c>
      <c r="EQ367" s="1167"/>
      <c r="EV367" s="1425">
        <f>$H$367</f>
        <v>0</v>
      </c>
      <c r="EW367" s="1426" t="s">
        <v>541</v>
      </c>
      <c r="EX367" s="1425">
        <v>0</v>
      </c>
      <c r="EY367" s="1167"/>
      <c r="FD367" s="1425">
        <f>$H$367</f>
        <v>0</v>
      </c>
      <c r="FE367" s="1426" t="s">
        <v>541</v>
      </c>
      <c r="FF367" s="1425">
        <v>0</v>
      </c>
      <c r="FG367" s="1167"/>
      <c r="FL367" s="1425">
        <f>$H$367</f>
        <v>0</v>
      </c>
      <c r="FM367" s="1426" t="s">
        <v>541</v>
      </c>
      <c r="FN367" s="1425">
        <v>0</v>
      </c>
      <c r="FO367" s="1167"/>
    </row>
    <row r="368" spans="1:171" ht="16.5">
      <c r="A368" s="858" t="s">
        <v>441</v>
      </c>
      <c r="B368" s="847"/>
      <c r="F368" s="854"/>
      <c r="G368" s="847"/>
      <c r="H368" s="1427">
        <f>H366-H367</f>
        <v>0</v>
      </c>
      <c r="I368" s="847"/>
      <c r="J368" s="847"/>
      <c r="K368" s="1167"/>
      <c r="P368" s="1427">
        <f>P366-P367</f>
        <v>0</v>
      </c>
      <c r="Q368" s="847"/>
      <c r="R368" s="847"/>
      <c r="S368" s="1167"/>
      <c r="X368" s="1427">
        <f>X366-X367</f>
        <v>0</v>
      </c>
      <c r="Y368" s="847"/>
      <c r="Z368" s="847"/>
      <c r="AA368" s="1167"/>
      <c r="AF368" s="1427">
        <f>AF366-AF367</f>
        <v>0</v>
      </c>
      <c r="AG368" s="847"/>
      <c r="AH368" s="847"/>
      <c r="AI368" s="1167"/>
      <c r="AN368" s="1427">
        <f>AN366-AN367</f>
        <v>0</v>
      </c>
      <c r="AO368" s="847"/>
      <c r="AP368" s="847"/>
      <c r="AQ368" s="1167"/>
      <c r="AV368" s="1427">
        <f>AV366-AV367</f>
        <v>0</v>
      </c>
      <c r="AW368" s="847"/>
      <c r="AX368" s="847"/>
      <c r="AY368" s="1167"/>
      <c r="BD368" s="1427">
        <f>BD366-BD367</f>
        <v>0</v>
      </c>
      <c r="BE368" s="847"/>
      <c r="BF368" s="847"/>
      <c r="BG368" s="1167"/>
      <c r="BL368" s="1427">
        <f>BL366-BL367</f>
        <v>0</v>
      </c>
      <c r="BM368" s="847"/>
      <c r="BN368" s="847"/>
      <c r="BO368" s="1167"/>
      <c r="BT368" s="1427">
        <f>BT366-BT367</f>
        <v>0</v>
      </c>
      <c r="BU368" s="847"/>
      <c r="BV368" s="847"/>
      <c r="BW368" s="1167"/>
      <c r="CB368" s="1427">
        <f>CB366-CB367</f>
        <v>0</v>
      </c>
      <c r="CC368" s="847"/>
      <c r="CD368" s="847"/>
      <c r="CE368" s="1167"/>
      <c r="CJ368" s="1427">
        <f>CJ366-CJ367</f>
        <v>0</v>
      </c>
      <c r="CK368" s="847"/>
      <c r="CL368" s="847"/>
      <c r="CM368" s="1167"/>
      <c r="CR368" s="1427">
        <f>CR366-CR367</f>
        <v>0</v>
      </c>
      <c r="CS368" s="847"/>
      <c r="CT368" s="847"/>
      <c r="CU368" s="1167"/>
      <c r="CZ368" s="1427">
        <f>CZ366-CZ367</f>
        <v>0</v>
      </c>
      <c r="DA368" s="847"/>
      <c r="DB368" s="847"/>
      <c r="DC368" s="1167"/>
      <c r="DH368" s="1427">
        <f>DH366-DH367</f>
        <v>0</v>
      </c>
      <c r="DI368" s="847"/>
      <c r="DJ368" s="847"/>
      <c r="DK368" s="1167"/>
      <c r="DP368" s="1427">
        <f>DP366-DP367</f>
        <v>0</v>
      </c>
      <c r="DQ368" s="847"/>
      <c r="DR368" s="847"/>
      <c r="DS368" s="1167"/>
      <c r="DX368" s="1427">
        <f>DX366-DX367</f>
        <v>0</v>
      </c>
      <c r="DY368" s="847"/>
      <c r="DZ368" s="847"/>
      <c r="EA368" s="1167"/>
      <c r="EF368" s="1427">
        <f>EF366-EF367</f>
        <v>0</v>
      </c>
      <c r="EG368" s="847"/>
      <c r="EH368" s="847"/>
      <c r="EI368" s="1167"/>
      <c r="EN368" s="1427">
        <f>EN366-EN367</f>
        <v>0</v>
      </c>
      <c r="EO368" s="847"/>
      <c r="EP368" s="847"/>
      <c r="EQ368" s="1167"/>
      <c r="EV368" s="1427">
        <f>EV366-EV367</f>
        <v>0</v>
      </c>
      <c r="EW368" s="847"/>
      <c r="EX368" s="847"/>
      <c r="EY368" s="1167"/>
      <c r="FD368" s="1427">
        <f>FD366-FD367</f>
        <v>0</v>
      </c>
      <c r="FE368" s="847"/>
      <c r="FF368" s="847"/>
      <c r="FG368" s="1167"/>
      <c r="FL368" s="1427">
        <f>FL366-FL367</f>
        <v>0</v>
      </c>
      <c r="FM368" s="847"/>
      <c r="FN368" s="847"/>
      <c r="FO368" s="1167"/>
    </row>
    <row r="369" spans="1:171">
      <c r="A369" s="858" t="s">
        <v>542</v>
      </c>
      <c r="B369" s="847"/>
      <c r="G369" s="847"/>
      <c r="H369" s="1425">
        <f>'Sch 4 - Average System Cost'!$D$41</f>
        <v>0</v>
      </c>
      <c r="I369" s="847"/>
      <c r="J369" s="847"/>
      <c r="K369" s="1167"/>
      <c r="P369" s="1428">
        <f>$H$369</f>
        <v>0</v>
      </c>
      <c r="Q369" s="847"/>
      <c r="R369" s="847"/>
      <c r="S369" s="1167"/>
      <c r="X369" s="1428">
        <f>$H$369</f>
        <v>0</v>
      </c>
      <c r="Y369" s="847"/>
      <c r="Z369" s="847"/>
      <c r="AA369" s="1167"/>
      <c r="AF369" s="1428">
        <f>$H$369</f>
        <v>0</v>
      </c>
      <c r="AG369" s="847"/>
      <c r="AH369" s="847"/>
      <c r="AI369" s="1167"/>
      <c r="AN369" s="1428">
        <f>$H$369</f>
        <v>0</v>
      </c>
      <c r="AO369" s="847"/>
      <c r="AP369" s="847"/>
      <c r="AQ369" s="1167"/>
      <c r="AV369" s="1428">
        <f>$H$369</f>
        <v>0</v>
      </c>
      <c r="AW369" s="847"/>
      <c r="AX369" s="847"/>
      <c r="AY369" s="1167"/>
      <c r="BD369" s="1428">
        <f>$H$369</f>
        <v>0</v>
      </c>
      <c r="BE369" s="847"/>
      <c r="BF369" s="847"/>
      <c r="BG369" s="1167"/>
      <c r="BL369" s="1428">
        <f>$H$369</f>
        <v>0</v>
      </c>
      <c r="BM369" s="847"/>
      <c r="BN369" s="847"/>
      <c r="BO369" s="1167"/>
      <c r="BT369" s="1428">
        <f>$H$369</f>
        <v>0</v>
      </c>
      <c r="BU369" s="847"/>
      <c r="BV369" s="847"/>
      <c r="BW369" s="1167"/>
      <c r="CB369" s="1428">
        <f>$H$369</f>
        <v>0</v>
      </c>
      <c r="CC369" s="847"/>
      <c r="CD369" s="847"/>
      <c r="CE369" s="1167"/>
      <c r="CJ369" s="1428">
        <f>$H$369</f>
        <v>0</v>
      </c>
      <c r="CK369" s="847"/>
      <c r="CL369" s="847"/>
      <c r="CM369" s="1167"/>
      <c r="CR369" s="1428">
        <f>$H$369</f>
        <v>0</v>
      </c>
      <c r="CS369" s="847"/>
      <c r="CT369" s="847"/>
      <c r="CU369" s="1167"/>
      <c r="CZ369" s="1428">
        <f>$H$369</f>
        <v>0</v>
      </c>
      <c r="DA369" s="847"/>
      <c r="DB369" s="847"/>
      <c r="DC369" s="1167"/>
      <c r="DH369" s="1428">
        <f>$H$369</f>
        <v>0</v>
      </c>
      <c r="DI369" s="847"/>
      <c r="DJ369" s="847"/>
      <c r="DK369" s="1167"/>
      <c r="DP369" s="1428">
        <f>$H$369</f>
        <v>0</v>
      </c>
      <c r="DQ369" s="847"/>
      <c r="DR369" s="847"/>
      <c r="DS369" s="1167"/>
      <c r="DX369" s="1428">
        <f>$H$369</f>
        <v>0</v>
      </c>
      <c r="DY369" s="847"/>
      <c r="DZ369" s="847"/>
      <c r="EA369" s="1167"/>
      <c r="EF369" s="1428">
        <f>$H$369</f>
        <v>0</v>
      </c>
      <c r="EG369" s="847"/>
      <c r="EH369" s="847"/>
      <c r="EI369" s="1167"/>
      <c r="EN369" s="1428">
        <f>$H$369</f>
        <v>0</v>
      </c>
      <c r="EO369" s="847"/>
      <c r="EP369" s="847"/>
      <c r="EQ369" s="1167"/>
      <c r="EV369" s="1428">
        <f>$H$369</f>
        <v>0</v>
      </c>
      <c r="EW369" s="847"/>
      <c r="EX369" s="847"/>
      <c r="EY369" s="1167"/>
      <c r="FD369" s="1428">
        <f>$H$369</f>
        <v>0</v>
      </c>
      <c r="FE369" s="847"/>
      <c r="FF369" s="847"/>
      <c r="FG369" s="1167"/>
      <c r="FL369" s="1428">
        <f>$H$369</f>
        <v>0</v>
      </c>
      <c r="FM369" s="847"/>
      <c r="FN369" s="847"/>
      <c r="FO369" s="1167"/>
    </row>
    <row r="370" spans="1:171" ht="16.5">
      <c r="A370" s="405" t="s">
        <v>439</v>
      </c>
      <c r="B370" s="847"/>
      <c r="G370" s="847"/>
      <c r="H370" s="1429">
        <f>H368+H369</f>
        <v>0</v>
      </c>
      <c r="I370" s="847"/>
      <c r="J370" s="847"/>
      <c r="K370" s="1167"/>
      <c r="P370" s="1429">
        <f>P368+P369</f>
        <v>0</v>
      </c>
      <c r="Q370" s="847"/>
      <c r="R370" s="847"/>
      <c r="S370" s="1167"/>
      <c r="X370" s="1429">
        <f>X368+X369</f>
        <v>0</v>
      </c>
      <c r="Y370" s="847"/>
      <c r="Z370" s="847"/>
      <c r="AA370" s="1167"/>
      <c r="AF370" s="1429">
        <f>AF368+AF369</f>
        <v>0</v>
      </c>
      <c r="AG370" s="847"/>
      <c r="AH370" s="847"/>
      <c r="AI370" s="1167"/>
      <c r="AN370" s="1429">
        <f>AN368+AN369</f>
        <v>0</v>
      </c>
      <c r="AO370" s="847"/>
      <c r="AP370" s="847"/>
      <c r="AQ370" s="1167"/>
      <c r="AV370" s="1429">
        <f>AV368+AV369</f>
        <v>0</v>
      </c>
      <c r="AW370" s="847"/>
      <c r="AX370" s="847"/>
      <c r="AY370" s="1167"/>
      <c r="BD370" s="1429">
        <f>BD368+BD369</f>
        <v>0</v>
      </c>
      <c r="BE370" s="847"/>
      <c r="BF370" s="847"/>
      <c r="BG370" s="1167"/>
      <c r="BL370" s="1429">
        <f>BL368+BL369</f>
        <v>0</v>
      </c>
      <c r="BM370" s="847"/>
      <c r="BN370" s="847"/>
      <c r="BO370" s="1167"/>
      <c r="BT370" s="1429">
        <f>BT368+BT369</f>
        <v>0</v>
      </c>
      <c r="BU370" s="847"/>
      <c r="BV370" s="847"/>
      <c r="BW370" s="1167"/>
      <c r="CB370" s="1429">
        <f>CB368+CB369</f>
        <v>0</v>
      </c>
      <c r="CC370" s="847"/>
      <c r="CD370" s="847"/>
      <c r="CE370" s="1167"/>
      <c r="CJ370" s="1429">
        <f>CJ368+CJ369</f>
        <v>0</v>
      </c>
      <c r="CK370" s="847"/>
      <c r="CL370" s="847"/>
      <c r="CM370" s="1167"/>
      <c r="CR370" s="1429">
        <f>CR368+CR369</f>
        <v>0</v>
      </c>
      <c r="CS370" s="847"/>
      <c r="CT370" s="847"/>
      <c r="CU370" s="1167"/>
      <c r="CZ370" s="1429">
        <f>CZ368+CZ369</f>
        <v>0</v>
      </c>
      <c r="DA370" s="847"/>
      <c r="DB370" s="847"/>
      <c r="DC370" s="1167"/>
      <c r="DH370" s="1429">
        <f>DH368+DH369</f>
        <v>0</v>
      </c>
      <c r="DI370" s="847"/>
      <c r="DJ370" s="847"/>
      <c r="DK370" s="1167"/>
      <c r="DP370" s="1429">
        <f>DP368+DP369</f>
        <v>0</v>
      </c>
      <c r="DQ370" s="847"/>
      <c r="DR370" s="847"/>
      <c r="DS370" s="1167"/>
      <c r="DX370" s="1429">
        <f>DX368+DX369</f>
        <v>0</v>
      </c>
      <c r="DY370" s="847"/>
      <c r="DZ370" s="847"/>
      <c r="EA370" s="1167"/>
      <c r="EF370" s="1429">
        <f>EF368+EF369</f>
        <v>0</v>
      </c>
      <c r="EG370" s="847"/>
      <c r="EH370" s="847"/>
      <c r="EI370" s="1167"/>
      <c r="EN370" s="1429">
        <f>EN368+EN369</f>
        <v>0</v>
      </c>
      <c r="EO370" s="847"/>
      <c r="EP370" s="847"/>
      <c r="EQ370" s="1167"/>
      <c r="EV370" s="1429">
        <f>EV368+EV369</f>
        <v>0</v>
      </c>
      <c r="EW370" s="847"/>
      <c r="EX370" s="847"/>
      <c r="EY370" s="1167"/>
      <c r="FD370" s="1429">
        <f>FD368+FD369</f>
        <v>0</v>
      </c>
      <c r="FE370" s="847"/>
      <c r="FF370" s="847"/>
      <c r="FG370" s="1167"/>
      <c r="FL370" s="1429">
        <f>FL368+FL369</f>
        <v>0</v>
      </c>
      <c r="FM370" s="847"/>
      <c r="FN370" s="847"/>
      <c r="FO370" s="1167"/>
    </row>
    <row r="371" spans="1:171" ht="16.5" thickBot="1">
      <c r="A371" s="858"/>
      <c r="B371" s="847"/>
      <c r="G371" s="847"/>
      <c r="H371" s="880"/>
      <c r="I371" s="847"/>
      <c r="J371" s="847"/>
      <c r="K371" s="1167"/>
      <c r="P371" s="880"/>
      <c r="Q371" s="847"/>
      <c r="R371" s="847"/>
      <c r="S371" s="1167"/>
      <c r="X371" s="880"/>
      <c r="Y371" s="847"/>
      <c r="Z371" s="847"/>
      <c r="AA371" s="1167"/>
      <c r="AF371" s="880"/>
      <c r="AG371" s="847"/>
      <c r="AH371" s="847"/>
      <c r="AI371" s="1167"/>
      <c r="AN371" s="880"/>
      <c r="AO371" s="847"/>
      <c r="AP371" s="847"/>
      <c r="AQ371" s="1167"/>
      <c r="AV371" s="880"/>
      <c r="AW371" s="847"/>
      <c r="AX371" s="847"/>
      <c r="AY371" s="1167"/>
      <c r="BD371" s="880"/>
      <c r="BE371" s="847"/>
      <c r="BF371" s="847"/>
      <c r="BG371" s="1167"/>
      <c r="BL371" s="880"/>
      <c r="BM371" s="847"/>
      <c r="BN371" s="847"/>
      <c r="BO371" s="1167"/>
      <c r="BT371" s="880"/>
      <c r="BU371" s="847"/>
      <c r="BV371" s="847"/>
      <c r="BW371" s="1167"/>
      <c r="CB371" s="880"/>
      <c r="CC371" s="847"/>
      <c r="CD371" s="847"/>
      <c r="CE371" s="1167"/>
      <c r="CJ371" s="880"/>
      <c r="CK371" s="847"/>
      <c r="CL371" s="847"/>
      <c r="CM371" s="1167"/>
      <c r="CR371" s="880"/>
      <c r="CS371" s="847"/>
      <c r="CT371" s="847"/>
      <c r="CU371" s="1167"/>
      <c r="CZ371" s="880"/>
      <c r="DA371" s="847"/>
      <c r="DB371" s="847"/>
      <c r="DC371" s="1167"/>
      <c r="DH371" s="880"/>
      <c r="DI371" s="847"/>
      <c r="DJ371" s="847"/>
      <c r="DK371" s="1167"/>
      <c r="DP371" s="880"/>
      <c r="DQ371" s="847"/>
      <c r="DR371" s="847"/>
      <c r="DS371" s="1167"/>
      <c r="DX371" s="880"/>
      <c r="DY371" s="847"/>
      <c r="DZ371" s="847"/>
      <c r="EA371" s="1167"/>
      <c r="EF371" s="880"/>
      <c r="EG371" s="847"/>
      <c r="EH371" s="847"/>
      <c r="EI371" s="1167"/>
      <c r="EN371" s="880"/>
      <c r="EO371" s="847"/>
      <c r="EP371" s="847"/>
      <c r="EQ371" s="1167"/>
      <c r="EV371" s="880"/>
      <c r="EW371" s="847"/>
      <c r="EX371" s="847"/>
      <c r="EY371" s="1167"/>
      <c r="FD371" s="880"/>
      <c r="FE371" s="847"/>
      <c r="FF371" s="847"/>
      <c r="FG371" s="1167"/>
      <c r="FL371" s="880"/>
      <c r="FM371" s="847"/>
      <c r="FN371" s="847"/>
      <c r="FO371" s="1167"/>
    </row>
    <row r="372" spans="1:171" ht="18" thickTop="1" thickBot="1">
      <c r="A372" s="1423" t="s">
        <v>283</v>
      </c>
      <c r="B372" s="1424"/>
      <c r="G372" s="847"/>
      <c r="H372" s="1430" t="e">
        <f>H363/H370</f>
        <v>#DIV/0!</v>
      </c>
      <c r="I372" s="847"/>
      <c r="J372" s="847"/>
      <c r="K372" s="1167"/>
      <c r="L372" s="1431" t="s">
        <v>283</v>
      </c>
      <c r="P372" s="1432" t="e">
        <f>P363/P370</f>
        <v>#DIV/0!</v>
      </c>
      <c r="Q372" s="847"/>
      <c r="R372" s="847"/>
      <c r="S372" s="1167"/>
      <c r="T372" s="1431" t="s">
        <v>283</v>
      </c>
      <c r="X372" s="1432" t="e">
        <f>X363/X370</f>
        <v>#DIV/0!</v>
      </c>
      <c r="Y372" s="847"/>
      <c r="Z372" s="847"/>
      <c r="AA372" s="1167"/>
      <c r="AB372" s="1431" t="s">
        <v>283</v>
      </c>
      <c r="AF372" s="1432" t="e">
        <f>AF363/AF370</f>
        <v>#DIV/0!</v>
      </c>
      <c r="AG372" s="847"/>
      <c r="AH372" s="847"/>
      <c r="AI372" s="1167"/>
      <c r="AJ372" s="1431" t="s">
        <v>283</v>
      </c>
      <c r="AN372" s="1432" t="e">
        <f>AN363/AN370</f>
        <v>#DIV/0!</v>
      </c>
      <c r="AO372" s="847"/>
      <c r="AP372" s="847"/>
      <c r="AQ372" s="1167"/>
      <c r="AR372" s="1431" t="s">
        <v>283</v>
      </c>
      <c r="AV372" s="1432" t="e">
        <f>AV363/AV370</f>
        <v>#DIV/0!</v>
      </c>
      <c r="AW372" s="847"/>
      <c r="AX372" s="847"/>
      <c r="AY372" s="1167"/>
      <c r="AZ372" s="1431" t="s">
        <v>283</v>
      </c>
      <c r="BD372" s="1432" t="e">
        <f>BD363/BD370</f>
        <v>#DIV/0!</v>
      </c>
      <c r="BE372" s="847"/>
      <c r="BF372" s="847"/>
      <c r="BG372" s="1167"/>
      <c r="BH372" s="1431" t="s">
        <v>283</v>
      </c>
      <c r="BL372" s="1432" t="e">
        <f>BL363/BL370</f>
        <v>#DIV/0!</v>
      </c>
      <c r="BM372" s="847"/>
      <c r="BN372" s="847"/>
      <c r="BO372" s="1167"/>
      <c r="BP372" s="1431" t="s">
        <v>283</v>
      </c>
      <c r="BT372" s="1432" t="e">
        <f>BT363/BT370</f>
        <v>#DIV/0!</v>
      </c>
      <c r="BU372" s="847"/>
      <c r="BV372" s="847"/>
      <c r="BW372" s="1167"/>
      <c r="BX372" s="1431" t="s">
        <v>283</v>
      </c>
      <c r="CB372" s="1432" t="e">
        <f>CB363/CB370</f>
        <v>#DIV/0!</v>
      </c>
      <c r="CC372" s="847"/>
      <c r="CD372" s="847"/>
      <c r="CE372" s="1167"/>
      <c r="CF372" s="1431" t="s">
        <v>283</v>
      </c>
      <c r="CJ372" s="1432" t="e">
        <f>CJ363/CJ370</f>
        <v>#DIV/0!</v>
      </c>
      <c r="CK372" s="847"/>
      <c r="CL372" s="847"/>
      <c r="CM372" s="1167"/>
      <c r="CN372" s="1431" t="s">
        <v>283</v>
      </c>
      <c r="CO372" s="898"/>
      <c r="CR372" s="1432" t="e">
        <f>CR363/CR370</f>
        <v>#DIV/0!</v>
      </c>
      <c r="CS372" s="847"/>
      <c r="CT372" s="847"/>
      <c r="CU372" s="1167"/>
      <c r="CV372" s="1431" t="s">
        <v>283</v>
      </c>
      <c r="CZ372" s="1432" t="e">
        <f>CZ363/CZ370</f>
        <v>#DIV/0!</v>
      </c>
      <c r="DA372" s="847"/>
      <c r="DB372" s="847"/>
      <c r="DC372" s="1167"/>
      <c r="DD372" s="1431" t="s">
        <v>283</v>
      </c>
      <c r="DH372" s="1432" t="e">
        <f>DH363/DH370</f>
        <v>#DIV/0!</v>
      </c>
      <c r="DI372" s="847"/>
      <c r="DJ372" s="847"/>
      <c r="DK372" s="1167"/>
      <c r="DL372" s="1431" t="s">
        <v>283</v>
      </c>
      <c r="DP372" s="1432" t="e">
        <f>DP363/DP370</f>
        <v>#DIV/0!</v>
      </c>
      <c r="DQ372" s="847"/>
      <c r="DR372" s="847"/>
      <c r="DS372" s="1167"/>
      <c r="DT372" s="1431" t="s">
        <v>283</v>
      </c>
      <c r="DX372" s="1432" t="e">
        <f>DX363/DX370</f>
        <v>#DIV/0!</v>
      </c>
      <c r="DY372" s="847"/>
      <c r="DZ372" s="847"/>
      <c r="EA372" s="1167"/>
      <c r="EB372" s="1431" t="s">
        <v>283</v>
      </c>
      <c r="EF372" s="1432" t="e">
        <f>EF363/EF370</f>
        <v>#DIV/0!</v>
      </c>
      <c r="EG372" s="847"/>
      <c r="EH372" s="847"/>
      <c r="EI372" s="1167"/>
      <c r="EJ372" s="1431" t="s">
        <v>283</v>
      </c>
      <c r="EN372" s="1432" t="e">
        <f>EN363/EN370</f>
        <v>#DIV/0!</v>
      </c>
      <c r="EO372" s="847"/>
      <c r="EP372" s="847"/>
      <c r="EQ372" s="1167"/>
      <c r="ER372" s="1431" t="s">
        <v>283</v>
      </c>
      <c r="EV372" s="1432" t="e">
        <f>EV363/EV370</f>
        <v>#DIV/0!</v>
      </c>
      <c r="EW372" s="847"/>
      <c r="EX372" s="847"/>
      <c r="EY372" s="1167"/>
      <c r="EZ372" s="1431" t="s">
        <v>283</v>
      </c>
      <c r="FD372" s="1432" t="e">
        <f>FD363/FD370</f>
        <v>#DIV/0!</v>
      </c>
      <c r="FE372" s="847"/>
      <c r="FF372" s="847"/>
      <c r="FG372" s="1167"/>
      <c r="FH372" s="1431" t="s">
        <v>283</v>
      </c>
      <c r="FL372" s="1432" t="e">
        <f>FL363/FL370</f>
        <v>#DIV/0!</v>
      </c>
      <c r="FM372" s="847"/>
      <c r="FN372" s="847"/>
      <c r="FO372" s="1167"/>
    </row>
    <row r="373" spans="1:171" ht="18" thickTop="1" thickBot="1">
      <c r="K373" s="1167"/>
      <c r="L373" s="1431" t="s">
        <v>576</v>
      </c>
      <c r="P373" s="1433" t="e">
        <f>(P372-$H372)/$H$372</f>
        <v>#DIV/0!</v>
      </c>
      <c r="S373" s="1167"/>
      <c r="T373" s="1431" t="s">
        <v>576</v>
      </c>
      <c r="X373" s="1433" t="e">
        <f>(X372-$H372)/$H$372</f>
        <v>#DIV/0!</v>
      </c>
      <c r="AA373" s="1167"/>
      <c r="AB373" s="1431" t="s">
        <v>576</v>
      </c>
      <c r="AF373" s="1433" t="e">
        <f>(AF372-$H372)/$H$372</f>
        <v>#DIV/0!</v>
      </c>
      <c r="AI373" s="1167"/>
      <c r="AJ373" s="1431" t="s">
        <v>576</v>
      </c>
      <c r="AN373" s="1433" t="e">
        <f>(AN372-$H372)/$H$372</f>
        <v>#DIV/0!</v>
      </c>
      <c r="AQ373" s="1167"/>
      <c r="AR373" s="1431" t="s">
        <v>576</v>
      </c>
      <c r="AV373" s="1433" t="e">
        <f>(AV372-$H372)/$H$372</f>
        <v>#DIV/0!</v>
      </c>
      <c r="AY373" s="1167"/>
      <c r="AZ373" s="1431" t="s">
        <v>576</v>
      </c>
      <c r="BD373" s="1433" t="e">
        <f>(BD372-$H372)/$H$372</f>
        <v>#DIV/0!</v>
      </c>
      <c r="BG373" s="1167"/>
      <c r="BH373" s="1431" t="s">
        <v>576</v>
      </c>
      <c r="BL373" s="1433" t="e">
        <f>(BL372-$H372)/$H$372</f>
        <v>#DIV/0!</v>
      </c>
      <c r="BO373" s="1167"/>
      <c r="BP373" s="1431" t="s">
        <v>576</v>
      </c>
      <c r="BT373" s="1433" t="e">
        <f>(BT372-$H372)/$H$372</f>
        <v>#DIV/0!</v>
      </c>
      <c r="BW373" s="1167"/>
      <c r="BX373" s="1431" t="s">
        <v>576</v>
      </c>
      <c r="CB373" s="1433" t="e">
        <f>(CB372-$H372)/$H$372</f>
        <v>#DIV/0!</v>
      </c>
      <c r="CE373" s="1167"/>
      <c r="CF373" s="1431" t="s">
        <v>576</v>
      </c>
      <c r="CJ373" s="1433" t="e">
        <f>(CJ372-$H372)/$H$372</f>
        <v>#DIV/0!</v>
      </c>
      <c r="CM373" s="1167"/>
      <c r="CN373" s="1431" t="s">
        <v>576</v>
      </c>
      <c r="CO373" s="898"/>
      <c r="CR373" s="1433" t="e">
        <f>(CR372-$H372)/$H$372</f>
        <v>#DIV/0!</v>
      </c>
      <c r="CU373" s="1167"/>
      <c r="CV373" s="1431" t="s">
        <v>576</v>
      </c>
      <c r="CZ373" s="1433" t="e">
        <f>(CZ372-$H372)/$H$372</f>
        <v>#DIV/0!</v>
      </c>
      <c r="DC373" s="1167"/>
      <c r="DD373" s="1431" t="s">
        <v>576</v>
      </c>
      <c r="DH373" s="1433" t="e">
        <f>(DH372-$H372)/$H$372</f>
        <v>#DIV/0!</v>
      </c>
      <c r="DK373" s="1167"/>
      <c r="DL373" s="1431" t="s">
        <v>576</v>
      </c>
      <c r="DP373" s="1433" t="e">
        <f>(DP372-$H372)/$H$372</f>
        <v>#DIV/0!</v>
      </c>
      <c r="DS373" s="1167"/>
      <c r="DT373" s="1431" t="s">
        <v>576</v>
      </c>
      <c r="DX373" s="1433" t="e">
        <f>(DX372-$H372)/$H$372</f>
        <v>#DIV/0!</v>
      </c>
      <c r="EA373" s="1167"/>
      <c r="EB373" s="1431" t="s">
        <v>576</v>
      </c>
      <c r="EF373" s="1433" t="e">
        <f>(EF372-$H372)/$H$372</f>
        <v>#DIV/0!</v>
      </c>
      <c r="EI373" s="1167"/>
      <c r="EJ373" s="1431" t="s">
        <v>576</v>
      </c>
      <c r="EN373" s="1433" t="e">
        <f>(EN372-$H372)/$H$372</f>
        <v>#DIV/0!</v>
      </c>
      <c r="EQ373" s="1167"/>
      <c r="ER373" s="1431" t="s">
        <v>576</v>
      </c>
      <c r="EV373" s="1433" t="e">
        <f>(EV372-$H372)/$H$372</f>
        <v>#DIV/0!</v>
      </c>
      <c r="EY373" s="1167"/>
      <c r="EZ373" s="1431" t="s">
        <v>576</v>
      </c>
      <c r="FD373" s="1433" t="e">
        <f>(FD372-$H372)/$H$372</f>
        <v>#DIV/0!</v>
      </c>
      <c r="FG373" s="1167"/>
      <c r="FH373" s="1431" t="s">
        <v>576</v>
      </c>
      <c r="FL373" s="1433" t="e">
        <f>(FL372-$H372)/$H$372</f>
        <v>#DIV/0!</v>
      </c>
      <c r="FO373" s="1167"/>
    </row>
    <row r="374" spans="1:171" ht="16.5" thickTop="1">
      <c r="K374" s="1167"/>
      <c r="S374" s="1167"/>
      <c r="AA374" s="1167"/>
      <c r="AI374" s="1167"/>
      <c r="AQ374" s="1167"/>
      <c r="AY374" s="1167"/>
      <c r="BG374" s="1167"/>
      <c r="BO374" s="1167"/>
      <c r="BW374" s="1167"/>
      <c r="CE374" s="1167"/>
      <c r="CM374" s="1167"/>
      <c r="CU374" s="1167"/>
      <c r="DC374" s="1167"/>
      <c r="DK374" s="1167"/>
      <c r="DS374" s="1167"/>
      <c r="EA374" s="1167"/>
      <c r="EI374" s="1167"/>
      <c r="EQ374" s="1167"/>
      <c r="EY374" s="1167"/>
      <c r="FG374" s="1167"/>
      <c r="FO374" s="1167"/>
    </row>
    <row r="375" spans="1:171" s="1434" customFormat="1" ht="16.5">
      <c r="P375" s="1435" t="e">
        <f>IF(P373&gt;=0.025,"Material Before &amp; During Exchange Period",IF(P373&gt;0.005,"Material Prior to Final ASC Publication Only","Not Material"))</f>
        <v>#DIV/0!</v>
      </c>
      <c r="X375" s="1435" t="e">
        <f>IF(X373&gt;=0.025,"Material Before &amp; During Exchange Period",IF(X373&gt;0.005,"Material Prior to Final ASC Publication Only","Not Material"))</f>
        <v>#DIV/0!</v>
      </c>
      <c r="AF375" s="1435" t="e">
        <f>IF(AF373&gt;=0.025,"Material Before &amp; During Exchange Period",IF(AF373&gt;0.005,"Material Prior to Final ASC Publication Only","Not Material"))</f>
        <v>#DIV/0!</v>
      </c>
      <c r="AN375" s="1435" t="e">
        <f>IF(AN373&gt;=0.025,"Material Before &amp; During Exchange Period",IF(AN373&gt;0.005,"Material Prior to Final ASC Publication Only","Not Material"))</f>
        <v>#DIV/0!</v>
      </c>
      <c r="AV375" s="1435" t="e">
        <f>IF(AV373&gt;=0.025,"Material Before &amp; During Exchange Period",IF(AV373&gt;0.005,"Material Prior to Final ASC Publication Only","Not Material"))</f>
        <v>#DIV/0!</v>
      </c>
      <c r="BD375" s="1435" t="e">
        <f>IF(BD373&gt;=0.025,"Material Before &amp; During Exchange Period",IF(BD373&gt;0.005,"Material Prior to Final ASC Publication Only","Not Material"))</f>
        <v>#DIV/0!</v>
      </c>
      <c r="BL375" s="1435" t="e">
        <f>IF(BL373&gt;=0.025,"Material Before &amp; During Exchange Period",IF(BL373&gt;0.005,"Material Prior to Final ASC Publication Only","Not Material"))</f>
        <v>#DIV/0!</v>
      </c>
      <c r="BT375" s="1435" t="e">
        <f>IF(BT373&gt;=0.025,"Material Before &amp; During Exchange Period",IF(BT373&gt;0.005,"Material Prior to Final ASC Publication Only","Not Material"))</f>
        <v>#DIV/0!</v>
      </c>
      <c r="CB375" s="1435" t="e">
        <f>IF(CB373&gt;=0.025,"Material Before &amp; During Exchange Period",IF(CB373&gt;0.005,"Material Prior to Final ASC Publication Only","Not Material"))</f>
        <v>#DIV/0!</v>
      </c>
      <c r="CJ375" s="1435" t="e">
        <f>IF(CJ373&gt;=0.025,"Material Before &amp; During Exchange Period",IF(CJ373&gt;0.005,"Material Prior to Final ASC Publication Only","Not Material"))</f>
        <v>#DIV/0!</v>
      </c>
      <c r="CR375" s="1435" t="e">
        <f>IF(CR373&gt;=0.025,"Material Before &amp; During Exchange Period",IF(CR373&gt;0.005,"Material Prior to Final ASC Publication Only","Not Material"))</f>
        <v>#DIV/0!</v>
      </c>
      <c r="CZ375" s="1435" t="e">
        <f>IF(CZ373&gt;=0.025,"Material Before &amp; During Exchange Period",IF(CZ373&gt;0.005,"Material Prior to Final ASC Publication Only","Not Material"))</f>
        <v>#DIV/0!</v>
      </c>
      <c r="DH375" s="1435" t="e">
        <f>IF(DH373&gt;=0.025,"Material Before &amp; During Exchange Period",IF(DH373&gt;0.005,"Material Prior to Final ASC Publication Only","Not Material"))</f>
        <v>#DIV/0!</v>
      </c>
      <c r="DP375" s="1435" t="e">
        <f>IF(DP373&gt;=0.025,"Material Before &amp; During Exchange Period",IF(DP373&gt;0.005,"Material Prior to Final ASC Publication Only","Not Material"))</f>
        <v>#DIV/0!</v>
      </c>
      <c r="DX375" s="1435" t="e">
        <f>IF(DX373&gt;=0.025,"Material Before &amp; During Exchange Period",IF(DX373&gt;0.005,"Material Prior to Final ASC Publication Only","Not Material"))</f>
        <v>#DIV/0!</v>
      </c>
      <c r="EF375" s="1435" t="e">
        <f>IF(EF373&gt;=0.025,"Material Before &amp; During Exchange Period",IF(EF373&gt;0.005,"Material Prior to Final ASC Publication Only","Not Material"))</f>
        <v>#DIV/0!</v>
      </c>
      <c r="EN375" s="1435" t="e">
        <f>IF(EN373&gt;=0.025,"Material Before &amp; During Exchange Period",IF(EN373&gt;0.005,"Material Prior to Final ASC Publication Only","Not Material"))</f>
        <v>#DIV/0!</v>
      </c>
      <c r="EV375" s="1435" t="e">
        <f>IF(EV373&gt;=0.025,"Material Before &amp; During Exchange Period",IF(EV373&gt;0.005,"Material Prior to Final ASC Publication Only","Not Material"))</f>
        <v>#DIV/0!</v>
      </c>
      <c r="FD375" s="1435" t="e">
        <f>IF(FD373&gt;=0.025,"Material Before &amp; During Exchange Period",IF(FD373&gt;0.005,"Material Prior to Final ASC Publication Only","Not Material"))</f>
        <v>#DIV/0!</v>
      </c>
      <c r="FL375" s="1435" t="e">
        <f>IF(FL373&gt;=0.025,"Material Before &amp; During Exchange Period",IF(FL373&gt;0.005,"Material Prior to Final ASC Publication Only","Not Material"))</f>
        <v>#DIV/0!</v>
      </c>
    </row>
    <row r="376" spans="1:171">
      <c r="K376" s="1167"/>
      <c r="S376" s="1167"/>
      <c r="AA376" s="1167"/>
      <c r="AI376" s="1167"/>
      <c r="AQ376" s="1167"/>
      <c r="AY376" s="1167"/>
      <c r="BG376" s="1167"/>
      <c r="BO376" s="1167"/>
      <c r="BW376" s="1167"/>
      <c r="CE376" s="1167"/>
      <c r="CM376" s="1167"/>
      <c r="CU376" s="1167"/>
      <c r="DC376" s="1167"/>
      <c r="DK376" s="1167"/>
      <c r="DS376" s="1167"/>
      <c r="EA376" s="1167"/>
      <c r="EI376" s="1167"/>
      <c r="EQ376" s="1167"/>
      <c r="EY376" s="1167"/>
      <c r="FG376" s="1167"/>
      <c r="FO376" s="1167"/>
    </row>
    <row r="377" spans="1:171">
      <c r="K377" s="1167"/>
      <c r="S377" s="1167"/>
      <c r="AA377" s="1167"/>
      <c r="AI377" s="1167"/>
      <c r="AQ377" s="1167"/>
      <c r="AY377" s="1167"/>
      <c r="BG377" s="1167"/>
      <c r="BO377" s="1167"/>
      <c r="BW377" s="1167"/>
      <c r="CE377" s="1167"/>
      <c r="CM377" s="1167"/>
      <c r="CU377" s="1167"/>
      <c r="DC377" s="1167"/>
      <c r="DK377" s="1167"/>
      <c r="DS377" s="1167"/>
      <c r="EA377" s="1167"/>
      <c r="EI377" s="1167"/>
      <c r="EQ377" s="1167"/>
      <c r="EY377" s="1167"/>
      <c r="FG377" s="1167"/>
      <c r="FO377" s="1167"/>
    </row>
    <row r="378" spans="1:171">
      <c r="K378" s="1167"/>
      <c r="S378" s="1167"/>
      <c r="AA378" s="1167"/>
      <c r="AI378" s="1167"/>
      <c r="AQ378" s="1167"/>
      <c r="AY378" s="1167"/>
      <c r="BG378" s="1167"/>
      <c r="BO378" s="1167"/>
      <c r="BW378" s="1167"/>
      <c r="CE378" s="1167"/>
      <c r="CM378" s="1167"/>
      <c r="CU378" s="1167"/>
      <c r="DC378" s="1167"/>
      <c r="DK378" s="1167"/>
      <c r="DS378" s="1167"/>
      <c r="EA378" s="1167"/>
      <c r="EI378" s="1167"/>
      <c r="EQ378" s="1167"/>
      <c r="EY378" s="1167"/>
      <c r="FG378" s="1167"/>
      <c r="FO378" s="1167"/>
    </row>
    <row r="379" spans="1:171">
      <c r="K379" s="1167"/>
      <c r="S379" s="1167"/>
      <c r="AA379" s="1167"/>
      <c r="AI379" s="1167"/>
      <c r="AQ379" s="1167"/>
      <c r="AY379" s="1167"/>
      <c r="BG379" s="1167"/>
      <c r="BO379" s="1167"/>
      <c r="BW379" s="1167"/>
      <c r="CE379" s="1167"/>
      <c r="CM379" s="1167"/>
      <c r="CU379" s="1167"/>
      <c r="DC379" s="1167"/>
      <c r="DK379" s="1167"/>
      <c r="DS379" s="1167"/>
      <c r="EA379" s="1167"/>
      <c r="EI379" s="1167"/>
      <c r="EQ379" s="1167"/>
      <c r="EY379" s="1167"/>
      <c r="FG379" s="1167"/>
      <c r="FO379" s="1167"/>
    </row>
    <row r="380" spans="1:171">
      <c r="K380" s="1167"/>
      <c r="S380" s="1167"/>
      <c r="AA380" s="1167"/>
      <c r="AI380" s="1167"/>
      <c r="AQ380" s="1167"/>
      <c r="AY380" s="1167"/>
      <c r="BG380" s="1167"/>
      <c r="BO380" s="1167"/>
      <c r="BW380" s="1167"/>
      <c r="CE380" s="1167"/>
      <c r="CM380" s="1167"/>
      <c r="CU380" s="1167"/>
      <c r="DC380" s="1167"/>
      <c r="DK380" s="1167"/>
      <c r="DS380" s="1167"/>
      <c r="EA380" s="1167"/>
      <c r="EI380" s="1167"/>
      <c r="EQ380" s="1167"/>
      <c r="EY380" s="1167"/>
      <c r="FG380" s="1167"/>
      <c r="FO380" s="1167"/>
    </row>
    <row r="381" spans="1:171">
      <c r="K381" s="1167"/>
      <c r="S381" s="1167"/>
      <c r="AA381" s="1167"/>
      <c r="AI381" s="1167"/>
      <c r="AQ381" s="1167"/>
      <c r="AY381" s="1167"/>
      <c r="BG381" s="1167"/>
      <c r="BO381" s="1167"/>
      <c r="BW381" s="1167"/>
      <c r="CE381" s="1167"/>
      <c r="CM381" s="1167"/>
      <c r="CU381" s="1167"/>
      <c r="DC381" s="1167"/>
      <c r="DK381" s="1167"/>
      <c r="DS381" s="1167"/>
      <c r="EA381" s="1167"/>
      <c r="EI381" s="1167"/>
      <c r="EQ381" s="1167"/>
      <c r="EY381" s="1167"/>
      <c r="FG381" s="1167"/>
      <c r="FO381" s="1167"/>
    </row>
    <row r="382" spans="1:171">
      <c r="K382" s="1167"/>
      <c r="S382" s="1167"/>
      <c r="AA382" s="1167"/>
      <c r="AI382" s="1167"/>
      <c r="AQ382" s="1167"/>
      <c r="AY382" s="1167"/>
      <c r="BG382" s="1167"/>
      <c r="BO382" s="1167"/>
      <c r="BW382" s="1167"/>
      <c r="CE382" s="1167"/>
      <c r="CM382" s="1167"/>
      <c r="CU382" s="1167"/>
      <c r="DC382" s="1167"/>
      <c r="DK382" s="1167"/>
      <c r="DS382" s="1167"/>
      <c r="EA382" s="1167"/>
      <c r="EI382" s="1167"/>
      <c r="EQ382" s="1167"/>
      <c r="EY382" s="1167"/>
      <c r="FG382" s="1167"/>
      <c r="FO382" s="1167"/>
    </row>
    <row r="383" spans="1:171">
      <c r="K383" s="1167"/>
      <c r="S383" s="1167"/>
      <c r="AA383" s="1167"/>
      <c r="AI383" s="1167"/>
      <c r="AQ383" s="1167"/>
      <c r="AY383" s="1167"/>
      <c r="BG383" s="1167"/>
      <c r="BO383" s="1167"/>
      <c r="BW383" s="1167"/>
      <c r="CE383" s="1167"/>
      <c r="CM383" s="1167"/>
      <c r="CU383" s="1167"/>
      <c r="DC383" s="1167"/>
      <c r="DK383" s="1167"/>
      <c r="DS383" s="1167"/>
      <c r="EA383" s="1167"/>
      <c r="EI383" s="1167"/>
      <c r="EQ383" s="1167"/>
      <c r="EY383" s="1167"/>
      <c r="FG383" s="1167"/>
      <c r="FO383" s="1167"/>
    </row>
    <row r="384" spans="1:171">
      <c r="K384" s="1167"/>
      <c r="S384" s="1167"/>
      <c r="AA384" s="1167"/>
      <c r="AI384" s="1167"/>
      <c r="AQ384" s="1167"/>
      <c r="AY384" s="1167"/>
      <c r="BG384" s="1167"/>
      <c r="BO384" s="1167"/>
      <c r="BW384" s="1167"/>
      <c r="CE384" s="1167"/>
      <c r="CM384" s="1167"/>
      <c r="CU384" s="1167"/>
      <c r="DC384" s="1167"/>
      <c r="DK384" s="1167"/>
      <c r="DS384" s="1167"/>
      <c r="EA384" s="1167"/>
      <c r="EI384" s="1167"/>
      <c r="EQ384" s="1167"/>
      <c r="EY384" s="1167"/>
      <c r="FG384" s="1167"/>
      <c r="FO384" s="1167"/>
    </row>
    <row r="385" spans="2:171">
      <c r="K385" s="1167"/>
      <c r="S385" s="1167"/>
      <c r="AA385" s="1167"/>
      <c r="AI385" s="1167"/>
      <c r="AQ385" s="1167"/>
      <c r="AY385" s="1167"/>
      <c r="BG385" s="1167"/>
      <c r="BO385" s="1167"/>
      <c r="BW385" s="1167"/>
      <c r="CE385" s="1167"/>
      <c r="CM385" s="1167"/>
      <c r="CU385" s="1167"/>
      <c r="DC385" s="1167"/>
      <c r="DK385" s="1167"/>
      <c r="DS385" s="1167"/>
      <c r="EA385" s="1167"/>
      <c r="EI385" s="1167"/>
      <c r="EQ385" s="1167"/>
      <c r="EY385" s="1167"/>
      <c r="FG385" s="1167"/>
      <c r="FO385" s="1167"/>
    </row>
    <row r="386" spans="2:171">
      <c r="K386" s="1167"/>
      <c r="S386" s="1167"/>
      <c r="AA386" s="1167"/>
      <c r="AI386" s="1167"/>
      <c r="AQ386" s="1167"/>
      <c r="AY386" s="1167"/>
      <c r="BG386" s="1167"/>
      <c r="BO386" s="1167"/>
      <c r="BW386" s="1167"/>
      <c r="CE386" s="1167"/>
      <c r="CM386" s="1167"/>
      <c r="CU386" s="1167"/>
      <c r="DC386" s="1167"/>
      <c r="DK386" s="1167"/>
      <c r="DS386" s="1167"/>
      <c r="EA386" s="1167"/>
      <c r="EI386" s="1167"/>
      <c r="EQ386" s="1167"/>
      <c r="EY386" s="1167"/>
      <c r="FG386" s="1167"/>
      <c r="FO386" s="1167"/>
    </row>
    <row r="387" spans="2:171">
      <c r="K387" s="1167"/>
      <c r="S387" s="1167"/>
      <c r="AA387" s="1167"/>
      <c r="AI387" s="1167"/>
      <c r="AQ387" s="1167"/>
      <c r="AY387" s="1167"/>
      <c r="BG387" s="1167"/>
      <c r="BO387" s="1167"/>
      <c r="BW387" s="1167"/>
      <c r="CE387" s="1167"/>
      <c r="CM387" s="1167"/>
      <c r="CU387" s="1167"/>
      <c r="DC387" s="1167"/>
      <c r="DK387" s="1167"/>
      <c r="DS387" s="1167"/>
      <c r="EA387" s="1167"/>
      <c r="EI387" s="1167"/>
      <c r="EQ387" s="1167"/>
      <c r="EY387" s="1167"/>
      <c r="FG387" s="1167"/>
      <c r="FO387" s="1167"/>
    </row>
    <row r="388" spans="2:171">
      <c r="K388" s="1167"/>
      <c r="S388" s="1167"/>
      <c r="AA388" s="1167"/>
      <c r="AI388" s="1167"/>
      <c r="AQ388" s="1167"/>
      <c r="AY388" s="1167"/>
      <c r="BG388" s="1167"/>
      <c r="BO388" s="1167"/>
      <c r="BW388" s="1167"/>
      <c r="CE388" s="1167"/>
      <c r="CM388" s="1167"/>
      <c r="CU388" s="1167"/>
      <c r="DC388" s="1167"/>
      <c r="DK388" s="1167"/>
      <c r="DS388" s="1167"/>
      <c r="EA388" s="1167"/>
      <c r="EI388" s="1167"/>
      <c r="EQ388" s="1167"/>
      <c r="EY388" s="1167"/>
      <c r="FG388" s="1167"/>
      <c r="FO388" s="1167"/>
    </row>
    <row r="389" spans="2:171">
      <c r="K389" s="1167"/>
      <c r="S389" s="1167"/>
      <c r="AA389" s="1167"/>
      <c r="AI389" s="1167"/>
      <c r="AQ389" s="1167"/>
      <c r="AY389" s="1167"/>
      <c r="BG389" s="1167"/>
      <c r="BO389" s="1167"/>
      <c r="BW389" s="1167"/>
      <c r="CE389" s="1167"/>
      <c r="CM389" s="1167"/>
      <c r="CU389" s="1167"/>
      <c r="DC389" s="1167"/>
      <c r="DK389" s="1167"/>
      <c r="DS389" s="1167"/>
      <c r="EA389" s="1167"/>
      <c r="EI389" s="1167"/>
      <c r="EQ389" s="1167"/>
      <c r="EY389" s="1167"/>
      <c r="FG389" s="1167"/>
      <c r="FO389" s="1167"/>
    </row>
    <row r="390" spans="2:171" ht="19.5">
      <c r="D390" s="1436"/>
      <c r="E390" s="1075" t="s">
        <v>452</v>
      </c>
      <c r="G390" s="1076" t="s">
        <v>96</v>
      </c>
      <c r="H390" s="1076" t="s">
        <v>97</v>
      </c>
      <c r="I390" s="1076" t="s">
        <v>98</v>
      </c>
      <c r="J390" s="1077" t="s">
        <v>443</v>
      </c>
      <c r="K390" s="1167"/>
      <c r="O390" s="1076" t="s">
        <v>96</v>
      </c>
      <c r="P390" s="1076" t="s">
        <v>97</v>
      </c>
      <c r="Q390" s="1076" t="s">
        <v>98</v>
      </c>
      <c r="R390" s="1077" t="s">
        <v>443</v>
      </c>
      <c r="S390" s="1167"/>
      <c r="W390" s="1076" t="s">
        <v>96</v>
      </c>
      <c r="X390" s="1076" t="s">
        <v>97</v>
      </c>
      <c r="Y390" s="1076" t="s">
        <v>98</v>
      </c>
      <c r="Z390" s="1077" t="s">
        <v>443</v>
      </c>
      <c r="AA390" s="1167"/>
      <c r="AE390" s="1076" t="s">
        <v>96</v>
      </c>
      <c r="AF390" s="1076" t="s">
        <v>97</v>
      </c>
      <c r="AG390" s="1076" t="s">
        <v>98</v>
      </c>
      <c r="AH390" s="1077" t="s">
        <v>443</v>
      </c>
      <c r="AI390" s="1167"/>
      <c r="AM390" s="1076" t="s">
        <v>96</v>
      </c>
      <c r="AN390" s="1076" t="s">
        <v>97</v>
      </c>
      <c r="AO390" s="1076" t="s">
        <v>98</v>
      </c>
      <c r="AP390" s="1077" t="s">
        <v>443</v>
      </c>
      <c r="AQ390" s="1167"/>
      <c r="AU390" s="1076" t="s">
        <v>96</v>
      </c>
      <c r="AV390" s="1076" t="s">
        <v>97</v>
      </c>
      <c r="AW390" s="1076" t="s">
        <v>98</v>
      </c>
      <c r="AX390" s="1077" t="s">
        <v>443</v>
      </c>
      <c r="AY390" s="1167"/>
      <c r="BC390" s="1076" t="s">
        <v>96</v>
      </c>
      <c r="BD390" s="1076" t="s">
        <v>97</v>
      </c>
      <c r="BE390" s="1076" t="s">
        <v>98</v>
      </c>
      <c r="BF390" s="1077" t="s">
        <v>443</v>
      </c>
      <c r="BG390" s="1167"/>
      <c r="BK390" s="1076" t="s">
        <v>96</v>
      </c>
      <c r="BL390" s="1076" t="s">
        <v>97</v>
      </c>
      <c r="BM390" s="1076" t="s">
        <v>98</v>
      </c>
      <c r="BN390" s="1077" t="s">
        <v>443</v>
      </c>
      <c r="BO390" s="1167"/>
      <c r="BS390" s="1076" t="s">
        <v>96</v>
      </c>
      <c r="BT390" s="1076" t="s">
        <v>97</v>
      </c>
      <c r="BU390" s="1076" t="s">
        <v>98</v>
      </c>
      <c r="BV390" s="1077" t="s">
        <v>443</v>
      </c>
      <c r="BW390" s="1167"/>
      <c r="CA390" s="1076" t="s">
        <v>96</v>
      </c>
      <c r="CB390" s="1076" t="s">
        <v>97</v>
      </c>
      <c r="CC390" s="1076" t="s">
        <v>98</v>
      </c>
      <c r="CD390" s="1077" t="s">
        <v>443</v>
      </c>
      <c r="CE390" s="1167"/>
      <c r="CI390" s="1076" t="s">
        <v>96</v>
      </c>
      <c r="CJ390" s="1076" t="s">
        <v>97</v>
      </c>
      <c r="CK390" s="1076" t="s">
        <v>98</v>
      </c>
      <c r="CL390" s="1077" t="s">
        <v>443</v>
      </c>
      <c r="CM390" s="1167"/>
      <c r="CQ390" s="1076" t="s">
        <v>96</v>
      </c>
      <c r="CR390" s="1076" t="s">
        <v>97</v>
      </c>
      <c r="CS390" s="1076" t="s">
        <v>98</v>
      </c>
      <c r="CT390" s="1077" t="s">
        <v>443</v>
      </c>
      <c r="CU390" s="1167"/>
      <c r="CY390" s="1076" t="s">
        <v>96</v>
      </c>
      <c r="CZ390" s="1076" t="s">
        <v>97</v>
      </c>
      <c r="DA390" s="1076" t="s">
        <v>98</v>
      </c>
      <c r="DB390" s="1077" t="s">
        <v>443</v>
      </c>
      <c r="DC390" s="1167"/>
      <c r="DG390" s="1076" t="s">
        <v>96</v>
      </c>
      <c r="DH390" s="1076" t="s">
        <v>97</v>
      </c>
      <c r="DI390" s="1076" t="s">
        <v>98</v>
      </c>
      <c r="DJ390" s="1077" t="s">
        <v>443</v>
      </c>
      <c r="DK390" s="1167"/>
      <c r="DO390" s="1076" t="s">
        <v>96</v>
      </c>
      <c r="DP390" s="1076" t="s">
        <v>97</v>
      </c>
      <c r="DQ390" s="1076" t="s">
        <v>98</v>
      </c>
      <c r="DR390" s="1077" t="s">
        <v>443</v>
      </c>
      <c r="DS390" s="1167"/>
      <c r="DW390" s="1076" t="s">
        <v>96</v>
      </c>
      <c r="DX390" s="1076" t="s">
        <v>97</v>
      </c>
      <c r="DY390" s="1076" t="s">
        <v>98</v>
      </c>
      <c r="DZ390" s="1077" t="s">
        <v>443</v>
      </c>
      <c r="EA390" s="1167"/>
      <c r="EE390" s="1076" t="s">
        <v>96</v>
      </c>
      <c r="EF390" s="1076" t="s">
        <v>97</v>
      </c>
      <c r="EG390" s="1076" t="s">
        <v>98</v>
      </c>
      <c r="EH390" s="1077" t="s">
        <v>443</v>
      </c>
      <c r="EI390" s="1167"/>
      <c r="EM390" s="1076" t="s">
        <v>96</v>
      </c>
      <c r="EN390" s="1076" t="s">
        <v>97</v>
      </c>
      <c r="EO390" s="1076" t="s">
        <v>98</v>
      </c>
      <c r="EP390" s="1077" t="s">
        <v>443</v>
      </c>
      <c r="EQ390" s="1167"/>
      <c r="EU390" s="1076" t="s">
        <v>96</v>
      </c>
      <c r="EV390" s="1076" t="s">
        <v>97</v>
      </c>
      <c r="EW390" s="1076" t="s">
        <v>98</v>
      </c>
      <c r="EX390" s="1077" t="s">
        <v>443</v>
      </c>
      <c r="EY390" s="1167"/>
      <c r="FC390" s="1076" t="s">
        <v>96</v>
      </c>
      <c r="FD390" s="1076" t="s">
        <v>97</v>
      </c>
      <c r="FE390" s="1076" t="s">
        <v>98</v>
      </c>
      <c r="FF390" s="1077" t="s">
        <v>443</v>
      </c>
      <c r="FG390" s="1167"/>
      <c r="FK390" s="1076" t="s">
        <v>96</v>
      </c>
      <c r="FL390" s="1076" t="s">
        <v>97</v>
      </c>
      <c r="FM390" s="1076" t="s">
        <v>98</v>
      </c>
      <c r="FN390" s="1077" t="s">
        <v>443</v>
      </c>
      <c r="FO390" s="1167"/>
    </row>
    <row r="391" spans="2:171" ht="19.5">
      <c r="B391" s="1437" t="s">
        <v>448</v>
      </c>
      <c r="C391" s="1070" t="s">
        <v>97</v>
      </c>
      <c r="D391" s="1070"/>
      <c r="E391" s="1198" t="str">
        <f>Ratios!C13</f>
        <v>PROD</v>
      </c>
      <c r="G391" s="1200">
        <f>Ratios!D13</f>
        <v>0</v>
      </c>
      <c r="H391" s="1200">
        <f>Ratios!E13</f>
        <v>0</v>
      </c>
      <c r="I391" s="1200">
        <f>Ratios!F13</f>
        <v>0</v>
      </c>
      <c r="J391" s="1200">
        <f>Ratios!G13</f>
        <v>0</v>
      </c>
      <c r="K391" s="1167">
        <f t="shared" ref="K391:K397" si="1174">IF($E391="DIRECT",0,1)</f>
        <v>1</v>
      </c>
      <c r="O391" s="1200">
        <f t="shared" ref="O391:O397" si="1175">$G391</f>
        <v>0</v>
      </c>
      <c r="P391" s="1200">
        <f t="shared" ref="P391:P396" si="1176">$H391</f>
        <v>0</v>
      </c>
      <c r="Q391" s="1200">
        <f t="shared" ref="Q391:Q396" si="1177">$I391</f>
        <v>0</v>
      </c>
      <c r="R391" s="1200">
        <f t="shared" ref="R391:R396" si="1178">$J391</f>
        <v>0</v>
      </c>
      <c r="S391" s="1167"/>
      <c r="W391" s="1200">
        <f t="shared" ref="W391:W397" si="1179">$G391</f>
        <v>0</v>
      </c>
      <c r="X391" s="1200">
        <f t="shared" ref="X391:X396" si="1180">$H391</f>
        <v>0</v>
      </c>
      <c r="Y391" s="1200">
        <f t="shared" ref="Y391:Y396" si="1181">$I391</f>
        <v>0</v>
      </c>
      <c r="Z391" s="1200">
        <f t="shared" ref="Z391:Z396" si="1182">$J391</f>
        <v>0</v>
      </c>
      <c r="AA391" s="1167"/>
      <c r="AE391" s="1200">
        <f t="shared" ref="AE391:AE397" si="1183">$G391</f>
        <v>0</v>
      </c>
      <c r="AF391" s="1200">
        <f t="shared" ref="AF391:AF396" si="1184">$H391</f>
        <v>0</v>
      </c>
      <c r="AG391" s="1200">
        <f t="shared" ref="AG391:AG396" si="1185">$I391</f>
        <v>0</v>
      </c>
      <c r="AH391" s="1200">
        <f t="shared" ref="AH391:AH396" si="1186">$J391</f>
        <v>0</v>
      </c>
      <c r="AI391" s="1167"/>
      <c r="AM391" s="1200">
        <f t="shared" ref="AM391:AM397" si="1187">$G391</f>
        <v>0</v>
      </c>
      <c r="AN391" s="1200">
        <f t="shared" ref="AN391:AN396" si="1188">$H391</f>
        <v>0</v>
      </c>
      <c r="AO391" s="1200">
        <f t="shared" ref="AO391:AO396" si="1189">$I391</f>
        <v>0</v>
      </c>
      <c r="AP391" s="1200">
        <f t="shared" ref="AP391:AP396" si="1190">$J391</f>
        <v>0</v>
      </c>
      <c r="AQ391" s="1167"/>
      <c r="AU391" s="1200">
        <f t="shared" ref="AU391:AU397" si="1191">$G391</f>
        <v>0</v>
      </c>
      <c r="AV391" s="1200">
        <f t="shared" ref="AV391:AV396" si="1192">$H391</f>
        <v>0</v>
      </c>
      <c r="AW391" s="1200">
        <f t="shared" ref="AW391:AW396" si="1193">$I391</f>
        <v>0</v>
      </c>
      <c r="AX391" s="1200">
        <f t="shared" ref="AX391:AX396" si="1194">$J391</f>
        <v>0</v>
      </c>
      <c r="AY391" s="1167"/>
      <c r="BC391" s="1200">
        <f t="shared" ref="BC391:BC397" si="1195">$G391</f>
        <v>0</v>
      </c>
      <c r="BD391" s="1200">
        <f t="shared" ref="BD391:BD396" si="1196">$H391</f>
        <v>0</v>
      </c>
      <c r="BE391" s="1200">
        <f t="shared" ref="BE391:BE396" si="1197">$I391</f>
        <v>0</v>
      </c>
      <c r="BF391" s="1200">
        <f t="shared" ref="BF391:BF396" si="1198">$J391</f>
        <v>0</v>
      </c>
      <c r="BG391" s="1167"/>
      <c r="BK391" s="1200">
        <f t="shared" ref="BK391:BK397" si="1199">$G391</f>
        <v>0</v>
      </c>
      <c r="BL391" s="1200">
        <f t="shared" ref="BL391:BL396" si="1200">$H391</f>
        <v>0</v>
      </c>
      <c r="BM391" s="1200">
        <f t="shared" ref="BM391:BM396" si="1201">$I391</f>
        <v>0</v>
      </c>
      <c r="BN391" s="1200">
        <f t="shared" ref="BN391:BN396" si="1202">$J391</f>
        <v>0</v>
      </c>
      <c r="BO391" s="1167"/>
      <c r="BS391" s="1200">
        <f t="shared" ref="BS391:BS397" si="1203">$G391</f>
        <v>0</v>
      </c>
      <c r="BT391" s="1200">
        <f t="shared" ref="BT391:BT396" si="1204">$H391</f>
        <v>0</v>
      </c>
      <c r="BU391" s="1200">
        <f t="shared" ref="BU391:BU396" si="1205">$I391</f>
        <v>0</v>
      </c>
      <c r="BV391" s="1200">
        <f t="shared" ref="BV391:BV396" si="1206">$J391</f>
        <v>0</v>
      </c>
      <c r="BW391" s="1167"/>
      <c r="CA391" s="1200">
        <f t="shared" ref="CA391:CA397" si="1207">$G391</f>
        <v>0</v>
      </c>
      <c r="CB391" s="1200">
        <f t="shared" ref="CB391:CB396" si="1208">$H391</f>
        <v>0</v>
      </c>
      <c r="CC391" s="1200">
        <f t="shared" ref="CC391:CC396" si="1209">$I391</f>
        <v>0</v>
      </c>
      <c r="CD391" s="1200">
        <f t="shared" ref="CD391:CD396" si="1210">$J391</f>
        <v>0</v>
      </c>
      <c r="CE391" s="1167"/>
      <c r="CI391" s="1200">
        <f t="shared" ref="CI391:CI397" si="1211">$G391</f>
        <v>0</v>
      </c>
      <c r="CJ391" s="1200">
        <f t="shared" ref="CJ391:CJ396" si="1212">$H391</f>
        <v>0</v>
      </c>
      <c r="CK391" s="1200">
        <f t="shared" ref="CK391:CK396" si="1213">$I391</f>
        <v>0</v>
      </c>
      <c r="CL391" s="1200">
        <f t="shared" ref="CL391:CL396" si="1214">$J391</f>
        <v>0</v>
      </c>
      <c r="CM391" s="1167"/>
      <c r="CQ391" s="1200">
        <f t="shared" ref="CQ391:CQ397" si="1215">$G391</f>
        <v>0</v>
      </c>
      <c r="CR391" s="1200">
        <f t="shared" ref="CR391:CR396" si="1216">$H391</f>
        <v>0</v>
      </c>
      <c r="CS391" s="1200">
        <f t="shared" ref="CS391:CS396" si="1217">$I391</f>
        <v>0</v>
      </c>
      <c r="CT391" s="1200">
        <f t="shared" ref="CT391:CT396" si="1218">$J391</f>
        <v>0</v>
      </c>
      <c r="CU391" s="1167"/>
      <c r="CY391" s="1200">
        <f t="shared" ref="CY391:CY397" si="1219">$G391</f>
        <v>0</v>
      </c>
      <c r="CZ391" s="1200">
        <f t="shared" ref="CZ391:CZ396" si="1220">$H391</f>
        <v>0</v>
      </c>
      <c r="DA391" s="1200">
        <f t="shared" ref="DA391:DA396" si="1221">$I391</f>
        <v>0</v>
      </c>
      <c r="DB391" s="1200">
        <f t="shared" ref="DB391:DB396" si="1222">$J391</f>
        <v>0</v>
      </c>
      <c r="DC391" s="1167"/>
      <c r="DG391" s="1200">
        <f t="shared" ref="DG391:DG397" si="1223">$G391</f>
        <v>0</v>
      </c>
      <c r="DH391" s="1200">
        <f t="shared" ref="DH391:DH396" si="1224">$H391</f>
        <v>0</v>
      </c>
      <c r="DI391" s="1200">
        <f t="shared" ref="DI391:DI396" si="1225">$I391</f>
        <v>0</v>
      </c>
      <c r="DJ391" s="1200">
        <f t="shared" ref="DJ391:DJ396" si="1226">$J391</f>
        <v>0</v>
      </c>
      <c r="DK391" s="1167"/>
      <c r="DO391" s="1200">
        <f t="shared" ref="DO391:DO397" si="1227">$G391</f>
        <v>0</v>
      </c>
      <c r="DP391" s="1200">
        <f t="shared" ref="DP391:DP396" si="1228">$H391</f>
        <v>0</v>
      </c>
      <c r="DQ391" s="1200">
        <f t="shared" ref="DQ391:DQ396" si="1229">$I391</f>
        <v>0</v>
      </c>
      <c r="DR391" s="1200">
        <f t="shared" ref="DR391:DR396" si="1230">$J391</f>
        <v>0</v>
      </c>
      <c r="DS391" s="1167"/>
      <c r="DW391" s="1200">
        <f t="shared" ref="DW391:DW397" si="1231">$G391</f>
        <v>0</v>
      </c>
      <c r="DX391" s="1200">
        <f t="shared" ref="DX391:DX396" si="1232">$H391</f>
        <v>0</v>
      </c>
      <c r="DY391" s="1200">
        <f t="shared" ref="DY391:DY396" si="1233">$I391</f>
        <v>0</v>
      </c>
      <c r="DZ391" s="1200">
        <f t="shared" ref="DZ391:DZ396" si="1234">$J391</f>
        <v>0</v>
      </c>
      <c r="EA391" s="1167"/>
      <c r="EE391" s="1200">
        <f t="shared" ref="EE391:EE397" si="1235">$G391</f>
        <v>0</v>
      </c>
      <c r="EF391" s="1200">
        <f t="shared" ref="EF391:EF396" si="1236">$H391</f>
        <v>0</v>
      </c>
      <c r="EG391" s="1200">
        <f t="shared" ref="EG391:EG396" si="1237">$I391</f>
        <v>0</v>
      </c>
      <c r="EH391" s="1200">
        <f t="shared" ref="EH391:EH396" si="1238">$J391</f>
        <v>0</v>
      </c>
      <c r="EI391" s="1167"/>
      <c r="EM391" s="1200">
        <f t="shared" ref="EM391:EM397" si="1239">$G391</f>
        <v>0</v>
      </c>
      <c r="EN391" s="1200">
        <f t="shared" ref="EN391:EN396" si="1240">$H391</f>
        <v>0</v>
      </c>
      <c r="EO391" s="1200">
        <f t="shared" ref="EO391:EO396" si="1241">$I391</f>
        <v>0</v>
      </c>
      <c r="EP391" s="1200">
        <f t="shared" ref="EP391:EP396" si="1242">$J391</f>
        <v>0</v>
      </c>
      <c r="EQ391" s="1167"/>
      <c r="EU391" s="1200">
        <f t="shared" ref="EU391:EU397" si="1243">$G391</f>
        <v>0</v>
      </c>
      <c r="EV391" s="1200">
        <f t="shared" ref="EV391:EV396" si="1244">$H391</f>
        <v>0</v>
      </c>
      <c r="EW391" s="1200">
        <f t="shared" ref="EW391:EW396" si="1245">$I391</f>
        <v>0</v>
      </c>
      <c r="EX391" s="1200">
        <f t="shared" ref="EX391:EX396" si="1246">$J391</f>
        <v>0</v>
      </c>
      <c r="EY391" s="1167"/>
      <c r="FC391" s="1200">
        <f t="shared" ref="FC391:FC397" si="1247">$G391</f>
        <v>0</v>
      </c>
      <c r="FD391" s="1200">
        <f t="shared" ref="FD391:FD396" si="1248">$H391</f>
        <v>0</v>
      </c>
      <c r="FE391" s="1200">
        <f t="shared" ref="FE391:FE396" si="1249">$I391</f>
        <v>0</v>
      </c>
      <c r="FF391" s="1200">
        <f t="shared" ref="FF391:FF396" si="1250">$J391</f>
        <v>0</v>
      </c>
      <c r="FG391" s="1167"/>
      <c r="FK391" s="1200">
        <f t="shared" ref="FK391:FK397" si="1251">$G391</f>
        <v>0</v>
      </c>
      <c r="FL391" s="1200">
        <f t="shared" ref="FL391:FL396" si="1252">$H391</f>
        <v>0</v>
      </c>
      <c r="FM391" s="1200">
        <f t="shared" ref="FM391:FM396" si="1253">$I391</f>
        <v>0</v>
      </c>
      <c r="FN391" s="1200">
        <f t="shared" ref="FN391:FN396" si="1254">$J391</f>
        <v>0</v>
      </c>
      <c r="FO391" s="1167"/>
    </row>
    <row r="392" spans="2:171" ht="16.5">
      <c r="B392" s="1438"/>
      <c r="C392" s="1070" t="s">
        <v>98</v>
      </c>
      <c r="D392" s="1070"/>
      <c r="E392" s="1198" t="str">
        <f>Ratios!C14</f>
        <v>TRANS</v>
      </c>
      <c r="G392" s="1200">
        <f>Ratios!D14</f>
        <v>0</v>
      </c>
      <c r="H392" s="1200">
        <f>Ratios!E14</f>
        <v>0</v>
      </c>
      <c r="I392" s="1200">
        <f>Ratios!F14</f>
        <v>0</v>
      </c>
      <c r="J392" s="1200">
        <f>Ratios!G14</f>
        <v>0</v>
      </c>
      <c r="K392" s="1167">
        <f t="shared" si="1174"/>
        <v>1</v>
      </c>
      <c r="O392" s="1200">
        <f t="shared" si="1175"/>
        <v>0</v>
      </c>
      <c r="P392" s="1200">
        <f t="shared" si="1176"/>
        <v>0</v>
      </c>
      <c r="Q392" s="1200">
        <f t="shared" si="1177"/>
        <v>0</v>
      </c>
      <c r="R392" s="1200">
        <f t="shared" si="1178"/>
        <v>0</v>
      </c>
      <c r="S392" s="1167"/>
      <c r="W392" s="1200">
        <f t="shared" si="1179"/>
        <v>0</v>
      </c>
      <c r="X392" s="1200">
        <f t="shared" si="1180"/>
        <v>0</v>
      </c>
      <c r="Y392" s="1200">
        <f t="shared" si="1181"/>
        <v>0</v>
      </c>
      <c r="Z392" s="1200">
        <f t="shared" si="1182"/>
        <v>0</v>
      </c>
      <c r="AA392" s="1167"/>
      <c r="AE392" s="1200">
        <f t="shared" si="1183"/>
        <v>0</v>
      </c>
      <c r="AF392" s="1200">
        <f t="shared" si="1184"/>
        <v>0</v>
      </c>
      <c r="AG392" s="1200">
        <f t="shared" si="1185"/>
        <v>0</v>
      </c>
      <c r="AH392" s="1200">
        <f t="shared" si="1186"/>
        <v>0</v>
      </c>
      <c r="AI392" s="1167"/>
      <c r="AM392" s="1200">
        <f t="shared" si="1187"/>
        <v>0</v>
      </c>
      <c r="AN392" s="1200">
        <f t="shared" si="1188"/>
        <v>0</v>
      </c>
      <c r="AO392" s="1200">
        <f t="shared" si="1189"/>
        <v>0</v>
      </c>
      <c r="AP392" s="1200">
        <f t="shared" si="1190"/>
        <v>0</v>
      </c>
      <c r="AQ392" s="1167"/>
      <c r="AU392" s="1200">
        <f t="shared" si="1191"/>
        <v>0</v>
      </c>
      <c r="AV392" s="1200">
        <f t="shared" si="1192"/>
        <v>0</v>
      </c>
      <c r="AW392" s="1200">
        <f t="shared" si="1193"/>
        <v>0</v>
      </c>
      <c r="AX392" s="1200">
        <f t="shared" si="1194"/>
        <v>0</v>
      </c>
      <c r="AY392" s="1167"/>
      <c r="BC392" s="1200">
        <f t="shared" si="1195"/>
        <v>0</v>
      </c>
      <c r="BD392" s="1200">
        <f t="shared" si="1196"/>
        <v>0</v>
      </c>
      <c r="BE392" s="1200">
        <f t="shared" si="1197"/>
        <v>0</v>
      </c>
      <c r="BF392" s="1200">
        <f t="shared" si="1198"/>
        <v>0</v>
      </c>
      <c r="BG392" s="1167"/>
      <c r="BK392" s="1200">
        <f t="shared" si="1199"/>
        <v>0</v>
      </c>
      <c r="BL392" s="1200">
        <f t="shared" si="1200"/>
        <v>0</v>
      </c>
      <c r="BM392" s="1200">
        <f t="shared" si="1201"/>
        <v>0</v>
      </c>
      <c r="BN392" s="1200">
        <f t="shared" si="1202"/>
        <v>0</v>
      </c>
      <c r="BO392" s="1167"/>
      <c r="BS392" s="1200">
        <f t="shared" si="1203"/>
        <v>0</v>
      </c>
      <c r="BT392" s="1200">
        <f t="shared" si="1204"/>
        <v>0</v>
      </c>
      <c r="BU392" s="1200">
        <f t="shared" si="1205"/>
        <v>0</v>
      </c>
      <c r="BV392" s="1200">
        <f t="shared" si="1206"/>
        <v>0</v>
      </c>
      <c r="BW392" s="1167"/>
      <c r="CA392" s="1200">
        <f t="shared" si="1207"/>
        <v>0</v>
      </c>
      <c r="CB392" s="1200">
        <f t="shared" si="1208"/>
        <v>0</v>
      </c>
      <c r="CC392" s="1200">
        <f t="shared" si="1209"/>
        <v>0</v>
      </c>
      <c r="CD392" s="1200">
        <f t="shared" si="1210"/>
        <v>0</v>
      </c>
      <c r="CE392" s="1167"/>
      <c r="CI392" s="1200">
        <f t="shared" si="1211"/>
        <v>0</v>
      </c>
      <c r="CJ392" s="1200">
        <f t="shared" si="1212"/>
        <v>0</v>
      </c>
      <c r="CK392" s="1200">
        <f t="shared" si="1213"/>
        <v>0</v>
      </c>
      <c r="CL392" s="1200">
        <f t="shared" si="1214"/>
        <v>0</v>
      </c>
      <c r="CM392" s="1167"/>
      <c r="CQ392" s="1200">
        <f t="shared" si="1215"/>
        <v>0</v>
      </c>
      <c r="CR392" s="1200">
        <f t="shared" si="1216"/>
        <v>0</v>
      </c>
      <c r="CS392" s="1200">
        <f t="shared" si="1217"/>
        <v>0</v>
      </c>
      <c r="CT392" s="1200">
        <f t="shared" si="1218"/>
        <v>0</v>
      </c>
      <c r="CU392" s="1167"/>
      <c r="CY392" s="1200">
        <f t="shared" si="1219"/>
        <v>0</v>
      </c>
      <c r="CZ392" s="1200">
        <f t="shared" si="1220"/>
        <v>0</v>
      </c>
      <c r="DA392" s="1200">
        <f t="shared" si="1221"/>
        <v>0</v>
      </c>
      <c r="DB392" s="1200">
        <f t="shared" si="1222"/>
        <v>0</v>
      </c>
      <c r="DC392" s="1167"/>
      <c r="DG392" s="1200">
        <f t="shared" si="1223"/>
        <v>0</v>
      </c>
      <c r="DH392" s="1200">
        <f t="shared" si="1224"/>
        <v>0</v>
      </c>
      <c r="DI392" s="1200">
        <f t="shared" si="1225"/>
        <v>0</v>
      </c>
      <c r="DJ392" s="1200">
        <f t="shared" si="1226"/>
        <v>0</v>
      </c>
      <c r="DK392" s="1167"/>
      <c r="DO392" s="1200">
        <f t="shared" si="1227"/>
        <v>0</v>
      </c>
      <c r="DP392" s="1200">
        <f t="shared" si="1228"/>
        <v>0</v>
      </c>
      <c r="DQ392" s="1200">
        <f t="shared" si="1229"/>
        <v>0</v>
      </c>
      <c r="DR392" s="1200">
        <f t="shared" si="1230"/>
        <v>0</v>
      </c>
      <c r="DS392" s="1167"/>
      <c r="DW392" s="1200">
        <f t="shared" si="1231"/>
        <v>0</v>
      </c>
      <c r="DX392" s="1200">
        <f t="shared" si="1232"/>
        <v>0</v>
      </c>
      <c r="DY392" s="1200">
        <f t="shared" si="1233"/>
        <v>0</v>
      </c>
      <c r="DZ392" s="1200">
        <f t="shared" si="1234"/>
        <v>0</v>
      </c>
      <c r="EA392" s="1167"/>
      <c r="EE392" s="1200">
        <f t="shared" si="1235"/>
        <v>0</v>
      </c>
      <c r="EF392" s="1200">
        <f t="shared" si="1236"/>
        <v>0</v>
      </c>
      <c r="EG392" s="1200">
        <f t="shared" si="1237"/>
        <v>0</v>
      </c>
      <c r="EH392" s="1200">
        <f t="shared" si="1238"/>
        <v>0</v>
      </c>
      <c r="EI392" s="1167"/>
      <c r="EM392" s="1200">
        <f t="shared" si="1239"/>
        <v>0</v>
      </c>
      <c r="EN392" s="1200">
        <f t="shared" si="1240"/>
        <v>0</v>
      </c>
      <c r="EO392" s="1200">
        <f t="shared" si="1241"/>
        <v>0</v>
      </c>
      <c r="EP392" s="1200">
        <f t="shared" si="1242"/>
        <v>0</v>
      </c>
      <c r="EQ392" s="1167"/>
      <c r="EU392" s="1200">
        <f t="shared" si="1243"/>
        <v>0</v>
      </c>
      <c r="EV392" s="1200">
        <f t="shared" si="1244"/>
        <v>0</v>
      </c>
      <c r="EW392" s="1200">
        <f t="shared" si="1245"/>
        <v>0</v>
      </c>
      <c r="EX392" s="1200">
        <f t="shared" si="1246"/>
        <v>0</v>
      </c>
      <c r="EY392" s="1167"/>
      <c r="FC392" s="1200">
        <f t="shared" si="1247"/>
        <v>0</v>
      </c>
      <c r="FD392" s="1200">
        <f t="shared" si="1248"/>
        <v>0</v>
      </c>
      <c r="FE392" s="1200">
        <f t="shared" si="1249"/>
        <v>0</v>
      </c>
      <c r="FF392" s="1200">
        <f t="shared" si="1250"/>
        <v>0</v>
      </c>
      <c r="FG392" s="1167"/>
      <c r="FK392" s="1200">
        <f t="shared" si="1251"/>
        <v>0</v>
      </c>
      <c r="FL392" s="1200">
        <f t="shared" si="1252"/>
        <v>0</v>
      </c>
      <c r="FM392" s="1200">
        <f t="shared" si="1253"/>
        <v>0</v>
      </c>
      <c r="FN392" s="1200">
        <f t="shared" si="1254"/>
        <v>0</v>
      </c>
      <c r="FO392" s="1167"/>
    </row>
    <row r="393" spans="2:171" ht="16.5">
      <c r="B393" s="1438"/>
      <c r="C393" s="1070" t="s">
        <v>443</v>
      </c>
      <c r="D393" s="1070"/>
      <c r="E393" s="1198" t="str">
        <f>Ratios!C15</f>
        <v>DIST</v>
      </c>
      <c r="G393" s="1200">
        <f>Ratios!D15</f>
        <v>0</v>
      </c>
      <c r="H393" s="1200">
        <f>Ratios!E15</f>
        <v>0</v>
      </c>
      <c r="I393" s="1200">
        <f>Ratios!F15</f>
        <v>0</v>
      </c>
      <c r="J393" s="1200">
        <f>Ratios!G15</f>
        <v>0</v>
      </c>
      <c r="K393" s="1167">
        <f t="shared" si="1174"/>
        <v>1</v>
      </c>
      <c r="O393" s="1200">
        <f t="shared" si="1175"/>
        <v>0</v>
      </c>
      <c r="P393" s="1200">
        <f t="shared" si="1176"/>
        <v>0</v>
      </c>
      <c r="Q393" s="1200">
        <f t="shared" si="1177"/>
        <v>0</v>
      </c>
      <c r="R393" s="1200">
        <f t="shared" si="1178"/>
        <v>0</v>
      </c>
      <c r="S393" s="1167"/>
      <c r="W393" s="1200">
        <f t="shared" si="1179"/>
        <v>0</v>
      </c>
      <c r="X393" s="1200">
        <f t="shared" si="1180"/>
        <v>0</v>
      </c>
      <c r="Y393" s="1200">
        <f t="shared" si="1181"/>
        <v>0</v>
      </c>
      <c r="Z393" s="1200">
        <f t="shared" si="1182"/>
        <v>0</v>
      </c>
      <c r="AA393" s="1167"/>
      <c r="AE393" s="1200">
        <f t="shared" si="1183"/>
        <v>0</v>
      </c>
      <c r="AF393" s="1200">
        <f t="shared" si="1184"/>
        <v>0</v>
      </c>
      <c r="AG393" s="1200">
        <f t="shared" si="1185"/>
        <v>0</v>
      </c>
      <c r="AH393" s="1200">
        <f t="shared" si="1186"/>
        <v>0</v>
      </c>
      <c r="AI393" s="1167"/>
      <c r="AM393" s="1200">
        <f t="shared" si="1187"/>
        <v>0</v>
      </c>
      <c r="AN393" s="1200">
        <f t="shared" si="1188"/>
        <v>0</v>
      </c>
      <c r="AO393" s="1200">
        <f t="shared" si="1189"/>
        <v>0</v>
      </c>
      <c r="AP393" s="1200">
        <f t="shared" si="1190"/>
        <v>0</v>
      </c>
      <c r="AQ393" s="1167"/>
      <c r="AU393" s="1200">
        <f t="shared" si="1191"/>
        <v>0</v>
      </c>
      <c r="AV393" s="1200">
        <f t="shared" si="1192"/>
        <v>0</v>
      </c>
      <c r="AW393" s="1200">
        <f t="shared" si="1193"/>
        <v>0</v>
      </c>
      <c r="AX393" s="1200">
        <f t="shared" si="1194"/>
        <v>0</v>
      </c>
      <c r="AY393" s="1167"/>
      <c r="BC393" s="1200">
        <f t="shared" si="1195"/>
        <v>0</v>
      </c>
      <c r="BD393" s="1200">
        <f t="shared" si="1196"/>
        <v>0</v>
      </c>
      <c r="BE393" s="1200">
        <f t="shared" si="1197"/>
        <v>0</v>
      </c>
      <c r="BF393" s="1200">
        <f t="shared" si="1198"/>
        <v>0</v>
      </c>
      <c r="BG393" s="1167"/>
      <c r="BK393" s="1200">
        <f t="shared" si="1199"/>
        <v>0</v>
      </c>
      <c r="BL393" s="1200">
        <f t="shared" si="1200"/>
        <v>0</v>
      </c>
      <c r="BM393" s="1200">
        <f t="shared" si="1201"/>
        <v>0</v>
      </c>
      <c r="BN393" s="1200">
        <f t="shared" si="1202"/>
        <v>0</v>
      </c>
      <c r="BO393" s="1167"/>
      <c r="BS393" s="1200">
        <f t="shared" si="1203"/>
        <v>0</v>
      </c>
      <c r="BT393" s="1200">
        <f t="shared" si="1204"/>
        <v>0</v>
      </c>
      <c r="BU393" s="1200">
        <f t="shared" si="1205"/>
        <v>0</v>
      </c>
      <c r="BV393" s="1200">
        <f t="shared" si="1206"/>
        <v>0</v>
      </c>
      <c r="BW393" s="1167"/>
      <c r="CA393" s="1200">
        <f t="shared" si="1207"/>
        <v>0</v>
      </c>
      <c r="CB393" s="1200">
        <f t="shared" si="1208"/>
        <v>0</v>
      </c>
      <c r="CC393" s="1200">
        <f t="shared" si="1209"/>
        <v>0</v>
      </c>
      <c r="CD393" s="1200">
        <f t="shared" si="1210"/>
        <v>0</v>
      </c>
      <c r="CE393" s="1167"/>
      <c r="CI393" s="1200">
        <f t="shared" si="1211"/>
        <v>0</v>
      </c>
      <c r="CJ393" s="1200">
        <f t="shared" si="1212"/>
        <v>0</v>
      </c>
      <c r="CK393" s="1200">
        <f t="shared" si="1213"/>
        <v>0</v>
      </c>
      <c r="CL393" s="1200">
        <f t="shared" si="1214"/>
        <v>0</v>
      </c>
      <c r="CM393" s="1167"/>
      <c r="CQ393" s="1200">
        <f t="shared" si="1215"/>
        <v>0</v>
      </c>
      <c r="CR393" s="1200">
        <f t="shared" si="1216"/>
        <v>0</v>
      </c>
      <c r="CS393" s="1200">
        <f t="shared" si="1217"/>
        <v>0</v>
      </c>
      <c r="CT393" s="1200">
        <f t="shared" si="1218"/>
        <v>0</v>
      </c>
      <c r="CU393" s="1167"/>
      <c r="CY393" s="1200">
        <f t="shared" si="1219"/>
        <v>0</v>
      </c>
      <c r="CZ393" s="1200">
        <f t="shared" si="1220"/>
        <v>0</v>
      </c>
      <c r="DA393" s="1200">
        <f t="shared" si="1221"/>
        <v>0</v>
      </c>
      <c r="DB393" s="1200">
        <f t="shared" si="1222"/>
        <v>0</v>
      </c>
      <c r="DC393" s="1167"/>
      <c r="DG393" s="1200">
        <f t="shared" si="1223"/>
        <v>0</v>
      </c>
      <c r="DH393" s="1200">
        <f t="shared" si="1224"/>
        <v>0</v>
      </c>
      <c r="DI393" s="1200">
        <f t="shared" si="1225"/>
        <v>0</v>
      </c>
      <c r="DJ393" s="1200">
        <f t="shared" si="1226"/>
        <v>0</v>
      </c>
      <c r="DK393" s="1167"/>
      <c r="DO393" s="1200">
        <f t="shared" si="1227"/>
        <v>0</v>
      </c>
      <c r="DP393" s="1200">
        <f t="shared" si="1228"/>
        <v>0</v>
      </c>
      <c r="DQ393" s="1200">
        <f t="shared" si="1229"/>
        <v>0</v>
      </c>
      <c r="DR393" s="1200">
        <f t="shared" si="1230"/>
        <v>0</v>
      </c>
      <c r="DS393" s="1167"/>
      <c r="DW393" s="1200">
        <f t="shared" si="1231"/>
        <v>0</v>
      </c>
      <c r="DX393" s="1200">
        <f t="shared" si="1232"/>
        <v>0</v>
      </c>
      <c r="DY393" s="1200">
        <f t="shared" si="1233"/>
        <v>0</v>
      </c>
      <c r="DZ393" s="1200">
        <f t="shared" si="1234"/>
        <v>0</v>
      </c>
      <c r="EA393" s="1167"/>
      <c r="EE393" s="1200">
        <f t="shared" si="1235"/>
        <v>0</v>
      </c>
      <c r="EF393" s="1200">
        <f t="shared" si="1236"/>
        <v>0</v>
      </c>
      <c r="EG393" s="1200">
        <f t="shared" si="1237"/>
        <v>0</v>
      </c>
      <c r="EH393" s="1200">
        <f t="shared" si="1238"/>
        <v>0</v>
      </c>
      <c r="EI393" s="1167"/>
      <c r="EM393" s="1200">
        <f t="shared" si="1239"/>
        <v>0</v>
      </c>
      <c r="EN393" s="1200">
        <f t="shared" si="1240"/>
        <v>0</v>
      </c>
      <c r="EO393" s="1200">
        <f t="shared" si="1241"/>
        <v>0</v>
      </c>
      <c r="EP393" s="1200">
        <f t="shared" si="1242"/>
        <v>0</v>
      </c>
      <c r="EQ393" s="1167"/>
      <c r="EU393" s="1200">
        <f t="shared" si="1243"/>
        <v>0</v>
      </c>
      <c r="EV393" s="1200">
        <f t="shared" si="1244"/>
        <v>0</v>
      </c>
      <c r="EW393" s="1200">
        <f t="shared" si="1245"/>
        <v>0</v>
      </c>
      <c r="EX393" s="1200">
        <f t="shared" si="1246"/>
        <v>0</v>
      </c>
      <c r="EY393" s="1167"/>
      <c r="FC393" s="1200">
        <f t="shared" si="1247"/>
        <v>0</v>
      </c>
      <c r="FD393" s="1200">
        <f t="shared" si="1248"/>
        <v>0</v>
      </c>
      <c r="FE393" s="1200">
        <f t="shared" si="1249"/>
        <v>0</v>
      </c>
      <c r="FF393" s="1200">
        <f t="shared" si="1250"/>
        <v>0</v>
      </c>
      <c r="FG393" s="1167"/>
      <c r="FK393" s="1200">
        <f t="shared" si="1251"/>
        <v>0</v>
      </c>
      <c r="FL393" s="1200">
        <f t="shared" si="1252"/>
        <v>0</v>
      </c>
      <c r="FM393" s="1200">
        <f t="shared" si="1253"/>
        <v>0</v>
      </c>
      <c r="FN393" s="1200">
        <f t="shared" si="1254"/>
        <v>0</v>
      </c>
      <c r="FO393" s="1167"/>
    </row>
    <row r="394" spans="2:171" ht="16.5">
      <c r="B394" s="1438"/>
      <c r="C394" s="1070" t="s">
        <v>444</v>
      </c>
      <c r="D394" s="1070"/>
      <c r="E394" s="1198" t="str">
        <f>Ratios!C16</f>
        <v>DIST</v>
      </c>
      <c r="G394" s="1200">
        <f>Ratios!D16</f>
        <v>0</v>
      </c>
      <c r="H394" s="1200">
        <f>Ratios!E16</f>
        <v>0</v>
      </c>
      <c r="I394" s="1200">
        <f>Ratios!F16</f>
        <v>0</v>
      </c>
      <c r="J394" s="1200">
        <f>Ratios!G16</f>
        <v>0</v>
      </c>
      <c r="K394" s="1167">
        <f t="shared" si="1174"/>
        <v>1</v>
      </c>
      <c r="O394" s="1200">
        <f t="shared" si="1175"/>
        <v>0</v>
      </c>
      <c r="P394" s="1200">
        <f t="shared" si="1176"/>
        <v>0</v>
      </c>
      <c r="Q394" s="1200">
        <f t="shared" si="1177"/>
        <v>0</v>
      </c>
      <c r="R394" s="1200">
        <f t="shared" si="1178"/>
        <v>0</v>
      </c>
      <c r="S394" s="1167"/>
      <c r="W394" s="1200">
        <f t="shared" si="1179"/>
        <v>0</v>
      </c>
      <c r="X394" s="1200">
        <f t="shared" si="1180"/>
        <v>0</v>
      </c>
      <c r="Y394" s="1200">
        <f t="shared" si="1181"/>
        <v>0</v>
      </c>
      <c r="Z394" s="1200">
        <f t="shared" si="1182"/>
        <v>0</v>
      </c>
      <c r="AA394" s="1167"/>
      <c r="AE394" s="1200">
        <f t="shared" si="1183"/>
        <v>0</v>
      </c>
      <c r="AF394" s="1200">
        <f t="shared" si="1184"/>
        <v>0</v>
      </c>
      <c r="AG394" s="1200">
        <f t="shared" si="1185"/>
        <v>0</v>
      </c>
      <c r="AH394" s="1200">
        <f t="shared" si="1186"/>
        <v>0</v>
      </c>
      <c r="AI394" s="1167"/>
      <c r="AM394" s="1200">
        <f t="shared" si="1187"/>
        <v>0</v>
      </c>
      <c r="AN394" s="1200">
        <f t="shared" si="1188"/>
        <v>0</v>
      </c>
      <c r="AO394" s="1200">
        <f t="shared" si="1189"/>
        <v>0</v>
      </c>
      <c r="AP394" s="1200">
        <f t="shared" si="1190"/>
        <v>0</v>
      </c>
      <c r="AQ394" s="1167"/>
      <c r="AU394" s="1200">
        <f t="shared" si="1191"/>
        <v>0</v>
      </c>
      <c r="AV394" s="1200">
        <f t="shared" si="1192"/>
        <v>0</v>
      </c>
      <c r="AW394" s="1200">
        <f t="shared" si="1193"/>
        <v>0</v>
      </c>
      <c r="AX394" s="1200">
        <f t="shared" si="1194"/>
        <v>0</v>
      </c>
      <c r="AY394" s="1167"/>
      <c r="BC394" s="1200">
        <f t="shared" si="1195"/>
        <v>0</v>
      </c>
      <c r="BD394" s="1200">
        <f t="shared" si="1196"/>
        <v>0</v>
      </c>
      <c r="BE394" s="1200">
        <f t="shared" si="1197"/>
        <v>0</v>
      </c>
      <c r="BF394" s="1200">
        <f t="shared" si="1198"/>
        <v>0</v>
      </c>
      <c r="BG394" s="1167"/>
      <c r="BK394" s="1200">
        <f t="shared" si="1199"/>
        <v>0</v>
      </c>
      <c r="BL394" s="1200">
        <f t="shared" si="1200"/>
        <v>0</v>
      </c>
      <c r="BM394" s="1200">
        <f t="shared" si="1201"/>
        <v>0</v>
      </c>
      <c r="BN394" s="1200">
        <f t="shared" si="1202"/>
        <v>0</v>
      </c>
      <c r="BO394" s="1167"/>
      <c r="BS394" s="1200">
        <f t="shared" si="1203"/>
        <v>0</v>
      </c>
      <c r="BT394" s="1200">
        <f t="shared" si="1204"/>
        <v>0</v>
      </c>
      <c r="BU394" s="1200">
        <f t="shared" si="1205"/>
        <v>0</v>
      </c>
      <c r="BV394" s="1200">
        <f t="shared" si="1206"/>
        <v>0</v>
      </c>
      <c r="BW394" s="1167"/>
      <c r="CA394" s="1200">
        <f t="shared" si="1207"/>
        <v>0</v>
      </c>
      <c r="CB394" s="1200">
        <f t="shared" si="1208"/>
        <v>0</v>
      </c>
      <c r="CC394" s="1200">
        <f t="shared" si="1209"/>
        <v>0</v>
      </c>
      <c r="CD394" s="1200">
        <f t="shared" si="1210"/>
        <v>0</v>
      </c>
      <c r="CE394" s="1167"/>
      <c r="CI394" s="1200">
        <f t="shared" si="1211"/>
        <v>0</v>
      </c>
      <c r="CJ394" s="1200">
        <f t="shared" si="1212"/>
        <v>0</v>
      </c>
      <c r="CK394" s="1200">
        <f t="shared" si="1213"/>
        <v>0</v>
      </c>
      <c r="CL394" s="1200">
        <f t="shared" si="1214"/>
        <v>0</v>
      </c>
      <c r="CM394" s="1167"/>
      <c r="CQ394" s="1200">
        <f t="shared" si="1215"/>
        <v>0</v>
      </c>
      <c r="CR394" s="1200">
        <f t="shared" si="1216"/>
        <v>0</v>
      </c>
      <c r="CS394" s="1200">
        <f t="shared" si="1217"/>
        <v>0</v>
      </c>
      <c r="CT394" s="1200">
        <f t="shared" si="1218"/>
        <v>0</v>
      </c>
      <c r="CU394" s="1167"/>
      <c r="CY394" s="1200">
        <f t="shared" si="1219"/>
        <v>0</v>
      </c>
      <c r="CZ394" s="1200">
        <f t="shared" si="1220"/>
        <v>0</v>
      </c>
      <c r="DA394" s="1200">
        <f t="shared" si="1221"/>
        <v>0</v>
      </c>
      <c r="DB394" s="1200">
        <f t="shared" si="1222"/>
        <v>0</v>
      </c>
      <c r="DC394" s="1167"/>
      <c r="DG394" s="1200">
        <f t="shared" si="1223"/>
        <v>0</v>
      </c>
      <c r="DH394" s="1200">
        <f t="shared" si="1224"/>
        <v>0</v>
      </c>
      <c r="DI394" s="1200">
        <f t="shared" si="1225"/>
        <v>0</v>
      </c>
      <c r="DJ394" s="1200">
        <f t="shared" si="1226"/>
        <v>0</v>
      </c>
      <c r="DK394" s="1167"/>
      <c r="DO394" s="1200">
        <f t="shared" si="1227"/>
        <v>0</v>
      </c>
      <c r="DP394" s="1200">
        <f t="shared" si="1228"/>
        <v>0</v>
      </c>
      <c r="DQ394" s="1200">
        <f t="shared" si="1229"/>
        <v>0</v>
      </c>
      <c r="DR394" s="1200">
        <f t="shared" si="1230"/>
        <v>0</v>
      </c>
      <c r="DS394" s="1167"/>
      <c r="DW394" s="1200">
        <f t="shared" si="1231"/>
        <v>0</v>
      </c>
      <c r="DX394" s="1200">
        <f t="shared" si="1232"/>
        <v>0</v>
      </c>
      <c r="DY394" s="1200">
        <f t="shared" si="1233"/>
        <v>0</v>
      </c>
      <c r="DZ394" s="1200">
        <f t="shared" si="1234"/>
        <v>0</v>
      </c>
      <c r="EA394" s="1167"/>
      <c r="EE394" s="1200">
        <f t="shared" si="1235"/>
        <v>0</v>
      </c>
      <c r="EF394" s="1200">
        <f t="shared" si="1236"/>
        <v>0</v>
      </c>
      <c r="EG394" s="1200">
        <f t="shared" si="1237"/>
        <v>0</v>
      </c>
      <c r="EH394" s="1200">
        <f t="shared" si="1238"/>
        <v>0</v>
      </c>
      <c r="EI394" s="1167"/>
      <c r="EM394" s="1200">
        <f t="shared" si="1239"/>
        <v>0</v>
      </c>
      <c r="EN394" s="1200">
        <f t="shared" si="1240"/>
        <v>0</v>
      </c>
      <c r="EO394" s="1200">
        <f t="shared" si="1241"/>
        <v>0</v>
      </c>
      <c r="EP394" s="1200">
        <f t="shared" si="1242"/>
        <v>0</v>
      </c>
      <c r="EQ394" s="1167"/>
      <c r="EU394" s="1200">
        <f t="shared" si="1243"/>
        <v>0</v>
      </c>
      <c r="EV394" s="1200">
        <f t="shared" si="1244"/>
        <v>0</v>
      </c>
      <c r="EW394" s="1200">
        <f t="shared" si="1245"/>
        <v>0</v>
      </c>
      <c r="EX394" s="1200">
        <f t="shared" si="1246"/>
        <v>0</v>
      </c>
      <c r="EY394" s="1167"/>
      <c r="FC394" s="1200">
        <f t="shared" si="1247"/>
        <v>0</v>
      </c>
      <c r="FD394" s="1200">
        <f t="shared" si="1248"/>
        <v>0</v>
      </c>
      <c r="FE394" s="1200">
        <f t="shared" si="1249"/>
        <v>0</v>
      </c>
      <c r="FF394" s="1200">
        <f t="shared" si="1250"/>
        <v>0</v>
      </c>
      <c r="FG394" s="1167"/>
      <c r="FK394" s="1200">
        <f t="shared" si="1251"/>
        <v>0</v>
      </c>
      <c r="FL394" s="1200">
        <f t="shared" si="1252"/>
        <v>0</v>
      </c>
      <c r="FM394" s="1200">
        <f t="shared" si="1253"/>
        <v>0</v>
      </c>
      <c r="FN394" s="1200">
        <f t="shared" si="1254"/>
        <v>0</v>
      </c>
      <c r="FO394" s="1167"/>
    </row>
    <row r="395" spans="2:171" ht="16.5">
      <c r="B395" s="1438"/>
      <c r="C395" s="1439" t="s">
        <v>445</v>
      </c>
      <c r="D395" s="1439"/>
      <c r="E395" s="1198" t="str">
        <f>Ratios!C17</f>
        <v>DIST</v>
      </c>
      <c r="G395" s="1200">
        <f>Ratios!D17</f>
        <v>0</v>
      </c>
      <c r="H395" s="1200">
        <f>Ratios!E17</f>
        <v>0</v>
      </c>
      <c r="I395" s="1200">
        <f>Ratios!F17</f>
        <v>0</v>
      </c>
      <c r="J395" s="1200">
        <f>Ratios!G17</f>
        <v>0</v>
      </c>
      <c r="K395" s="1167">
        <f t="shared" si="1174"/>
        <v>1</v>
      </c>
      <c r="O395" s="1200">
        <f t="shared" si="1175"/>
        <v>0</v>
      </c>
      <c r="P395" s="1200">
        <f t="shared" si="1176"/>
        <v>0</v>
      </c>
      <c r="Q395" s="1200">
        <f t="shared" si="1177"/>
        <v>0</v>
      </c>
      <c r="R395" s="1200">
        <f t="shared" si="1178"/>
        <v>0</v>
      </c>
      <c r="S395" s="1167"/>
      <c r="W395" s="1200">
        <f t="shared" si="1179"/>
        <v>0</v>
      </c>
      <c r="X395" s="1200">
        <f t="shared" si="1180"/>
        <v>0</v>
      </c>
      <c r="Y395" s="1200">
        <f t="shared" si="1181"/>
        <v>0</v>
      </c>
      <c r="Z395" s="1200">
        <f t="shared" si="1182"/>
        <v>0</v>
      </c>
      <c r="AA395" s="1167"/>
      <c r="AE395" s="1200">
        <f t="shared" si="1183"/>
        <v>0</v>
      </c>
      <c r="AF395" s="1200">
        <f t="shared" si="1184"/>
        <v>0</v>
      </c>
      <c r="AG395" s="1200">
        <f t="shared" si="1185"/>
        <v>0</v>
      </c>
      <c r="AH395" s="1200">
        <f t="shared" si="1186"/>
        <v>0</v>
      </c>
      <c r="AI395" s="1167"/>
      <c r="AM395" s="1200">
        <f t="shared" si="1187"/>
        <v>0</v>
      </c>
      <c r="AN395" s="1200">
        <f t="shared" si="1188"/>
        <v>0</v>
      </c>
      <c r="AO395" s="1200">
        <f t="shared" si="1189"/>
        <v>0</v>
      </c>
      <c r="AP395" s="1200">
        <f t="shared" si="1190"/>
        <v>0</v>
      </c>
      <c r="AQ395" s="1167"/>
      <c r="AU395" s="1200">
        <f t="shared" si="1191"/>
        <v>0</v>
      </c>
      <c r="AV395" s="1200">
        <f t="shared" si="1192"/>
        <v>0</v>
      </c>
      <c r="AW395" s="1200">
        <f t="shared" si="1193"/>
        <v>0</v>
      </c>
      <c r="AX395" s="1200">
        <f t="shared" si="1194"/>
        <v>0</v>
      </c>
      <c r="AY395" s="1167"/>
      <c r="BC395" s="1200">
        <f t="shared" si="1195"/>
        <v>0</v>
      </c>
      <c r="BD395" s="1200">
        <f t="shared" si="1196"/>
        <v>0</v>
      </c>
      <c r="BE395" s="1200">
        <f t="shared" si="1197"/>
        <v>0</v>
      </c>
      <c r="BF395" s="1200">
        <f t="shared" si="1198"/>
        <v>0</v>
      </c>
      <c r="BG395" s="1167"/>
      <c r="BK395" s="1200">
        <f t="shared" si="1199"/>
        <v>0</v>
      </c>
      <c r="BL395" s="1200">
        <f t="shared" si="1200"/>
        <v>0</v>
      </c>
      <c r="BM395" s="1200">
        <f t="shared" si="1201"/>
        <v>0</v>
      </c>
      <c r="BN395" s="1200">
        <f t="shared" si="1202"/>
        <v>0</v>
      </c>
      <c r="BO395" s="1167"/>
      <c r="BS395" s="1200">
        <f t="shared" si="1203"/>
        <v>0</v>
      </c>
      <c r="BT395" s="1200">
        <f t="shared" si="1204"/>
        <v>0</v>
      </c>
      <c r="BU395" s="1200">
        <f t="shared" si="1205"/>
        <v>0</v>
      </c>
      <c r="BV395" s="1200">
        <f t="shared" si="1206"/>
        <v>0</v>
      </c>
      <c r="BW395" s="1167"/>
      <c r="CA395" s="1200">
        <f t="shared" si="1207"/>
        <v>0</v>
      </c>
      <c r="CB395" s="1200">
        <f t="shared" si="1208"/>
        <v>0</v>
      </c>
      <c r="CC395" s="1200">
        <f t="shared" si="1209"/>
        <v>0</v>
      </c>
      <c r="CD395" s="1200">
        <f t="shared" si="1210"/>
        <v>0</v>
      </c>
      <c r="CE395" s="1167"/>
      <c r="CI395" s="1200">
        <f t="shared" si="1211"/>
        <v>0</v>
      </c>
      <c r="CJ395" s="1200">
        <f t="shared" si="1212"/>
        <v>0</v>
      </c>
      <c r="CK395" s="1200">
        <f t="shared" si="1213"/>
        <v>0</v>
      </c>
      <c r="CL395" s="1200">
        <f t="shared" si="1214"/>
        <v>0</v>
      </c>
      <c r="CM395" s="1167"/>
      <c r="CQ395" s="1200">
        <f t="shared" si="1215"/>
        <v>0</v>
      </c>
      <c r="CR395" s="1200">
        <f t="shared" si="1216"/>
        <v>0</v>
      </c>
      <c r="CS395" s="1200">
        <f t="shared" si="1217"/>
        <v>0</v>
      </c>
      <c r="CT395" s="1200">
        <f t="shared" si="1218"/>
        <v>0</v>
      </c>
      <c r="CU395" s="1167"/>
      <c r="CY395" s="1200">
        <f t="shared" si="1219"/>
        <v>0</v>
      </c>
      <c r="CZ395" s="1200">
        <f t="shared" si="1220"/>
        <v>0</v>
      </c>
      <c r="DA395" s="1200">
        <f t="shared" si="1221"/>
        <v>0</v>
      </c>
      <c r="DB395" s="1200">
        <f t="shared" si="1222"/>
        <v>0</v>
      </c>
      <c r="DC395" s="1167"/>
      <c r="DG395" s="1200">
        <f t="shared" si="1223"/>
        <v>0</v>
      </c>
      <c r="DH395" s="1200">
        <f t="shared" si="1224"/>
        <v>0</v>
      </c>
      <c r="DI395" s="1200">
        <f t="shared" si="1225"/>
        <v>0</v>
      </c>
      <c r="DJ395" s="1200">
        <f t="shared" si="1226"/>
        <v>0</v>
      </c>
      <c r="DK395" s="1167"/>
      <c r="DO395" s="1200">
        <f t="shared" si="1227"/>
        <v>0</v>
      </c>
      <c r="DP395" s="1200">
        <f t="shared" si="1228"/>
        <v>0</v>
      </c>
      <c r="DQ395" s="1200">
        <f t="shared" si="1229"/>
        <v>0</v>
      </c>
      <c r="DR395" s="1200">
        <f t="shared" si="1230"/>
        <v>0</v>
      </c>
      <c r="DS395" s="1167"/>
      <c r="DW395" s="1200">
        <f t="shared" si="1231"/>
        <v>0</v>
      </c>
      <c r="DX395" s="1200">
        <f t="shared" si="1232"/>
        <v>0</v>
      </c>
      <c r="DY395" s="1200">
        <f t="shared" si="1233"/>
        <v>0</v>
      </c>
      <c r="DZ395" s="1200">
        <f t="shared" si="1234"/>
        <v>0</v>
      </c>
      <c r="EA395" s="1167"/>
      <c r="EE395" s="1200">
        <f t="shared" si="1235"/>
        <v>0</v>
      </c>
      <c r="EF395" s="1200">
        <f t="shared" si="1236"/>
        <v>0</v>
      </c>
      <c r="EG395" s="1200">
        <f t="shared" si="1237"/>
        <v>0</v>
      </c>
      <c r="EH395" s="1200">
        <f t="shared" si="1238"/>
        <v>0</v>
      </c>
      <c r="EI395" s="1167"/>
      <c r="EM395" s="1200">
        <f t="shared" si="1239"/>
        <v>0</v>
      </c>
      <c r="EN395" s="1200">
        <f t="shared" si="1240"/>
        <v>0</v>
      </c>
      <c r="EO395" s="1200">
        <f t="shared" si="1241"/>
        <v>0</v>
      </c>
      <c r="EP395" s="1200">
        <f t="shared" si="1242"/>
        <v>0</v>
      </c>
      <c r="EQ395" s="1167"/>
      <c r="EU395" s="1200">
        <f t="shared" si="1243"/>
        <v>0</v>
      </c>
      <c r="EV395" s="1200">
        <f t="shared" si="1244"/>
        <v>0</v>
      </c>
      <c r="EW395" s="1200">
        <f t="shared" si="1245"/>
        <v>0</v>
      </c>
      <c r="EX395" s="1200">
        <f t="shared" si="1246"/>
        <v>0</v>
      </c>
      <c r="EY395" s="1167"/>
      <c r="FC395" s="1200">
        <f t="shared" si="1247"/>
        <v>0</v>
      </c>
      <c r="FD395" s="1200">
        <f t="shared" si="1248"/>
        <v>0</v>
      </c>
      <c r="FE395" s="1200">
        <f t="shared" si="1249"/>
        <v>0</v>
      </c>
      <c r="FF395" s="1200">
        <f t="shared" si="1250"/>
        <v>0</v>
      </c>
      <c r="FG395" s="1167"/>
      <c r="FK395" s="1200">
        <f t="shared" si="1251"/>
        <v>0</v>
      </c>
      <c r="FL395" s="1200">
        <f t="shared" si="1252"/>
        <v>0</v>
      </c>
      <c r="FM395" s="1200">
        <f t="shared" si="1253"/>
        <v>0</v>
      </c>
      <c r="FN395" s="1200">
        <f t="shared" si="1254"/>
        <v>0</v>
      </c>
      <c r="FO395" s="1167"/>
    </row>
    <row r="396" spans="2:171" ht="16.5">
      <c r="B396" s="1438"/>
      <c r="C396" s="1070" t="s">
        <v>446</v>
      </c>
      <c r="D396" s="1070"/>
      <c r="E396" s="1198" t="str">
        <f>Ratios!C18</f>
        <v>DIST</v>
      </c>
      <c r="G396" s="1200">
        <f>Ratios!D18</f>
        <v>0</v>
      </c>
      <c r="H396" s="1200">
        <f>Ratios!E18</f>
        <v>0</v>
      </c>
      <c r="I396" s="1200">
        <f>Ratios!F18</f>
        <v>0</v>
      </c>
      <c r="J396" s="1200">
        <f>Ratios!G18</f>
        <v>0</v>
      </c>
      <c r="K396" s="1167">
        <f t="shared" si="1174"/>
        <v>1</v>
      </c>
      <c r="O396" s="1200">
        <f t="shared" si="1175"/>
        <v>0</v>
      </c>
      <c r="P396" s="1200">
        <f t="shared" si="1176"/>
        <v>0</v>
      </c>
      <c r="Q396" s="1200">
        <f t="shared" si="1177"/>
        <v>0</v>
      </c>
      <c r="R396" s="1200">
        <f t="shared" si="1178"/>
        <v>0</v>
      </c>
      <c r="S396" s="1167"/>
      <c r="W396" s="1200">
        <f t="shared" si="1179"/>
        <v>0</v>
      </c>
      <c r="X396" s="1200">
        <f t="shared" si="1180"/>
        <v>0</v>
      </c>
      <c r="Y396" s="1200">
        <f t="shared" si="1181"/>
        <v>0</v>
      </c>
      <c r="Z396" s="1200">
        <f t="shared" si="1182"/>
        <v>0</v>
      </c>
      <c r="AA396" s="1167"/>
      <c r="AE396" s="1200">
        <f t="shared" si="1183"/>
        <v>0</v>
      </c>
      <c r="AF396" s="1200">
        <f t="shared" si="1184"/>
        <v>0</v>
      </c>
      <c r="AG396" s="1200">
        <f t="shared" si="1185"/>
        <v>0</v>
      </c>
      <c r="AH396" s="1200">
        <f t="shared" si="1186"/>
        <v>0</v>
      </c>
      <c r="AI396" s="1167"/>
      <c r="AM396" s="1200">
        <f t="shared" si="1187"/>
        <v>0</v>
      </c>
      <c r="AN396" s="1200">
        <f t="shared" si="1188"/>
        <v>0</v>
      </c>
      <c r="AO396" s="1200">
        <f t="shared" si="1189"/>
        <v>0</v>
      </c>
      <c r="AP396" s="1200">
        <f t="shared" si="1190"/>
        <v>0</v>
      </c>
      <c r="AQ396" s="1167"/>
      <c r="AU396" s="1200">
        <f t="shared" si="1191"/>
        <v>0</v>
      </c>
      <c r="AV396" s="1200">
        <f t="shared" si="1192"/>
        <v>0</v>
      </c>
      <c r="AW396" s="1200">
        <f t="shared" si="1193"/>
        <v>0</v>
      </c>
      <c r="AX396" s="1200">
        <f t="shared" si="1194"/>
        <v>0</v>
      </c>
      <c r="AY396" s="1167"/>
      <c r="BC396" s="1200">
        <f t="shared" si="1195"/>
        <v>0</v>
      </c>
      <c r="BD396" s="1200">
        <f t="shared" si="1196"/>
        <v>0</v>
      </c>
      <c r="BE396" s="1200">
        <f t="shared" si="1197"/>
        <v>0</v>
      </c>
      <c r="BF396" s="1200">
        <f t="shared" si="1198"/>
        <v>0</v>
      </c>
      <c r="BG396" s="1167"/>
      <c r="BK396" s="1200">
        <f t="shared" si="1199"/>
        <v>0</v>
      </c>
      <c r="BL396" s="1200">
        <f t="shared" si="1200"/>
        <v>0</v>
      </c>
      <c r="BM396" s="1200">
        <f t="shared" si="1201"/>
        <v>0</v>
      </c>
      <c r="BN396" s="1200">
        <f t="shared" si="1202"/>
        <v>0</v>
      </c>
      <c r="BO396" s="1167"/>
      <c r="BS396" s="1200">
        <f t="shared" si="1203"/>
        <v>0</v>
      </c>
      <c r="BT396" s="1200">
        <f t="shared" si="1204"/>
        <v>0</v>
      </c>
      <c r="BU396" s="1200">
        <f t="shared" si="1205"/>
        <v>0</v>
      </c>
      <c r="BV396" s="1200">
        <f t="shared" si="1206"/>
        <v>0</v>
      </c>
      <c r="BW396" s="1167"/>
      <c r="CA396" s="1200">
        <f t="shared" si="1207"/>
        <v>0</v>
      </c>
      <c r="CB396" s="1200">
        <f t="shared" si="1208"/>
        <v>0</v>
      </c>
      <c r="CC396" s="1200">
        <f t="shared" si="1209"/>
        <v>0</v>
      </c>
      <c r="CD396" s="1200">
        <f t="shared" si="1210"/>
        <v>0</v>
      </c>
      <c r="CE396" s="1167"/>
      <c r="CI396" s="1200">
        <f t="shared" si="1211"/>
        <v>0</v>
      </c>
      <c r="CJ396" s="1200">
        <f t="shared" si="1212"/>
        <v>0</v>
      </c>
      <c r="CK396" s="1200">
        <f t="shared" si="1213"/>
        <v>0</v>
      </c>
      <c r="CL396" s="1200">
        <f t="shared" si="1214"/>
        <v>0</v>
      </c>
      <c r="CM396" s="1167"/>
      <c r="CQ396" s="1200">
        <f t="shared" si="1215"/>
        <v>0</v>
      </c>
      <c r="CR396" s="1200">
        <f t="shared" si="1216"/>
        <v>0</v>
      </c>
      <c r="CS396" s="1200">
        <f t="shared" si="1217"/>
        <v>0</v>
      </c>
      <c r="CT396" s="1200">
        <f t="shared" si="1218"/>
        <v>0</v>
      </c>
      <c r="CU396" s="1167"/>
      <c r="CY396" s="1200">
        <f t="shared" si="1219"/>
        <v>0</v>
      </c>
      <c r="CZ396" s="1200">
        <f t="shared" si="1220"/>
        <v>0</v>
      </c>
      <c r="DA396" s="1200">
        <f t="shared" si="1221"/>
        <v>0</v>
      </c>
      <c r="DB396" s="1200">
        <f t="shared" si="1222"/>
        <v>0</v>
      </c>
      <c r="DC396" s="1167"/>
      <c r="DG396" s="1200">
        <f t="shared" si="1223"/>
        <v>0</v>
      </c>
      <c r="DH396" s="1200">
        <f t="shared" si="1224"/>
        <v>0</v>
      </c>
      <c r="DI396" s="1200">
        <f t="shared" si="1225"/>
        <v>0</v>
      </c>
      <c r="DJ396" s="1200">
        <f t="shared" si="1226"/>
        <v>0</v>
      </c>
      <c r="DK396" s="1167"/>
      <c r="DO396" s="1200">
        <f t="shared" si="1227"/>
        <v>0</v>
      </c>
      <c r="DP396" s="1200">
        <f t="shared" si="1228"/>
        <v>0</v>
      </c>
      <c r="DQ396" s="1200">
        <f t="shared" si="1229"/>
        <v>0</v>
      </c>
      <c r="DR396" s="1200">
        <f t="shared" si="1230"/>
        <v>0</v>
      </c>
      <c r="DS396" s="1167"/>
      <c r="DW396" s="1200">
        <f t="shared" si="1231"/>
        <v>0</v>
      </c>
      <c r="DX396" s="1200">
        <f t="shared" si="1232"/>
        <v>0</v>
      </c>
      <c r="DY396" s="1200">
        <f t="shared" si="1233"/>
        <v>0</v>
      </c>
      <c r="DZ396" s="1200">
        <f t="shared" si="1234"/>
        <v>0</v>
      </c>
      <c r="EA396" s="1167"/>
      <c r="EE396" s="1200">
        <f t="shared" si="1235"/>
        <v>0</v>
      </c>
      <c r="EF396" s="1200">
        <f t="shared" si="1236"/>
        <v>0</v>
      </c>
      <c r="EG396" s="1200">
        <f t="shared" si="1237"/>
        <v>0</v>
      </c>
      <c r="EH396" s="1200">
        <f t="shared" si="1238"/>
        <v>0</v>
      </c>
      <c r="EI396" s="1167"/>
      <c r="EM396" s="1200">
        <f t="shared" si="1239"/>
        <v>0</v>
      </c>
      <c r="EN396" s="1200">
        <f t="shared" si="1240"/>
        <v>0</v>
      </c>
      <c r="EO396" s="1200">
        <f t="shared" si="1241"/>
        <v>0</v>
      </c>
      <c r="EP396" s="1200">
        <f t="shared" si="1242"/>
        <v>0</v>
      </c>
      <c r="EQ396" s="1167"/>
      <c r="EU396" s="1200">
        <f t="shared" si="1243"/>
        <v>0</v>
      </c>
      <c r="EV396" s="1200">
        <f t="shared" si="1244"/>
        <v>0</v>
      </c>
      <c r="EW396" s="1200">
        <f t="shared" si="1245"/>
        <v>0</v>
      </c>
      <c r="EX396" s="1200">
        <f t="shared" si="1246"/>
        <v>0</v>
      </c>
      <c r="EY396" s="1167"/>
      <c r="FC396" s="1200">
        <f t="shared" si="1247"/>
        <v>0</v>
      </c>
      <c r="FD396" s="1200">
        <f t="shared" si="1248"/>
        <v>0</v>
      </c>
      <c r="FE396" s="1200">
        <f t="shared" si="1249"/>
        <v>0</v>
      </c>
      <c r="FF396" s="1200">
        <f t="shared" si="1250"/>
        <v>0</v>
      </c>
      <c r="FG396" s="1167"/>
      <c r="FK396" s="1200">
        <f t="shared" si="1251"/>
        <v>0</v>
      </c>
      <c r="FL396" s="1200">
        <f t="shared" si="1252"/>
        <v>0</v>
      </c>
      <c r="FM396" s="1200">
        <f t="shared" si="1253"/>
        <v>0</v>
      </c>
      <c r="FN396" s="1200">
        <f t="shared" si="1254"/>
        <v>0</v>
      </c>
      <c r="FO396" s="1167"/>
    </row>
    <row r="397" spans="2:171" ht="16.5">
      <c r="B397" s="1438"/>
      <c r="C397" s="1070" t="s">
        <v>449</v>
      </c>
      <c r="D397" s="1070"/>
      <c r="E397" s="1198" t="str">
        <f>Ratios!C19</f>
        <v>PTD</v>
      </c>
      <c r="G397" s="1200">
        <f>Ratios!D19</f>
        <v>0</v>
      </c>
      <c r="H397" s="1200">
        <f>Ratios!E19</f>
        <v>0</v>
      </c>
      <c r="I397" s="1200">
        <f>Ratios!F19</f>
        <v>0</v>
      </c>
      <c r="J397" s="1200">
        <f>Ratios!G19</f>
        <v>0</v>
      </c>
      <c r="K397" s="1167">
        <f t="shared" si="1174"/>
        <v>1</v>
      </c>
      <c r="O397" s="1200">
        <f t="shared" si="1175"/>
        <v>0</v>
      </c>
      <c r="P397" s="1200">
        <f>VLOOKUP($E397,O$463:R$474,2,FALSE)*O397*($K397)+IF($G397&lt;&gt;0,($H397/$G397)*O397,0)*(1-$K397)</f>
        <v>0</v>
      </c>
      <c r="Q397" s="1200">
        <f>VLOOKUP($E397,O$463:R$474,3,FALSE)*O397*($K397)+IF($G397&lt;&gt;0,($I397/$G397)*O397,0)*(1-$K397)</f>
        <v>0</v>
      </c>
      <c r="R397" s="1200">
        <f>VLOOKUP($E397,O$463:R$474,4,FALSE)*O397*($K397)+(O397-P397-Q397)*(1-$K397)</f>
        <v>0</v>
      </c>
      <c r="S397" s="1167"/>
      <c r="W397" s="1200">
        <f t="shared" si="1179"/>
        <v>0</v>
      </c>
      <c r="X397" s="1200">
        <f>VLOOKUP($E397,W$463:Z$474,2,FALSE)*W397*($K397)+IF($G397&lt;&gt;0,($H397/$G397)*W397,0)*(1-$K397)</f>
        <v>0</v>
      </c>
      <c r="Y397" s="1200">
        <f>VLOOKUP($E397,W$463:Z$474,3,FALSE)*W397*($K397)+IF($G397&lt;&gt;0,($I397/$G397)*W397,0)*(1-$K397)</f>
        <v>0</v>
      </c>
      <c r="Z397" s="1200">
        <f>VLOOKUP($E397,W$463:Z$474,4,FALSE)*W397*($K397)+(W397-X397-Y397)*(1-$K397)</f>
        <v>0</v>
      </c>
      <c r="AA397" s="1167"/>
      <c r="AE397" s="1200">
        <f t="shared" si="1183"/>
        <v>0</v>
      </c>
      <c r="AF397" s="1200">
        <f>VLOOKUP($E397,AE$463:AH$474,2,FALSE)*AE397*($K397)+IF($G397&lt;&gt;0,($H397/$G397)*AE397,0)*(1-$K397)</f>
        <v>0</v>
      </c>
      <c r="AG397" s="1200">
        <f>VLOOKUP($E397,AE$463:AH$474,3,FALSE)*AE397*($K397)+IF($G397&lt;&gt;0,($I397/$G397)*AE397,0)*(1-$K397)</f>
        <v>0</v>
      </c>
      <c r="AH397" s="1200">
        <f>VLOOKUP($E397,AE$463:AH$474,4,FALSE)*AE397*($K397)+(AE397-AF397-AG397)*(1-$K397)</f>
        <v>0</v>
      </c>
      <c r="AI397" s="1167"/>
      <c r="AM397" s="1200">
        <f t="shared" si="1187"/>
        <v>0</v>
      </c>
      <c r="AN397" s="1200">
        <f>VLOOKUP($E397,AM$463:AP$474,2,FALSE)*AM397*($K397)+IF($G397&lt;&gt;0,($H397/$G397)*AM397,0)*(1-$K397)</f>
        <v>0</v>
      </c>
      <c r="AO397" s="1200">
        <f>VLOOKUP($E397,AM$463:AP$474,3,FALSE)*AM397*($K397)+IF($G397&lt;&gt;0,($I397/$G397)*AM397,0)*(1-$K397)</f>
        <v>0</v>
      </c>
      <c r="AP397" s="1200">
        <f>VLOOKUP($E397,AM$463:AP$474,4,FALSE)*AM397*($K397)+(AM397-AN397-AO397)*(1-$K397)</f>
        <v>0</v>
      </c>
      <c r="AQ397" s="1167"/>
      <c r="AU397" s="1200">
        <f t="shared" si="1191"/>
        <v>0</v>
      </c>
      <c r="AV397" s="1200">
        <f>VLOOKUP($E397,AU$463:AX$474,2,FALSE)*AU397*($K397)+IF($G397&lt;&gt;0,($H397/$G397)*AU397,0)*(1-$K397)</f>
        <v>0</v>
      </c>
      <c r="AW397" s="1200">
        <f>VLOOKUP($E397,AU$463:AX$474,3,FALSE)*AU397*($K397)+IF($G397&lt;&gt;0,($I397/$G397)*AU397,0)*(1-$K397)</f>
        <v>0</v>
      </c>
      <c r="AX397" s="1200">
        <f>VLOOKUP($E397,AU$463:AX$474,4,FALSE)*AU397*($K397)+(AU397-AV397-AW397)*(1-$K397)</f>
        <v>0</v>
      </c>
      <c r="AY397" s="1167"/>
      <c r="BC397" s="1200">
        <f t="shared" si="1195"/>
        <v>0</v>
      </c>
      <c r="BD397" s="1200">
        <f>VLOOKUP($E397,BC$463:BF$474,2,FALSE)*BC397*($K397)+IF($G397&lt;&gt;0,($H397/$G397)*BC397,0)*(1-$K397)</f>
        <v>0</v>
      </c>
      <c r="BE397" s="1200">
        <f>VLOOKUP($E397,BC$463:BF$474,3,FALSE)*BC397*($K397)+IF($G397&lt;&gt;0,($I397/$G397)*BC397,0)*(1-$K397)</f>
        <v>0</v>
      </c>
      <c r="BF397" s="1200">
        <f>VLOOKUP($E397,BC$463:BF$474,4,FALSE)*BC397*($K397)+(BC397-BD397-BE397)*(1-$K397)</f>
        <v>0</v>
      </c>
      <c r="BG397" s="1167"/>
      <c r="BK397" s="1200">
        <f t="shared" si="1199"/>
        <v>0</v>
      </c>
      <c r="BL397" s="1200">
        <f>VLOOKUP($E397,BK$463:BN$474,2,FALSE)*BK397*($K397)+IF($G397&lt;&gt;0,($H397/$G397)*BK397,0)*(1-$K397)</f>
        <v>0</v>
      </c>
      <c r="BM397" s="1200">
        <f>VLOOKUP($E397,BK$463:BN$474,3,FALSE)*BK397*($K397)+IF($G397&lt;&gt;0,($I397/$G397)*BK397,0)*(1-$K397)</f>
        <v>0</v>
      </c>
      <c r="BN397" s="1200">
        <f>VLOOKUP($E397,BK$463:BN$474,4,FALSE)*BK397*($K397)+(BK397-BL397-BM397)*(1-$K397)</f>
        <v>0</v>
      </c>
      <c r="BO397" s="1167"/>
      <c r="BS397" s="1200">
        <f t="shared" si="1203"/>
        <v>0</v>
      </c>
      <c r="BT397" s="1200">
        <f>VLOOKUP($E397,BS$463:BV$474,2,FALSE)*BS397*($K397)+IF($G397&lt;&gt;0,($H397/$G397)*BS397,0)*(1-$K397)</f>
        <v>0</v>
      </c>
      <c r="BU397" s="1200">
        <f>VLOOKUP($E397,BS$463:BV$474,3,FALSE)*BS397*($K397)+IF($G397&lt;&gt;0,($I397/$G397)*BS397,0)*(1-$K397)</f>
        <v>0</v>
      </c>
      <c r="BV397" s="1200">
        <f>VLOOKUP($E397,BS$463:BV$474,4,FALSE)*BS397*($K397)+(BS397-BT397-BU397)*(1-$K397)</f>
        <v>0</v>
      </c>
      <c r="BW397" s="1167"/>
      <c r="CA397" s="1200">
        <f t="shared" si="1207"/>
        <v>0</v>
      </c>
      <c r="CB397" s="1200">
        <f>VLOOKUP($E397,CA$463:CD$474,2,FALSE)*CA397*($K397)+IF($G397&lt;&gt;0,($H397/$G397)*CA397,0)*(1-$K397)</f>
        <v>0</v>
      </c>
      <c r="CC397" s="1200">
        <f>VLOOKUP($E397,CA$463:CD$474,3,FALSE)*CA397*($K397)+IF($G397&lt;&gt;0,($I397/$G397)*CA397,0)*(1-$K397)</f>
        <v>0</v>
      </c>
      <c r="CD397" s="1200">
        <f>VLOOKUP($E397,CA$463:CD$474,4,FALSE)*CA397*($K397)+(CA397-CB397-CC397)*(1-$K397)</f>
        <v>0</v>
      </c>
      <c r="CE397" s="1167"/>
      <c r="CI397" s="1200">
        <f t="shared" si="1211"/>
        <v>0</v>
      </c>
      <c r="CJ397" s="1200">
        <f>VLOOKUP($E397,CI$463:CL$474,2,FALSE)*CI397*($K397)+IF($G397&lt;&gt;0,($H397/$G397)*CI397,0)*(1-$K397)</f>
        <v>0</v>
      </c>
      <c r="CK397" s="1200">
        <f>VLOOKUP($E397,CI$463:CL$474,3,FALSE)*CI397*($K397)+IF($G397&lt;&gt;0,($I397/$G397)*CI397,0)*(1-$K397)</f>
        <v>0</v>
      </c>
      <c r="CL397" s="1200">
        <f>VLOOKUP($E397,CI$463:CL$474,4,FALSE)*CI397*($K397)+(CI397-CJ397-CK397)*(1-$K397)</f>
        <v>0</v>
      </c>
      <c r="CM397" s="1167"/>
      <c r="CQ397" s="1200">
        <f t="shared" si="1215"/>
        <v>0</v>
      </c>
      <c r="CR397" s="1200">
        <f>VLOOKUP($E397,CQ$463:CT$474,2,FALSE)*CQ397*($K397)+IF($G397&lt;&gt;0,($H397/$G397)*CQ397,0)*(1-$K397)</f>
        <v>0</v>
      </c>
      <c r="CS397" s="1200">
        <f>VLOOKUP($E397,CQ$463:CT$474,3,FALSE)*CQ397*($K397)+IF($G397&lt;&gt;0,($I397/$G397)*CQ397,0)*(1-$K397)</f>
        <v>0</v>
      </c>
      <c r="CT397" s="1200">
        <f>VLOOKUP($E397,CQ$463:CT$474,4,FALSE)*CQ397*($K397)+(CQ397-CR397-CS397)*(1-$K397)</f>
        <v>0</v>
      </c>
      <c r="CU397" s="1167"/>
      <c r="CY397" s="1200">
        <f t="shared" si="1219"/>
        <v>0</v>
      </c>
      <c r="CZ397" s="1200">
        <f>VLOOKUP($E397,CY$463:DB$474,2,FALSE)*CY397*($K397)+IF($G397&lt;&gt;0,($H397/$G397)*CY397,0)*(1-$K397)</f>
        <v>0</v>
      </c>
      <c r="DA397" s="1200">
        <f>VLOOKUP($E397,CY$463:DB$474,3,FALSE)*CY397*($K397)+IF($G397&lt;&gt;0,($I397/$G397)*CY397,0)*(1-$K397)</f>
        <v>0</v>
      </c>
      <c r="DB397" s="1200">
        <f>VLOOKUP($E397,CY$463:DB$474,4,FALSE)*CY397*($K397)+(CY397-CZ397-DA397)*(1-$K397)</f>
        <v>0</v>
      </c>
      <c r="DC397" s="1167"/>
      <c r="DG397" s="1200">
        <f t="shared" si="1223"/>
        <v>0</v>
      </c>
      <c r="DH397" s="1200">
        <f>VLOOKUP($E397,DG$463:DJ$474,2,FALSE)*DG397*($K397)+IF($G397&lt;&gt;0,($H397/$G397)*DG397,0)*(1-$K397)</f>
        <v>0</v>
      </c>
      <c r="DI397" s="1200">
        <f>VLOOKUP($E397,DG$463:DJ$474,3,FALSE)*DG397*($K397)+IF($G397&lt;&gt;0,($I397/$G397)*DG397,0)*(1-$K397)</f>
        <v>0</v>
      </c>
      <c r="DJ397" s="1200">
        <f>VLOOKUP($E397,DG$463:DJ$474,4,FALSE)*DG397*($K397)+(DG397-DH397-DI397)*(1-$K397)</f>
        <v>0</v>
      </c>
      <c r="DK397" s="1167"/>
      <c r="DO397" s="1200">
        <f t="shared" si="1227"/>
        <v>0</v>
      </c>
      <c r="DP397" s="1200">
        <f>VLOOKUP($E397,DO$463:DR$474,2,FALSE)*DO397*($K397)+IF($G397&lt;&gt;0,($H397/$G397)*DO397,0)*(1-$K397)</f>
        <v>0</v>
      </c>
      <c r="DQ397" s="1200">
        <f>VLOOKUP($E397,DO$463:DR$474,3,FALSE)*DO397*($K397)+IF($G397&lt;&gt;0,($I397/$G397)*DO397,0)*(1-$K397)</f>
        <v>0</v>
      </c>
      <c r="DR397" s="1200">
        <f>VLOOKUP($E397,DO$463:DR$474,4,FALSE)*DO397*($K397)+(DO397-DP397-DQ397)*(1-$K397)</f>
        <v>0</v>
      </c>
      <c r="DS397" s="1167"/>
      <c r="DW397" s="1200">
        <f t="shared" si="1231"/>
        <v>0</v>
      </c>
      <c r="DX397" s="1200">
        <f>VLOOKUP($E397,DW$463:DZ$474,2,FALSE)*DW397*($K397)+IF($G397&lt;&gt;0,($H397/$G397)*DW397,0)*(1-$K397)</f>
        <v>0</v>
      </c>
      <c r="DY397" s="1200">
        <f>VLOOKUP($E397,DW$463:DZ$474,3,FALSE)*DW397*($K397)+IF($G397&lt;&gt;0,($I397/$G397)*DW397,0)*(1-$K397)</f>
        <v>0</v>
      </c>
      <c r="DZ397" s="1200">
        <f>VLOOKUP($E397,DW$463:DZ$474,4,FALSE)*DW397*($K397)+(DW397-DX397-DY397)*(1-$K397)</f>
        <v>0</v>
      </c>
      <c r="EA397" s="1167"/>
      <c r="EE397" s="1200">
        <f t="shared" si="1235"/>
        <v>0</v>
      </c>
      <c r="EF397" s="1200">
        <f>VLOOKUP($E397,EE$463:EH$474,2,FALSE)*EE397*($K397)+IF($G397&lt;&gt;0,($H397/$G397)*EE397,0)*(1-$K397)</f>
        <v>0</v>
      </c>
      <c r="EG397" s="1200">
        <f>VLOOKUP($E397,EE$463:EH$474,3,FALSE)*EE397*($K397)+IF($G397&lt;&gt;0,($I397/$G397)*EE397,0)*(1-$K397)</f>
        <v>0</v>
      </c>
      <c r="EH397" s="1200">
        <f>VLOOKUP($E397,EE$463:EH$474,4,FALSE)*EE397*($K397)+(EE397-EF397-EG397)*(1-$K397)</f>
        <v>0</v>
      </c>
      <c r="EI397" s="1167"/>
      <c r="EM397" s="1200">
        <f t="shared" si="1239"/>
        <v>0</v>
      </c>
      <c r="EN397" s="1200">
        <f>VLOOKUP($E397,EM$463:EP$474,2,FALSE)*EM397*($K397)+IF($G397&lt;&gt;0,($H397/$G397)*EM397,0)*(1-$K397)</f>
        <v>0</v>
      </c>
      <c r="EO397" s="1200">
        <f>VLOOKUP($E397,EM$463:EP$474,3,FALSE)*EM397*($K397)+IF($G397&lt;&gt;0,($I397/$G397)*EM397,0)*(1-$K397)</f>
        <v>0</v>
      </c>
      <c r="EP397" s="1200">
        <f>VLOOKUP($E397,EM$463:EP$474,4,FALSE)*EM397*($K397)+(EM397-EN397-EO397)*(1-$K397)</f>
        <v>0</v>
      </c>
      <c r="EQ397" s="1167"/>
      <c r="EU397" s="1200">
        <f t="shared" si="1243"/>
        <v>0</v>
      </c>
      <c r="EV397" s="1200">
        <f>VLOOKUP($E397,EU$463:EX$474,2,FALSE)*EU397*($K397)+IF($G397&lt;&gt;0,($H397/$G397)*EU397,0)*(1-$K397)</f>
        <v>0</v>
      </c>
      <c r="EW397" s="1200">
        <f>VLOOKUP($E397,EU$463:EX$474,3,FALSE)*EU397*($K397)+IF($G397&lt;&gt;0,($I397/$G397)*EU397,0)*(1-$K397)</f>
        <v>0</v>
      </c>
      <c r="EX397" s="1200">
        <f>VLOOKUP($E397,EU$463:EX$474,4,FALSE)*EU397*($K397)+(EU397-EV397-EW397)*(1-$K397)</f>
        <v>0</v>
      </c>
      <c r="EY397" s="1167"/>
      <c r="FC397" s="1200">
        <f t="shared" si="1247"/>
        <v>0</v>
      </c>
      <c r="FD397" s="1200">
        <f>VLOOKUP($E397,FC$463:FF$474,2,FALSE)*FC397*($K397)+IF($G397&lt;&gt;0,($H397/$G397)*FC397,0)*(1-$K397)</f>
        <v>0</v>
      </c>
      <c r="FE397" s="1200">
        <f>VLOOKUP($E397,FC$463:FF$474,3,FALSE)*FC397*($K397)+IF($G397&lt;&gt;0,($I397/$G397)*FC397,0)*(1-$K397)</f>
        <v>0</v>
      </c>
      <c r="FF397" s="1200">
        <f>VLOOKUP($E397,FC$463:FF$474,4,FALSE)*FC397*($K397)+(FC397-FD397-FE397)*(1-$K397)</f>
        <v>0</v>
      </c>
      <c r="FG397" s="1167"/>
      <c r="FK397" s="1200">
        <f t="shared" si="1251"/>
        <v>0</v>
      </c>
      <c r="FL397" s="1200">
        <f>VLOOKUP($E397,FK$463:FN$474,2,FALSE)*FK397*($K397)+IF($G397&lt;&gt;0,($H397/$G397)*FK397,0)*(1-$K397)</f>
        <v>0</v>
      </c>
      <c r="FM397" s="1200">
        <f>VLOOKUP($E397,FK$463:FN$474,3,FALSE)*FK397*($K397)+IF($G397&lt;&gt;0,($I397/$G397)*FK397,0)*(1-$K397)</f>
        <v>0</v>
      </c>
      <c r="FN397" s="1200">
        <f>VLOOKUP($E397,FK$463:FN$474,4,FALSE)*FK397*($K397)+(FK397-FL397-FM397)*(1-$K397)</f>
        <v>0</v>
      </c>
      <c r="FO397" s="1167"/>
    </row>
    <row r="398" spans="2:171">
      <c r="K398" s="1167"/>
      <c r="S398" s="1167"/>
      <c r="AA398" s="1167"/>
      <c r="AI398" s="1167"/>
      <c r="AQ398" s="1167"/>
      <c r="AY398" s="1167"/>
      <c r="BG398" s="1167"/>
      <c r="BO398" s="1167"/>
      <c r="BW398" s="1167"/>
      <c r="CE398" s="1167"/>
      <c r="CM398" s="1167"/>
      <c r="CU398" s="1167"/>
      <c r="DC398" s="1167"/>
      <c r="DK398" s="1167"/>
      <c r="DS398" s="1167"/>
      <c r="EA398" s="1167"/>
      <c r="EI398" s="1167"/>
      <c r="EQ398" s="1167"/>
      <c r="EY398" s="1167"/>
      <c r="FG398" s="1167"/>
      <c r="FO398" s="1167"/>
    </row>
    <row r="399" spans="2:171">
      <c r="C399" s="1070" t="s">
        <v>454</v>
      </c>
      <c r="G399" s="1210">
        <f>SUM(G391:G398)</f>
        <v>0</v>
      </c>
      <c r="H399" s="1210">
        <f>SUM(H391:H398)</f>
        <v>0</v>
      </c>
      <c r="I399" s="1210">
        <f>SUM(I391:I398)</f>
        <v>0</v>
      </c>
      <c r="J399" s="1210">
        <f>SUM(J391:J398)</f>
        <v>0</v>
      </c>
      <c r="K399" s="1167"/>
      <c r="O399" s="1210">
        <f>SUM(O391:O398)</f>
        <v>0</v>
      </c>
      <c r="P399" s="1210">
        <f>SUM(P391:P398)</f>
        <v>0</v>
      </c>
      <c r="Q399" s="1210">
        <f>SUM(Q391:Q398)</f>
        <v>0</v>
      </c>
      <c r="R399" s="1210">
        <f>SUM(R391:R398)</f>
        <v>0</v>
      </c>
      <c r="S399" s="1167"/>
      <c r="W399" s="1210">
        <f>SUM(W391:W398)</f>
        <v>0</v>
      </c>
      <c r="X399" s="1210">
        <f>SUM(X391:X398)</f>
        <v>0</v>
      </c>
      <c r="Y399" s="1210">
        <f>SUM(Y391:Y398)</f>
        <v>0</v>
      </c>
      <c r="Z399" s="1210">
        <f>SUM(Z391:Z398)</f>
        <v>0</v>
      </c>
      <c r="AA399" s="1167"/>
      <c r="AE399" s="1210">
        <f>SUM(AE391:AE398)</f>
        <v>0</v>
      </c>
      <c r="AF399" s="1210">
        <f>SUM(AF391:AF398)</f>
        <v>0</v>
      </c>
      <c r="AG399" s="1210">
        <f>SUM(AG391:AG398)</f>
        <v>0</v>
      </c>
      <c r="AH399" s="1210">
        <f>SUM(AH391:AH398)</f>
        <v>0</v>
      </c>
      <c r="AI399" s="1167"/>
      <c r="AM399" s="1210">
        <f>SUM(AM391:AM398)</f>
        <v>0</v>
      </c>
      <c r="AN399" s="1210">
        <f>SUM(AN391:AN398)</f>
        <v>0</v>
      </c>
      <c r="AO399" s="1210">
        <f>SUM(AO391:AO398)</f>
        <v>0</v>
      </c>
      <c r="AP399" s="1210">
        <f>SUM(AP391:AP398)</f>
        <v>0</v>
      </c>
      <c r="AQ399" s="1167"/>
      <c r="AU399" s="1210">
        <f>SUM(AU391:AU398)</f>
        <v>0</v>
      </c>
      <c r="AV399" s="1210">
        <f>SUM(AV391:AV398)</f>
        <v>0</v>
      </c>
      <c r="AW399" s="1210">
        <f>SUM(AW391:AW398)</f>
        <v>0</v>
      </c>
      <c r="AX399" s="1210">
        <f>SUM(AX391:AX398)</f>
        <v>0</v>
      </c>
      <c r="AY399" s="1167"/>
      <c r="BC399" s="1210">
        <f>SUM(BC391:BC398)</f>
        <v>0</v>
      </c>
      <c r="BD399" s="1210">
        <f>SUM(BD391:BD398)</f>
        <v>0</v>
      </c>
      <c r="BE399" s="1210">
        <f>SUM(BE391:BE398)</f>
        <v>0</v>
      </c>
      <c r="BF399" s="1210">
        <f>SUM(BF391:BF398)</f>
        <v>0</v>
      </c>
      <c r="BG399" s="1167"/>
      <c r="BK399" s="1210">
        <f>SUM(BK391:BK398)</f>
        <v>0</v>
      </c>
      <c r="BL399" s="1210">
        <f>SUM(BL391:BL398)</f>
        <v>0</v>
      </c>
      <c r="BM399" s="1210">
        <f>SUM(BM391:BM398)</f>
        <v>0</v>
      </c>
      <c r="BN399" s="1210">
        <f>SUM(BN391:BN398)</f>
        <v>0</v>
      </c>
      <c r="BO399" s="1167"/>
      <c r="BS399" s="1210">
        <f>SUM(BS391:BS398)</f>
        <v>0</v>
      </c>
      <c r="BT399" s="1210">
        <f>SUM(BT391:BT398)</f>
        <v>0</v>
      </c>
      <c r="BU399" s="1210">
        <f>SUM(BU391:BU398)</f>
        <v>0</v>
      </c>
      <c r="BV399" s="1210">
        <f>SUM(BV391:BV398)</f>
        <v>0</v>
      </c>
      <c r="BW399" s="1167"/>
      <c r="CA399" s="1210">
        <f>SUM(CA391:CA398)</f>
        <v>0</v>
      </c>
      <c r="CB399" s="1210">
        <f>SUM(CB391:CB398)</f>
        <v>0</v>
      </c>
      <c r="CC399" s="1210">
        <f>SUM(CC391:CC398)</f>
        <v>0</v>
      </c>
      <c r="CD399" s="1210">
        <f>SUM(CD391:CD398)</f>
        <v>0</v>
      </c>
      <c r="CE399" s="1167"/>
      <c r="CI399" s="1210">
        <f>SUM(CI391:CI398)</f>
        <v>0</v>
      </c>
      <c r="CJ399" s="1210">
        <f>SUM(CJ391:CJ398)</f>
        <v>0</v>
      </c>
      <c r="CK399" s="1210">
        <f>SUM(CK391:CK398)</f>
        <v>0</v>
      </c>
      <c r="CL399" s="1210">
        <f>SUM(CL391:CL398)</f>
        <v>0</v>
      </c>
      <c r="CM399" s="1167"/>
      <c r="CQ399" s="1210">
        <f>SUM(CQ391:CQ398)</f>
        <v>0</v>
      </c>
      <c r="CR399" s="1210">
        <f>SUM(CR391:CR398)</f>
        <v>0</v>
      </c>
      <c r="CS399" s="1210">
        <f>SUM(CS391:CS398)</f>
        <v>0</v>
      </c>
      <c r="CT399" s="1210">
        <f>SUM(CT391:CT398)</f>
        <v>0</v>
      </c>
      <c r="CU399" s="1167"/>
      <c r="CY399" s="1210">
        <f>SUM(CY391:CY398)</f>
        <v>0</v>
      </c>
      <c r="CZ399" s="1210">
        <f>SUM(CZ391:CZ398)</f>
        <v>0</v>
      </c>
      <c r="DA399" s="1210">
        <f>SUM(DA391:DA398)</f>
        <v>0</v>
      </c>
      <c r="DB399" s="1210">
        <f>SUM(DB391:DB398)</f>
        <v>0</v>
      </c>
      <c r="DC399" s="1167"/>
      <c r="DG399" s="1210">
        <f>SUM(DG391:DG398)</f>
        <v>0</v>
      </c>
      <c r="DH399" s="1210">
        <f>SUM(DH391:DH398)</f>
        <v>0</v>
      </c>
      <c r="DI399" s="1210">
        <f>SUM(DI391:DI398)</f>
        <v>0</v>
      </c>
      <c r="DJ399" s="1210">
        <f>SUM(DJ391:DJ398)</f>
        <v>0</v>
      </c>
      <c r="DK399" s="1167"/>
      <c r="DO399" s="1210">
        <f>SUM(DO391:DO398)</f>
        <v>0</v>
      </c>
      <c r="DP399" s="1210">
        <f>SUM(DP391:DP398)</f>
        <v>0</v>
      </c>
      <c r="DQ399" s="1210">
        <f>SUM(DQ391:DQ398)</f>
        <v>0</v>
      </c>
      <c r="DR399" s="1210">
        <f>SUM(DR391:DR398)</f>
        <v>0</v>
      </c>
      <c r="DS399" s="1167"/>
      <c r="DW399" s="1210">
        <f>SUM(DW391:DW398)</f>
        <v>0</v>
      </c>
      <c r="DX399" s="1210">
        <f>SUM(DX391:DX398)</f>
        <v>0</v>
      </c>
      <c r="DY399" s="1210">
        <f>SUM(DY391:DY398)</f>
        <v>0</v>
      </c>
      <c r="DZ399" s="1210">
        <f>SUM(DZ391:DZ398)</f>
        <v>0</v>
      </c>
      <c r="EA399" s="1167"/>
      <c r="EE399" s="1210">
        <f>SUM(EE391:EE398)</f>
        <v>0</v>
      </c>
      <c r="EF399" s="1210">
        <f>SUM(EF391:EF398)</f>
        <v>0</v>
      </c>
      <c r="EG399" s="1210">
        <f>SUM(EG391:EG398)</f>
        <v>0</v>
      </c>
      <c r="EH399" s="1210">
        <f>SUM(EH391:EH398)</f>
        <v>0</v>
      </c>
      <c r="EI399" s="1167"/>
      <c r="EM399" s="1210">
        <f>SUM(EM391:EM398)</f>
        <v>0</v>
      </c>
      <c r="EN399" s="1210">
        <f>SUM(EN391:EN398)</f>
        <v>0</v>
      </c>
      <c r="EO399" s="1210">
        <f>SUM(EO391:EO398)</f>
        <v>0</v>
      </c>
      <c r="EP399" s="1210">
        <f>SUM(EP391:EP398)</f>
        <v>0</v>
      </c>
      <c r="EQ399" s="1167"/>
      <c r="EU399" s="1210">
        <f>SUM(EU391:EU398)</f>
        <v>0</v>
      </c>
      <c r="EV399" s="1210">
        <f>SUM(EV391:EV398)</f>
        <v>0</v>
      </c>
      <c r="EW399" s="1210">
        <f>SUM(EW391:EW398)</f>
        <v>0</v>
      </c>
      <c r="EX399" s="1210">
        <f>SUM(EX391:EX398)</f>
        <v>0</v>
      </c>
      <c r="EY399" s="1167"/>
      <c r="FC399" s="1210">
        <f>SUM(FC391:FC398)</f>
        <v>0</v>
      </c>
      <c r="FD399" s="1210">
        <f>SUM(FD391:FD398)</f>
        <v>0</v>
      </c>
      <c r="FE399" s="1210">
        <f>SUM(FE391:FE398)</f>
        <v>0</v>
      </c>
      <c r="FF399" s="1210">
        <f>SUM(FF391:FF398)</f>
        <v>0</v>
      </c>
      <c r="FG399" s="1167"/>
      <c r="FK399" s="1210">
        <f>SUM(FK391:FK398)</f>
        <v>0</v>
      </c>
      <c r="FL399" s="1210">
        <f>SUM(FL391:FL398)</f>
        <v>0</v>
      </c>
      <c r="FM399" s="1210">
        <f>SUM(FM391:FM398)</f>
        <v>0</v>
      </c>
      <c r="FN399" s="1210">
        <f>SUM(FN391:FN398)</f>
        <v>0</v>
      </c>
      <c r="FO399" s="1167"/>
    </row>
    <row r="400" spans="2:171" ht="16.5">
      <c r="D400" s="1440" t="s">
        <v>547</v>
      </c>
      <c r="E400" s="1441"/>
      <c r="G400" s="1442" t="e">
        <f>SUM(H400:J400)</f>
        <v>#DIV/0!</v>
      </c>
      <c r="H400" s="1442" t="e">
        <f>H399/$G399</f>
        <v>#DIV/0!</v>
      </c>
      <c r="I400" s="1442" t="e">
        <f>I399/$G399</f>
        <v>#DIV/0!</v>
      </c>
      <c r="J400" s="1442" t="e">
        <f>J399/$G399</f>
        <v>#DIV/0!</v>
      </c>
      <c r="K400" s="1167"/>
      <c r="L400" s="1443" t="s">
        <v>547</v>
      </c>
      <c r="O400" s="1444" t="e">
        <f>SUM(P400:R400)</f>
        <v>#DIV/0!</v>
      </c>
      <c r="P400" s="1444" t="e">
        <f>P399/$G399</f>
        <v>#DIV/0!</v>
      </c>
      <c r="Q400" s="1444" t="e">
        <f>Q399/$G399</f>
        <v>#DIV/0!</v>
      </c>
      <c r="R400" s="1444" t="e">
        <f>R399/$G399</f>
        <v>#DIV/0!</v>
      </c>
      <c r="S400" s="1167"/>
      <c r="T400" s="1443" t="s">
        <v>547</v>
      </c>
      <c r="W400" s="1444" t="e">
        <f>SUM(X400:Z400)</f>
        <v>#DIV/0!</v>
      </c>
      <c r="X400" s="1444" t="e">
        <f>X399/$G399</f>
        <v>#DIV/0!</v>
      </c>
      <c r="Y400" s="1444" t="e">
        <f>Y399/$G399</f>
        <v>#DIV/0!</v>
      </c>
      <c r="Z400" s="1444" t="e">
        <f>Z399/$G399</f>
        <v>#DIV/0!</v>
      </c>
      <c r="AA400" s="1167"/>
      <c r="AB400" s="1443" t="s">
        <v>547</v>
      </c>
      <c r="AE400" s="1444" t="e">
        <f>SUM(AF400:AH400)</f>
        <v>#DIV/0!</v>
      </c>
      <c r="AF400" s="1444" t="e">
        <f>AF399/$G399</f>
        <v>#DIV/0!</v>
      </c>
      <c r="AG400" s="1444" t="e">
        <f>AG399/$G399</f>
        <v>#DIV/0!</v>
      </c>
      <c r="AH400" s="1444" t="e">
        <f>AH399/$G399</f>
        <v>#DIV/0!</v>
      </c>
      <c r="AI400" s="1167"/>
      <c r="AJ400" s="1443" t="s">
        <v>547</v>
      </c>
      <c r="AM400" s="1444" t="e">
        <f>SUM(AN400:AP400)</f>
        <v>#DIV/0!</v>
      </c>
      <c r="AN400" s="1444" t="e">
        <f>AN399/$G399</f>
        <v>#DIV/0!</v>
      </c>
      <c r="AO400" s="1444" t="e">
        <f>AO399/$G399</f>
        <v>#DIV/0!</v>
      </c>
      <c r="AP400" s="1444" t="e">
        <f>AP399/$G399</f>
        <v>#DIV/0!</v>
      </c>
      <c r="AQ400" s="1167"/>
      <c r="AR400" s="1443" t="s">
        <v>547</v>
      </c>
      <c r="AU400" s="1444" t="e">
        <f>SUM(AV400:AX400)</f>
        <v>#DIV/0!</v>
      </c>
      <c r="AV400" s="1444" t="e">
        <f>AV399/$G399</f>
        <v>#DIV/0!</v>
      </c>
      <c r="AW400" s="1444" t="e">
        <f>AW399/$G399</f>
        <v>#DIV/0!</v>
      </c>
      <c r="AX400" s="1444" t="e">
        <f>AX399/$G399</f>
        <v>#DIV/0!</v>
      </c>
      <c r="AY400" s="1167"/>
      <c r="AZ400" s="1443" t="s">
        <v>547</v>
      </c>
      <c r="BC400" s="1444" t="e">
        <f>SUM(BD400:BF400)</f>
        <v>#DIV/0!</v>
      </c>
      <c r="BD400" s="1444" t="e">
        <f>BD399/$G399</f>
        <v>#DIV/0!</v>
      </c>
      <c r="BE400" s="1444" t="e">
        <f>BE399/$G399</f>
        <v>#DIV/0!</v>
      </c>
      <c r="BF400" s="1444" t="e">
        <f>BF399/$G399</f>
        <v>#DIV/0!</v>
      </c>
      <c r="BG400" s="1167"/>
      <c r="BH400" s="1443" t="s">
        <v>547</v>
      </c>
      <c r="BK400" s="1444" t="e">
        <f>SUM(BL400:BN400)</f>
        <v>#DIV/0!</v>
      </c>
      <c r="BL400" s="1444" t="e">
        <f>BL399/$G399</f>
        <v>#DIV/0!</v>
      </c>
      <c r="BM400" s="1444" t="e">
        <f>BM399/$G399</f>
        <v>#DIV/0!</v>
      </c>
      <c r="BN400" s="1444" t="e">
        <f>BN399/$G399</f>
        <v>#DIV/0!</v>
      </c>
      <c r="BO400" s="1167"/>
      <c r="BP400" s="1443" t="s">
        <v>547</v>
      </c>
      <c r="BS400" s="1444" t="e">
        <f>SUM(BT400:BV400)</f>
        <v>#DIV/0!</v>
      </c>
      <c r="BT400" s="1444" t="e">
        <f>BT399/$G399</f>
        <v>#DIV/0!</v>
      </c>
      <c r="BU400" s="1444" t="e">
        <f>BU399/$G399</f>
        <v>#DIV/0!</v>
      </c>
      <c r="BV400" s="1444" t="e">
        <f>BV399/$G399</f>
        <v>#DIV/0!</v>
      </c>
      <c r="BW400" s="1167"/>
      <c r="BX400" s="1443" t="s">
        <v>547</v>
      </c>
      <c r="CA400" s="1444" t="e">
        <f>SUM(CB400:CD400)</f>
        <v>#DIV/0!</v>
      </c>
      <c r="CB400" s="1444" t="e">
        <f>CB399/$G399</f>
        <v>#DIV/0!</v>
      </c>
      <c r="CC400" s="1444" t="e">
        <f>CC399/$G399</f>
        <v>#DIV/0!</v>
      </c>
      <c r="CD400" s="1444" t="e">
        <f>CD399/$G399</f>
        <v>#DIV/0!</v>
      </c>
      <c r="CE400" s="1167"/>
      <c r="CF400" s="1443" t="s">
        <v>547</v>
      </c>
      <c r="CI400" s="1444" t="e">
        <f>SUM(CJ400:CL400)</f>
        <v>#DIV/0!</v>
      </c>
      <c r="CJ400" s="1444" t="e">
        <f>CJ399/$G399</f>
        <v>#DIV/0!</v>
      </c>
      <c r="CK400" s="1444" t="e">
        <f>CK399/$G399</f>
        <v>#DIV/0!</v>
      </c>
      <c r="CL400" s="1444" t="e">
        <f>CL399/$G399</f>
        <v>#DIV/0!</v>
      </c>
      <c r="CM400" s="1167"/>
      <c r="CN400" s="1443" t="s">
        <v>547</v>
      </c>
      <c r="CQ400" s="1444" t="e">
        <f>SUM(CR400:CT400)</f>
        <v>#DIV/0!</v>
      </c>
      <c r="CR400" s="1444" t="e">
        <f>CR399/$G399</f>
        <v>#DIV/0!</v>
      </c>
      <c r="CS400" s="1444" t="e">
        <f>CS399/$G399</f>
        <v>#DIV/0!</v>
      </c>
      <c r="CT400" s="1444" t="e">
        <f>CT399/$G399</f>
        <v>#DIV/0!</v>
      </c>
      <c r="CU400" s="1167"/>
      <c r="CV400" s="1443" t="s">
        <v>547</v>
      </c>
      <c r="CY400" s="1444" t="e">
        <f>SUM(CZ400:DB400)</f>
        <v>#DIV/0!</v>
      </c>
      <c r="CZ400" s="1444" t="e">
        <f>CZ399/$G399</f>
        <v>#DIV/0!</v>
      </c>
      <c r="DA400" s="1444" t="e">
        <f>DA399/$G399</f>
        <v>#DIV/0!</v>
      </c>
      <c r="DB400" s="1444" t="e">
        <f>DB399/$G399</f>
        <v>#DIV/0!</v>
      </c>
      <c r="DC400" s="1167"/>
      <c r="DD400" s="1443" t="s">
        <v>547</v>
      </c>
      <c r="DG400" s="1444" t="e">
        <f>SUM(DH400:DJ400)</f>
        <v>#DIV/0!</v>
      </c>
      <c r="DH400" s="1444" t="e">
        <f>DH399/$G399</f>
        <v>#DIV/0!</v>
      </c>
      <c r="DI400" s="1444" t="e">
        <f>DI399/$G399</f>
        <v>#DIV/0!</v>
      </c>
      <c r="DJ400" s="1444" t="e">
        <f>DJ399/$G399</f>
        <v>#DIV/0!</v>
      </c>
      <c r="DK400" s="1167"/>
      <c r="DL400" s="1443" t="s">
        <v>547</v>
      </c>
      <c r="DO400" s="1444" t="e">
        <f>SUM(DP400:DR400)</f>
        <v>#DIV/0!</v>
      </c>
      <c r="DP400" s="1444" t="e">
        <f>DP399/$G399</f>
        <v>#DIV/0!</v>
      </c>
      <c r="DQ400" s="1444" t="e">
        <f>DQ399/$G399</f>
        <v>#DIV/0!</v>
      </c>
      <c r="DR400" s="1444" t="e">
        <f>DR399/$G399</f>
        <v>#DIV/0!</v>
      </c>
      <c r="DS400" s="1167"/>
      <c r="DT400" s="1443" t="s">
        <v>547</v>
      </c>
      <c r="DW400" s="1444" t="e">
        <f>SUM(DX400:DZ400)</f>
        <v>#DIV/0!</v>
      </c>
      <c r="DX400" s="1444" t="e">
        <f>DX399/$G399</f>
        <v>#DIV/0!</v>
      </c>
      <c r="DY400" s="1444" t="e">
        <f>DY399/$G399</f>
        <v>#DIV/0!</v>
      </c>
      <c r="DZ400" s="1444" t="e">
        <f>DZ399/$G399</f>
        <v>#DIV/0!</v>
      </c>
      <c r="EA400" s="1167"/>
      <c r="EB400" s="1443" t="s">
        <v>547</v>
      </c>
      <c r="EE400" s="1444" t="e">
        <f>SUM(EF400:EH400)</f>
        <v>#DIV/0!</v>
      </c>
      <c r="EF400" s="1444" t="e">
        <f>EF399/$G399</f>
        <v>#DIV/0!</v>
      </c>
      <c r="EG400" s="1444" t="e">
        <f>EG399/$G399</f>
        <v>#DIV/0!</v>
      </c>
      <c r="EH400" s="1444" t="e">
        <f>EH399/$G399</f>
        <v>#DIV/0!</v>
      </c>
      <c r="EI400" s="1167"/>
      <c r="EJ400" s="1443" t="s">
        <v>547</v>
      </c>
      <c r="EM400" s="1444" t="e">
        <f>SUM(EN400:EP400)</f>
        <v>#DIV/0!</v>
      </c>
      <c r="EN400" s="1444" t="e">
        <f>EN399/$G399</f>
        <v>#DIV/0!</v>
      </c>
      <c r="EO400" s="1444" t="e">
        <f>EO399/$G399</f>
        <v>#DIV/0!</v>
      </c>
      <c r="EP400" s="1444" t="e">
        <f>EP399/$G399</f>
        <v>#DIV/0!</v>
      </c>
      <c r="EQ400" s="1167"/>
      <c r="ER400" s="1443" t="s">
        <v>547</v>
      </c>
      <c r="EU400" s="1444" t="e">
        <f>SUM(EV400:EX400)</f>
        <v>#DIV/0!</v>
      </c>
      <c r="EV400" s="1444" t="e">
        <f>EV399/$G399</f>
        <v>#DIV/0!</v>
      </c>
      <c r="EW400" s="1444" t="e">
        <f>EW399/$G399</f>
        <v>#DIV/0!</v>
      </c>
      <c r="EX400" s="1444" t="e">
        <f>EX399/$G399</f>
        <v>#DIV/0!</v>
      </c>
      <c r="EY400" s="1167"/>
      <c r="EZ400" s="1443" t="s">
        <v>547</v>
      </c>
      <c r="FC400" s="1444" t="e">
        <f>SUM(FD400:FF400)</f>
        <v>#DIV/0!</v>
      </c>
      <c r="FD400" s="1444" t="e">
        <f>FD399/$G399</f>
        <v>#DIV/0!</v>
      </c>
      <c r="FE400" s="1444" t="e">
        <f>FE399/$G399</f>
        <v>#DIV/0!</v>
      </c>
      <c r="FF400" s="1444" t="e">
        <f>FF399/$G399</f>
        <v>#DIV/0!</v>
      </c>
      <c r="FG400" s="1167"/>
      <c r="FH400" s="1443" t="s">
        <v>547</v>
      </c>
      <c r="FK400" s="1444" t="e">
        <f>SUM(FL400:FN400)</f>
        <v>#DIV/0!</v>
      </c>
      <c r="FL400" s="1444" t="e">
        <f>FL399/$G399</f>
        <v>#DIV/0!</v>
      </c>
      <c r="FM400" s="1444" t="e">
        <f>FM399/$G399</f>
        <v>#DIV/0!</v>
      </c>
      <c r="FN400" s="1444" t="e">
        <f>FN399/$G399</f>
        <v>#DIV/0!</v>
      </c>
      <c r="FO400" s="1167"/>
    </row>
    <row r="401" spans="2:171">
      <c r="K401" s="1167"/>
      <c r="S401" s="1167"/>
      <c r="AA401" s="1167"/>
      <c r="AI401" s="1167"/>
      <c r="AQ401" s="1167"/>
      <c r="AY401" s="1167"/>
      <c r="BG401" s="1167"/>
      <c r="BO401" s="1167"/>
      <c r="BW401" s="1167"/>
      <c r="CE401" s="1167"/>
      <c r="CM401" s="1167"/>
      <c r="CU401" s="1167"/>
      <c r="DC401" s="1167"/>
      <c r="DK401" s="1167"/>
      <c r="DS401" s="1167"/>
      <c r="EA401" s="1167"/>
      <c r="EI401" s="1167"/>
      <c r="EQ401" s="1167"/>
      <c r="EY401" s="1167"/>
      <c r="FG401" s="1167"/>
      <c r="FO401" s="1167"/>
    </row>
    <row r="402" spans="2:171" ht="16.5">
      <c r="E402" s="1075" t="s">
        <v>452</v>
      </c>
      <c r="G402" s="1076" t="s">
        <v>96</v>
      </c>
      <c r="H402" s="1076" t="s">
        <v>97</v>
      </c>
      <c r="I402" s="1076" t="s">
        <v>98</v>
      </c>
      <c r="J402" s="1077" t="s">
        <v>443</v>
      </c>
      <c r="K402" s="1167"/>
      <c r="O402" s="1076" t="s">
        <v>96</v>
      </c>
      <c r="P402" s="1076" t="s">
        <v>97</v>
      </c>
      <c r="Q402" s="1076" t="s">
        <v>98</v>
      </c>
      <c r="R402" s="1077" t="s">
        <v>443</v>
      </c>
      <c r="S402" s="1167"/>
      <c r="W402" s="1076" t="s">
        <v>96</v>
      </c>
      <c r="X402" s="1076" t="s">
        <v>97</v>
      </c>
      <c r="Y402" s="1076" t="s">
        <v>98</v>
      </c>
      <c r="Z402" s="1077" t="s">
        <v>443</v>
      </c>
      <c r="AA402" s="1167"/>
      <c r="AE402" s="1076" t="s">
        <v>96</v>
      </c>
      <c r="AF402" s="1076" t="s">
        <v>97</v>
      </c>
      <c r="AG402" s="1076" t="s">
        <v>98</v>
      </c>
      <c r="AH402" s="1077" t="s">
        <v>443</v>
      </c>
      <c r="AI402" s="1167"/>
      <c r="AM402" s="1076" t="s">
        <v>96</v>
      </c>
      <c r="AN402" s="1076" t="s">
        <v>97</v>
      </c>
      <c r="AO402" s="1076" t="s">
        <v>98</v>
      </c>
      <c r="AP402" s="1077" t="s">
        <v>443</v>
      </c>
      <c r="AQ402" s="1167"/>
      <c r="AU402" s="1076" t="s">
        <v>96</v>
      </c>
      <c r="AV402" s="1076" t="s">
        <v>97</v>
      </c>
      <c r="AW402" s="1076" t="s">
        <v>98</v>
      </c>
      <c r="AX402" s="1077" t="s">
        <v>443</v>
      </c>
      <c r="AY402" s="1167"/>
      <c r="BC402" s="1076" t="s">
        <v>96</v>
      </c>
      <c r="BD402" s="1076" t="s">
        <v>97</v>
      </c>
      <c r="BE402" s="1076" t="s">
        <v>98</v>
      </c>
      <c r="BF402" s="1077" t="s">
        <v>443</v>
      </c>
      <c r="BG402" s="1167"/>
      <c r="BK402" s="1076" t="s">
        <v>96</v>
      </c>
      <c r="BL402" s="1076" t="s">
        <v>97</v>
      </c>
      <c r="BM402" s="1076" t="s">
        <v>98</v>
      </c>
      <c r="BN402" s="1077" t="s">
        <v>443</v>
      </c>
      <c r="BO402" s="1167"/>
      <c r="BS402" s="1076" t="s">
        <v>96</v>
      </c>
      <c r="BT402" s="1076" t="s">
        <v>97</v>
      </c>
      <c r="BU402" s="1076" t="s">
        <v>98</v>
      </c>
      <c r="BV402" s="1077" t="s">
        <v>443</v>
      </c>
      <c r="BW402" s="1167"/>
      <c r="CA402" s="1076" t="s">
        <v>96</v>
      </c>
      <c r="CB402" s="1076" t="s">
        <v>97</v>
      </c>
      <c r="CC402" s="1076" t="s">
        <v>98</v>
      </c>
      <c r="CD402" s="1077" t="s">
        <v>443</v>
      </c>
      <c r="CE402" s="1167"/>
      <c r="CI402" s="1076" t="s">
        <v>96</v>
      </c>
      <c r="CJ402" s="1076" t="s">
        <v>97</v>
      </c>
      <c r="CK402" s="1076" t="s">
        <v>98</v>
      </c>
      <c r="CL402" s="1077" t="s">
        <v>443</v>
      </c>
      <c r="CM402" s="1167"/>
      <c r="CQ402" s="1076" t="s">
        <v>96</v>
      </c>
      <c r="CR402" s="1076" t="s">
        <v>97</v>
      </c>
      <c r="CS402" s="1076" t="s">
        <v>98</v>
      </c>
      <c r="CT402" s="1077" t="s">
        <v>443</v>
      </c>
      <c r="CU402" s="1167"/>
      <c r="CY402" s="1076" t="s">
        <v>96</v>
      </c>
      <c r="CZ402" s="1076" t="s">
        <v>97</v>
      </c>
      <c r="DA402" s="1076" t="s">
        <v>98</v>
      </c>
      <c r="DB402" s="1077" t="s">
        <v>443</v>
      </c>
      <c r="DC402" s="1167"/>
      <c r="DG402" s="1076" t="s">
        <v>96</v>
      </c>
      <c r="DH402" s="1076" t="s">
        <v>97</v>
      </c>
      <c r="DI402" s="1076" t="s">
        <v>98</v>
      </c>
      <c r="DJ402" s="1077" t="s">
        <v>443</v>
      </c>
      <c r="DK402" s="1167"/>
      <c r="DO402" s="1076" t="s">
        <v>96</v>
      </c>
      <c r="DP402" s="1076" t="s">
        <v>97</v>
      </c>
      <c r="DQ402" s="1076" t="s">
        <v>98</v>
      </c>
      <c r="DR402" s="1077" t="s">
        <v>443</v>
      </c>
      <c r="DS402" s="1167"/>
      <c r="DW402" s="1076" t="s">
        <v>96</v>
      </c>
      <c r="DX402" s="1076" t="s">
        <v>97</v>
      </c>
      <c r="DY402" s="1076" t="s">
        <v>98</v>
      </c>
      <c r="DZ402" s="1077" t="s">
        <v>443</v>
      </c>
      <c r="EA402" s="1167"/>
      <c r="EE402" s="1076" t="s">
        <v>96</v>
      </c>
      <c r="EF402" s="1076" t="s">
        <v>97</v>
      </c>
      <c r="EG402" s="1076" t="s">
        <v>98</v>
      </c>
      <c r="EH402" s="1077" t="s">
        <v>443</v>
      </c>
      <c r="EI402" s="1167"/>
      <c r="EM402" s="1076" t="s">
        <v>96</v>
      </c>
      <c r="EN402" s="1076" t="s">
        <v>97</v>
      </c>
      <c r="EO402" s="1076" t="s">
        <v>98</v>
      </c>
      <c r="EP402" s="1077" t="s">
        <v>443</v>
      </c>
      <c r="EQ402" s="1167"/>
      <c r="EU402" s="1076" t="s">
        <v>96</v>
      </c>
      <c r="EV402" s="1076" t="s">
        <v>97</v>
      </c>
      <c r="EW402" s="1076" t="s">
        <v>98</v>
      </c>
      <c r="EX402" s="1077" t="s">
        <v>443</v>
      </c>
      <c r="EY402" s="1167"/>
      <c r="FC402" s="1076" t="s">
        <v>96</v>
      </c>
      <c r="FD402" s="1076" t="s">
        <v>97</v>
      </c>
      <c r="FE402" s="1076" t="s">
        <v>98</v>
      </c>
      <c r="FF402" s="1077" t="s">
        <v>443</v>
      </c>
      <c r="FG402" s="1167"/>
      <c r="FK402" s="1076" t="s">
        <v>96</v>
      </c>
      <c r="FL402" s="1076" t="s">
        <v>97</v>
      </c>
      <c r="FM402" s="1076" t="s">
        <v>98</v>
      </c>
      <c r="FN402" s="1077" t="s">
        <v>443</v>
      </c>
      <c r="FO402" s="1167"/>
    </row>
    <row r="403" spans="2:171">
      <c r="B403" s="1070"/>
      <c r="C403" s="1070" t="s">
        <v>115</v>
      </c>
      <c r="D403" s="1445"/>
      <c r="E403" s="1198" t="str">
        <f t="shared" ref="E403:E411" si="1255">E44</f>
        <v>PTD</v>
      </c>
      <c r="G403" s="1200">
        <f t="shared" ref="G403:J411" si="1256">G44</f>
        <v>0</v>
      </c>
      <c r="H403" s="1200">
        <f t="shared" si="1256"/>
        <v>0</v>
      </c>
      <c r="I403" s="1200">
        <f t="shared" si="1256"/>
        <v>0</v>
      </c>
      <c r="J403" s="1200">
        <f t="shared" si="1256"/>
        <v>0</v>
      </c>
      <c r="K403" s="1243">
        <f t="shared" ref="K403:K414" si="1257">IF($E403="DIRECT",0,1)</f>
        <v>1</v>
      </c>
      <c r="L403" s="1445"/>
      <c r="N403" s="1446"/>
      <c r="O403" s="1200" t="e">
        <f t="shared" ref="O403:R411" si="1258">O44</f>
        <v>#DIV/0!</v>
      </c>
      <c r="P403" s="1200" t="e">
        <f t="shared" si="1258"/>
        <v>#DIV/0!</v>
      </c>
      <c r="Q403" s="1200" t="e">
        <f t="shared" si="1258"/>
        <v>#DIV/0!</v>
      </c>
      <c r="R403" s="1200" t="e">
        <f t="shared" si="1258"/>
        <v>#DIV/0!</v>
      </c>
      <c r="S403" s="1243"/>
      <c r="T403" s="1445"/>
      <c r="V403" s="1446"/>
      <c r="W403" s="1200" t="e">
        <f t="shared" ref="W403:Z411" si="1259">W44</f>
        <v>#DIV/0!</v>
      </c>
      <c r="X403" s="1200" t="e">
        <f t="shared" si="1259"/>
        <v>#DIV/0!</v>
      </c>
      <c r="Y403" s="1200" t="e">
        <f t="shared" si="1259"/>
        <v>#DIV/0!</v>
      </c>
      <c r="Z403" s="1200" t="e">
        <f t="shared" si="1259"/>
        <v>#DIV/0!</v>
      </c>
      <c r="AA403" s="1243"/>
      <c r="AB403" s="1445"/>
      <c r="AD403" s="1446"/>
      <c r="AE403" s="1200" t="e">
        <f t="shared" ref="AE403:AH411" si="1260">AE44</f>
        <v>#DIV/0!</v>
      </c>
      <c r="AF403" s="1200" t="e">
        <f t="shared" si="1260"/>
        <v>#DIV/0!</v>
      </c>
      <c r="AG403" s="1200" t="e">
        <f t="shared" si="1260"/>
        <v>#DIV/0!</v>
      </c>
      <c r="AH403" s="1200" t="e">
        <f t="shared" si="1260"/>
        <v>#DIV/0!</v>
      </c>
      <c r="AI403" s="1243"/>
      <c r="AJ403" s="1445"/>
      <c r="AL403" s="1446"/>
      <c r="AM403" s="1200" t="e">
        <f t="shared" ref="AM403:AP411" si="1261">AM44</f>
        <v>#DIV/0!</v>
      </c>
      <c r="AN403" s="1200" t="e">
        <f t="shared" si="1261"/>
        <v>#DIV/0!</v>
      </c>
      <c r="AO403" s="1200" t="e">
        <f t="shared" si="1261"/>
        <v>#DIV/0!</v>
      </c>
      <c r="AP403" s="1200" t="e">
        <f t="shared" si="1261"/>
        <v>#DIV/0!</v>
      </c>
      <c r="AQ403" s="1243"/>
      <c r="AR403" s="1445"/>
      <c r="AT403" s="1446"/>
      <c r="AU403" s="1200" t="e">
        <f t="shared" ref="AU403:AX411" si="1262">AU44</f>
        <v>#DIV/0!</v>
      </c>
      <c r="AV403" s="1200" t="e">
        <f t="shared" si="1262"/>
        <v>#DIV/0!</v>
      </c>
      <c r="AW403" s="1200" t="e">
        <f t="shared" si="1262"/>
        <v>#DIV/0!</v>
      </c>
      <c r="AX403" s="1200" t="e">
        <f t="shared" si="1262"/>
        <v>#DIV/0!</v>
      </c>
      <c r="AY403" s="1243"/>
      <c r="AZ403" s="1445"/>
      <c r="BB403" s="1446"/>
      <c r="BC403" s="1200" t="e">
        <f t="shared" ref="BC403:BF411" si="1263">BC44</f>
        <v>#DIV/0!</v>
      </c>
      <c r="BD403" s="1200" t="e">
        <f t="shared" si="1263"/>
        <v>#DIV/0!</v>
      </c>
      <c r="BE403" s="1200" t="e">
        <f t="shared" si="1263"/>
        <v>#DIV/0!</v>
      </c>
      <c r="BF403" s="1200" t="e">
        <f t="shared" si="1263"/>
        <v>#DIV/0!</v>
      </c>
      <c r="BG403" s="1243"/>
      <c r="BH403" s="1445"/>
      <c r="BJ403" s="1446"/>
      <c r="BK403" s="1200" t="e">
        <f t="shared" ref="BK403:BN411" si="1264">BK44</f>
        <v>#DIV/0!</v>
      </c>
      <c r="BL403" s="1200" t="e">
        <f t="shared" si="1264"/>
        <v>#DIV/0!</v>
      </c>
      <c r="BM403" s="1200" t="e">
        <f t="shared" si="1264"/>
        <v>#DIV/0!</v>
      </c>
      <c r="BN403" s="1200" t="e">
        <f t="shared" si="1264"/>
        <v>#DIV/0!</v>
      </c>
      <c r="BO403" s="1243"/>
      <c r="BP403" s="1445"/>
      <c r="BR403" s="1446"/>
      <c r="BS403" s="1200" t="e">
        <f t="shared" ref="BS403:BV411" si="1265">BS44</f>
        <v>#DIV/0!</v>
      </c>
      <c r="BT403" s="1200" t="e">
        <f t="shared" si="1265"/>
        <v>#DIV/0!</v>
      </c>
      <c r="BU403" s="1200" t="e">
        <f t="shared" si="1265"/>
        <v>#DIV/0!</v>
      </c>
      <c r="BV403" s="1200" t="e">
        <f t="shared" si="1265"/>
        <v>#DIV/0!</v>
      </c>
      <c r="BW403" s="1243"/>
      <c r="BX403" s="1445"/>
      <c r="BZ403" s="1446"/>
      <c r="CA403" s="1200" t="e">
        <f t="shared" ref="CA403:CD411" si="1266">CA44</f>
        <v>#DIV/0!</v>
      </c>
      <c r="CB403" s="1200" t="e">
        <f t="shared" si="1266"/>
        <v>#DIV/0!</v>
      </c>
      <c r="CC403" s="1200" t="e">
        <f t="shared" si="1266"/>
        <v>#DIV/0!</v>
      </c>
      <c r="CD403" s="1200" t="e">
        <f t="shared" si="1266"/>
        <v>#DIV/0!</v>
      </c>
      <c r="CE403" s="1243"/>
      <c r="CF403" s="1445"/>
      <c r="CH403" s="1446"/>
      <c r="CI403" s="1200" t="e">
        <f t="shared" ref="CI403:CL411" si="1267">CI44</f>
        <v>#DIV/0!</v>
      </c>
      <c r="CJ403" s="1200" t="e">
        <f t="shared" si="1267"/>
        <v>#DIV/0!</v>
      </c>
      <c r="CK403" s="1200" t="e">
        <f t="shared" si="1267"/>
        <v>#DIV/0!</v>
      </c>
      <c r="CL403" s="1200" t="e">
        <f t="shared" si="1267"/>
        <v>#DIV/0!</v>
      </c>
      <c r="CM403" s="1243"/>
      <c r="CN403" s="1445"/>
      <c r="CP403" s="1446"/>
      <c r="CQ403" s="1200" t="e">
        <f t="shared" ref="CQ403:CT411" si="1268">CQ44</f>
        <v>#DIV/0!</v>
      </c>
      <c r="CR403" s="1200" t="e">
        <f t="shared" si="1268"/>
        <v>#DIV/0!</v>
      </c>
      <c r="CS403" s="1200" t="e">
        <f t="shared" si="1268"/>
        <v>#DIV/0!</v>
      </c>
      <c r="CT403" s="1200" t="e">
        <f t="shared" si="1268"/>
        <v>#DIV/0!</v>
      </c>
      <c r="CU403" s="1243"/>
      <c r="CV403" s="1445"/>
      <c r="CX403" s="1446"/>
      <c r="CY403" s="1200" t="e">
        <f t="shared" ref="CY403:DB411" si="1269">CY44</f>
        <v>#DIV/0!</v>
      </c>
      <c r="CZ403" s="1200" t="e">
        <f t="shared" si="1269"/>
        <v>#DIV/0!</v>
      </c>
      <c r="DA403" s="1200" t="e">
        <f t="shared" si="1269"/>
        <v>#DIV/0!</v>
      </c>
      <c r="DB403" s="1200" t="e">
        <f t="shared" si="1269"/>
        <v>#DIV/0!</v>
      </c>
      <c r="DC403" s="1243"/>
      <c r="DD403" s="1445"/>
      <c r="DF403" s="1446"/>
      <c r="DG403" s="1200" t="e">
        <f t="shared" ref="DG403:DJ411" si="1270">DG44</f>
        <v>#DIV/0!</v>
      </c>
      <c r="DH403" s="1200" t="e">
        <f t="shared" si="1270"/>
        <v>#DIV/0!</v>
      </c>
      <c r="DI403" s="1200" t="e">
        <f t="shared" si="1270"/>
        <v>#DIV/0!</v>
      </c>
      <c r="DJ403" s="1200" t="e">
        <f t="shared" si="1270"/>
        <v>#DIV/0!</v>
      </c>
      <c r="DK403" s="1243"/>
      <c r="DL403" s="1445"/>
      <c r="DN403" s="1446"/>
      <c r="DO403" s="1200" t="e">
        <f t="shared" ref="DO403:DR411" si="1271">DO44</f>
        <v>#DIV/0!</v>
      </c>
      <c r="DP403" s="1200" t="e">
        <f t="shared" si="1271"/>
        <v>#DIV/0!</v>
      </c>
      <c r="DQ403" s="1200" t="e">
        <f t="shared" si="1271"/>
        <v>#DIV/0!</v>
      </c>
      <c r="DR403" s="1200" t="e">
        <f t="shared" si="1271"/>
        <v>#DIV/0!</v>
      </c>
      <c r="DS403" s="1243"/>
      <c r="DT403" s="1445"/>
      <c r="DV403" s="1446"/>
      <c r="DW403" s="1200" t="e">
        <f t="shared" ref="DW403:DZ411" si="1272">DW44</f>
        <v>#DIV/0!</v>
      </c>
      <c r="DX403" s="1200" t="e">
        <f t="shared" si="1272"/>
        <v>#DIV/0!</v>
      </c>
      <c r="DY403" s="1200" t="e">
        <f t="shared" si="1272"/>
        <v>#DIV/0!</v>
      </c>
      <c r="DZ403" s="1200" t="e">
        <f t="shared" si="1272"/>
        <v>#DIV/0!</v>
      </c>
      <c r="EA403" s="1243"/>
      <c r="EB403" s="1445"/>
      <c r="ED403" s="1446"/>
      <c r="EE403" s="1200" t="e">
        <f t="shared" ref="EE403:EH411" si="1273">EE44</f>
        <v>#DIV/0!</v>
      </c>
      <c r="EF403" s="1200" t="e">
        <f t="shared" si="1273"/>
        <v>#DIV/0!</v>
      </c>
      <c r="EG403" s="1200" t="e">
        <f t="shared" si="1273"/>
        <v>#DIV/0!</v>
      </c>
      <c r="EH403" s="1200" t="e">
        <f t="shared" si="1273"/>
        <v>#DIV/0!</v>
      </c>
      <c r="EI403" s="1243"/>
      <c r="EJ403" s="1445"/>
      <c r="EL403" s="1446"/>
      <c r="EM403" s="1200" t="e">
        <f t="shared" ref="EM403:EP411" si="1274">EM44</f>
        <v>#DIV/0!</v>
      </c>
      <c r="EN403" s="1200" t="e">
        <f t="shared" si="1274"/>
        <v>#DIV/0!</v>
      </c>
      <c r="EO403" s="1200" t="e">
        <f t="shared" si="1274"/>
        <v>#DIV/0!</v>
      </c>
      <c r="EP403" s="1200" t="e">
        <f t="shared" si="1274"/>
        <v>#DIV/0!</v>
      </c>
      <c r="EQ403" s="1243"/>
      <c r="ER403" s="1445"/>
      <c r="ET403" s="1446"/>
      <c r="EU403" s="1200" t="e">
        <f t="shared" ref="EU403:EX411" si="1275">EU44</f>
        <v>#DIV/0!</v>
      </c>
      <c r="EV403" s="1200" t="e">
        <f t="shared" si="1275"/>
        <v>#DIV/0!</v>
      </c>
      <c r="EW403" s="1200" t="e">
        <f t="shared" si="1275"/>
        <v>#DIV/0!</v>
      </c>
      <c r="EX403" s="1200" t="e">
        <f t="shared" si="1275"/>
        <v>#DIV/0!</v>
      </c>
      <c r="EY403" s="1243"/>
      <c r="EZ403" s="1445"/>
      <c r="FB403" s="1446"/>
      <c r="FC403" s="1200" t="e">
        <f t="shared" ref="FC403:FF411" si="1276">FC44</f>
        <v>#DIV/0!</v>
      </c>
      <c r="FD403" s="1200" t="e">
        <f t="shared" si="1276"/>
        <v>#DIV/0!</v>
      </c>
      <c r="FE403" s="1200" t="e">
        <f t="shared" si="1276"/>
        <v>#DIV/0!</v>
      </c>
      <c r="FF403" s="1200" t="e">
        <f t="shared" si="1276"/>
        <v>#DIV/0!</v>
      </c>
      <c r="FG403" s="1243"/>
      <c r="FH403" s="1445"/>
      <c r="FJ403" s="1446"/>
      <c r="FK403" s="1200" t="e">
        <f t="shared" ref="FK403:FN411" si="1277">FK44</f>
        <v>#DIV/0!</v>
      </c>
      <c r="FL403" s="1200" t="e">
        <f t="shared" si="1277"/>
        <v>#DIV/0!</v>
      </c>
      <c r="FM403" s="1200" t="e">
        <f t="shared" si="1277"/>
        <v>#DIV/0!</v>
      </c>
      <c r="FN403" s="1200" t="e">
        <f t="shared" si="1277"/>
        <v>#DIV/0!</v>
      </c>
      <c r="FO403" s="1243"/>
    </row>
    <row r="404" spans="2:171">
      <c r="B404" s="1070"/>
      <c r="C404" s="1070" t="s">
        <v>116</v>
      </c>
      <c r="D404" s="1445"/>
      <c r="E404" s="1198" t="str">
        <f t="shared" si="1255"/>
        <v>PTD</v>
      </c>
      <c r="G404" s="1200">
        <f t="shared" si="1256"/>
        <v>0</v>
      </c>
      <c r="H404" s="1200">
        <f t="shared" si="1256"/>
        <v>0</v>
      </c>
      <c r="I404" s="1200">
        <f t="shared" si="1256"/>
        <v>0</v>
      </c>
      <c r="J404" s="1200">
        <f t="shared" si="1256"/>
        <v>0</v>
      </c>
      <c r="K404" s="1243">
        <f t="shared" si="1257"/>
        <v>1</v>
      </c>
      <c r="L404" s="1445"/>
      <c r="N404" s="1446"/>
      <c r="O404" s="1200" t="e">
        <f t="shared" si="1258"/>
        <v>#DIV/0!</v>
      </c>
      <c r="P404" s="1200" t="e">
        <f t="shared" si="1258"/>
        <v>#DIV/0!</v>
      </c>
      <c r="Q404" s="1200" t="e">
        <f t="shared" si="1258"/>
        <v>#DIV/0!</v>
      </c>
      <c r="R404" s="1200" t="e">
        <f t="shared" si="1258"/>
        <v>#DIV/0!</v>
      </c>
      <c r="S404" s="1243"/>
      <c r="T404" s="1445"/>
      <c r="V404" s="1446"/>
      <c r="W404" s="1200" t="e">
        <f t="shared" si="1259"/>
        <v>#DIV/0!</v>
      </c>
      <c r="X404" s="1200" t="e">
        <f t="shared" si="1259"/>
        <v>#DIV/0!</v>
      </c>
      <c r="Y404" s="1200" t="e">
        <f t="shared" si="1259"/>
        <v>#DIV/0!</v>
      </c>
      <c r="Z404" s="1200" t="e">
        <f t="shared" si="1259"/>
        <v>#DIV/0!</v>
      </c>
      <c r="AA404" s="1243"/>
      <c r="AB404" s="1445"/>
      <c r="AD404" s="1446"/>
      <c r="AE404" s="1200" t="e">
        <f t="shared" si="1260"/>
        <v>#DIV/0!</v>
      </c>
      <c r="AF404" s="1200" t="e">
        <f t="shared" si="1260"/>
        <v>#DIV/0!</v>
      </c>
      <c r="AG404" s="1200" t="e">
        <f t="shared" si="1260"/>
        <v>#DIV/0!</v>
      </c>
      <c r="AH404" s="1200" t="e">
        <f t="shared" si="1260"/>
        <v>#DIV/0!</v>
      </c>
      <c r="AI404" s="1243"/>
      <c r="AJ404" s="1445"/>
      <c r="AL404" s="1446"/>
      <c r="AM404" s="1200" t="e">
        <f t="shared" si="1261"/>
        <v>#DIV/0!</v>
      </c>
      <c r="AN404" s="1200" t="e">
        <f t="shared" si="1261"/>
        <v>#DIV/0!</v>
      </c>
      <c r="AO404" s="1200" t="e">
        <f t="shared" si="1261"/>
        <v>#DIV/0!</v>
      </c>
      <c r="AP404" s="1200" t="e">
        <f t="shared" si="1261"/>
        <v>#DIV/0!</v>
      </c>
      <c r="AQ404" s="1243"/>
      <c r="AR404" s="1445"/>
      <c r="AT404" s="1446"/>
      <c r="AU404" s="1200" t="e">
        <f t="shared" si="1262"/>
        <v>#DIV/0!</v>
      </c>
      <c r="AV404" s="1200" t="e">
        <f t="shared" si="1262"/>
        <v>#DIV/0!</v>
      </c>
      <c r="AW404" s="1200" t="e">
        <f t="shared" si="1262"/>
        <v>#DIV/0!</v>
      </c>
      <c r="AX404" s="1200" t="e">
        <f t="shared" si="1262"/>
        <v>#DIV/0!</v>
      </c>
      <c r="AY404" s="1243"/>
      <c r="AZ404" s="1445"/>
      <c r="BB404" s="1446"/>
      <c r="BC404" s="1200" t="e">
        <f t="shared" si="1263"/>
        <v>#DIV/0!</v>
      </c>
      <c r="BD404" s="1200" t="e">
        <f t="shared" si="1263"/>
        <v>#DIV/0!</v>
      </c>
      <c r="BE404" s="1200" t="e">
        <f t="shared" si="1263"/>
        <v>#DIV/0!</v>
      </c>
      <c r="BF404" s="1200" t="e">
        <f t="shared" si="1263"/>
        <v>#DIV/0!</v>
      </c>
      <c r="BG404" s="1243"/>
      <c r="BH404" s="1445"/>
      <c r="BJ404" s="1446"/>
      <c r="BK404" s="1200" t="e">
        <f t="shared" si="1264"/>
        <v>#DIV/0!</v>
      </c>
      <c r="BL404" s="1200" t="e">
        <f t="shared" si="1264"/>
        <v>#DIV/0!</v>
      </c>
      <c r="BM404" s="1200" t="e">
        <f t="shared" si="1264"/>
        <v>#DIV/0!</v>
      </c>
      <c r="BN404" s="1200" t="e">
        <f t="shared" si="1264"/>
        <v>#DIV/0!</v>
      </c>
      <c r="BO404" s="1243"/>
      <c r="BP404" s="1445"/>
      <c r="BR404" s="1446"/>
      <c r="BS404" s="1200" t="e">
        <f t="shared" si="1265"/>
        <v>#DIV/0!</v>
      </c>
      <c r="BT404" s="1200" t="e">
        <f t="shared" si="1265"/>
        <v>#DIV/0!</v>
      </c>
      <c r="BU404" s="1200" t="e">
        <f t="shared" si="1265"/>
        <v>#DIV/0!</v>
      </c>
      <c r="BV404" s="1200" t="e">
        <f t="shared" si="1265"/>
        <v>#DIV/0!</v>
      </c>
      <c r="BW404" s="1243"/>
      <c r="BX404" s="1445"/>
      <c r="BZ404" s="1446"/>
      <c r="CA404" s="1200" t="e">
        <f t="shared" si="1266"/>
        <v>#DIV/0!</v>
      </c>
      <c r="CB404" s="1200" t="e">
        <f t="shared" si="1266"/>
        <v>#DIV/0!</v>
      </c>
      <c r="CC404" s="1200" t="e">
        <f t="shared" si="1266"/>
        <v>#DIV/0!</v>
      </c>
      <c r="CD404" s="1200" t="e">
        <f t="shared" si="1266"/>
        <v>#DIV/0!</v>
      </c>
      <c r="CE404" s="1243"/>
      <c r="CF404" s="1445"/>
      <c r="CH404" s="1446"/>
      <c r="CI404" s="1200" t="e">
        <f t="shared" si="1267"/>
        <v>#DIV/0!</v>
      </c>
      <c r="CJ404" s="1200" t="e">
        <f t="shared" si="1267"/>
        <v>#DIV/0!</v>
      </c>
      <c r="CK404" s="1200" t="e">
        <f t="shared" si="1267"/>
        <v>#DIV/0!</v>
      </c>
      <c r="CL404" s="1200" t="e">
        <f t="shared" si="1267"/>
        <v>#DIV/0!</v>
      </c>
      <c r="CM404" s="1243"/>
      <c r="CN404" s="1445"/>
      <c r="CP404" s="1446"/>
      <c r="CQ404" s="1200" t="e">
        <f t="shared" si="1268"/>
        <v>#DIV/0!</v>
      </c>
      <c r="CR404" s="1200" t="e">
        <f t="shared" si="1268"/>
        <v>#DIV/0!</v>
      </c>
      <c r="CS404" s="1200" t="e">
        <f t="shared" si="1268"/>
        <v>#DIV/0!</v>
      </c>
      <c r="CT404" s="1200" t="e">
        <f t="shared" si="1268"/>
        <v>#DIV/0!</v>
      </c>
      <c r="CU404" s="1243"/>
      <c r="CV404" s="1445"/>
      <c r="CX404" s="1446"/>
      <c r="CY404" s="1200" t="e">
        <f t="shared" si="1269"/>
        <v>#DIV/0!</v>
      </c>
      <c r="CZ404" s="1200" t="e">
        <f t="shared" si="1269"/>
        <v>#DIV/0!</v>
      </c>
      <c r="DA404" s="1200" t="e">
        <f t="shared" si="1269"/>
        <v>#DIV/0!</v>
      </c>
      <c r="DB404" s="1200" t="e">
        <f t="shared" si="1269"/>
        <v>#DIV/0!</v>
      </c>
      <c r="DC404" s="1243"/>
      <c r="DD404" s="1445"/>
      <c r="DF404" s="1446"/>
      <c r="DG404" s="1200" t="e">
        <f t="shared" si="1270"/>
        <v>#DIV/0!</v>
      </c>
      <c r="DH404" s="1200" t="e">
        <f t="shared" si="1270"/>
        <v>#DIV/0!</v>
      </c>
      <c r="DI404" s="1200" t="e">
        <f t="shared" si="1270"/>
        <v>#DIV/0!</v>
      </c>
      <c r="DJ404" s="1200" t="e">
        <f t="shared" si="1270"/>
        <v>#DIV/0!</v>
      </c>
      <c r="DK404" s="1243"/>
      <c r="DL404" s="1445"/>
      <c r="DN404" s="1446"/>
      <c r="DO404" s="1200" t="e">
        <f t="shared" si="1271"/>
        <v>#DIV/0!</v>
      </c>
      <c r="DP404" s="1200" t="e">
        <f t="shared" si="1271"/>
        <v>#DIV/0!</v>
      </c>
      <c r="DQ404" s="1200" t="e">
        <f t="shared" si="1271"/>
        <v>#DIV/0!</v>
      </c>
      <c r="DR404" s="1200" t="e">
        <f t="shared" si="1271"/>
        <v>#DIV/0!</v>
      </c>
      <c r="DS404" s="1243"/>
      <c r="DT404" s="1445"/>
      <c r="DV404" s="1446"/>
      <c r="DW404" s="1200" t="e">
        <f t="shared" si="1272"/>
        <v>#DIV/0!</v>
      </c>
      <c r="DX404" s="1200" t="e">
        <f t="shared" si="1272"/>
        <v>#DIV/0!</v>
      </c>
      <c r="DY404" s="1200" t="e">
        <f t="shared" si="1272"/>
        <v>#DIV/0!</v>
      </c>
      <c r="DZ404" s="1200" t="e">
        <f t="shared" si="1272"/>
        <v>#DIV/0!</v>
      </c>
      <c r="EA404" s="1243"/>
      <c r="EB404" s="1445"/>
      <c r="ED404" s="1446"/>
      <c r="EE404" s="1200" t="e">
        <f t="shared" si="1273"/>
        <v>#DIV/0!</v>
      </c>
      <c r="EF404" s="1200" t="e">
        <f t="shared" si="1273"/>
        <v>#DIV/0!</v>
      </c>
      <c r="EG404" s="1200" t="e">
        <f t="shared" si="1273"/>
        <v>#DIV/0!</v>
      </c>
      <c r="EH404" s="1200" t="e">
        <f t="shared" si="1273"/>
        <v>#DIV/0!</v>
      </c>
      <c r="EI404" s="1243"/>
      <c r="EJ404" s="1445"/>
      <c r="EL404" s="1446"/>
      <c r="EM404" s="1200" t="e">
        <f t="shared" si="1274"/>
        <v>#DIV/0!</v>
      </c>
      <c r="EN404" s="1200" t="e">
        <f t="shared" si="1274"/>
        <v>#DIV/0!</v>
      </c>
      <c r="EO404" s="1200" t="e">
        <f t="shared" si="1274"/>
        <v>#DIV/0!</v>
      </c>
      <c r="EP404" s="1200" t="e">
        <f t="shared" si="1274"/>
        <v>#DIV/0!</v>
      </c>
      <c r="EQ404" s="1243"/>
      <c r="ER404" s="1445"/>
      <c r="ET404" s="1446"/>
      <c r="EU404" s="1200" t="e">
        <f t="shared" si="1275"/>
        <v>#DIV/0!</v>
      </c>
      <c r="EV404" s="1200" t="e">
        <f t="shared" si="1275"/>
        <v>#DIV/0!</v>
      </c>
      <c r="EW404" s="1200" t="e">
        <f t="shared" si="1275"/>
        <v>#DIV/0!</v>
      </c>
      <c r="EX404" s="1200" t="e">
        <f t="shared" si="1275"/>
        <v>#DIV/0!</v>
      </c>
      <c r="EY404" s="1243"/>
      <c r="EZ404" s="1445"/>
      <c r="FB404" s="1446"/>
      <c r="FC404" s="1200" t="e">
        <f t="shared" si="1276"/>
        <v>#DIV/0!</v>
      </c>
      <c r="FD404" s="1200" t="e">
        <f t="shared" si="1276"/>
        <v>#DIV/0!</v>
      </c>
      <c r="FE404" s="1200" t="e">
        <f t="shared" si="1276"/>
        <v>#DIV/0!</v>
      </c>
      <c r="FF404" s="1200" t="e">
        <f t="shared" si="1276"/>
        <v>#DIV/0!</v>
      </c>
      <c r="FG404" s="1243"/>
      <c r="FH404" s="1445"/>
      <c r="FJ404" s="1446"/>
      <c r="FK404" s="1200" t="e">
        <f t="shared" si="1277"/>
        <v>#DIV/0!</v>
      </c>
      <c r="FL404" s="1200" t="e">
        <f t="shared" si="1277"/>
        <v>#DIV/0!</v>
      </c>
      <c r="FM404" s="1200" t="e">
        <f t="shared" si="1277"/>
        <v>#DIV/0!</v>
      </c>
      <c r="FN404" s="1200" t="e">
        <f t="shared" si="1277"/>
        <v>#DIV/0!</v>
      </c>
      <c r="FO404" s="1243"/>
    </row>
    <row r="405" spans="2:171">
      <c r="B405" s="1070"/>
      <c r="C405" s="1070" t="s">
        <v>117</v>
      </c>
      <c r="D405" s="1445"/>
      <c r="E405" s="1198" t="str">
        <f t="shared" si="1255"/>
        <v>LABOR</v>
      </c>
      <c r="G405" s="1200">
        <f t="shared" si="1256"/>
        <v>0</v>
      </c>
      <c r="H405" s="1200">
        <f t="shared" si="1256"/>
        <v>0</v>
      </c>
      <c r="I405" s="1200">
        <f t="shared" si="1256"/>
        <v>0</v>
      </c>
      <c r="J405" s="1200">
        <f t="shared" si="1256"/>
        <v>0</v>
      </c>
      <c r="K405" s="1243">
        <f t="shared" si="1257"/>
        <v>1</v>
      </c>
      <c r="L405" s="1445"/>
      <c r="N405" s="1446"/>
      <c r="O405" s="1200" t="e">
        <f t="shared" si="1258"/>
        <v>#DIV/0!</v>
      </c>
      <c r="P405" s="1200" t="e">
        <f t="shared" si="1258"/>
        <v>#DIV/0!</v>
      </c>
      <c r="Q405" s="1200" t="e">
        <f t="shared" si="1258"/>
        <v>#DIV/0!</v>
      </c>
      <c r="R405" s="1200" t="e">
        <f t="shared" si="1258"/>
        <v>#DIV/0!</v>
      </c>
      <c r="S405" s="1243"/>
      <c r="T405" s="1445"/>
      <c r="V405" s="1446"/>
      <c r="W405" s="1200" t="e">
        <f t="shared" si="1259"/>
        <v>#DIV/0!</v>
      </c>
      <c r="X405" s="1200" t="e">
        <f t="shared" si="1259"/>
        <v>#DIV/0!</v>
      </c>
      <c r="Y405" s="1200" t="e">
        <f t="shared" si="1259"/>
        <v>#DIV/0!</v>
      </c>
      <c r="Z405" s="1200" t="e">
        <f t="shared" si="1259"/>
        <v>#DIV/0!</v>
      </c>
      <c r="AA405" s="1243"/>
      <c r="AB405" s="1445"/>
      <c r="AD405" s="1446"/>
      <c r="AE405" s="1200" t="e">
        <f t="shared" si="1260"/>
        <v>#DIV/0!</v>
      </c>
      <c r="AF405" s="1200" t="e">
        <f t="shared" si="1260"/>
        <v>#DIV/0!</v>
      </c>
      <c r="AG405" s="1200" t="e">
        <f t="shared" si="1260"/>
        <v>#DIV/0!</v>
      </c>
      <c r="AH405" s="1200" t="e">
        <f t="shared" si="1260"/>
        <v>#DIV/0!</v>
      </c>
      <c r="AI405" s="1243"/>
      <c r="AJ405" s="1445"/>
      <c r="AL405" s="1446"/>
      <c r="AM405" s="1200" t="e">
        <f t="shared" si="1261"/>
        <v>#DIV/0!</v>
      </c>
      <c r="AN405" s="1200" t="e">
        <f t="shared" si="1261"/>
        <v>#DIV/0!</v>
      </c>
      <c r="AO405" s="1200" t="e">
        <f t="shared" si="1261"/>
        <v>#DIV/0!</v>
      </c>
      <c r="AP405" s="1200" t="e">
        <f t="shared" si="1261"/>
        <v>#DIV/0!</v>
      </c>
      <c r="AQ405" s="1243"/>
      <c r="AR405" s="1445"/>
      <c r="AT405" s="1446"/>
      <c r="AU405" s="1200" t="e">
        <f t="shared" si="1262"/>
        <v>#DIV/0!</v>
      </c>
      <c r="AV405" s="1200" t="e">
        <f t="shared" si="1262"/>
        <v>#DIV/0!</v>
      </c>
      <c r="AW405" s="1200" t="e">
        <f t="shared" si="1262"/>
        <v>#DIV/0!</v>
      </c>
      <c r="AX405" s="1200" t="e">
        <f t="shared" si="1262"/>
        <v>#DIV/0!</v>
      </c>
      <c r="AY405" s="1243"/>
      <c r="AZ405" s="1445"/>
      <c r="BB405" s="1446"/>
      <c r="BC405" s="1200" t="e">
        <f t="shared" si="1263"/>
        <v>#DIV/0!</v>
      </c>
      <c r="BD405" s="1200" t="e">
        <f t="shared" si="1263"/>
        <v>#DIV/0!</v>
      </c>
      <c r="BE405" s="1200" t="e">
        <f t="shared" si="1263"/>
        <v>#DIV/0!</v>
      </c>
      <c r="BF405" s="1200" t="e">
        <f t="shared" si="1263"/>
        <v>#DIV/0!</v>
      </c>
      <c r="BG405" s="1243"/>
      <c r="BH405" s="1445"/>
      <c r="BJ405" s="1446"/>
      <c r="BK405" s="1200" t="e">
        <f t="shared" si="1264"/>
        <v>#DIV/0!</v>
      </c>
      <c r="BL405" s="1200" t="e">
        <f t="shared" si="1264"/>
        <v>#DIV/0!</v>
      </c>
      <c r="BM405" s="1200" t="e">
        <f t="shared" si="1264"/>
        <v>#DIV/0!</v>
      </c>
      <c r="BN405" s="1200" t="e">
        <f t="shared" si="1264"/>
        <v>#DIV/0!</v>
      </c>
      <c r="BO405" s="1243"/>
      <c r="BP405" s="1445"/>
      <c r="BR405" s="1446"/>
      <c r="BS405" s="1200" t="e">
        <f t="shared" si="1265"/>
        <v>#DIV/0!</v>
      </c>
      <c r="BT405" s="1200" t="e">
        <f t="shared" si="1265"/>
        <v>#DIV/0!</v>
      </c>
      <c r="BU405" s="1200" t="e">
        <f t="shared" si="1265"/>
        <v>#DIV/0!</v>
      </c>
      <c r="BV405" s="1200" t="e">
        <f t="shared" si="1265"/>
        <v>#DIV/0!</v>
      </c>
      <c r="BW405" s="1243"/>
      <c r="BX405" s="1445"/>
      <c r="BZ405" s="1446"/>
      <c r="CA405" s="1200" t="e">
        <f t="shared" si="1266"/>
        <v>#DIV/0!</v>
      </c>
      <c r="CB405" s="1200" t="e">
        <f t="shared" si="1266"/>
        <v>#DIV/0!</v>
      </c>
      <c r="CC405" s="1200" t="e">
        <f t="shared" si="1266"/>
        <v>#DIV/0!</v>
      </c>
      <c r="CD405" s="1200" t="e">
        <f t="shared" si="1266"/>
        <v>#DIV/0!</v>
      </c>
      <c r="CE405" s="1243"/>
      <c r="CF405" s="1445"/>
      <c r="CH405" s="1446"/>
      <c r="CI405" s="1200" t="e">
        <f t="shared" si="1267"/>
        <v>#DIV/0!</v>
      </c>
      <c r="CJ405" s="1200" t="e">
        <f t="shared" si="1267"/>
        <v>#DIV/0!</v>
      </c>
      <c r="CK405" s="1200" t="e">
        <f t="shared" si="1267"/>
        <v>#DIV/0!</v>
      </c>
      <c r="CL405" s="1200" t="e">
        <f t="shared" si="1267"/>
        <v>#DIV/0!</v>
      </c>
      <c r="CM405" s="1243"/>
      <c r="CN405" s="1445"/>
      <c r="CP405" s="1446"/>
      <c r="CQ405" s="1200" t="e">
        <f t="shared" si="1268"/>
        <v>#DIV/0!</v>
      </c>
      <c r="CR405" s="1200" t="e">
        <f t="shared" si="1268"/>
        <v>#DIV/0!</v>
      </c>
      <c r="CS405" s="1200" t="e">
        <f t="shared" si="1268"/>
        <v>#DIV/0!</v>
      </c>
      <c r="CT405" s="1200" t="e">
        <f t="shared" si="1268"/>
        <v>#DIV/0!</v>
      </c>
      <c r="CU405" s="1243"/>
      <c r="CV405" s="1445"/>
      <c r="CX405" s="1446"/>
      <c r="CY405" s="1200" t="e">
        <f t="shared" si="1269"/>
        <v>#DIV/0!</v>
      </c>
      <c r="CZ405" s="1200" t="e">
        <f t="shared" si="1269"/>
        <v>#DIV/0!</v>
      </c>
      <c r="DA405" s="1200" t="e">
        <f t="shared" si="1269"/>
        <v>#DIV/0!</v>
      </c>
      <c r="DB405" s="1200" t="e">
        <f t="shared" si="1269"/>
        <v>#DIV/0!</v>
      </c>
      <c r="DC405" s="1243"/>
      <c r="DD405" s="1445"/>
      <c r="DF405" s="1446"/>
      <c r="DG405" s="1200" t="e">
        <f t="shared" si="1270"/>
        <v>#DIV/0!</v>
      </c>
      <c r="DH405" s="1200" t="e">
        <f t="shared" si="1270"/>
        <v>#DIV/0!</v>
      </c>
      <c r="DI405" s="1200" t="e">
        <f t="shared" si="1270"/>
        <v>#DIV/0!</v>
      </c>
      <c r="DJ405" s="1200" t="e">
        <f t="shared" si="1270"/>
        <v>#DIV/0!</v>
      </c>
      <c r="DK405" s="1243"/>
      <c r="DL405" s="1445"/>
      <c r="DN405" s="1446"/>
      <c r="DO405" s="1200" t="e">
        <f t="shared" si="1271"/>
        <v>#DIV/0!</v>
      </c>
      <c r="DP405" s="1200" t="e">
        <f t="shared" si="1271"/>
        <v>#DIV/0!</v>
      </c>
      <c r="DQ405" s="1200" t="e">
        <f t="shared" si="1271"/>
        <v>#DIV/0!</v>
      </c>
      <c r="DR405" s="1200" t="e">
        <f t="shared" si="1271"/>
        <v>#DIV/0!</v>
      </c>
      <c r="DS405" s="1243"/>
      <c r="DT405" s="1445"/>
      <c r="DV405" s="1446"/>
      <c r="DW405" s="1200" t="e">
        <f t="shared" si="1272"/>
        <v>#DIV/0!</v>
      </c>
      <c r="DX405" s="1200" t="e">
        <f t="shared" si="1272"/>
        <v>#DIV/0!</v>
      </c>
      <c r="DY405" s="1200" t="e">
        <f t="shared" si="1272"/>
        <v>#DIV/0!</v>
      </c>
      <c r="DZ405" s="1200" t="e">
        <f t="shared" si="1272"/>
        <v>#DIV/0!</v>
      </c>
      <c r="EA405" s="1243"/>
      <c r="EB405" s="1445"/>
      <c r="ED405" s="1446"/>
      <c r="EE405" s="1200" t="e">
        <f t="shared" si="1273"/>
        <v>#DIV/0!</v>
      </c>
      <c r="EF405" s="1200" t="e">
        <f t="shared" si="1273"/>
        <v>#DIV/0!</v>
      </c>
      <c r="EG405" s="1200" t="e">
        <f t="shared" si="1273"/>
        <v>#DIV/0!</v>
      </c>
      <c r="EH405" s="1200" t="e">
        <f t="shared" si="1273"/>
        <v>#DIV/0!</v>
      </c>
      <c r="EI405" s="1243"/>
      <c r="EJ405" s="1445"/>
      <c r="EL405" s="1446"/>
      <c r="EM405" s="1200" t="e">
        <f t="shared" si="1274"/>
        <v>#DIV/0!</v>
      </c>
      <c r="EN405" s="1200" t="e">
        <f t="shared" si="1274"/>
        <v>#DIV/0!</v>
      </c>
      <c r="EO405" s="1200" t="e">
        <f t="shared" si="1274"/>
        <v>#DIV/0!</v>
      </c>
      <c r="EP405" s="1200" t="e">
        <f t="shared" si="1274"/>
        <v>#DIV/0!</v>
      </c>
      <c r="EQ405" s="1243"/>
      <c r="ER405" s="1445"/>
      <c r="ET405" s="1446"/>
      <c r="EU405" s="1200" t="e">
        <f t="shared" si="1275"/>
        <v>#DIV/0!</v>
      </c>
      <c r="EV405" s="1200" t="e">
        <f t="shared" si="1275"/>
        <v>#DIV/0!</v>
      </c>
      <c r="EW405" s="1200" t="e">
        <f t="shared" si="1275"/>
        <v>#DIV/0!</v>
      </c>
      <c r="EX405" s="1200" t="e">
        <f t="shared" si="1275"/>
        <v>#DIV/0!</v>
      </c>
      <c r="EY405" s="1243"/>
      <c r="EZ405" s="1445"/>
      <c r="FB405" s="1446"/>
      <c r="FC405" s="1200" t="e">
        <f t="shared" si="1276"/>
        <v>#DIV/0!</v>
      </c>
      <c r="FD405" s="1200" t="e">
        <f t="shared" si="1276"/>
        <v>#DIV/0!</v>
      </c>
      <c r="FE405" s="1200" t="e">
        <f t="shared" si="1276"/>
        <v>#DIV/0!</v>
      </c>
      <c r="FF405" s="1200" t="e">
        <f t="shared" si="1276"/>
        <v>#DIV/0!</v>
      </c>
      <c r="FG405" s="1243"/>
      <c r="FH405" s="1445"/>
      <c r="FJ405" s="1446"/>
      <c r="FK405" s="1200" t="e">
        <f t="shared" si="1277"/>
        <v>#DIV/0!</v>
      </c>
      <c r="FL405" s="1200" t="e">
        <f t="shared" si="1277"/>
        <v>#DIV/0!</v>
      </c>
      <c r="FM405" s="1200" t="e">
        <f t="shared" si="1277"/>
        <v>#DIV/0!</v>
      </c>
      <c r="FN405" s="1200" t="e">
        <f t="shared" si="1277"/>
        <v>#DIV/0!</v>
      </c>
      <c r="FO405" s="1243"/>
    </row>
    <row r="406" spans="2:171">
      <c r="B406" s="1070"/>
      <c r="C406" s="1070" t="s">
        <v>118</v>
      </c>
      <c r="D406" s="1445"/>
      <c r="E406" s="1198" t="str">
        <f t="shared" si="1255"/>
        <v>TD</v>
      </c>
      <c r="G406" s="1200">
        <f t="shared" si="1256"/>
        <v>0</v>
      </c>
      <c r="H406" s="1200">
        <f t="shared" si="1256"/>
        <v>0</v>
      </c>
      <c r="I406" s="1200">
        <f t="shared" si="1256"/>
        <v>0</v>
      </c>
      <c r="J406" s="1200">
        <f t="shared" si="1256"/>
        <v>0</v>
      </c>
      <c r="K406" s="1243">
        <f t="shared" si="1257"/>
        <v>1</v>
      </c>
      <c r="L406" s="1445"/>
      <c r="N406" s="1446"/>
      <c r="O406" s="1200" t="e">
        <f t="shared" si="1258"/>
        <v>#DIV/0!</v>
      </c>
      <c r="P406" s="1200" t="e">
        <f t="shared" si="1258"/>
        <v>#DIV/0!</v>
      </c>
      <c r="Q406" s="1200" t="e">
        <f t="shared" si="1258"/>
        <v>#DIV/0!</v>
      </c>
      <c r="R406" s="1200" t="e">
        <f t="shared" si="1258"/>
        <v>#DIV/0!</v>
      </c>
      <c r="S406" s="1243"/>
      <c r="T406" s="1445"/>
      <c r="V406" s="1446"/>
      <c r="W406" s="1200" t="e">
        <f t="shared" si="1259"/>
        <v>#DIV/0!</v>
      </c>
      <c r="X406" s="1200" t="e">
        <f t="shared" si="1259"/>
        <v>#DIV/0!</v>
      </c>
      <c r="Y406" s="1200" t="e">
        <f t="shared" si="1259"/>
        <v>#DIV/0!</v>
      </c>
      <c r="Z406" s="1200" t="e">
        <f t="shared" si="1259"/>
        <v>#DIV/0!</v>
      </c>
      <c r="AA406" s="1243"/>
      <c r="AB406" s="1445"/>
      <c r="AD406" s="1446"/>
      <c r="AE406" s="1200" t="e">
        <f t="shared" si="1260"/>
        <v>#DIV/0!</v>
      </c>
      <c r="AF406" s="1200" t="e">
        <f t="shared" si="1260"/>
        <v>#DIV/0!</v>
      </c>
      <c r="AG406" s="1200" t="e">
        <f t="shared" si="1260"/>
        <v>#DIV/0!</v>
      </c>
      <c r="AH406" s="1200" t="e">
        <f t="shared" si="1260"/>
        <v>#DIV/0!</v>
      </c>
      <c r="AI406" s="1243"/>
      <c r="AJ406" s="1445"/>
      <c r="AL406" s="1446"/>
      <c r="AM406" s="1200" t="e">
        <f t="shared" si="1261"/>
        <v>#DIV/0!</v>
      </c>
      <c r="AN406" s="1200" t="e">
        <f t="shared" si="1261"/>
        <v>#DIV/0!</v>
      </c>
      <c r="AO406" s="1200" t="e">
        <f t="shared" si="1261"/>
        <v>#DIV/0!</v>
      </c>
      <c r="AP406" s="1200" t="e">
        <f t="shared" si="1261"/>
        <v>#DIV/0!</v>
      </c>
      <c r="AQ406" s="1243"/>
      <c r="AR406" s="1445"/>
      <c r="AT406" s="1446"/>
      <c r="AU406" s="1200" t="e">
        <f t="shared" si="1262"/>
        <v>#DIV/0!</v>
      </c>
      <c r="AV406" s="1200" t="e">
        <f t="shared" si="1262"/>
        <v>#DIV/0!</v>
      </c>
      <c r="AW406" s="1200" t="e">
        <f t="shared" si="1262"/>
        <v>#DIV/0!</v>
      </c>
      <c r="AX406" s="1200" t="e">
        <f t="shared" si="1262"/>
        <v>#DIV/0!</v>
      </c>
      <c r="AY406" s="1243"/>
      <c r="AZ406" s="1445"/>
      <c r="BB406" s="1446"/>
      <c r="BC406" s="1200" t="e">
        <f t="shared" si="1263"/>
        <v>#DIV/0!</v>
      </c>
      <c r="BD406" s="1200" t="e">
        <f t="shared" si="1263"/>
        <v>#DIV/0!</v>
      </c>
      <c r="BE406" s="1200" t="e">
        <f t="shared" si="1263"/>
        <v>#DIV/0!</v>
      </c>
      <c r="BF406" s="1200" t="e">
        <f t="shared" si="1263"/>
        <v>#DIV/0!</v>
      </c>
      <c r="BG406" s="1243"/>
      <c r="BH406" s="1445"/>
      <c r="BJ406" s="1446"/>
      <c r="BK406" s="1200" t="e">
        <f t="shared" si="1264"/>
        <v>#DIV/0!</v>
      </c>
      <c r="BL406" s="1200" t="e">
        <f t="shared" si="1264"/>
        <v>#DIV/0!</v>
      </c>
      <c r="BM406" s="1200" t="e">
        <f t="shared" si="1264"/>
        <v>#DIV/0!</v>
      </c>
      <c r="BN406" s="1200" t="e">
        <f t="shared" si="1264"/>
        <v>#DIV/0!</v>
      </c>
      <c r="BO406" s="1243"/>
      <c r="BP406" s="1445"/>
      <c r="BR406" s="1446"/>
      <c r="BS406" s="1200" t="e">
        <f t="shared" si="1265"/>
        <v>#DIV/0!</v>
      </c>
      <c r="BT406" s="1200" t="e">
        <f t="shared" si="1265"/>
        <v>#DIV/0!</v>
      </c>
      <c r="BU406" s="1200" t="e">
        <f t="shared" si="1265"/>
        <v>#DIV/0!</v>
      </c>
      <c r="BV406" s="1200" t="e">
        <f t="shared" si="1265"/>
        <v>#DIV/0!</v>
      </c>
      <c r="BW406" s="1243"/>
      <c r="BX406" s="1445"/>
      <c r="BZ406" s="1446"/>
      <c r="CA406" s="1200" t="e">
        <f t="shared" si="1266"/>
        <v>#DIV/0!</v>
      </c>
      <c r="CB406" s="1200" t="e">
        <f t="shared" si="1266"/>
        <v>#DIV/0!</v>
      </c>
      <c r="CC406" s="1200" t="e">
        <f t="shared" si="1266"/>
        <v>#DIV/0!</v>
      </c>
      <c r="CD406" s="1200" t="e">
        <f t="shared" si="1266"/>
        <v>#DIV/0!</v>
      </c>
      <c r="CE406" s="1243"/>
      <c r="CF406" s="1445"/>
      <c r="CH406" s="1446"/>
      <c r="CI406" s="1200" t="e">
        <f t="shared" si="1267"/>
        <v>#DIV/0!</v>
      </c>
      <c r="CJ406" s="1200" t="e">
        <f t="shared" si="1267"/>
        <v>#DIV/0!</v>
      </c>
      <c r="CK406" s="1200" t="e">
        <f t="shared" si="1267"/>
        <v>#DIV/0!</v>
      </c>
      <c r="CL406" s="1200" t="e">
        <f t="shared" si="1267"/>
        <v>#DIV/0!</v>
      </c>
      <c r="CM406" s="1243"/>
      <c r="CN406" s="1445"/>
      <c r="CP406" s="1446"/>
      <c r="CQ406" s="1200" t="e">
        <f t="shared" si="1268"/>
        <v>#DIV/0!</v>
      </c>
      <c r="CR406" s="1200" t="e">
        <f t="shared" si="1268"/>
        <v>#DIV/0!</v>
      </c>
      <c r="CS406" s="1200" t="e">
        <f t="shared" si="1268"/>
        <v>#DIV/0!</v>
      </c>
      <c r="CT406" s="1200" t="e">
        <f t="shared" si="1268"/>
        <v>#DIV/0!</v>
      </c>
      <c r="CU406" s="1243"/>
      <c r="CV406" s="1445"/>
      <c r="CX406" s="1446"/>
      <c r="CY406" s="1200" t="e">
        <f t="shared" si="1269"/>
        <v>#DIV/0!</v>
      </c>
      <c r="CZ406" s="1200" t="e">
        <f t="shared" si="1269"/>
        <v>#DIV/0!</v>
      </c>
      <c r="DA406" s="1200" t="e">
        <f t="shared" si="1269"/>
        <v>#DIV/0!</v>
      </c>
      <c r="DB406" s="1200" t="e">
        <f t="shared" si="1269"/>
        <v>#DIV/0!</v>
      </c>
      <c r="DC406" s="1243"/>
      <c r="DD406" s="1445"/>
      <c r="DF406" s="1446"/>
      <c r="DG406" s="1200" t="e">
        <f t="shared" si="1270"/>
        <v>#DIV/0!</v>
      </c>
      <c r="DH406" s="1200" t="e">
        <f t="shared" si="1270"/>
        <v>#DIV/0!</v>
      </c>
      <c r="DI406" s="1200" t="e">
        <f t="shared" si="1270"/>
        <v>#DIV/0!</v>
      </c>
      <c r="DJ406" s="1200" t="e">
        <f t="shared" si="1270"/>
        <v>#DIV/0!</v>
      </c>
      <c r="DK406" s="1243"/>
      <c r="DL406" s="1445"/>
      <c r="DN406" s="1446"/>
      <c r="DO406" s="1200" t="e">
        <f t="shared" si="1271"/>
        <v>#DIV/0!</v>
      </c>
      <c r="DP406" s="1200" t="e">
        <f t="shared" si="1271"/>
        <v>#DIV/0!</v>
      </c>
      <c r="DQ406" s="1200" t="e">
        <f t="shared" si="1271"/>
        <v>#DIV/0!</v>
      </c>
      <c r="DR406" s="1200" t="e">
        <f t="shared" si="1271"/>
        <v>#DIV/0!</v>
      </c>
      <c r="DS406" s="1243"/>
      <c r="DT406" s="1445"/>
      <c r="DV406" s="1446"/>
      <c r="DW406" s="1200" t="e">
        <f t="shared" si="1272"/>
        <v>#DIV/0!</v>
      </c>
      <c r="DX406" s="1200" t="e">
        <f t="shared" si="1272"/>
        <v>#DIV/0!</v>
      </c>
      <c r="DY406" s="1200" t="e">
        <f t="shared" si="1272"/>
        <v>#DIV/0!</v>
      </c>
      <c r="DZ406" s="1200" t="e">
        <f t="shared" si="1272"/>
        <v>#DIV/0!</v>
      </c>
      <c r="EA406" s="1243"/>
      <c r="EB406" s="1445"/>
      <c r="ED406" s="1446"/>
      <c r="EE406" s="1200" t="e">
        <f t="shared" si="1273"/>
        <v>#DIV/0!</v>
      </c>
      <c r="EF406" s="1200" t="e">
        <f t="shared" si="1273"/>
        <v>#DIV/0!</v>
      </c>
      <c r="EG406" s="1200" t="e">
        <f t="shared" si="1273"/>
        <v>#DIV/0!</v>
      </c>
      <c r="EH406" s="1200" t="e">
        <f t="shared" si="1273"/>
        <v>#DIV/0!</v>
      </c>
      <c r="EI406" s="1243"/>
      <c r="EJ406" s="1445"/>
      <c r="EL406" s="1446"/>
      <c r="EM406" s="1200" t="e">
        <f t="shared" si="1274"/>
        <v>#DIV/0!</v>
      </c>
      <c r="EN406" s="1200" t="e">
        <f t="shared" si="1274"/>
        <v>#DIV/0!</v>
      </c>
      <c r="EO406" s="1200" t="e">
        <f t="shared" si="1274"/>
        <v>#DIV/0!</v>
      </c>
      <c r="EP406" s="1200" t="e">
        <f t="shared" si="1274"/>
        <v>#DIV/0!</v>
      </c>
      <c r="EQ406" s="1243"/>
      <c r="ER406" s="1445"/>
      <c r="ET406" s="1446"/>
      <c r="EU406" s="1200" t="e">
        <f t="shared" si="1275"/>
        <v>#DIV/0!</v>
      </c>
      <c r="EV406" s="1200" t="e">
        <f t="shared" si="1275"/>
        <v>#DIV/0!</v>
      </c>
      <c r="EW406" s="1200" t="e">
        <f t="shared" si="1275"/>
        <v>#DIV/0!</v>
      </c>
      <c r="EX406" s="1200" t="e">
        <f t="shared" si="1275"/>
        <v>#DIV/0!</v>
      </c>
      <c r="EY406" s="1243"/>
      <c r="EZ406" s="1445"/>
      <c r="FB406" s="1446"/>
      <c r="FC406" s="1200" t="e">
        <f t="shared" si="1276"/>
        <v>#DIV/0!</v>
      </c>
      <c r="FD406" s="1200" t="e">
        <f t="shared" si="1276"/>
        <v>#DIV/0!</v>
      </c>
      <c r="FE406" s="1200" t="e">
        <f t="shared" si="1276"/>
        <v>#DIV/0!</v>
      </c>
      <c r="FF406" s="1200" t="e">
        <f t="shared" si="1276"/>
        <v>#DIV/0!</v>
      </c>
      <c r="FG406" s="1243"/>
      <c r="FH406" s="1445"/>
      <c r="FJ406" s="1446"/>
      <c r="FK406" s="1200" t="e">
        <f t="shared" si="1277"/>
        <v>#DIV/0!</v>
      </c>
      <c r="FL406" s="1200" t="e">
        <f t="shared" si="1277"/>
        <v>#DIV/0!</v>
      </c>
      <c r="FM406" s="1200" t="e">
        <f t="shared" si="1277"/>
        <v>#DIV/0!</v>
      </c>
      <c r="FN406" s="1200" t="e">
        <f t="shared" si="1277"/>
        <v>#DIV/0!</v>
      </c>
      <c r="FO406" s="1243"/>
    </row>
    <row r="407" spans="2:171">
      <c r="B407" s="1070"/>
      <c r="C407" s="1070" t="s">
        <v>119</v>
      </c>
      <c r="D407" s="1445"/>
      <c r="E407" s="1198" t="str">
        <f t="shared" si="1255"/>
        <v>PTD</v>
      </c>
      <c r="G407" s="1200">
        <f t="shared" si="1256"/>
        <v>0</v>
      </c>
      <c r="H407" s="1200">
        <f t="shared" si="1256"/>
        <v>0</v>
      </c>
      <c r="I407" s="1200">
        <f t="shared" si="1256"/>
        <v>0</v>
      </c>
      <c r="J407" s="1200">
        <f t="shared" si="1256"/>
        <v>0</v>
      </c>
      <c r="K407" s="1243">
        <f t="shared" si="1257"/>
        <v>1</v>
      </c>
      <c r="L407" s="1445"/>
      <c r="N407" s="1446"/>
      <c r="O407" s="1200" t="e">
        <f t="shared" si="1258"/>
        <v>#DIV/0!</v>
      </c>
      <c r="P407" s="1200" t="e">
        <f t="shared" si="1258"/>
        <v>#DIV/0!</v>
      </c>
      <c r="Q407" s="1200" t="e">
        <f t="shared" si="1258"/>
        <v>#DIV/0!</v>
      </c>
      <c r="R407" s="1200" t="e">
        <f t="shared" si="1258"/>
        <v>#DIV/0!</v>
      </c>
      <c r="S407" s="1243"/>
      <c r="T407" s="1445"/>
      <c r="V407" s="1446"/>
      <c r="W407" s="1200" t="e">
        <f t="shared" si="1259"/>
        <v>#DIV/0!</v>
      </c>
      <c r="X407" s="1200" t="e">
        <f t="shared" si="1259"/>
        <v>#DIV/0!</v>
      </c>
      <c r="Y407" s="1200" t="e">
        <f t="shared" si="1259"/>
        <v>#DIV/0!</v>
      </c>
      <c r="Z407" s="1200" t="e">
        <f t="shared" si="1259"/>
        <v>#DIV/0!</v>
      </c>
      <c r="AA407" s="1243"/>
      <c r="AB407" s="1445"/>
      <c r="AD407" s="1446"/>
      <c r="AE407" s="1200" t="e">
        <f t="shared" si="1260"/>
        <v>#DIV/0!</v>
      </c>
      <c r="AF407" s="1200" t="e">
        <f t="shared" si="1260"/>
        <v>#DIV/0!</v>
      </c>
      <c r="AG407" s="1200" t="e">
        <f t="shared" si="1260"/>
        <v>#DIV/0!</v>
      </c>
      <c r="AH407" s="1200" t="e">
        <f t="shared" si="1260"/>
        <v>#DIV/0!</v>
      </c>
      <c r="AI407" s="1243"/>
      <c r="AJ407" s="1445"/>
      <c r="AL407" s="1446"/>
      <c r="AM407" s="1200" t="e">
        <f t="shared" si="1261"/>
        <v>#DIV/0!</v>
      </c>
      <c r="AN407" s="1200" t="e">
        <f t="shared" si="1261"/>
        <v>#DIV/0!</v>
      </c>
      <c r="AO407" s="1200" t="e">
        <f t="shared" si="1261"/>
        <v>#DIV/0!</v>
      </c>
      <c r="AP407" s="1200" t="e">
        <f t="shared" si="1261"/>
        <v>#DIV/0!</v>
      </c>
      <c r="AQ407" s="1243"/>
      <c r="AR407" s="1445"/>
      <c r="AT407" s="1446"/>
      <c r="AU407" s="1200" t="e">
        <f t="shared" si="1262"/>
        <v>#DIV/0!</v>
      </c>
      <c r="AV407" s="1200" t="e">
        <f t="shared" si="1262"/>
        <v>#DIV/0!</v>
      </c>
      <c r="AW407" s="1200" t="e">
        <f t="shared" si="1262"/>
        <v>#DIV/0!</v>
      </c>
      <c r="AX407" s="1200" t="e">
        <f t="shared" si="1262"/>
        <v>#DIV/0!</v>
      </c>
      <c r="AY407" s="1243"/>
      <c r="AZ407" s="1445"/>
      <c r="BB407" s="1446"/>
      <c r="BC407" s="1200" t="e">
        <f t="shared" si="1263"/>
        <v>#DIV/0!</v>
      </c>
      <c r="BD407" s="1200" t="e">
        <f t="shared" si="1263"/>
        <v>#DIV/0!</v>
      </c>
      <c r="BE407" s="1200" t="e">
        <f t="shared" si="1263"/>
        <v>#DIV/0!</v>
      </c>
      <c r="BF407" s="1200" t="e">
        <f t="shared" si="1263"/>
        <v>#DIV/0!</v>
      </c>
      <c r="BG407" s="1243"/>
      <c r="BH407" s="1445"/>
      <c r="BJ407" s="1446"/>
      <c r="BK407" s="1200" t="e">
        <f t="shared" si="1264"/>
        <v>#DIV/0!</v>
      </c>
      <c r="BL407" s="1200" t="e">
        <f t="shared" si="1264"/>
        <v>#DIV/0!</v>
      </c>
      <c r="BM407" s="1200" t="e">
        <f t="shared" si="1264"/>
        <v>#DIV/0!</v>
      </c>
      <c r="BN407" s="1200" t="e">
        <f t="shared" si="1264"/>
        <v>#DIV/0!</v>
      </c>
      <c r="BO407" s="1243"/>
      <c r="BP407" s="1445"/>
      <c r="BR407" s="1446"/>
      <c r="BS407" s="1200" t="e">
        <f t="shared" si="1265"/>
        <v>#DIV/0!</v>
      </c>
      <c r="BT407" s="1200" t="e">
        <f t="shared" si="1265"/>
        <v>#DIV/0!</v>
      </c>
      <c r="BU407" s="1200" t="e">
        <f t="shared" si="1265"/>
        <v>#DIV/0!</v>
      </c>
      <c r="BV407" s="1200" t="e">
        <f t="shared" si="1265"/>
        <v>#DIV/0!</v>
      </c>
      <c r="BW407" s="1243"/>
      <c r="BX407" s="1445"/>
      <c r="BZ407" s="1446"/>
      <c r="CA407" s="1200" t="e">
        <f t="shared" si="1266"/>
        <v>#DIV/0!</v>
      </c>
      <c r="CB407" s="1200" t="e">
        <f t="shared" si="1266"/>
        <v>#DIV/0!</v>
      </c>
      <c r="CC407" s="1200" t="e">
        <f t="shared" si="1266"/>
        <v>#DIV/0!</v>
      </c>
      <c r="CD407" s="1200" t="e">
        <f t="shared" si="1266"/>
        <v>#DIV/0!</v>
      </c>
      <c r="CE407" s="1243"/>
      <c r="CF407" s="1445"/>
      <c r="CH407" s="1446"/>
      <c r="CI407" s="1200" t="e">
        <f t="shared" si="1267"/>
        <v>#DIV/0!</v>
      </c>
      <c r="CJ407" s="1200" t="e">
        <f t="shared" si="1267"/>
        <v>#DIV/0!</v>
      </c>
      <c r="CK407" s="1200" t="e">
        <f t="shared" si="1267"/>
        <v>#DIV/0!</v>
      </c>
      <c r="CL407" s="1200" t="e">
        <f t="shared" si="1267"/>
        <v>#DIV/0!</v>
      </c>
      <c r="CM407" s="1243"/>
      <c r="CN407" s="1445"/>
      <c r="CP407" s="1446"/>
      <c r="CQ407" s="1200" t="e">
        <f t="shared" si="1268"/>
        <v>#DIV/0!</v>
      </c>
      <c r="CR407" s="1200" t="e">
        <f t="shared" si="1268"/>
        <v>#DIV/0!</v>
      </c>
      <c r="CS407" s="1200" t="e">
        <f t="shared" si="1268"/>
        <v>#DIV/0!</v>
      </c>
      <c r="CT407" s="1200" t="e">
        <f t="shared" si="1268"/>
        <v>#DIV/0!</v>
      </c>
      <c r="CU407" s="1243"/>
      <c r="CV407" s="1445"/>
      <c r="CX407" s="1446"/>
      <c r="CY407" s="1200" t="e">
        <f t="shared" si="1269"/>
        <v>#DIV/0!</v>
      </c>
      <c r="CZ407" s="1200" t="e">
        <f t="shared" si="1269"/>
        <v>#DIV/0!</v>
      </c>
      <c r="DA407" s="1200" t="e">
        <f t="shared" si="1269"/>
        <v>#DIV/0!</v>
      </c>
      <c r="DB407" s="1200" t="e">
        <f t="shared" si="1269"/>
        <v>#DIV/0!</v>
      </c>
      <c r="DC407" s="1243"/>
      <c r="DD407" s="1445"/>
      <c r="DF407" s="1446"/>
      <c r="DG407" s="1200" t="e">
        <f t="shared" si="1270"/>
        <v>#DIV/0!</v>
      </c>
      <c r="DH407" s="1200" t="e">
        <f t="shared" si="1270"/>
        <v>#DIV/0!</v>
      </c>
      <c r="DI407" s="1200" t="e">
        <f t="shared" si="1270"/>
        <v>#DIV/0!</v>
      </c>
      <c r="DJ407" s="1200" t="e">
        <f t="shared" si="1270"/>
        <v>#DIV/0!</v>
      </c>
      <c r="DK407" s="1243"/>
      <c r="DL407" s="1445"/>
      <c r="DN407" s="1446"/>
      <c r="DO407" s="1200" t="e">
        <f t="shared" si="1271"/>
        <v>#DIV/0!</v>
      </c>
      <c r="DP407" s="1200" t="e">
        <f t="shared" si="1271"/>
        <v>#DIV/0!</v>
      </c>
      <c r="DQ407" s="1200" t="e">
        <f t="shared" si="1271"/>
        <v>#DIV/0!</v>
      </c>
      <c r="DR407" s="1200" t="e">
        <f t="shared" si="1271"/>
        <v>#DIV/0!</v>
      </c>
      <c r="DS407" s="1243"/>
      <c r="DT407" s="1445"/>
      <c r="DV407" s="1446"/>
      <c r="DW407" s="1200" t="e">
        <f t="shared" si="1272"/>
        <v>#DIV/0!</v>
      </c>
      <c r="DX407" s="1200" t="e">
        <f t="shared" si="1272"/>
        <v>#DIV/0!</v>
      </c>
      <c r="DY407" s="1200" t="e">
        <f t="shared" si="1272"/>
        <v>#DIV/0!</v>
      </c>
      <c r="DZ407" s="1200" t="e">
        <f t="shared" si="1272"/>
        <v>#DIV/0!</v>
      </c>
      <c r="EA407" s="1243"/>
      <c r="EB407" s="1445"/>
      <c r="ED407" s="1446"/>
      <c r="EE407" s="1200" t="e">
        <f t="shared" si="1273"/>
        <v>#DIV/0!</v>
      </c>
      <c r="EF407" s="1200" t="e">
        <f t="shared" si="1273"/>
        <v>#DIV/0!</v>
      </c>
      <c r="EG407" s="1200" t="e">
        <f t="shared" si="1273"/>
        <v>#DIV/0!</v>
      </c>
      <c r="EH407" s="1200" t="e">
        <f t="shared" si="1273"/>
        <v>#DIV/0!</v>
      </c>
      <c r="EI407" s="1243"/>
      <c r="EJ407" s="1445"/>
      <c r="EL407" s="1446"/>
      <c r="EM407" s="1200" t="e">
        <f t="shared" si="1274"/>
        <v>#DIV/0!</v>
      </c>
      <c r="EN407" s="1200" t="e">
        <f t="shared" si="1274"/>
        <v>#DIV/0!</v>
      </c>
      <c r="EO407" s="1200" t="e">
        <f t="shared" si="1274"/>
        <v>#DIV/0!</v>
      </c>
      <c r="EP407" s="1200" t="e">
        <f t="shared" si="1274"/>
        <v>#DIV/0!</v>
      </c>
      <c r="EQ407" s="1243"/>
      <c r="ER407" s="1445"/>
      <c r="ET407" s="1446"/>
      <c r="EU407" s="1200" t="e">
        <f t="shared" si="1275"/>
        <v>#DIV/0!</v>
      </c>
      <c r="EV407" s="1200" t="e">
        <f t="shared" si="1275"/>
        <v>#DIV/0!</v>
      </c>
      <c r="EW407" s="1200" t="e">
        <f t="shared" si="1275"/>
        <v>#DIV/0!</v>
      </c>
      <c r="EX407" s="1200" t="e">
        <f t="shared" si="1275"/>
        <v>#DIV/0!</v>
      </c>
      <c r="EY407" s="1243"/>
      <c r="EZ407" s="1445"/>
      <c r="FB407" s="1446"/>
      <c r="FC407" s="1200" t="e">
        <f t="shared" si="1276"/>
        <v>#DIV/0!</v>
      </c>
      <c r="FD407" s="1200" t="e">
        <f t="shared" si="1276"/>
        <v>#DIV/0!</v>
      </c>
      <c r="FE407" s="1200" t="e">
        <f t="shared" si="1276"/>
        <v>#DIV/0!</v>
      </c>
      <c r="FF407" s="1200" t="e">
        <f t="shared" si="1276"/>
        <v>#DIV/0!</v>
      </c>
      <c r="FG407" s="1243"/>
      <c r="FH407" s="1445"/>
      <c r="FJ407" s="1446"/>
      <c r="FK407" s="1200" t="e">
        <f t="shared" si="1277"/>
        <v>#DIV/0!</v>
      </c>
      <c r="FL407" s="1200" t="e">
        <f t="shared" si="1277"/>
        <v>#DIV/0!</v>
      </c>
      <c r="FM407" s="1200" t="e">
        <f t="shared" si="1277"/>
        <v>#DIV/0!</v>
      </c>
      <c r="FN407" s="1200" t="e">
        <f t="shared" si="1277"/>
        <v>#DIV/0!</v>
      </c>
      <c r="FO407" s="1243"/>
    </row>
    <row r="408" spans="2:171">
      <c r="B408" s="1070"/>
      <c r="C408" s="1070" t="s">
        <v>120</v>
      </c>
      <c r="D408" s="1445"/>
      <c r="E408" s="1198" t="str">
        <f t="shared" si="1255"/>
        <v>PTD</v>
      </c>
      <c r="G408" s="1200">
        <f t="shared" si="1256"/>
        <v>0</v>
      </c>
      <c r="H408" s="1200">
        <f t="shared" si="1256"/>
        <v>0</v>
      </c>
      <c r="I408" s="1200">
        <f t="shared" si="1256"/>
        <v>0</v>
      </c>
      <c r="J408" s="1200">
        <f t="shared" si="1256"/>
        <v>0</v>
      </c>
      <c r="K408" s="1243">
        <f t="shared" si="1257"/>
        <v>1</v>
      </c>
      <c r="L408" s="1445"/>
      <c r="N408" s="1446"/>
      <c r="O408" s="1200" t="e">
        <f t="shared" si="1258"/>
        <v>#DIV/0!</v>
      </c>
      <c r="P408" s="1200" t="e">
        <f t="shared" si="1258"/>
        <v>#DIV/0!</v>
      </c>
      <c r="Q408" s="1200" t="e">
        <f t="shared" si="1258"/>
        <v>#DIV/0!</v>
      </c>
      <c r="R408" s="1200" t="e">
        <f t="shared" si="1258"/>
        <v>#DIV/0!</v>
      </c>
      <c r="S408" s="1243"/>
      <c r="T408" s="1445"/>
      <c r="V408" s="1446"/>
      <c r="W408" s="1200" t="e">
        <f t="shared" si="1259"/>
        <v>#DIV/0!</v>
      </c>
      <c r="X408" s="1200" t="e">
        <f t="shared" si="1259"/>
        <v>#DIV/0!</v>
      </c>
      <c r="Y408" s="1200" t="e">
        <f t="shared" si="1259"/>
        <v>#DIV/0!</v>
      </c>
      <c r="Z408" s="1200" t="e">
        <f t="shared" si="1259"/>
        <v>#DIV/0!</v>
      </c>
      <c r="AA408" s="1243"/>
      <c r="AB408" s="1445"/>
      <c r="AD408" s="1446"/>
      <c r="AE408" s="1200" t="e">
        <f t="shared" si="1260"/>
        <v>#DIV/0!</v>
      </c>
      <c r="AF408" s="1200" t="e">
        <f t="shared" si="1260"/>
        <v>#DIV/0!</v>
      </c>
      <c r="AG408" s="1200" t="e">
        <f t="shared" si="1260"/>
        <v>#DIV/0!</v>
      </c>
      <c r="AH408" s="1200" t="e">
        <f t="shared" si="1260"/>
        <v>#DIV/0!</v>
      </c>
      <c r="AI408" s="1243"/>
      <c r="AJ408" s="1445"/>
      <c r="AL408" s="1446"/>
      <c r="AM408" s="1200" t="e">
        <f t="shared" si="1261"/>
        <v>#DIV/0!</v>
      </c>
      <c r="AN408" s="1200" t="e">
        <f t="shared" si="1261"/>
        <v>#DIV/0!</v>
      </c>
      <c r="AO408" s="1200" t="e">
        <f t="shared" si="1261"/>
        <v>#DIV/0!</v>
      </c>
      <c r="AP408" s="1200" t="e">
        <f t="shared" si="1261"/>
        <v>#DIV/0!</v>
      </c>
      <c r="AQ408" s="1243"/>
      <c r="AR408" s="1445"/>
      <c r="AT408" s="1446"/>
      <c r="AU408" s="1200" t="e">
        <f t="shared" si="1262"/>
        <v>#DIV/0!</v>
      </c>
      <c r="AV408" s="1200" t="e">
        <f t="shared" si="1262"/>
        <v>#DIV/0!</v>
      </c>
      <c r="AW408" s="1200" t="e">
        <f t="shared" si="1262"/>
        <v>#DIV/0!</v>
      </c>
      <c r="AX408" s="1200" t="e">
        <f t="shared" si="1262"/>
        <v>#DIV/0!</v>
      </c>
      <c r="AY408" s="1243"/>
      <c r="AZ408" s="1445"/>
      <c r="BB408" s="1446"/>
      <c r="BC408" s="1200" t="e">
        <f t="shared" si="1263"/>
        <v>#DIV/0!</v>
      </c>
      <c r="BD408" s="1200" t="e">
        <f t="shared" si="1263"/>
        <v>#DIV/0!</v>
      </c>
      <c r="BE408" s="1200" t="e">
        <f t="shared" si="1263"/>
        <v>#DIV/0!</v>
      </c>
      <c r="BF408" s="1200" t="e">
        <f t="shared" si="1263"/>
        <v>#DIV/0!</v>
      </c>
      <c r="BG408" s="1243"/>
      <c r="BH408" s="1445"/>
      <c r="BJ408" s="1446"/>
      <c r="BK408" s="1200" t="e">
        <f t="shared" si="1264"/>
        <v>#DIV/0!</v>
      </c>
      <c r="BL408" s="1200" t="e">
        <f t="shared" si="1264"/>
        <v>#DIV/0!</v>
      </c>
      <c r="BM408" s="1200" t="e">
        <f t="shared" si="1264"/>
        <v>#DIV/0!</v>
      </c>
      <c r="BN408" s="1200" t="e">
        <f t="shared" si="1264"/>
        <v>#DIV/0!</v>
      </c>
      <c r="BO408" s="1243"/>
      <c r="BP408" s="1445"/>
      <c r="BR408" s="1446"/>
      <c r="BS408" s="1200" t="e">
        <f t="shared" si="1265"/>
        <v>#DIV/0!</v>
      </c>
      <c r="BT408" s="1200" t="e">
        <f t="shared" si="1265"/>
        <v>#DIV/0!</v>
      </c>
      <c r="BU408" s="1200" t="e">
        <f t="shared" si="1265"/>
        <v>#DIV/0!</v>
      </c>
      <c r="BV408" s="1200" t="e">
        <f t="shared" si="1265"/>
        <v>#DIV/0!</v>
      </c>
      <c r="BW408" s="1243"/>
      <c r="BX408" s="1445"/>
      <c r="BZ408" s="1446"/>
      <c r="CA408" s="1200" t="e">
        <f t="shared" si="1266"/>
        <v>#DIV/0!</v>
      </c>
      <c r="CB408" s="1200" t="e">
        <f t="shared" si="1266"/>
        <v>#DIV/0!</v>
      </c>
      <c r="CC408" s="1200" t="e">
        <f t="shared" si="1266"/>
        <v>#DIV/0!</v>
      </c>
      <c r="CD408" s="1200" t="e">
        <f t="shared" si="1266"/>
        <v>#DIV/0!</v>
      </c>
      <c r="CE408" s="1243"/>
      <c r="CF408" s="1445"/>
      <c r="CH408" s="1446"/>
      <c r="CI408" s="1200" t="e">
        <f t="shared" si="1267"/>
        <v>#DIV/0!</v>
      </c>
      <c r="CJ408" s="1200" t="e">
        <f t="shared" si="1267"/>
        <v>#DIV/0!</v>
      </c>
      <c r="CK408" s="1200" t="e">
        <f t="shared" si="1267"/>
        <v>#DIV/0!</v>
      </c>
      <c r="CL408" s="1200" t="e">
        <f t="shared" si="1267"/>
        <v>#DIV/0!</v>
      </c>
      <c r="CM408" s="1243"/>
      <c r="CN408" s="1445"/>
      <c r="CP408" s="1446"/>
      <c r="CQ408" s="1200" t="e">
        <f t="shared" si="1268"/>
        <v>#DIV/0!</v>
      </c>
      <c r="CR408" s="1200" t="e">
        <f t="shared" si="1268"/>
        <v>#DIV/0!</v>
      </c>
      <c r="CS408" s="1200" t="e">
        <f t="shared" si="1268"/>
        <v>#DIV/0!</v>
      </c>
      <c r="CT408" s="1200" t="e">
        <f t="shared" si="1268"/>
        <v>#DIV/0!</v>
      </c>
      <c r="CU408" s="1243"/>
      <c r="CV408" s="1445"/>
      <c r="CX408" s="1446"/>
      <c r="CY408" s="1200" t="e">
        <f t="shared" si="1269"/>
        <v>#DIV/0!</v>
      </c>
      <c r="CZ408" s="1200" t="e">
        <f t="shared" si="1269"/>
        <v>#DIV/0!</v>
      </c>
      <c r="DA408" s="1200" t="e">
        <f t="shared" si="1269"/>
        <v>#DIV/0!</v>
      </c>
      <c r="DB408" s="1200" t="e">
        <f t="shared" si="1269"/>
        <v>#DIV/0!</v>
      </c>
      <c r="DC408" s="1243"/>
      <c r="DD408" s="1445"/>
      <c r="DF408" s="1446"/>
      <c r="DG408" s="1200" t="e">
        <f t="shared" si="1270"/>
        <v>#DIV/0!</v>
      </c>
      <c r="DH408" s="1200" t="e">
        <f t="shared" si="1270"/>
        <v>#DIV/0!</v>
      </c>
      <c r="DI408" s="1200" t="e">
        <f t="shared" si="1270"/>
        <v>#DIV/0!</v>
      </c>
      <c r="DJ408" s="1200" t="e">
        <f t="shared" si="1270"/>
        <v>#DIV/0!</v>
      </c>
      <c r="DK408" s="1243"/>
      <c r="DL408" s="1445"/>
      <c r="DN408" s="1446"/>
      <c r="DO408" s="1200" t="e">
        <f t="shared" si="1271"/>
        <v>#DIV/0!</v>
      </c>
      <c r="DP408" s="1200" t="e">
        <f t="shared" si="1271"/>
        <v>#DIV/0!</v>
      </c>
      <c r="DQ408" s="1200" t="e">
        <f t="shared" si="1271"/>
        <v>#DIV/0!</v>
      </c>
      <c r="DR408" s="1200" t="e">
        <f t="shared" si="1271"/>
        <v>#DIV/0!</v>
      </c>
      <c r="DS408" s="1243"/>
      <c r="DT408" s="1445"/>
      <c r="DV408" s="1446"/>
      <c r="DW408" s="1200" t="e">
        <f t="shared" si="1272"/>
        <v>#DIV/0!</v>
      </c>
      <c r="DX408" s="1200" t="e">
        <f t="shared" si="1272"/>
        <v>#DIV/0!</v>
      </c>
      <c r="DY408" s="1200" t="e">
        <f t="shared" si="1272"/>
        <v>#DIV/0!</v>
      </c>
      <c r="DZ408" s="1200" t="e">
        <f t="shared" si="1272"/>
        <v>#DIV/0!</v>
      </c>
      <c r="EA408" s="1243"/>
      <c r="EB408" s="1445"/>
      <c r="ED408" s="1446"/>
      <c r="EE408" s="1200" t="e">
        <f t="shared" si="1273"/>
        <v>#DIV/0!</v>
      </c>
      <c r="EF408" s="1200" t="e">
        <f t="shared" si="1273"/>
        <v>#DIV/0!</v>
      </c>
      <c r="EG408" s="1200" t="e">
        <f t="shared" si="1273"/>
        <v>#DIV/0!</v>
      </c>
      <c r="EH408" s="1200" t="e">
        <f t="shared" si="1273"/>
        <v>#DIV/0!</v>
      </c>
      <c r="EI408" s="1243"/>
      <c r="EJ408" s="1445"/>
      <c r="EL408" s="1446"/>
      <c r="EM408" s="1200" t="e">
        <f t="shared" si="1274"/>
        <v>#DIV/0!</v>
      </c>
      <c r="EN408" s="1200" t="e">
        <f t="shared" si="1274"/>
        <v>#DIV/0!</v>
      </c>
      <c r="EO408" s="1200" t="e">
        <f t="shared" si="1274"/>
        <v>#DIV/0!</v>
      </c>
      <c r="EP408" s="1200" t="e">
        <f t="shared" si="1274"/>
        <v>#DIV/0!</v>
      </c>
      <c r="EQ408" s="1243"/>
      <c r="ER408" s="1445"/>
      <c r="ET408" s="1446"/>
      <c r="EU408" s="1200" t="e">
        <f t="shared" si="1275"/>
        <v>#DIV/0!</v>
      </c>
      <c r="EV408" s="1200" t="e">
        <f t="shared" si="1275"/>
        <v>#DIV/0!</v>
      </c>
      <c r="EW408" s="1200" t="e">
        <f t="shared" si="1275"/>
        <v>#DIV/0!</v>
      </c>
      <c r="EX408" s="1200" t="e">
        <f t="shared" si="1275"/>
        <v>#DIV/0!</v>
      </c>
      <c r="EY408" s="1243"/>
      <c r="EZ408" s="1445"/>
      <c r="FB408" s="1446"/>
      <c r="FC408" s="1200" t="e">
        <f t="shared" si="1276"/>
        <v>#DIV/0!</v>
      </c>
      <c r="FD408" s="1200" t="e">
        <f t="shared" si="1276"/>
        <v>#DIV/0!</v>
      </c>
      <c r="FE408" s="1200" t="e">
        <f t="shared" si="1276"/>
        <v>#DIV/0!</v>
      </c>
      <c r="FF408" s="1200" t="e">
        <f t="shared" si="1276"/>
        <v>#DIV/0!</v>
      </c>
      <c r="FG408" s="1243"/>
      <c r="FH408" s="1445"/>
      <c r="FJ408" s="1446"/>
      <c r="FK408" s="1200" t="e">
        <f t="shared" si="1277"/>
        <v>#DIV/0!</v>
      </c>
      <c r="FL408" s="1200" t="e">
        <f t="shared" si="1277"/>
        <v>#DIV/0!</v>
      </c>
      <c r="FM408" s="1200" t="e">
        <f t="shared" si="1277"/>
        <v>#DIV/0!</v>
      </c>
      <c r="FN408" s="1200" t="e">
        <f t="shared" si="1277"/>
        <v>#DIV/0!</v>
      </c>
      <c r="FO408" s="1243"/>
    </row>
    <row r="409" spans="2:171">
      <c r="B409" s="1070"/>
      <c r="C409" s="1070" t="s">
        <v>121</v>
      </c>
      <c r="D409" s="1445"/>
      <c r="E409" s="1198" t="str">
        <f t="shared" si="1255"/>
        <v>PTD</v>
      </c>
      <c r="G409" s="1200">
        <f t="shared" si="1256"/>
        <v>0</v>
      </c>
      <c r="H409" s="1200">
        <f t="shared" si="1256"/>
        <v>0</v>
      </c>
      <c r="I409" s="1200">
        <f t="shared" si="1256"/>
        <v>0</v>
      </c>
      <c r="J409" s="1200">
        <f t="shared" si="1256"/>
        <v>0</v>
      </c>
      <c r="K409" s="1243">
        <f t="shared" si="1257"/>
        <v>1</v>
      </c>
      <c r="L409" s="1445"/>
      <c r="N409" s="1446"/>
      <c r="O409" s="1200" t="e">
        <f t="shared" si="1258"/>
        <v>#DIV/0!</v>
      </c>
      <c r="P409" s="1200" t="e">
        <f t="shared" si="1258"/>
        <v>#DIV/0!</v>
      </c>
      <c r="Q409" s="1200" t="e">
        <f t="shared" si="1258"/>
        <v>#DIV/0!</v>
      </c>
      <c r="R409" s="1200" t="e">
        <f t="shared" si="1258"/>
        <v>#DIV/0!</v>
      </c>
      <c r="S409" s="1243"/>
      <c r="T409" s="1445"/>
      <c r="V409" s="1446"/>
      <c r="W409" s="1200" t="e">
        <f t="shared" si="1259"/>
        <v>#DIV/0!</v>
      </c>
      <c r="X409" s="1200" t="e">
        <f t="shared" si="1259"/>
        <v>#DIV/0!</v>
      </c>
      <c r="Y409" s="1200" t="e">
        <f t="shared" si="1259"/>
        <v>#DIV/0!</v>
      </c>
      <c r="Z409" s="1200" t="e">
        <f t="shared" si="1259"/>
        <v>#DIV/0!</v>
      </c>
      <c r="AA409" s="1243"/>
      <c r="AB409" s="1445"/>
      <c r="AD409" s="1446"/>
      <c r="AE409" s="1200" t="e">
        <f t="shared" si="1260"/>
        <v>#DIV/0!</v>
      </c>
      <c r="AF409" s="1200" t="e">
        <f t="shared" si="1260"/>
        <v>#DIV/0!</v>
      </c>
      <c r="AG409" s="1200" t="e">
        <f t="shared" si="1260"/>
        <v>#DIV/0!</v>
      </c>
      <c r="AH409" s="1200" t="e">
        <f t="shared" si="1260"/>
        <v>#DIV/0!</v>
      </c>
      <c r="AI409" s="1243"/>
      <c r="AJ409" s="1445"/>
      <c r="AL409" s="1446"/>
      <c r="AM409" s="1200" t="e">
        <f t="shared" si="1261"/>
        <v>#DIV/0!</v>
      </c>
      <c r="AN409" s="1200" t="e">
        <f t="shared" si="1261"/>
        <v>#DIV/0!</v>
      </c>
      <c r="AO409" s="1200" t="e">
        <f t="shared" si="1261"/>
        <v>#DIV/0!</v>
      </c>
      <c r="AP409" s="1200" t="e">
        <f t="shared" si="1261"/>
        <v>#DIV/0!</v>
      </c>
      <c r="AQ409" s="1243"/>
      <c r="AR409" s="1445"/>
      <c r="AT409" s="1446"/>
      <c r="AU409" s="1200" t="e">
        <f t="shared" si="1262"/>
        <v>#DIV/0!</v>
      </c>
      <c r="AV409" s="1200" t="e">
        <f t="shared" si="1262"/>
        <v>#DIV/0!</v>
      </c>
      <c r="AW409" s="1200" t="e">
        <f t="shared" si="1262"/>
        <v>#DIV/0!</v>
      </c>
      <c r="AX409" s="1200" t="e">
        <f t="shared" si="1262"/>
        <v>#DIV/0!</v>
      </c>
      <c r="AY409" s="1243"/>
      <c r="AZ409" s="1445"/>
      <c r="BB409" s="1446"/>
      <c r="BC409" s="1200" t="e">
        <f t="shared" si="1263"/>
        <v>#DIV/0!</v>
      </c>
      <c r="BD409" s="1200" t="e">
        <f t="shared" si="1263"/>
        <v>#DIV/0!</v>
      </c>
      <c r="BE409" s="1200" t="e">
        <f t="shared" si="1263"/>
        <v>#DIV/0!</v>
      </c>
      <c r="BF409" s="1200" t="e">
        <f t="shared" si="1263"/>
        <v>#DIV/0!</v>
      </c>
      <c r="BG409" s="1243"/>
      <c r="BH409" s="1445"/>
      <c r="BJ409" s="1446"/>
      <c r="BK409" s="1200" t="e">
        <f t="shared" si="1264"/>
        <v>#DIV/0!</v>
      </c>
      <c r="BL409" s="1200" t="e">
        <f t="shared" si="1264"/>
        <v>#DIV/0!</v>
      </c>
      <c r="BM409" s="1200" t="e">
        <f t="shared" si="1264"/>
        <v>#DIV/0!</v>
      </c>
      <c r="BN409" s="1200" t="e">
        <f t="shared" si="1264"/>
        <v>#DIV/0!</v>
      </c>
      <c r="BO409" s="1243"/>
      <c r="BP409" s="1445"/>
      <c r="BR409" s="1446"/>
      <c r="BS409" s="1200" t="e">
        <f t="shared" si="1265"/>
        <v>#DIV/0!</v>
      </c>
      <c r="BT409" s="1200" t="e">
        <f t="shared" si="1265"/>
        <v>#DIV/0!</v>
      </c>
      <c r="BU409" s="1200" t="e">
        <f t="shared" si="1265"/>
        <v>#DIV/0!</v>
      </c>
      <c r="BV409" s="1200" t="e">
        <f t="shared" si="1265"/>
        <v>#DIV/0!</v>
      </c>
      <c r="BW409" s="1243"/>
      <c r="BX409" s="1445"/>
      <c r="BZ409" s="1446"/>
      <c r="CA409" s="1200" t="e">
        <f t="shared" si="1266"/>
        <v>#DIV/0!</v>
      </c>
      <c r="CB409" s="1200" t="e">
        <f t="shared" si="1266"/>
        <v>#DIV/0!</v>
      </c>
      <c r="CC409" s="1200" t="e">
        <f t="shared" si="1266"/>
        <v>#DIV/0!</v>
      </c>
      <c r="CD409" s="1200" t="e">
        <f t="shared" si="1266"/>
        <v>#DIV/0!</v>
      </c>
      <c r="CE409" s="1243"/>
      <c r="CF409" s="1445"/>
      <c r="CH409" s="1446"/>
      <c r="CI409" s="1200" t="e">
        <f t="shared" si="1267"/>
        <v>#DIV/0!</v>
      </c>
      <c r="CJ409" s="1200" t="e">
        <f t="shared" si="1267"/>
        <v>#DIV/0!</v>
      </c>
      <c r="CK409" s="1200" t="e">
        <f t="shared" si="1267"/>
        <v>#DIV/0!</v>
      </c>
      <c r="CL409" s="1200" t="e">
        <f t="shared" si="1267"/>
        <v>#DIV/0!</v>
      </c>
      <c r="CM409" s="1243"/>
      <c r="CN409" s="1445"/>
      <c r="CP409" s="1446"/>
      <c r="CQ409" s="1200" t="e">
        <f t="shared" si="1268"/>
        <v>#DIV/0!</v>
      </c>
      <c r="CR409" s="1200" t="e">
        <f t="shared" si="1268"/>
        <v>#DIV/0!</v>
      </c>
      <c r="CS409" s="1200" t="e">
        <f t="shared" si="1268"/>
        <v>#DIV/0!</v>
      </c>
      <c r="CT409" s="1200" t="e">
        <f t="shared" si="1268"/>
        <v>#DIV/0!</v>
      </c>
      <c r="CU409" s="1243"/>
      <c r="CV409" s="1445"/>
      <c r="CX409" s="1446"/>
      <c r="CY409" s="1200" t="e">
        <f t="shared" si="1269"/>
        <v>#DIV/0!</v>
      </c>
      <c r="CZ409" s="1200" t="e">
        <f t="shared" si="1269"/>
        <v>#DIV/0!</v>
      </c>
      <c r="DA409" s="1200" t="e">
        <f t="shared" si="1269"/>
        <v>#DIV/0!</v>
      </c>
      <c r="DB409" s="1200" t="e">
        <f t="shared" si="1269"/>
        <v>#DIV/0!</v>
      </c>
      <c r="DC409" s="1243"/>
      <c r="DD409" s="1445"/>
      <c r="DF409" s="1446"/>
      <c r="DG409" s="1200" t="e">
        <f t="shared" si="1270"/>
        <v>#DIV/0!</v>
      </c>
      <c r="DH409" s="1200" t="e">
        <f t="shared" si="1270"/>
        <v>#DIV/0!</v>
      </c>
      <c r="DI409" s="1200" t="e">
        <f t="shared" si="1270"/>
        <v>#DIV/0!</v>
      </c>
      <c r="DJ409" s="1200" t="e">
        <f t="shared" si="1270"/>
        <v>#DIV/0!</v>
      </c>
      <c r="DK409" s="1243"/>
      <c r="DL409" s="1445"/>
      <c r="DN409" s="1446"/>
      <c r="DO409" s="1200" t="e">
        <f t="shared" si="1271"/>
        <v>#DIV/0!</v>
      </c>
      <c r="DP409" s="1200" t="e">
        <f t="shared" si="1271"/>
        <v>#DIV/0!</v>
      </c>
      <c r="DQ409" s="1200" t="e">
        <f t="shared" si="1271"/>
        <v>#DIV/0!</v>
      </c>
      <c r="DR409" s="1200" t="e">
        <f t="shared" si="1271"/>
        <v>#DIV/0!</v>
      </c>
      <c r="DS409" s="1243"/>
      <c r="DT409" s="1445"/>
      <c r="DV409" s="1446"/>
      <c r="DW409" s="1200" t="e">
        <f t="shared" si="1272"/>
        <v>#DIV/0!</v>
      </c>
      <c r="DX409" s="1200" t="e">
        <f t="shared" si="1272"/>
        <v>#DIV/0!</v>
      </c>
      <c r="DY409" s="1200" t="e">
        <f t="shared" si="1272"/>
        <v>#DIV/0!</v>
      </c>
      <c r="DZ409" s="1200" t="e">
        <f t="shared" si="1272"/>
        <v>#DIV/0!</v>
      </c>
      <c r="EA409" s="1243"/>
      <c r="EB409" s="1445"/>
      <c r="ED409" s="1446"/>
      <c r="EE409" s="1200" t="e">
        <f t="shared" si="1273"/>
        <v>#DIV/0!</v>
      </c>
      <c r="EF409" s="1200" t="e">
        <f t="shared" si="1273"/>
        <v>#DIV/0!</v>
      </c>
      <c r="EG409" s="1200" t="e">
        <f t="shared" si="1273"/>
        <v>#DIV/0!</v>
      </c>
      <c r="EH409" s="1200" t="e">
        <f t="shared" si="1273"/>
        <v>#DIV/0!</v>
      </c>
      <c r="EI409" s="1243"/>
      <c r="EJ409" s="1445"/>
      <c r="EL409" s="1446"/>
      <c r="EM409" s="1200" t="e">
        <f t="shared" si="1274"/>
        <v>#DIV/0!</v>
      </c>
      <c r="EN409" s="1200" t="e">
        <f t="shared" si="1274"/>
        <v>#DIV/0!</v>
      </c>
      <c r="EO409" s="1200" t="e">
        <f t="shared" si="1274"/>
        <v>#DIV/0!</v>
      </c>
      <c r="EP409" s="1200" t="e">
        <f t="shared" si="1274"/>
        <v>#DIV/0!</v>
      </c>
      <c r="EQ409" s="1243"/>
      <c r="ER409" s="1445"/>
      <c r="ET409" s="1446"/>
      <c r="EU409" s="1200" t="e">
        <f t="shared" si="1275"/>
        <v>#DIV/0!</v>
      </c>
      <c r="EV409" s="1200" t="e">
        <f t="shared" si="1275"/>
        <v>#DIV/0!</v>
      </c>
      <c r="EW409" s="1200" t="e">
        <f t="shared" si="1275"/>
        <v>#DIV/0!</v>
      </c>
      <c r="EX409" s="1200" t="e">
        <f t="shared" si="1275"/>
        <v>#DIV/0!</v>
      </c>
      <c r="EY409" s="1243"/>
      <c r="EZ409" s="1445"/>
      <c r="FB409" s="1446"/>
      <c r="FC409" s="1200" t="e">
        <f t="shared" si="1276"/>
        <v>#DIV/0!</v>
      </c>
      <c r="FD409" s="1200" t="e">
        <f t="shared" si="1276"/>
        <v>#DIV/0!</v>
      </c>
      <c r="FE409" s="1200" t="e">
        <f t="shared" si="1276"/>
        <v>#DIV/0!</v>
      </c>
      <c r="FF409" s="1200" t="e">
        <f t="shared" si="1276"/>
        <v>#DIV/0!</v>
      </c>
      <c r="FG409" s="1243"/>
      <c r="FH409" s="1445"/>
      <c r="FJ409" s="1446"/>
      <c r="FK409" s="1200" t="e">
        <f t="shared" si="1277"/>
        <v>#DIV/0!</v>
      </c>
      <c r="FL409" s="1200" t="e">
        <f t="shared" si="1277"/>
        <v>#DIV/0!</v>
      </c>
      <c r="FM409" s="1200" t="e">
        <f t="shared" si="1277"/>
        <v>#DIV/0!</v>
      </c>
      <c r="FN409" s="1200" t="e">
        <f t="shared" si="1277"/>
        <v>#DIV/0!</v>
      </c>
      <c r="FO409" s="1243"/>
    </row>
    <row r="410" spans="2:171">
      <c r="B410" s="1070"/>
      <c r="C410" s="1070" t="s">
        <v>122</v>
      </c>
      <c r="D410" s="1445"/>
      <c r="E410" s="1198" t="str">
        <f t="shared" si="1255"/>
        <v>TD</v>
      </c>
      <c r="G410" s="1200">
        <f t="shared" si="1256"/>
        <v>0</v>
      </c>
      <c r="H410" s="1200">
        <f t="shared" si="1256"/>
        <v>0</v>
      </c>
      <c r="I410" s="1200">
        <f t="shared" si="1256"/>
        <v>0</v>
      </c>
      <c r="J410" s="1200">
        <f t="shared" si="1256"/>
        <v>0</v>
      </c>
      <c r="K410" s="1243">
        <f t="shared" si="1257"/>
        <v>1</v>
      </c>
      <c r="L410" s="1445"/>
      <c r="N410" s="1446"/>
      <c r="O410" s="1200" t="e">
        <f t="shared" si="1258"/>
        <v>#DIV/0!</v>
      </c>
      <c r="P410" s="1200" t="e">
        <f t="shared" si="1258"/>
        <v>#DIV/0!</v>
      </c>
      <c r="Q410" s="1200" t="e">
        <f t="shared" si="1258"/>
        <v>#DIV/0!</v>
      </c>
      <c r="R410" s="1200" t="e">
        <f t="shared" si="1258"/>
        <v>#DIV/0!</v>
      </c>
      <c r="S410" s="1243"/>
      <c r="T410" s="1445"/>
      <c r="V410" s="1446"/>
      <c r="W410" s="1200" t="e">
        <f t="shared" si="1259"/>
        <v>#DIV/0!</v>
      </c>
      <c r="X410" s="1200" t="e">
        <f t="shared" si="1259"/>
        <v>#DIV/0!</v>
      </c>
      <c r="Y410" s="1200" t="e">
        <f t="shared" si="1259"/>
        <v>#DIV/0!</v>
      </c>
      <c r="Z410" s="1200" t="e">
        <f t="shared" si="1259"/>
        <v>#DIV/0!</v>
      </c>
      <c r="AA410" s="1243"/>
      <c r="AB410" s="1445"/>
      <c r="AD410" s="1446"/>
      <c r="AE410" s="1200" t="e">
        <f t="shared" si="1260"/>
        <v>#DIV/0!</v>
      </c>
      <c r="AF410" s="1200" t="e">
        <f t="shared" si="1260"/>
        <v>#DIV/0!</v>
      </c>
      <c r="AG410" s="1200" t="e">
        <f t="shared" si="1260"/>
        <v>#DIV/0!</v>
      </c>
      <c r="AH410" s="1200" t="e">
        <f t="shared" si="1260"/>
        <v>#DIV/0!</v>
      </c>
      <c r="AI410" s="1243"/>
      <c r="AJ410" s="1445"/>
      <c r="AL410" s="1446"/>
      <c r="AM410" s="1200" t="e">
        <f t="shared" si="1261"/>
        <v>#DIV/0!</v>
      </c>
      <c r="AN410" s="1200" t="e">
        <f t="shared" si="1261"/>
        <v>#DIV/0!</v>
      </c>
      <c r="AO410" s="1200" t="e">
        <f t="shared" si="1261"/>
        <v>#DIV/0!</v>
      </c>
      <c r="AP410" s="1200" t="e">
        <f t="shared" si="1261"/>
        <v>#DIV/0!</v>
      </c>
      <c r="AQ410" s="1243"/>
      <c r="AR410" s="1445"/>
      <c r="AT410" s="1446"/>
      <c r="AU410" s="1200" t="e">
        <f t="shared" si="1262"/>
        <v>#DIV/0!</v>
      </c>
      <c r="AV410" s="1200" t="e">
        <f t="shared" si="1262"/>
        <v>#DIV/0!</v>
      </c>
      <c r="AW410" s="1200" t="e">
        <f t="shared" si="1262"/>
        <v>#DIV/0!</v>
      </c>
      <c r="AX410" s="1200" t="e">
        <f t="shared" si="1262"/>
        <v>#DIV/0!</v>
      </c>
      <c r="AY410" s="1243"/>
      <c r="AZ410" s="1445"/>
      <c r="BB410" s="1446"/>
      <c r="BC410" s="1200" t="e">
        <f t="shared" si="1263"/>
        <v>#DIV/0!</v>
      </c>
      <c r="BD410" s="1200" t="e">
        <f t="shared" si="1263"/>
        <v>#DIV/0!</v>
      </c>
      <c r="BE410" s="1200" t="e">
        <f t="shared" si="1263"/>
        <v>#DIV/0!</v>
      </c>
      <c r="BF410" s="1200" t="e">
        <f t="shared" si="1263"/>
        <v>#DIV/0!</v>
      </c>
      <c r="BG410" s="1243"/>
      <c r="BH410" s="1445"/>
      <c r="BJ410" s="1446"/>
      <c r="BK410" s="1200" t="e">
        <f t="shared" si="1264"/>
        <v>#DIV/0!</v>
      </c>
      <c r="BL410" s="1200" t="e">
        <f t="shared" si="1264"/>
        <v>#DIV/0!</v>
      </c>
      <c r="BM410" s="1200" t="e">
        <f t="shared" si="1264"/>
        <v>#DIV/0!</v>
      </c>
      <c r="BN410" s="1200" t="e">
        <f t="shared" si="1264"/>
        <v>#DIV/0!</v>
      </c>
      <c r="BO410" s="1243"/>
      <c r="BP410" s="1445"/>
      <c r="BR410" s="1446"/>
      <c r="BS410" s="1200" t="e">
        <f t="shared" si="1265"/>
        <v>#DIV/0!</v>
      </c>
      <c r="BT410" s="1200" t="e">
        <f t="shared" si="1265"/>
        <v>#DIV/0!</v>
      </c>
      <c r="BU410" s="1200" t="e">
        <f t="shared" si="1265"/>
        <v>#DIV/0!</v>
      </c>
      <c r="BV410" s="1200" t="e">
        <f t="shared" si="1265"/>
        <v>#DIV/0!</v>
      </c>
      <c r="BW410" s="1243"/>
      <c r="BX410" s="1445"/>
      <c r="BZ410" s="1446"/>
      <c r="CA410" s="1200" t="e">
        <f t="shared" si="1266"/>
        <v>#DIV/0!</v>
      </c>
      <c r="CB410" s="1200" t="e">
        <f t="shared" si="1266"/>
        <v>#DIV/0!</v>
      </c>
      <c r="CC410" s="1200" t="e">
        <f t="shared" si="1266"/>
        <v>#DIV/0!</v>
      </c>
      <c r="CD410" s="1200" t="e">
        <f t="shared" si="1266"/>
        <v>#DIV/0!</v>
      </c>
      <c r="CE410" s="1243"/>
      <c r="CF410" s="1445"/>
      <c r="CH410" s="1446"/>
      <c r="CI410" s="1200" t="e">
        <f t="shared" si="1267"/>
        <v>#DIV/0!</v>
      </c>
      <c r="CJ410" s="1200" t="e">
        <f t="shared" si="1267"/>
        <v>#DIV/0!</v>
      </c>
      <c r="CK410" s="1200" t="e">
        <f t="shared" si="1267"/>
        <v>#DIV/0!</v>
      </c>
      <c r="CL410" s="1200" t="e">
        <f t="shared" si="1267"/>
        <v>#DIV/0!</v>
      </c>
      <c r="CM410" s="1243"/>
      <c r="CN410" s="1445"/>
      <c r="CP410" s="1446"/>
      <c r="CQ410" s="1200" t="e">
        <f t="shared" si="1268"/>
        <v>#DIV/0!</v>
      </c>
      <c r="CR410" s="1200" t="e">
        <f t="shared" si="1268"/>
        <v>#DIV/0!</v>
      </c>
      <c r="CS410" s="1200" t="e">
        <f t="shared" si="1268"/>
        <v>#DIV/0!</v>
      </c>
      <c r="CT410" s="1200" t="e">
        <f t="shared" si="1268"/>
        <v>#DIV/0!</v>
      </c>
      <c r="CU410" s="1243"/>
      <c r="CV410" s="1445"/>
      <c r="CX410" s="1446"/>
      <c r="CY410" s="1200" t="e">
        <f t="shared" si="1269"/>
        <v>#DIV/0!</v>
      </c>
      <c r="CZ410" s="1200" t="e">
        <f t="shared" si="1269"/>
        <v>#DIV/0!</v>
      </c>
      <c r="DA410" s="1200" t="e">
        <f t="shared" si="1269"/>
        <v>#DIV/0!</v>
      </c>
      <c r="DB410" s="1200" t="e">
        <f t="shared" si="1269"/>
        <v>#DIV/0!</v>
      </c>
      <c r="DC410" s="1243"/>
      <c r="DD410" s="1445"/>
      <c r="DF410" s="1446"/>
      <c r="DG410" s="1200" t="e">
        <f t="shared" si="1270"/>
        <v>#DIV/0!</v>
      </c>
      <c r="DH410" s="1200" t="e">
        <f t="shared" si="1270"/>
        <v>#DIV/0!</v>
      </c>
      <c r="DI410" s="1200" t="e">
        <f t="shared" si="1270"/>
        <v>#DIV/0!</v>
      </c>
      <c r="DJ410" s="1200" t="e">
        <f t="shared" si="1270"/>
        <v>#DIV/0!</v>
      </c>
      <c r="DK410" s="1243"/>
      <c r="DL410" s="1445"/>
      <c r="DN410" s="1446"/>
      <c r="DO410" s="1200" t="e">
        <f t="shared" si="1271"/>
        <v>#DIV/0!</v>
      </c>
      <c r="DP410" s="1200" t="e">
        <f t="shared" si="1271"/>
        <v>#DIV/0!</v>
      </c>
      <c r="DQ410" s="1200" t="e">
        <f t="shared" si="1271"/>
        <v>#DIV/0!</v>
      </c>
      <c r="DR410" s="1200" t="e">
        <f t="shared" si="1271"/>
        <v>#DIV/0!</v>
      </c>
      <c r="DS410" s="1243"/>
      <c r="DT410" s="1445"/>
      <c r="DV410" s="1446"/>
      <c r="DW410" s="1200" t="e">
        <f t="shared" si="1272"/>
        <v>#DIV/0!</v>
      </c>
      <c r="DX410" s="1200" t="e">
        <f t="shared" si="1272"/>
        <v>#DIV/0!</v>
      </c>
      <c r="DY410" s="1200" t="e">
        <f t="shared" si="1272"/>
        <v>#DIV/0!</v>
      </c>
      <c r="DZ410" s="1200" t="e">
        <f t="shared" si="1272"/>
        <v>#DIV/0!</v>
      </c>
      <c r="EA410" s="1243"/>
      <c r="EB410" s="1445"/>
      <c r="ED410" s="1446"/>
      <c r="EE410" s="1200" t="e">
        <f t="shared" si="1273"/>
        <v>#DIV/0!</v>
      </c>
      <c r="EF410" s="1200" t="e">
        <f t="shared" si="1273"/>
        <v>#DIV/0!</v>
      </c>
      <c r="EG410" s="1200" t="e">
        <f t="shared" si="1273"/>
        <v>#DIV/0!</v>
      </c>
      <c r="EH410" s="1200" t="e">
        <f t="shared" si="1273"/>
        <v>#DIV/0!</v>
      </c>
      <c r="EI410" s="1243"/>
      <c r="EJ410" s="1445"/>
      <c r="EL410" s="1446"/>
      <c r="EM410" s="1200" t="e">
        <f t="shared" si="1274"/>
        <v>#DIV/0!</v>
      </c>
      <c r="EN410" s="1200" t="e">
        <f t="shared" si="1274"/>
        <v>#DIV/0!</v>
      </c>
      <c r="EO410" s="1200" t="e">
        <f t="shared" si="1274"/>
        <v>#DIV/0!</v>
      </c>
      <c r="EP410" s="1200" t="e">
        <f t="shared" si="1274"/>
        <v>#DIV/0!</v>
      </c>
      <c r="EQ410" s="1243"/>
      <c r="ER410" s="1445"/>
      <c r="ET410" s="1446"/>
      <c r="EU410" s="1200" t="e">
        <f t="shared" si="1275"/>
        <v>#DIV/0!</v>
      </c>
      <c r="EV410" s="1200" t="e">
        <f t="shared" si="1275"/>
        <v>#DIV/0!</v>
      </c>
      <c r="EW410" s="1200" t="e">
        <f t="shared" si="1275"/>
        <v>#DIV/0!</v>
      </c>
      <c r="EX410" s="1200" t="e">
        <f t="shared" si="1275"/>
        <v>#DIV/0!</v>
      </c>
      <c r="EY410" s="1243"/>
      <c r="EZ410" s="1445"/>
      <c r="FB410" s="1446"/>
      <c r="FC410" s="1200" t="e">
        <f t="shared" si="1276"/>
        <v>#DIV/0!</v>
      </c>
      <c r="FD410" s="1200" t="e">
        <f t="shared" si="1276"/>
        <v>#DIV/0!</v>
      </c>
      <c r="FE410" s="1200" t="e">
        <f t="shared" si="1276"/>
        <v>#DIV/0!</v>
      </c>
      <c r="FF410" s="1200" t="e">
        <f t="shared" si="1276"/>
        <v>#DIV/0!</v>
      </c>
      <c r="FG410" s="1243"/>
      <c r="FH410" s="1445"/>
      <c r="FJ410" s="1446"/>
      <c r="FK410" s="1200" t="e">
        <f t="shared" si="1277"/>
        <v>#DIV/0!</v>
      </c>
      <c r="FL410" s="1200" t="e">
        <f t="shared" si="1277"/>
        <v>#DIV/0!</v>
      </c>
      <c r="FM410" s="1200" t="e">
        <f t="shared" si="1277"/>
        <v>#DIV/0!</v>
      </c>
      <c r="FN410" s="1200" t="e">
        <f t="shared" si="1277"/>
        <v>#DIV/0!</v>
      </c>
      <c r="FO410" s="1243"/>
    </row>
    <row r="411" spans="2:171">
      <c r="B411" s="1070"/>
      <c r="C411" s="1070" t="s">
        <v>123</v>
      </c>
      <c r="D411" s="1445"/>
      <c r="E411" s="1198" t="str">
        <f t="shared" si="1255"/>
        <v>PTD</v>
      </c>
      <c r="G411" s="1200">
        <f t="shared" si="1256"/>
        <v>0</v>
      </c>
      <c r="H411" s="1200">
        <f t="shared" si="1256"/>
        <v>0</v>
      </c>
      <c r="I411" s="1200">
        <f t="shared" si="1256"/>
        <v>0</v>
      </c>
      <c r="J411" s="1200">
        <f t="shared" si="1256"/>
        <v>0</v>
      </c>
      <c r="K411" s="1243">
        <f t="shared" si="1257"/>
        <v>1</v>
      </c>
      <c r="L411" s="1445"/>
      <c r="N411" s="1446"/>
      <c r="O411" s="1200" t="e">
        <f t="shared" si="1258"/>
        <v>#DIV/0!</v>
      </c>
      <c r="P411" s="1200" t="e">
        <f t="shared" si="1258"/>
        <v>#DIV/0!</v>
      </c>
      <c r="Q411" s="1200" t="e">
        <f t="shared" si="1258"/>
        <v>#DIV/0!</v>
      </c>
      <c r="R411" s="1200" t="e">
        <f t="shared" si="1258"/>
        <v>#DIV/0!</v>
      </c>
      <c r="S411" s="1243"/>
      <c r="T411" s="1445"/>
      <c r="V411" s="1446"/>
      <c r="W411" s="1200" t="e">
        <f t="shared" si="1259"/>
        <v>#DIV/0!</v>
      </c>
      <c r="X411" s="1200" t="e">
        <f t="shared" si="1259"/>
        <v>#DIV/0!</v>
      </c>
      <c r="Y411" s="1200" t="e">
        <f t="shared" si="1259"/>
        <v>#DIV/0!</v>
      </c>
      <c r="Z411" s="1200" t="e">
        <f t="shared" si="1259"/>
        <v>#DIV/0!</v>
      </c>
      <c r="AA411" s="1243"/>
      <c r="AB411" s="1445"/>
      <c r="AD411" s="1446"/>
      <c r="AE411" s="1200" t="e">
        <f t="shared" si="1260"/>
        <v>#DIV/0!</v>
      </c>
      <c r="AF411" s="1200" t="e">
        <f t="shared" si="1260"/>
        <v>#DIV/0!</v>
      </c>
      <c r="AG411" s="1200" t="e">
        <f t="shared" si="1260"/>
        <v>#DIV/0!</v>
      </c>
      <c r="AH411" s="1200" t="e">
        <f t="shared" si="1260"/>
        <v>#DIV/0!</v>
      </c>
      <c r="AI411" s="1243"/>
      <c r="AJ411" s="1445"/>
      <c r="AL411" s="1446"/>
      <c r="AM411" s="1200" t="e">
        <f t="shared" si="1261"/>
        <v>#DIV/0!</v>
      </c>
      <c r="AN411" s="1200" t="e">
        <f t="shared" si="1261"/>
        <v>#DIV/0!</v>
      </c>
      <c r="AO411" s="1200" t="e">
        <f t="shared" si="1261"/>
        <v>#DIV/0!</v>
      </c>
      <c r="AP411" s="1200" t="e">
        <f t="shared" si="1261"/>
        <v>#DIV/0!</v>
      </c>
      <c r="AQ411" s="1243"/>
      <c r="AR411" s="1445"/>
      <c r="AT411" s="1446"/>
      <c r="AU411" s="1200" t="e">
        <f t="shared" si="1262"/>
        <v>#DIV/0!</v>
      </c>
      <c r="AV411" s="1200" t="e">
        <f t="shared" si="1262"/>
        <v>#DIV/0!</v>
      </c>
      <c r="AW411" s="1200" t="e">
        <f t="shared" si="1262"/>
        <v>#DIV/0!</v>
      </c>
      <c r="AX411" s="1200" t="e">
        <f t="shared" si="1262"/>
        <v>#DIV/0!</v>
      </c>
      <c r="AY411" s="1243"/>
      <c r="AZ411" s="1445"/>
      <c r="BB411" s="1446"/>
      <c r="BC411" s="1200" t="e">
        <f t="shared" si="1263"/>
        <v>#DIV/0!</v>
      </c>
      <c r="BD411" s="1200" t="e">
        <f t="shared" si="1263"/>
        <v>#DIV/0!</v>
      </c>
      <c r="BE411" s="1200" t="e">
        <f t="shared" si="1263"/>
        <v>#DIV/0!</v>
      </c>
      <c r="BF411" s="1200" t="e">
        <f t="shared" si="1263"/>
        <v>#DIV/0!</v>
      </c>
      <c r="BG411" s="1243"/>
      <c r="BH411" s="1445"/>
      <c r="BJ411" s="1446"/>
      <c r="BK411" s="1200" t="e">
        <f t="shared" si="1264"/>
        <v>#DIV/0!</v>
      </c>
      <c r="BL411" s="1200" t="e">
        <f t="shared" si="1264"/>
        <v>#DIV/0!</v>
      </c>
      <c r="BM411" s="1200" t="e">
        <f t="shared" si="1264"/>
        <v>#DIV/0!</v>
      </c>
      <c r="BN411" s="1200" t="e">
        <f t="shared" si="1264"/>
        <v>#DIV/0!</v>
      </c>
      <c r="BO411" s="1243"/>
      <c r="BP411" s="1445"/>
      <c r="BR411" s="1446"/>
      <c r="BS411" s="1200" t="e">
        <f t="shared" si="1265"/>
        <v>#DIV/0!</v>
      </c>
      <c r="BT411" s="1200" t="e">
        <f t="shared" si="1265"/>
        <v>#DIV/0!</v>
      </c>
      <c r="BU411" s="1200" t="e">
        <f t="shared" si="1265"/>
        <v>#DIV/0!</v>
      </c>
      <c r="BV411" s="1200" t="e">
        <f t="shared" si="1265"/>
        <v>#DIV/0!</v>
      </c>
      <c r="BW411" s="1243"/>
      <c r="BX411" s="1445"/>
      <c r="BZ411" s="1446"/>
      <c r="CA411" s="1200" t="e">
        <f t="shared" si="1266"/>
        <v>#DIV/0!</v>
      </c>
      <c r="CB411" s="1200" t="e">
        <f t="shared" si="1266"/>
        <v>#DIV/0!</v>
      </c>
      <c r="CC411" s="1200" t="e">
        <f t="shared" si="1266"/>
        <v>#DIV/0!</v>
      </c>
      <c r="CD411" s="1200" t="e">
        <f t="shared" si="1266"/>
        <v>#DIV/0!</v>
      </c>
      <c r="CE411" s="1243"/>
      <c r="CF411" s="1445"/>
      <c r="CH411" s="1446"/>
      <c r="CI411" s="1200" t="e">
        <f t="shared" si="1267"/>
        <v>#DIV/0!</v>
      </c>
      <c r="CJ411" s="1200" t="e">
        <f t="shared" si="1267"/>
        <v>#DIV/0!</v>
      </c>
      <c r="CK411" s="1200" t="e">
        <f t="shared" si="1267"/>
        <v>#DIV/0!</v>
      </c>
      <c r="CL411" s="1200" t="e">
        <f t="shared" si="1267"/>
        <v>#DIV/0!</v>
      </c>
      <c r="CM411" s="1243"/>
      <c r="CN411" s="1445"/>
      <c r="CP411" s="1446"/>
      <c r="CQ411" s="1200" t="e">
        <f t="shared" si="1268"/>
        <v>#DIV/0!</v>
      </c>
      <c r="CR411" s="1200" t="e">
        <f t="shared" si="1268"/>
        <v>#DIV/0!</v>
      </c>
      <c r="CS411" s="1200" t="e">
        <f t="shared" si="1268"/>
        <v>#DIV/0!</v>
      </c>
      <c r="CT411" s="1200" t="e">
        <f t="shared" si="1268"/>
        <v>#DIV/0!</v>
      </c>
      <c r="CU411" s="1243"/>
      <c r="CV411" s="1445"/>
      <c r="CX411" s="1446"/>
      <c r="CY411" s="1200" t="e">
        <f t="shared" si="1269"/>
        <v>#DIV/0!</v>
      </c>
      <c r="CZ411" s="1200" t="e">
        <f t="shared" si="1269"/>
        <v>#DIV/0!</v>
      </c>
      <c r="DA411" s="1200" t="e">
        <f t="shared" si="1269"/>
        <v>#DIV/0!</v>
      </c>
      <c r="DB411" s="1200" t="e">
        <f t="shared" si="1269"/>
        <v>#DIV/0!</v>
      </c>
      <c r="DC411" s="1243"/>
      <c r="DD411" s="1445"/>
      <c r="DF411" s="1446"/>
      <c r="DG411" s="1200" t="e">
        <f t="shared" si="1270"/>
        <v>#DIV/0!</v>
      </c>
      <c r="DH411" s="1200" t="e">
        <f t="shared" si="1270"/>
        <v>#DIV/0!</v>
      </c>
      <c r="DI411" s="1200" t="e">
        <f t="shared" si="1270"/>
        <v>#DIV/0!</v>
      </c>
      <c r="DJ411" s="1200" t="e">
        <f t="shared" si="1270"/>
        <v>#DIV/0!</v>
      </c>
      <c r="DK411" s="1243"/>
      <c r="DL411" s="1445"/>
      <c r="DN411" s="1446"/>
      <c r="DO411" s="1200" t="e">
        <f t="shared" si="1271"/>
        <v>#DIV/0!</v>
      </c>
      <c r="DP411" s="1200" t="e">
        <f t="shared" si="1271"/>
        <v>#DIV/0!</v>
      </c>
      <c r="DQ411" s="1200" t="e">
        <f t="shared" si="1271"/>
        <v>#DIV/0!</v>
      </c>
      <c r="DR411" s="1200" t="e">
        <f t="shared" si="1271"/>
        <v>#DIV/0!</v>
      </c>
      <c r="DS411" s="1243"/>
      <c r="DT411" s="1445"/>
      <c r="DV411" s="1446"/>
      <c r="DW411" s="1200" t="e">
        <f t="shared" si="1272"/>
        <v>#DIV/0!</v>
      </c>
      <c r="DX411" s="1200" t="e">
        <f t="shared" si="1272"/>
        <v>#DIV/0!</v>
      </c>
      <c r="DY411" s="1200" t="e">
        <f t="shared" si="1272"/>
        <v>#DIV/0!</v>
      </c>
      <c r="DZ411" s="1200" t="e">
        <f t="shared" si="1272"/>
        <v>#DIV/0!</v>
      </c>
      <c r="EA411" s="1243"/>
      <c r="EB411" s="1445"/>
      <c r="ED411" s="1446"/>
      <c r="EE411" s="1200" t="e">
        <f t="shared" si="1273"/>
        <v>#DIV/0!</v>
      </c>
      <c r="EF411" s="1200" t="e">
        <f t="shared" si="1273"/>
        <v>#DIV/0!</v>
      </c>
      <c r="EG411" s="1200" t="e">
        <f t="shared" si="1273"/>
        <v>#DIV/0!</v>
      </c>
      <c r="EH411" s="1200" t="e">
        <f t="shared" si="1273"/>
        <v>#DIV/0!</v>
      </c>
      <c r="EI411" s="1243"/>
      <c r="EJ411" s="1445"/>
      <c r="EL411" s="1446"/>
      <c r="EM411" s="1200" t="e">
        <f t="shared" si="1274"/>
        <v>#DIV/0!</v>
      </c>
      <c r="EN411" s="1200" t="e">
        <f t="shared" si="1274"/>
        <v>#DIV/0!</v>
      </c>
      <c r="EO411" s="1200" t="e">
        <f t="shared" si="1274"/>
        <v>#DIV/0!</v>
      </c>
      <c r="EP411" s="1200" t="e">
        <f t="shared" si="1274"/>
        <v>#DIV/0!</v>
      </c>
      <c r="EQ411" s="1243"/>
      <c r="ER411" s="1445"/>
      <c r="ET411" s="1446"/>
      <c r="EU411" s="1200" t="e">
        <f t="shared" si="1275"/>
        <v>#DIV/0!</v>
      </c>
      <c r="EV411" s="1200" t="e">
        <f t="shared" si="1275"/>
        <v>#DIV/0!</v>
      </c>
      <c r="EW411" s="1200" t="e">
        <f t="shared" si="1275"/>
        <v>#DIV/0!</v>
      </c>
      <c r="EX411" s="1200" t="e">
        <f t="shared" si="1275"/>
        <v>#DIV/0!</v>
      </c>
      <c r="EY411" s="1243"/>
      <c r="EZ411" s="1445"/>
      <c r="FB411" s="1446"/>
      <c r="FC411" s="1200" t="e">
        <f t="shared" si="1276"/>
        <v>#DIV/0!</v>
      </c>
      <c r="FD411" s="1200" t="e">
        <f t="shared" si="1276"/>
        <v>#DIV/0!</v>
      </c>
      <c r="FE411" s="1200" t="e">
        <f t="shared" si="1276"/>
        <v>#DIV/0!</v>
      </c>
      <c r="FF411" s="1200" t="e">
        <f t="shared" si="1276"/>
        <v>#DIV/0!</v>
      </c>
      <c r="FG411" s="1243"/>
      <c r="FH411" s="1445"/>
      <c r="FJ411" s="1446"/>
      <c r="FK411" s="1200" t="e">
        <f t="shared" si="1277"/>
        <v>#DIV/0!</v>
      </c>
      <c r="FL411" s="1200" t="e">
        <f t="shared" si="1277"/>
        <v>#DIV/0!</v>
      </c>
      <c r="FM411" s="1200" t="e">
        <f t="shared" si="1277"/>
        <v>#DIV/0!</v>
      </c>
      <c r="FN411" s="1200" t="e">
        <f t="shared" si="1277"/>
        <v>#DIV/0!</v>
      </c>
      <c r="FO411" s="1243"/>
    </row>
    <row r="412" spans="2:171">
      <c r="B412" s="1070"/>
      <c r="C412" s="1070" t="s">
        <v>124</v>
      </c>
      <c r="D412" s="1445"/>
      <c r="E412" s="1198" t="str">
        <f>E55</f>
        <v>PTD</v>
      </c>
      <c r="G412" s="1200">
        <f t="shared" ref="G412:J414" si="1278">G55</f>
        <v>0</v>
      </c>
      <c r="H412" s="1200">
        <f t="shared" si="1278"/>
        <v>0</v>
      </c>
      <c r="I412" s="1200">
        <f t="shared" si="1278"/>
        <v>0</v>
      </c>
      <c r="J412" s="1200">
        <f t="shared" si="1278"/>
        <v>0</v>
      </c>
      <c r="K412" s="1243">
        <f t="shared" si="1257"/>
        <v>1</v>
      </c>
      <c r="L412" s="1445"/>
      <c r="N412" s="1446"/>
      <c r="O412" s="1200" t="e">
        <f t="shared" ref="O412:R414" si="1279">O55</f>
        <v>#DIV/0!</v>
      </c>
      <c r="P412" s="1200" t="e">
        <f t="shared" si="1279"/>
        <v>#DIV/0!</v>
      </c>
      <c r="Q412" s="1200" t="e">
        <f t="shared" si="1279"/>
        <v>#DIV/0!</v>
      </c>
      <c r="R412" s="1200" t="e">
        <f t="shared" si="1279"/>
        <v>#DIV/0!</v>
      </c>
      <c r="S412" s="1243"/>
      <c r="T412" s="1445"/>
      <c r="V412" s="1446"/>
      <c r="W412" s="1200" t="e">
        <f t="shared" ref="W412:Z414" si="1280">W55</f>
        <v>#DIV/0!</v>
      </c>
      <c r="X412" s="1200" t="e">
        <f t="shared" si="1280"/>
        <v>#DIV/0!</v>
      </c>
      <c r="Y412" s="1200" t="e">
        <f t="shared" si="1280"/>
        <v>#DIV/0!</v>
      </c>
      <c r="Z412" s="1200" t="e">
        <f t="shared" si="1280"/>
        <v>#DIV/0!</v>
      </c>
      <c r="AA412" s="1243"/>
      <c r="AB412" s="1445"/>
      <c r="AD412" s="1446"/>
      <c r="AE412" s="1200" t="e">
        <f t="shared" ref="AE412:AH414" si="1281">AE55</f>
        <v>#DIV/0!</v>
      </c>
      <c r="AF412" s="1200" t="e">
        <f t="shared" si="1281"/>
        <v>#DIV/0!</v>
      </c>
      <c r="AG412" s="1200" t="e">
        <f t="shared" si="1281"/>
        <v>#DIV/0!</v>
      </c>
      <c r="AH412" s="1200" t="e">
        <f t="shared" si="1281"/>
        <v>#DIV/0!</v>
      </c>
      <c r="AI412" s="1243"/>
      <c r="AJ412" s="1445"/>
      <c r="AL412" s="1446"/>
      <c r="AM412" s="1200" t="e">
        <f t="shared" ref="AM412:AP414" si="1282">AM55</f>
        <v>#DIV/0!</v>
      </c>
      <c r="AN412" s="1200" t="e">
        <f t="shared" si="1282"/>
        <v>#DIV/0!</v>
      </c>
      <c r="AO412" s="1200" t="e">
        <f t="shared" si="1282"/>
        <v>#DIV/0!</v>
      </c>
      <c r="AP412" s="1200" t="e">
        <f t="shared" si="1282"/>
        <v>#DIV/0!</v>
      </c>
      <c r="AQ412" s="1243"/>
      <c r="AR412" s="1445"/>
      <c r="AT412" s="1446"/>
      <c r="AU412" s="1200" t="e">
        <f t="shared" ref="AU412:AX414" si="1283">AU55</f>
        <v>#DIV/0!</v>
      </c>
      <c r="AV412" s="1200" t="e">
        <f t="shared" si="1283"/>
        <v>#DIV/0!</v>
      </c>
      <c r="AW412" s="1200" t="e">
        <f t="shared" si="1283"/>
        <v>#DIV/0!</v>
      </c>
      <c r="AX412" s="1200" t="e">
        <f t="shared" si="1283"/>
        <v>#DIV/0!</v>
      </c>
      <c r="AY412" s="1243"/>
      <c r="AZ412" s="1445"/>
      <c r="BB412" s="1446"/>
      <c r="BC412" s="1200" t="e">
        <f t="shared" ref="BC412:BF414" si="1284">BC55</f>
        <v>#DIV/0!</v>
      </c>
      <c r="BD412" s="1200" t="e">
        <f t="shared" si="1284"/>
        <v>#DIV/0!</v>
      </c>
      <c r="BE412" s="1200" t="e">
        <f t="shared" si="1284"/>
        <v>#DIV/0!</v>
      </c>
      <c r="BF412" s="1200" t="e">
        <f t="shared" si="1284"/>
        <v>#DIV/0!</v>
      </c>
      <c r="BG412" s="1243"/>
      <c r="BH412" s="1445"/>
      <c r="BJ412" s="1446"/>
      <c r="BK412" s="1200" t="e">
        <f t="shared" ref="BK412:BN414" si="1285">BK55</f>
        <v>#DIV/0!</v>
      </c>
      <c r="BL412" s="1200" t="e">
        <f t="shared" si="1285"/>
        <v>#DIV/0!</v>
      </c>
      <c r="BM412" s="1200" t="e">
        <f t="shared" si="1285"/>
        <v>#DIV/0!</v>
      </c>
      <c r="BN412" s="1200" t="e">
        <f t="shared" si="1285"/>
        <v>#DIV/0!</v>
      </c>
      <c r="BO412" s="1243"/>
      <c r="BP412" s="1445"/>
      <c r="BR412" s="1446"/>
      <c r="BS412" s="1200" t="e">
        <f t="shared" ref="BS412:BV414" si="1286">BS55</f>
        <v>#DIV/0!</v>
      </c>
      <c r="BT412" s="1200" t="e">
        <f t="shared" si="1286"/>
        <v>#DIV/0!</v>
      </c>
      <c r="BU412" s="1200" t="e">
        <f t="shared" si="1286"/>
        <v>#DIV/0!</v>
      </c>
      <c r="BV412" s="1200" t="e">
        <f t="shared" si="1286"/>
        <v>#DIV/0!</v>
      </c>
      <c r="BW412" s="1243"/>
      <c r="BX412" s="1445"/>
      <c r="BZ412" s="1446"/>
      <c r="CA412" s="1200" t="e">
        <f t="shared" ref="CA412:CD414" si="1287">CA55</f>
        <v>#DIV/0!</v>
      </c>
      <c r="CB412" s="1200" t="e">
        <f t="shared" si="1287"/>
        <v>#DIV/0!</v>
      </c>
      <c r="CC412" s="1200" t="e">
        <f t="shared" si="1287"/>
        <v>#DIV/0!</v>
      </c>
      <c r="CD412" s="1200" t="e">
        <f t="shared" si="1287"/>
        <v>#DIV/0!</v>
      </c>
      <c r="CE412" s="1243"/>
      <c r="CF412" s="1445"/>
      <c r="CH412" s="1446"/>
      <c r="CI412" s="1200" t="e">
        <f t="shared" ref="CI412:CL414" si="1288">CI55</f>
        <v>#DIV/0!</v>
      </c>
      <c r="CJ412" s="1200" t="e">
        <f t="shared" si="1288"/>
        <v>#DIV/0!</v>
      </c>
      <c r="CK412" s="1200" t="e">
        <f t="shared" si="1288"/>
        <v>#DIV/0!</v>
      </c>
      <c r="CL412" s="1200" t="e">
        <f t="shared" si="1288"/>
        <v>#DIV/0!</v>
      </c>
      <c r="CM412" s="1243"/>
      <c r="CN412" s="1445"/>
      <c r="CP412" s="1446"/>
      <c r="CQ412" s="1200" t="e">
        <f t="shared" ref="CQ412:CT414" si="1289">CQ55</f>
        <v>#DIV/0!</v>
      </c>
      <c r="CR412" s="1200" t="e">
        <f t="shared" si="1289"/>
        <v>#DIV/0!</v>
      </c>
      <c r="CS412" s="1200" t="e">
        <f t="shared" si="1289"/>
        <v>#DIV/0!</v>
      </c>
      <c r="CT412" s="1200" t="e">
        <f t="shared" si="1289"/>
        <v>#DIV/0!</v>
      </c>
      <c r="CU412" s="1243"/>
      <c r="CV412" s="1445"/>
      <c r="CX412" s="1446"/>
      <c r="CY412" s="1200" t="e">
        <f t="shared" ref="CY412:DB414" si="1290">CY55</f>
        <v>#DIV/0!</v>
      </c>
      <c r="CZ412" s="1200" t="e">
        <f t="shared" si="1290"/>
        <v>#DIV/0!</v>
      </c>
      <c r="DA412" s="1200" t="e">
        <f t="shared" si="1290"/>
        <v>#DIV/0!</v>
      </c>
      <c r="DB412" s="1200" t="e">
        <f t="shared" si="1290"/>
        <v>#DIV/0!</v>
      </c>
      <c r="DC412" s="1243"/>
      <c r="DD412" s="1445"/>
      <c r="DF412" s="1446"/>
      <c r="DG412" s="1200" t="e">
        <f t="shared" ref="DG412:DJ414" si="1291">DG55</f>
        <v>#DIV/0!</v>
      </c>
      <c r="DH412" s="1200" t="e">
        <f t="shared" si="1291"/>
        <v>#DIV/0!</v>
      </c>
      <c r="DI412" s="1200" t="e">
        <f t="shared" si="1291"/>
        <v>#DIV/0!</v>
      </c>
      <c r="DJ412" s="1200" t="e">
        <f t="shared" si="1291"/>
        <v>#DIV/0!</v>
      </c>
      <c r="DK412" s="1243"/>
      <c r="DL412" s="1445"/>
      <c r="DN412" s="1446"/>
      <c r="DO412" s="1200" t="e">
        <f t="shared" ref="DO412:DR414" si="1292">DO55</f>
        <v>#DIV/0!</v>
      </c>
      <c r="DP412" s="1200" t="e">
        <f t="shared" si="1292"/>
        <v>#DIV/0!</v>
      </c>
      <c r="DQ412" s="1200" t="e">
        <f t="shared" si="1292"/>
        <v>#DIV/0!</v>
      </c>
      <c r="DR412" s="1200" t="e">
        <f t="shared" si="1292"/>
        <v>#DIV/0!</v>
      </c>
      <c r="DS412" s="1243"/>
      <c r="DT412" s="1445"/>
      <c r="DV412" s="1446"/>
      <c r="DW412" s="1200" t="e">
        <f t="shared" ref="DW412:DZ414" si="1293">DW55</f>
        <v>#DIV/0!</v>
      </c>
      <c r="DX412" s="1200" t="e">
        <f t="shared" si="1293"/>
        <v>#DIV/0!</v>
      </c>
      <c r="DY412" s="1200" t="e">
        <f t="shared" si="1293"/>
        <v>#DIV/0!</v>
      </c>
      <c r="DZ412" s="1200" t="e">
        <f t="shared" si="1293"/>
        <v>#DIV/0!</v>
      </c>
      <c r="EA412" s="1243"/>
      <c r="EB412" s="1445"/>
      <c r="ED412" s="1446"/>
      <c r="EE412" s="1200" t="e">
        <f t="shared" ref="EE412:EH414" si="1294">EE55</f>
        <v>#DIV/0!</v>
      </c>
      <c r="EF412" s="1200" t="e">
        <f t="shared" si="1294"/>
        <v>#DIV/0!</v>
      </c>
      <c r="EG412" s="1200" t="e">
        <f t="shared" si="1294"/>
        <v>#DIV/0!</v>
      </c>
      <c r="EH412" s="1200" t="e">
        <f t="shared" si="1294"/>
        <v>#DIV/0!</v>
      </c>
      <c r="EI412" s="1243"/>
      <c r="EJ412" s="1445"/>
      <c r="EL412" s="1446"/>
      <c r="EM412" s="1200" t="e">
        <f t="shared" ref="EM412:EP414" si="1295">EM55</f>
        <v>#DIV/0!</v>
      </c>
      <c r="EN412" s="1200" t="e">
        <f t="shared" si="1295"/>
        <v>#DIV/0!</v>
      </c>
      <c r="EO412" s="1200" t="e">
        <f t="shared" si="1295"/>
        <v>#DIV/0!</v>
      </c>
      <c r="EP412" s="1200" t="e">
        <f t="shared" si="1295"/>
        <v>#DIV/0!</v>
      </c>
      <c r="EQ412" s="1243"/>
      <c r="ER412" s="1445"/>
      <c r="ET412" s="1446"/>
      <c r="EU412" s="1200" t="e">
        <f t="shared" ref="EU412:EX414" si="1296">EU55</f>
        <v>#DIV/0!</v>
      </c>
      <c r="EV412" s="1200" t="e">
        <f t="shared" si="1296"/>
        <v>#DIV/0!</v>
      </c>
      <c r="EW412" s="1200" t="e">
        <f t="shared" si="1296"/>
        <v>#DIV/0!</v>
      </c>
      <c r="EX412" s="1200" t="e">
        <f t="shared" si="1296"/>
        <v>#DIV/0!</v>
      </c>
      <c r="EY412" s="1243"/>
      <c r="EZ412" s="1445"/>
      <c r="FB412" s="1446"/>
      <c r="FC412" s="1200" t="e">
        <f t="shared" ref="FC412:FF414" si="1297">FC55</f>
        <v>#DIV/0!</v>
      </c>
      <c r="FD412" s="1200" t="e">
        <f t="shared" si="1297"/>
        <v>#DIV/0!</v>
      </c>
      <c r="FE412" s="1200" t="e">
        <f t="shared" si="1297"/>
        <v>#DIV/0!</v>
      </c>
      <c r="FF412" s="1200" t="e">
        <f t="shared" si="1297"/>
        <v>#DIV/0!</v>
      </c>
      <c r="FG412" s="1243"/>
      <c r="FH412" s="1445"/>
      <c r="FJ412" s="1446"/>
      <c r="FK412" s="1200" t="e">
        <f t="shared" ref="FK412:FN414" si="1298">FK55</f>
        <v>#DIV/0!</v>
      </c>
      <c r="FL412" s="1200" t="e">
        <f t="shared" si="1298"/>
        <v>#DIV/0!</v>
      </c>
      <c r="FM412" s="1200" t="e">
        <f t="shared" si="1298"/>
        <v>#DIV/0!</v>
      </c>
      <c r="FN412" s="1200" t="e">
        <f t="shared" si="1298"/>
        <v>#DIV/0!</v>
      </c>
      <c r="FO412" s="1243"/>
    </row>
    <row r="413" spans="2:171">
      <c r="B413" s="1070"/>
      <c r="C413" s="1070" t="s">
        <v>231</v>
      </c>
      <c r="D413" s="1445"/>
      <c r="E413" s="1198" t="str">
        <f>E56</f>
        <v>DIRECT</v>
      </c>
      <c r="G413" s="1200">
        <f t="shared" si="1278"/>
        <v>0</v>
      </c>
      <c r="H413" s="1200">
        <f t="shared" si="1278"/>
        <v>0</v>
      </c>
      <c r="I413" s="1200">
        <f t="shared" si="1278"/>
        <v>0</v>
      </c>
      <c r="J413" s="1200">
        <f t="shared" si="1278"/>
        <v>0</v>
      </c>
      <c r="K413" s="1243">
        <f t="shared" si="1257"/>
        <v>0</v>
      </c>
      <c r="L413" s="1445"/>
      <c r="N413" s="1446"/>
      <c r="O413" s="1200" t="e">
        <f t="shared" si="1279"/>
        <v>#DIV/0!</v>
      </c>
      <c r="P413" s="1200" t="e">
        <f t="shared" si="1279"/>
        <v>#DIV/0!</v>
      </c>
      <c r="Q413" s="1200" t="e">
        <f t="shared" si="1279"/>
        <v>#DIV/0!</v>
      </c>
      <c r="R413" s="1200" t="e">
        <f t="shared" si="1279"/>
        <v>#DIV/0!</v>
      </c>
      <c r="S413" s="1243"/>
      <c r="T413" s="1445"/>
      <c r="V413" s="1446"/>
      <c r="W413" s="1200" t="e">
        <f t="shared" si="1280"/>
        <v>#DIV/0!</v>
      </c>
      <c r="X413" s="1200" t="e">
        <f t="shared" si="1280"/>
        <v>#DIV/0!</v>
      </c>
      <c r="Y413" s="1200" t="e">
        <f t="shared" si="1280"/>
        <v>#DIV/0!</v>
      </c>
      <c r="Z413" s="1200" t="e">
        <f t="shared" si="1280"/>
        <v>#DIV/0!</v>
      </c>
      <c r="AA413" s="1243"/>
      <c r="AB413" s="1445"/>
      <c r="AD413" s="1446"/>
      <c r="AE413" s="1200" t="e">
        <f t="shared" si="1281"/>
        <v>#DIV/0!</v>
      </c>
      <c r="AF413" s="1200" t="e">
        <f t="shared" si="1281"/>
        <v>#DIV/0!</v>
      </c>
      <c r="AG413" s="1200" t="e">
        <f t="shared" si="1281"/>
        <v>#DIV/0!</v>
      </c>
      <c r="AH413" s="1200" t="e">
        <f t="shared" si="1281"/>
        <v>#DIV/0!</v>
      </c>
      <c r="AI413" s="1243"/>
      <c r="AJ413" s="1445"/>
      <c r="AL413" s="1446"/>
      <c r="AM413" s="1200" t="e">
        <f t="shared" si="1282"/>
        <v>#DIV/0!</v>
      </c>
      <c r="AN413" s="1200" t="e">
        <f t="shared" si="1282"/>
        <v>#DIV/0!</v>
      </c>
      <c r="AO413" s="1200" t="e">
        <f t="shared" si="1282"/>
        <v>#DIV/0!</v>
      </c>
      <c r="AP413" s="1200" t="e">
        <f t="shared" si="1282"/>
        <v>#DIV/0!</v>
      </c>
      <c r="AQ413" s="1243"/>
      <c r="AR413" s="1445"/>
      <c r="AT413" s="1446"/>
      <c r="AU413" s="1200" t="e">
        <f t="shared" si="1283"/>
        <v>#DIV/0!</v>
      </c>
      <c r="AV413" s="1200" t="e">
        <f t="shared" si="1283"/>
        <v>#DIV/0!</v>
      </c>
      <c r="AW413" s="1200" t="e">
        <f t="shared" si="1283"/>
        <v>#DIV/0!</v>
      </c>
      <c r="AX413" s="1200" t="e">
        <f t="shared" si="1283"/>
        <v>#DIV/0!</v>
      </c>
      <c r="AY413" s="1243"/>
      <c r="AZ413" s="1445"/>
      <c r="BB413" s="1446"/>
      <c r="BC413" s="1200" t="e">
        <f t="shared" si="1284"/>
        <v>#DIV/0!</v>
      </c>
      <c r="BD413" s="1200" t="e">
        <f t="shared" si="1284"/>
        <v>#DIV/0!</v>
      </c>
      <c r="BE413" s="1200" t="e">
        <f t="shared" si="1284"/>
        <v>#DIV/0!</v>
      </c>
      <c r="BF413" s="1200" t="e">
        <f t="shared" si="1284"/>
        <v>#DIV/0!</v>
      </c>
      <c r="BG413" s="1243"/>
      <c r="BH413" s="1445"/>
      <c r="BJ413" s="1446"/>
      <c r="BK413" s="1200" t="e">
        <f t="shared" si="1285"/>
        <v>#DIV/0!</v>
      </c>
      <c r="BL413" s="1200" t="e">
        <f t="shared" si="1285"/>
        <v>#DIV/0!</v>
      </c>
      <c r="BM413" s="1200" t="e">
        <f t="shared" si="1285"/>
        <v>#DIV/0!</v>
      </c>
      <c r="BN413" s="1200" t="e">
        <f t="shared" si="1285"/>
        <v>#DIV/0!</v>
      </c>
      <c r="BO413" s="1243"/>
      <c r="BP413" s="1445"/>
      <c r="BR413" s="1446"/>
      <c r="BS413" s="1200" t="e">
        <f t="shared" si="1286"/>
        <v>#DIV/0!</v>
      </c>
      <c r="BT413" s="1200" t="e">
        <f t="shared" si="1286"/>
        <v>#DIV/0!</v>
      </c>
      <c r="BU413" s="1200" t="e">
        <f t="shared" si="1286"/>
        <v>#DIV/0!</v>
      </c>
      <c r="BV413" s="1200" t="e">
        <f t="shared" si="1286"/>
        <v>#DIV/0!</v>
      </c>
      <c r="BW413" s="1243"/>
      <c r="BX413" s="1445"/>
      <c r="BZ413" s="1446"/>
      <c r="CA413" s="1200" t="e">
        <f t="shared" si="1287"/>
        <v>#DIV/0!</v>
      </c>
      <c r="CB413" s="1200" t="e">
        <f t="shared" si="1287"/>
        <v>#DIV/0!</v>
      </c>
      <c r="CC413" s="1200" t="e">
        <f t="shared" si="1287"/>
        <v>#DIV/0!</v>
      </c>
      <c r="CD413" s="1200" t="e">
        <f t="shared" si="1287"/>
        <v>#DIV/0!</v>
      </c>
      <c r="CE413" s="1243"/>
      <c r="CF413" s="1445"/>
      <c r="CH413" s="1446"/>
      <c r="CI413" s="1200" t="e">
        <f t="shared" si="1288"/>
        <v>#DIV/0!</v>
      </c>
      <c r="CJ413" s="1200" t="e">
        <f t="shared" si="1288"/>
        <v>#DIV/0!</v>
      </c>
      <c r="CK413" s="1200" t="e">
        <f t="shared" si="1288"/>
        <v>#DIV/0!</v>
      </c>
      <c r="CL413" s="1200" t="e">
        <f t="shared" si="1288"/>
        <v>#DIV/0!</v>
      </c>
      <c r="CM413" s="1243"/>
      <c r="CN413" s="1445"/>
      <c r="CP413" s="1446"/>
      <c r="CQ413" s="1200" t="e">
        <f t="shared" si="1289"/>
        <v>#DIV/0!</v>
      </c>
      <c r="CR413" s="1200" t="e">
        <f t="shared" si="1289"/>
        <v>#DIV/0!</v>
      </c>
      <c r="CS413" s="1200" t="e">
        <f t="shared" si="1289"/>
        <v>#DIV/0!</v>
      </c>
      <c r="CT413" s="1200" t="e">
        <f t="shared" si="1289"/>
        <v>#DIV/0!</v>
      </c>
      <c r="CU413" s="1243"/>
      <c r="CV413" s="1445"/>
      <c r="CX413" s="1446"/>
      <c r="CY413" s="1200" t="e">
        <f t="shared" si="1290"/>
        <v>#DIV/0!</v>
      </c>
      <c r="CZ413" s="1200" t="e">
        <f t="shared" si="1290"/>
        <v>#DIV/0!</v>
      </c>
      <c r="DA413" s="1200" t="e">
        <f t="shared" si="1290"/>
        <v>#DIV/0!</v>
      </c>
      <c r="DB413" s="1200" t="e">
        <f t="shared" si="1290"/>
        <v>#DIV/0!</v>
      </c>
      <c r="DC413" s="1243"/>
      <c r="DD413" s="1445"/>
      <c r="DF413" s="1446"/>
      <c r="DG413" s="1200" t="e">
        <f t="shared" si="1291"/>
        <v>#DIV/0!</v>
      </c>
      <c r="DH413" s="1200" t="e">
        <f t="shared" si="1291"/>
        <v>#DIV/0!</v>
      </c>
      <c r="DI413" s="1200" t="e">
        <f t="shared" si="1291"/>
        <v>#DIV/0!</v>
      </c>
      <c r="DJ413" s="1200" t="e">
        <f t="shared" si="1291"/>
        <v>#DIV/0!</v>
      </c>
      <c r="DK413" s="1243"/>
      <c r="DL413" s="1445"/>
      <c r="DN413" s="1446"/>
      <c r="DO413" s="1200" t="e">
        <f t="shared" si="1292"/>
        <v>#DIV/0!</v>
      </c>
      <c r="DP413" s="1200" t="e">
        <f t="shared" si="1292"/>
        <v>#DIV/0!</v>
      </c>
      <c r="DQ413" s="1200" t="e">
        <f t="shared" si="1292"/>
        <v>#DIV/0!</v>
      </c>
      <c r="DR413" s="1200" t="e">
        <f t="shared" si="1292"/>
        <v>#DIV/0!</v>
      </c>
      <c r="DS413" s="1243"/>
      <c r="DT413" s="1445"/>
      <c r="DV413" s="1446"/>
      <c r="DW413" s="1200" t="e">
        <f t="shared" si="1293"/>
        <v>#DIV/0!</v>
      </c>
      <c r="DX413" s="1200" t="e">
        <f t="shared" si="1293"/>
        <v>#DIV/0!</v>
      </c>
      <c r="DY413" s="1200" t="e">
        <f t="shared" si="1293"/>
        <v>#DIV/0!</v>
      </c>
      <c r="DZ413" s="1200" t="e">
        <f t="shared" si="1293"/>
        <v>#DIV/0!</v>
      </c>
      <c r="EA413" s="1243"/>
      <c r="EB413" s="1445"/>
      <c r="ED413" s="1446"/>
      <c r="EE413" s="1200" t="e">
        <f t="shared" si="1294"/>
        <v>#DIV/0!</v>
      </c>
      <c r="EF413" s="1200" t="e">
        <f t="shared" si="1294"/>
        <v>#DIV/0!</v>
      </c>
      <c r="EG413" s="1200" t="e">
        <f t="shared" si="1294"/>
        <v>#DIV/0!</v>
      </c>
      <c r="EH413" s="1200" t="e">
        <f t="shared" si="1294"/>
        <v>#DIV/0!</v>
      </c>
      <c r="EI413" s="1243"/>
      <c r="EJ413" s="1445"/>
      <c r="EL413" s="1446"/>
      <c r="EM413" s="1200" t="e">
        <f t="shared" si="1295"/>
        <v>#DIV/0!</v>
      </c>
      <c r="EN413" s="1200" t="e">
        <f t="shared" si="1295"/>
        <v>#DIV/0!</v>
      </c>
      <c r="EO413" s="1200" t="e">
        <f t="shared" si="1295"/>
        <v>#DIV/0!</v>
      </c>
      <c r="EP413" s="1200" t="e">
        <f t="shared" si="1295"/>
        <v>#DIV/0!</v>
      </c>
      <c r="EQ413" s="1243"/>
      <c r="ER413" s="1445"/>
      <c r="ET413" s="1446"/>
      <c r="EU413" s="1200" t="e">
        <f t="shared" si="1296"/>
        <v>#DIV/0!</v>
      </c>
      <c r="EV413" s="1200" t="e">
        <f t="shared" si="1296"/>
        <v>#DIV/0!</v>
      </c>
      <c r="EW413" s="1200" t="e">
        <f t="shared" si="1296"/>
        <v>#DIV/0!</v>
      </c>
      <c r="EX413" s="1200" t="e">
        <f t="shared" si="1296"/>
        <v>#DIV/0!</v>
      </c>
      <c r="EY413" s="1243"/>
      <c r="EZ413" s="1445"/>
      <c r="FB413" s="1446"/>
      <c r="FC413" s="1200" t="e">
        <f t="shared" si="1297"/>
        <v>#DIV/0!</v>
      </c>
      <c r="FD413" s="1200" t="e">
        <f t="shared" si="1297"/>
        <v>#DIV/0!</v>
      </c>
      <c r="FE413" s="1200" t="e">
        <f t="shared" si="1297"/>
        <v>#DIV/0!</v>
      </c>
      <c r="FF413" s="1200" t="e">
        <f t="shared" si="1297"/>
        <v>#DIV/0!</v>
      </c>
      <c r="FG413" s="1243"/>
      <c r="FH413" s="1445"/>
      <c r="FJ413" s="1446"/>
      <c r="FK413" s="1200" t="e">
        <f t="shared" si="1298"/>
        <v>#DIV/0!</v>
      </c>
      <c r="FL413" s="1200" t="e">
        <f t="shared" si="1298"/>
        <v>#DIV/0!</v>
      </c>
      <c r="FM413" s="1200" t="e">
        <f t="shared" si="1298"/>
        <v>#DIV/0!</v>
      </c>
      <c r="FN413" s="1200" t="e">
        <f t="shared" si="1298"/>
        <v>#DIV/0!</v>
      </c>
      <c r="FO413" s="1243"/>
    </row>
    <row r="414" spans="2:171">
      <c r="B414" s="1070"/>
      <c r="C414" s="1070" t="s">
        <v>375</v>
      </c>
      <c r="D414" s="1445"/>
      <c r="E414" s="1198" t="str">
        <f>E57</f>
        <v>PTD</v>
      </c>
      <c r="G414" s="1200">
        <f t="shared" si="1278"/>
        <v>0</v>
      </c>
      <c r="H414" s="1200">
        <f t="shared" si="1278"/>
        <v>0</v>
      </c>
      <c r="I414" s="1200">
        <f t="shared" si="1278"/>
        <v>0</v>
      </c>
      <c r="J414" s="1200">
        <f t="shared" si="1278"/>
        <v>0</v>
      </c>
      <c r="K414" s="1243">
        <f t="shared" si="1257"/>
        <v>1</v>
      </c>
      <c r="L414" s="1445"/>
      <c r="N414" s="1446"/>
      <c r="O414" s="1200" t="e">
        <f t="shared" si="1279"/>
        <v>#DIV/0!</v>
      </c>
      <c r="P414" s="1200" t="e">
        <f t="shared" si="1279"/>
        <v>#DIV/0!</v>
      </c>
      <c r="Q414" s="1200" t="e">
        <f t="shared" si="1279"/>
        <v>#DIV/0!</v>
      </c>
      <c r="R414" s="1200" t="e">
        <f t="shared" si="1279"/>
        <v>#DIV/0!</v>
      </c>
      <c r="S414" s="1243"/>
      <c r="T414" s="1445"/>
      <c r="V414" s="1446"/>
      <c r="W414" s="1200" t="e">
        <f t="shared" si="1280"/>
        <v>#DIV/0!</v>
      </c>
      <c r="X414" s="1200" t="e">
        <f t="shared" si="1280"/>
        <v>#DIV/0!</v>
      </c>
      <c r="Y414" s="1200" t="e">
        <f t="shared" si="1280"/>
        <v>#DIV/0!</v>
      </c>
      <c r="Z414" s="1200" t="e">
        <f t="shared" si="1280"/>
        <v>#DIV/0!</v>
      </c>
      <c r="AA414" s="1243"/>
      <c r="AB414" s="1445"/>
      <c r="AD414" s="1446"/>
      <c r="AE414" s="1200" t="e">
        <f t="shared" si="1281"/>
        <v>#DIV/0!</v>
      </c>
      <c r="AF414" s="1200" t="e">
        <f t="shared" si="1281"/>
        <v>#DIV/0!</v>
      </c>
      <c r="AG414" s="1200" t="e">
        <f t="shared" si="1281"/>
        <v>#DIV/0!</v>
      </c>
      <c r="AH414" s="1200" t="e">
        <f t="shared" si="1281"/>
        <v>#DIV/0!</v>
      </c>
      <c r="AI414" s="1243"/>
      <c r="AJ414" s="1445"/>
      <c r="AL414" s="1446"/>
      <c r="AM414" s="1200" t="e">
        <f t="shared" si="1282"/>
        <v>#DIV/0!</v>
      </c>
      <c r="AN414" s="1200" t="e">
        <f t="shared" si="1282"/>
        <v>#DIV/0!</v>
      </c>
      <c r="AO414" s="1200" t="e">
        <f t="shared" si="1282"/>
        <v>#DIV/0!</v>
      </c>
      <c r="AP414" s="1200" t="e">
        <f t="shared" si="1282"/>
        <v>#DIV/0!</v>
      </c>
      <c r="AQ414" s="1243"/>
      <c r="AR414" s="1445"/>
      <c r="AT414" s="1446"/>
      <c r="AU414" s="1200" t="e">
        <f t="shared" si="1283"/>
        <v>#DIV/0!</v>
      </c>
      <c r="AV414" s="1200" t="e">
        <f t="shared" si="1283"/>
        <v>#DIV/0!</v>
      </c>
      <c r="AW414" s="1200" t="e">
        <f t="shared" si="1283"/>
        <v>#DIV/0!</v>
      </c>
      <c r="AX414" s="1200" t="e">
        <f t="shared" si="1283"/>
        <v>#DIV/0!</v>
      </c>
      <c r="AY414" s="1243"/>
      <c r="AZ414" s="1445"/>
      <c r="BB414" s="1446"/>
      <c r="BC414" s="1200" t="e">
        <f t="shared" si="1284"/>
        <v>#DIV/0!</v>
      </c>
      <c r="BD414" s="1200" t="e">
        <f t="shared" si="1284"/>
        <v>#DIV/0!</v>
      </c>
      <c r="BE414" s="1200" t="e">
        <f t="shared" si="1284"/>
        <v>#DIV/0!</v>
      </c>
      <c r="BF414" s="1200" t="e">
        <f t="shared" si="1284"/>
        <v>#DIV/0!</v>
      </c>
      <c r="BG414" s="1243"/>
      <c r="BH414" s="1445"/>
      <c r="BJ414" s="1446"/>
      <c r="BK414" s="1200" t="e">
        <f t="shared" si="1285"/>
        <v>#DIV/0!</v>
      </c>
      <c r="BL414" s="1200" t="e">
        <f t="shared" si="1285"/>
        <v>#DIV/0!</v>
      </c>
      <c r="BM414" s="1200" t="e">
        <f t="shared" si="1285"/>
        <v>#DIV/0!</v>
      </c>
      <c r="BN414" s="1200" t="e">
        <f t="shared" si="1285"/>
        <v>#DIV/0!</v>
      </c>
      <c r="BO414" s="1243"/>
      <c r="BP414" s="1445"/>
      <c r="BR414" s="1446"/>
      <c r="BS414" s="1200" t="e">
        <f t="shared" si="1286"/>
        <v>#DIV/0!</v>
      </c>
      <c r="BT414" s="1200" t="e">
        <f t="shared" si="1286"/>
        <v>#DIV/0!</v>
      </c>
      <c r="BU414" s="1200" t="e">
        <f t="shared" si="1286"/>
        <v>#DIV/0!</v>
      </c>
      <c r="BV414" s="1200" t="e">
        <f t="shared" si="1286"/>
        <v>#DIV/0!</v>
      </c>
      <c r="BW414" s="1243"/>
      <c r="BX414" s="1445"/>
      <c r="BZ414" s="1446"/>
      <c r="CA414" s="1200" t="e">
        <f t="shared" si="1287"/>
        <v>#DIV/0!</v>
      </c>
      <c r="CB414" s="1200" t="e">
        <f t="shared" si="1287"/>
        <v>#DIV/0!</v>
      </c>
      <c r="CC414" s="1200" t="e">
        <f t="shared" si="1287"/>
        <v>#DIV/0!</v>
      </c>
      <c r="CD414" s="1200" t="e">
        <f t="shared" si="1287"/>
        <v>#DIV/0!</v>
      </c>
      <c r="CE414" s="1243"/>
      <c r="CF414" s="1445"/>
      <c r="CH414" s="1446"/>
      <c r="CI414" s="1200" t="e">
        <f t="shared" si="1288"/>
        <v>#DIV/0!</v>
      </c>
      <c r="CJ414" s="1200" t="e">
        <f t="shared" si="1288"/>
        <v>#DIV/0!</v>
      </c>
      <c r="CK414" s="1200" t="e">
        <f t="shared" si="1288"/>
        <v>#DIV/0!</v>
      </c>
      <c r="CL414" s="1200" t="e">
        <f t="shared" si="1288"/>
        <v>#DIV/0!</v>
      </c>
      <c r="CM414" s="1243"/>
      <c r="CN414" s="1445"/>
      <c r="CP414" s="1446"/>
      <c r="CQ414" s="1200" t="e">
        <f t="shared" si="1289"/>
        <v>#DIV/0!</v>
      </c>
      <c r="CR414" s="1200" t="e">
        <f t="shared" si="1289"/>
        <v>#DIV/0!</v>
      </c>
      <c r="CS414" s="1200" t="e">
        <f t="shared" si="1289"/>
        <v>#DIV/0!</v>
      </c>
      <c r="CT414" s="1200" t="e">
        <f t="shared" si="1289"/>
        <v>#DIV/0!</v>
      </c>
      <c r="CU414" s="1243"/>
      <c r="CV414" s="1445"/>
      <c r="CX414" s="1446"/>
      <c r="CY414" s="1200" t="e">
        <f t="shared" si="1290"/>
        <v>#DIV/0!</v>
      </c>
      <c r="CZ414" s="1200" t="e">
        <f t="shared" si="1290"/>
        <v>#DIV/0!</v>
      </c>
      <c r="DA414" s="1200" t="e">
        <f t="shared" si="1290"/>
        <v>#DIV/0!</v>
      </c>
      <c r="DB414" s="1200" t="e">
        <f t="shared" si="1290"/>
        <v>#DIV/0!</v>
      </c>
      <c r="DC414" s="1243"/>
      <c r="DD414" s="1445"/>
      <c r="DF414" s="1446"/>
      <c r="DG414" s="1200" t="e">
        <f t="shared" si="1291"/>
        <v>#DIV/0!</v>
      </c>
      <c r="DH414" s="1200" t="e">
        <f t="shared" si="1291"/>
        <v>#DIV/0!</v>
      </c>
      <c r="DI414" s="1200" t="e">
        <f t="shared" si="1291"/>
        <v>#DIV/0!</v>
      </c>
      <c r="DJ414" s="1200" t="e">
        <f t="shared" si="1291"/>
        <v>#DIV/0!</v>
      </c>
      <c r="DK414" s="1243"/>
      <c r="DL414" s="1445"/>
      <c r="DN414" s="1446"/>
      <c r="DO414" s="1200" t="e">
        <f t="shared" si="1292"/>
        <v>#DIV/0!</v>
      </c>
      <c r="DP414" s="1200" t="e">
        <f t="shared" si="1292"/>
        <v>#DIV/0!</v>
      </c>
      <c r="DQ414" s="1200" t="e">
        <f t="shared" si="1292"/>
        <v>#DIV/0!</v>
      </c>
      <c r="DR414" s="1200" t="e">
        <f t="shared" si="1292"/>
        <v>#DIV/0!</v>
      </c>
      <c r="DS414" s="1243"/>
      <c r="DT414" s="1445"/>
      <c r="DV414" s="1446"/>
      <c r="DW414" s="1200" t="e">
        <f t="shared" si="1293"/>
        <v>#DIV/0!</v>
      </c>
      <c r="DX414" s="1200" t="e">
        <f t="shared" si="1293"/>
        <v>#DIV/0!</v>
      </c>
      <c r="DY414" s="1200" t="e">
        <f t="shared" si="1293"/>
        <v>#DIV/0!</v>
      </c>
      <c r="DZ414" s="1200" t="e">
        <f t="shared" si="1293"/>
        <v>#DIV/0!</v>
      </c>
      <c r="EA414" s="1243"/>
      <c r="EB414" s="1445"/>
      <c r="ED414" s="1446"/>
      <c r="EE414" s="1200" t="e">
        <f t="shared" si="1294"/>
        <v>#DIV/0!</v>
      </c>
      <c r="EF414" s="1200" t="e">
        <f t="shared" si="1294"/>
        <v>#DIV/0!</v>
      </c>
      <c r="EG414" s="1200" t="e">
        <f t="shared" si="1294"/>
        <v>#DIV/0!</v>
      </c>
      <c r="EH414" s="1200" t="e">
        <f t="shared" si="1294"/>
        <v>#DIV/0!</v>
      </c>
      <c r="EI414" s="1243"/>
      <c r="EJ414" s="1445"/>
      <c r="EL414" s="1446"/>
      <c r="EM414" s="1200" t="e">
        <f t="shared" si="1295"/>
        <v>#DIV/0!</v>
      </c>
      <c r="EN414" s="1200" t="e">
        <f t="shared" si="1295"/>
        <v>#DIV/0!</v>
      </c>
      <c r="EO414" s="1200" t="e">
        <f t="shared" si="1295"/>
        <v>#DIV/0!</v>
      </c>
      <c r="EP414" s="1200" t="e">
        <f t="shared" si="1295"/>
        <v>#DIV/0!</v>
      </c>
      <c r="EQ414" s="1243"/>
      <c r="ER414" s="1445"/>
      <c r="ET414" s="1446"/>
      <c r="EU414" s="1200" t="e">
        <f t="shared" si="1296"/>
        <v>#DIV/0!</v>
      </c>
      <c r="EV414" s="1200" t="e">
        <f t="shared" si="1296"/>
        <v>#DIV/0!</v>
      </c>
      <c r="EW414" s="1200" t="e">
        <f t="shared" si="1296"/>
        <v>#DIV/0!</v>
      </c>
      <c r="EX414" s="1200" t="e">
        <f t="shared" si="1296"/>
        <v>#DIV/0!</v>
      </c>
      <c r="EY414" s="1243"/>
      <c r="EZ414" s="1445"/>
      <c r="FB414" s="1446"/>
      <c r="FC414" s="1200" t="e">
        <f t="shared" si="1297"/>
        <v>#DIV/0!</v>
      </c>
      <c r="FD414" s="1200" t="e">
        <f t="shared" si="1297"/>
        <v>#DIV/0!</v>
      </c>
      <c r="FE414" s="1200" t="e">
        <f t="shared" si="1297"/>
        <v>#DIV/0!</v>
      </c>
      <c r="FF414" s="1200" t="e">
        <f t="shared" si="1297"/>
        <v>#DIV/0!</v>
      </c>
      <c r="FG414" s="1243"/>
      <c r="FH414" s="1445"/>
      <c r="FJ414" s="1446"/>
      <c r="FK414" s="1200" t="e">
        <f t="shared" si="1298"/>
        <v>#DIV/0!</v>
      </c>
      <c r="FL414" s="1200" t="e">
        <f t="shared" si="1298"/>
        <v>#DIV/0!</v>
      </c>
      <c r="FM414" s="1200" t="e">
        <f t="shared" si="1298"/>
        <v>#DIV/0!</v>
      </c>
      <c r="FN414" s="1200" t="e">
        <f t="shared" si="1298"/>
        <v>#DIV/0!</v>
      </c>
      <c r="FO414" s="1243"/>
    </row>
    <row r="415" spans="2:171">
      <c r="B415" s="1070"/>
      <c r="C415" s="1070" t="s">
        <v>454</v>
      </c>
      <c r="D415" s="1445"/>
      <c r="E415" s="1446"/>
      <c r="F415" s="1446"/>
      <c r="G415" s="1210">
        <f>SUM(G403:G414)</f>
        <v>0</v>
      </c>
      <c r="H415" s="1210">
        <f>SUM(H403:H414)</f>
        <v>0</v>
      </c>
      <c r="I415" s="1210">
        <f>SUM(I403:I414)</f>
        <v>0</v>
      </c>
      <c r="J415" s="1210">
        <f>SUM(J403:J414)</f>
        <v>0</v>
      </c>
      <c r="K415" s="1243"/>
      <c r="L415" s="1445"/>
      <c r="M415" s="1446"/>
      <c r="N415" s="1446"/>
      <c r="O415" s="1210" t="e">
        <f>SUM(O403:O414)</f>
        <v>#DIV/0!</v>
      </c>
      <c r="P415" s="1210" t="e">
        <f>SUM(P403:P414)</f>
        <v>#DIV/0!</v>
      </c>
      <c r="Q415" s="1210" t="e">
        <f>SUM(Q403:Q414)</f>
        <v>#DIV/0!</v>
      </c>
      <c r="R415" s="1210" t="e">
        <f>SUM(R403:R414)</f>
        <v>#DIV/0!</v>
      </c>
      <c r="S415" s="1243"/>
      <c r="T415" s="1445"/>
      <c r="U415" s="1446"/>
      <c r="V415" s="1446"/>
      <c r="W415" s="1210" t="e">
        <f>SUM(W403:W414)</f>
        <v>#DIV/0!</v>
      </c>
      <c r="X415" s="1210" t="e">
        <f>SUM(X403:X414)</f>
        <v>#DIV/0!</v>
      </c>
      <c r="Y415" s="1210" t="e">
        <f>SUM(Y403:Y414)</f>
        <v>#DIV/0!</v>
      </c>
      <c r="Z415" s="1210" t="e">
        <f>SUM(Z403:Z414)</f>
        <v>#DIV/0!</v>
      </c>
      <c r="AA415" s="1243"/>
      <c r="AB415" s="1445"/>
      <c r="AC415" s="1446"/>
      <c r="AD415" s="1446"/>
      <c r="AE415" s="1210" t="e">
        <f>SUM(AE403:AE414)</f>
        <v>#DIV/0!</v>
      </c>
      <c r="AF415" s="1210" t="e">
        <f>SUM(AF403:AF414)</f>
        <v>#DIV/0!</v>
      </c>
      <c r="AG415" s="1210" t="e">
        <f>SUM(AG403:AG414)</f>
        <v>#DIV/0!</v>
      </c>
      <c r="AH415" s="1210" t="e">
        <f>SUM(AH403:AH414)</f>
        <v>#DIV/0!</v>
      </c>
      <c r="AI415" s="1243"/>
      <c r="AJ415" s="1445"/>
      <c r="AK415" s="1446"/>
      <c r="AL415" s="1446"/>
      <c r="AM415" s="1210" t="e">
        <f>SUM(AM403:AM414)</f>
        <v>#DIV/0!</v>
      </c>
      <c r="AN415" s="1210" t="e">
        <f>SUM(AN403:AN414)</f>
        <v>#DIV/0!</v>
      </c>
      <c r="AO415" s="1210" t="e">
        <f>SUM(AO403:AO414)</f>
        <v>#DIV/0!</v>
      </c>
      <c r="AP415" s="1210" t="e">
        <f>SUM(AP403:AP414)</f>
        <v>#DIV/0!</v>
      </c>
      <c r="AQ415" s="1243"/>
      <c r="AR415" s="1445"/>
      <c r="AS415" s="1446"/>
      <c r="AT415" s="1446"/>
      <c r="AU415" s="1210" t="e">
        <f>SUM(AU403:AU414)</f>
        <v>#DIV/0!</v>
      </c>
      <c r="AV415" s="1210" t="e">
        <f>SUM(AV403:AV414)</f>
        <v>#DIV/0!</v>
      </c>
      <c r="AW415" s="1210" t="e">
        <f>SUM(AW403:AW414)</f>
        <v>#DIV/0!</v>
      </c>
      <c r="AX415" s="1210" t="e">
        <f>SUM(AX403:AX414)</f>
        <v>#DIV/0!</v>
      </c>
      <c r="AY415" s="1243"/>
      <c r="AZ415" s="1445"/>
      <c r="BA415" s="1446"/>
      <c r="BB415" s="1446"/>
      <c r="BC415" s="1210" t="e">
        <f>SUM(BC403:BC414)</f>
        <v>#DIV/0!</v>
      </c>
      <c r="BD415" s="1210" t="e">
        <f>SUM(BD403:BD414)</f>
        <v>#DIV/0!</v>
      </c>
      <c r="BE415" s="1210" t="e">
        <f>SUM(BE403:BE414)</f>
        <v>#DIV/0!</v>
      </c>
      <c r="BF415" s="1210" t="e">
        <f>SUM(BF403:BF414)</f>
        <v>#DIV/0!</v>
      </c>
      <c r="BG415" s="1243"/>
      <c r="BH415" s="1445"/>
      <c r="BI415" s="1446"/>
      <c r="BJ415" s="1446"/>
      <c r="BK415" s="1210" t="e">
        <f>SUM(BK403:BK414)</f>
        <v>#DIV/0!</v>
      </c>
      <c r="BL415" s="1210" t="e">
        <f>SUM(BL403:BL414)</f>
        <v>#DIV/0!</v>
      </c>
      <c r="BM415" s="1210" t="e">
        <f>SUM(BM403:BM414)</f>
        <v>#DIV/0!</v>
      </c>
      <c r="BN415" s="1210" t="e">
        <f>SUM(BN403:BN414)</f>
        <v>#DIV/0!</v>
      </c>
      <c r="BO415" s="1243"/>
      <c r="BP415" s="1445"/>
      <c r="BQ415" s="1446"/>
      <c r="BR415" s="1446"/>
      <c r="BS415" s="1210" t="e">
        <f>SUM(BS403:BS414)</f>
        <v>#DIV/0!</v>
      </c>
      <c r="BT415" s="1210" t="e">
        <f>SUM(BT403:BT414)</f>
        <v>#DIV/0!</v>
      </c>
      <c r="BU415" s="1210" t="e">
        <f>SUM(BU403:BU414)</f>
        <v>#DIV/0!</v>
      </c>
      <c r="BV415" s="1210" t="e">
        <f>SUM(BV403:BV414)</f>
        <v>#DIV/0!</v>
      </c>
      <c r="BW415" s="1243"/>
      <c r="BX415" s="1445"/>
      <c r="BY415" s="1446"/>
      <c r="BZ415" s="1446"/>
      <c r="CA415" s="1210" t="e">
        <f>SUM(CA403:CA414)</f>
        <v>#DIV/0!</v>
      </c>
      <c r="CB415" s="1210" t="e">
        <f>SUM(CB403:CB414)</f>
        <v>#DIV/0!</v>
      </c>
      <c r="CC415" s="1210" t="e">
        <f>SUM(CC403:CC414)</f>
        <v>#DIV/0!</v>
      </c>
      <c r="CD415" s="1210" t="e">
        <f>SUM(CD403:CD414)</f>
        <v>#DIV/0!</v>
      </c>
      <c r="CE415" s="1243"/>
      <c r="CF415" s="1445"/>
      <c r="CG415" s="1446"/>
      <c r="CH415" s="1446"/>
      <c r="CI415" s="1210" t="e">
        <f>SUM(CI403:CI414)</f>
        <v>#DIV/0!</v>
      </c>
      <c r="CJ415" s="1210" t="e">
        <f>SUM(CJ403:CJ414)</f>
        <v>#DIV/0!</v>
      </c>
      <c r="CK415" s="1210" t="e">
        <f>SUM(CK403:CK414)</f>
        <v>#DIV/0!</v>
      </c>
      <c r="CL415" s="1210" t="e">
        <f>SUM(CL403:CL414)</f>
        <v>#DIV/0!</v>
      </c>
      <c r="CM415" s="1243"/>
      <c r="CN415" s="1445"/>
      <c r="CO415" s="1446"/>
      <c r="CP415" s="1446"/>
      <c r="CQ415" s="1210" t="e">
        <f>SUM(CQ403:CQ414)</f>
        <v>#DIV/0!</v>
      </c>
      <c r="CR415" s="1210" t="e">
        <f>SUM(CR403:CR414)</f>
        <v>#DIV/0!</v>
      </c>
      <c r="CS415" s="1210" t="e">
        <f>SUM(CS403:CS414)</f>
        <v>#DIV/0!</v>
      </c>
      <c r="CT415" s="1210" t="e">
        <f>SUM(CT403:CT414)</f>
        <v>#DIV/0!</v>
      </c>
      <c r="CU415" s="1243"/>
      <c r="CV415" s="1445"/>
      <c r="CW415" s="1446"/>
      <c r="CX415" s="1446"/>
      <c r="CY415" s="1210" t="e">
        <f>SUM(CY403:CY414)</f>
        <v>#DIV/0!</v>
      </c>
      <c r="CZ415" s="1210" t="e">
        <f>SUM(CZ403:CZ414)</f>
        <v>#DIV/0!</v>
      </c>
      <c r="DA415" s="1210" t="e">
        <f>SUM(DA403:DA414)</f>
        <v>#DIV/0!</v>
      </c>
      <c r="DB415" s="1210" t="e">
        <f>SUM(DB403:DB414)</f>
        <v>#DIV/0!</v>
      </c>
      <c r="DC415" s="1243"/>
      <c r="DD415" s="1445"/>
      <c r="DE415" s="1446"/>
      <c r="DF415" s="1446"/>
      <c r="DG415" s="1210" t="e">
        <f>SUM(DG403:DG414)</f>
        <v>#DIV/0!</v>
      </c>
      <c r="DH415" s="1210" t="e">
        <f>SUM(DH403:DH414)</f>
        <v>#DIV/0!</v>
      </c>
      <c r="DI415" s="1210" t="e">
        <f>SUM(DI403:DI414)</f>
        <v>#DIV/0!</v>
      </c>
      <c r="DJ415" s="1210" t="e">
        <f>SUM(DJ403:DJ414)</f>
        <v>#DIV/0!</v>
      </c>
      <c r="DK415" s="1243"/>
      <c r="DL415" s="1445"/>
      <c r="DM415" s="1446"/>
      <c r="DN415" s="1446"/>
      <c r="DO415" s="1210" t="e">
        <f>SUM(DO403:DO414)</f>
        <v>#DIV/0!</v>
      </c>
      <c r="DP415" s="1210" t="e">
        <f>SUM(DP403:DP414)</f>
        <v>#DIV/0!</v>
      </c>
      <c r="DQ415" s="1210" t="e">
        <f>SUM(DQ403:DQ414)</f>
        <v>#DIV/0!</v>
      </c>
      <c r="DR415" s="1210" t="e">
        <f>SUM(DR403:DR414)</f>
        <v>#DIV/0!</v>
      </c>
      <c r="DS415" s="1243"/>
      <c r="DT415" s="1445"/>
      <c r="DU415" s="1446"/>
      <c r="DV415" s="1446"/>
      <c r="DW415" s="1210" t="e">
        <f>SUM(DW403:DW414)</f>
        <v>#DIV/0!</v>
      </c>
      <c r="DX415" s="1210" t="e">
        <f>SUM(DX403:DX414)</f>
        <v>#DIV/0!</v>
      </c>
      <c r="DY415" s="1210" t="e">
        <f>SUM(DY403:DY414)</f>
        <v>#DIV/0!</v>
      </c>
      <c r="DZ415" s="1210" t="e">
        <f>SUM(DZ403:DZ414)</f>
        <v>#DIV/0!</v>
      </c>
      <c r="EA415" s="1243"/>
      <c r="EB415" s="1445"/>
      <c r="EC415" s="1446"/>
      <c r="ED415" s="1446"/>
      <c r="EE415" s="1210" t="e">
        <f>SUM(EE403:EE414)</f>
        <v>#DIV/0!</v>
      </c>
      <c r="EF415" s="1210" t="e">
        <f>SUM(EF403:EF414)</f>
        <v>#DIV/0!</v>
      </c>
      <c r="EG415" s="1210" t="e">
        <f>SUM(EG403:EG414)</f>
        <v>#DIV/0!</v>
      </c>
      <c r="EH415" s="1210" t="e">
        <f>SUM(EH403:EH414)</f>
        <v>#DIV/0!</v>
      </c>
      <c r="EI415" s="1243"/>
      <c r="EJ415" s="1445"/>
      <c r="EK415" s="1446"/>
      <c r="EL415" s="1446"/>
      <c r="EM415" s="1210" t="e">
        <f>SUM(EM403:EM414)</f>
        <v>#DIV/0!</v>
      </c>
      <c r="EN415" s="1210" t="e">
        <f>SUM(EN403:EN414)</f>
        <v>#DIV/0!</v>
      </c>
      <c r="EO415" s="1210" t="e">
        <f>SUM(EO403:EO414)</f>
        <v>#DIV/0!</v>
      </c>
      <c r="EP415" s="1210" t="e">
        <f>SUM(EP403:EP414)</f>
        <v>#DIV/0!</v>
      </c>
      <c r="EQ415" s="1243"/>
      <c r="ER415" s="1445"/>
      <c r="ES415" s="1446"/>
      <c r="ET415" s="1446"/>
      <c r="EU415" s="1210" t="e">
        <f>SUM(EU403:EU414)</f>
        <v>#DIV/0!</v>
      </c>
      <c r="EV415" s="1210" t="e">
        <f>SUM(EV403:EV414)</f>
        <v>#DIV/0!</v>
      </c>
      <c r="EW415" s="1210" t="e">
        <f>SUM(EW403:EW414)</f>
        <v>#DIV/0!</v>
      </c>
      <c r="EX415" s="1210" t="e">
        <f>SUM(EX403:EX414)</f>
        <v>#DIV/0!</v>
      </c>
      <c r="EY415" s="1243"/>
      <c r="EZ415" s="1445"/>
      <c r="FA415" s="1446"/>
      <c r="FB415" s="1446"/>
      <c r="FC415" s="1210" t="e">
        <f>SUM(FC403:FC414)</f>
        <v>#DIV/0!</v>
      </c>
      <c r="FD415" s="1210" t="e">
        <f>SUM(FD403:FD414)</f>
        <v>#DIV/0!</v>
      </c>
      <c r="FE415" s="1210" t="e">
        <f>SUM(FE403:FE414)</f>
        <v>#DIV/0!</v>
      </c>
      <c r="FF415" s="1210" t="e">
        <f>SUM(FF403:FF414)</f>
        <v>#DIV/0!</v>
      </c>
      <c r="FG415" s="1243"/>
      <c r="FH415" s="1445"/>
      <c r="FI415" s="1446"/>
      <c r="FJ415" s="1446"/>
      <c r="FK415" s="1210" t="e">
        <f>SUM(FK403:FK414)</f>
        <v>#DIV/0!</v>
      </c>
      <c r="FL415" s="1210" t="e">
        <f>SUM(FL403:FL414)</f>
        <v>#DIV/0!</v>
      </c>
      <c r="FM415" s="1210" t="e">
        <f>SUM(FM403:FM414)</f>
        <v>#DIV/0!</v>
      </c>
      <c r="FN415" s="1210" t="e">
        <f>SUM(FN403:FN414)</f>
        <v>#DIV/0!</v>
      </c>
      <c r="FO415" s="1243"/>
    </row>
    <row r="416" spans="2:171" ht="16.5">
      <c r="B416" s="1107"/>
      <c r="C416" s="1107" t="s">
        <v>455</v>
      </c>
      <c r="D416" s="1447" t="s">
        <v>548</v>
      </c>
      <c r="E416" s="1448"/>
      <c r="F416" s="1448"/>
      <c r="G416" s="1442" t="e">
        <f>H416+I416+J416</f>
        <v>#DIV/0!</v>
      </c>
      <c r="H416" s="1442" t="e">
        <f>H415/G415</f>
        <v>#DIV/0!</v>
      </c>
      <c r="I416" s="1442" t="e">
        <f>I415/G415</f>
        <v>#DIV/0!</v>
      </c>
      <c r="J416" s="1442" t="e">
        <f>J415/G415</f>
        <v>#DIV/0!</v>
      </c>
      <c r="K416" s="1449"/>
      <c r="L416" s="1443" t="s">
        <v>548</v>
      </c>
      <c r="M416" s="1448"/>
      <c r="N416" s="1448"/>
      <c r="O416" s="1442" t="e">
        <f>P416+Q416+R416</f>
        <v>#DIV/0!</v>
      </c>
      <c r="P416" s="1442" t="e">
        <f>P415/O415</f>
        <v>#DIV/0!</v>
      </c>
      <c r="Q416" s="1442" t="e">
        <f>Q415/O415</f>
        <v>#DIV/0!</v>
      </c>
      <c r="R416" s="1442" t="e">
        <f>R415/O415</f>
        <v>#DIV/0!</v>
      </c>
      <c r="S416" s="1449"/>
      <c r="T416" s="1443" t="s">
        <v>548</v>
      </c>
      <c r="U416" s="1448"/>
      <c r="V416" s="1448"/>
      <c r="W416" s="1442" t="e">
        <f>X416+Y416+Z416</f>
        <v>#DIV/0!</v>
      </c>
      <c r="X416" s="1442" t="e">
        <f>X415/W415</f>
        <v>#DIV/0!</v>
      </c>
      <c r="Y416" s="1442" t="e">
        <f>Y415/W415</f>
        <v>#DIV/0!</v>
      </c>
      <c r="Z416" s="1442" t="e">
        <f>Z415/W415</f>
        <v>#DIV/0!</v>
      </c>
      <c r="AA416" s="1449"/>
      <c r="AB416" s="1443" t="s">
        <v>548</v>
      </c>
      <c r="AC416" s="1448"/>
      <c r="AD416" s="1448"/>
      <c r="AE416" s="1442" t="e">
        <f>AF416+AG416+AH416</f>
        <v>#DIV/0!</v>
      </c>
      <c r="AF416" s="1442" t="e">
        <f>AF415/AE415</f>
        <v>#DIV/0!</v>
      </c>
      <c r="AG416" s="1442" t="e">
        <f>AG415/AE415</f>
        <v>#DIV/0!</v>
      </c>
      <c r="AH416" s="1442" t="e">
        <f>AH415/AE415</f>
        <v>#DIV/0!</v>
      </c>
      <c r="AI416" s="1449"/>
      <c r="AJ416" s="1443" t="s">
        <v>548</v>
      </c>
      <c r="AK416" s="1448"/>
      <c r="AL416" s="1448"/>
      <c r="AM416" s="1442" t="e">
        <f>AN416+AO416+AP416</f>
        <v>#DIV/0!</v>
      </c>
      <c r="AN416" s="1442" t="e">
        <f>AN415/AM415</f>
        <v>#DIV/0!</v>
      </c>
      <c r="AO416" s="1442" t="e">
        <f>AO415/AM415</f>
        <v>#DIV/0!</v>
      </c>
      <c r="AP416" s="1442" t="e">
        <f>AP415/AM415</f>
        <v>#DIV/0!</v>
      </c>
      <c r="AQ416" s="1449"/>
      <c r="AR416" s="1443" t="s">
        <v>548</v>
      </c>
      <c r="AS416" s="1448"/>
      <c r="AT416" s="1448"/>
      <c r="AU416" s="1442" t="e">
        <f>AV416+AW416+AX416</f>
        <v>#DIV/0!</v>
      </c>
      <c r="AV416" s="1442" t="e">
        <f>AV415/AU415</f>
        <v>#DIV/0!</v>
      </c>
      <c r="AW416" s="1442" t="e">
        <f>AW415/AU415</f>
        <v>#DIV/0!</v>
      </c>
      <c r="AX416" s="1442" t="e">
        <f>AX415/AU415</f>
        <v>#DIV/0!</v>
      </c>
      <c r="AY416" s="1449"/>
      <c r="AZ416" s="1443" t="s">
        <v>548</v>
      </c>
      <c r="BA416" s="1448"/>
      <c r="BB416" s="1448"/>
      <c r="BC416" s="1442" t="e">
        <f>BD416+BE416+BF416</f>
        <v>#DIV/0!</v>
      </c>
      <c r="BD416" s="1442" t="e">
        <f>BD415/BC415</f>
        <v>#DIV/0!</v>
      </c>
      <c r="BE416" s="1442" t="e">
        <f>BE415/BC415</f>
        <v>#DIV/0!</v>
      </c>
      <c r="BF416" s="1442" t="e">
        <f>BF415/BC415</f>
        <v>#DIV/0!</v>
      </c>
      <c r="BG416" s="1449"/>
      <c r="BH416" s="1443" t="s">
        <v>548</v>
      </c>
      <c r="BI416" s="1448"/>
      <c r="BJ416" s="1448"/>
      <c r="BK416" s="1442" t="e">
        <f>BL416+BM416+BN416</f>
        <v>#DIV/0!</v>
      </c>
      <c r="BL416" s="1442" t="e">
        <f>BL415/BK415</f>
        <v>#DIV/0!</v>
      </c>
      <c r="BM416" s="1442" t="e">
        <f>BM415/BK415</f>
        <v>#DIV/0!</v>
      </c>
      <c r="BN416" s="1442" t="e">
        <f>BN415/BK415</f>
        <v>#DIV/0!</v>
      </c>
      <c r="BO416" s="1449"/>
      <c r="BP416" s="1443" t="s">
        <v>548</v>
      </c>
      <c r="BQ416" s="1448"/>
      <c r="BR416" s="1448"/>
      <c r="BS416" s="1442" t="e">
        <f>BT416+BU416+BV416</f>
        <v>#DIV/0!</v>
      </c>
      <c r="BT416" s="1442" t="e">
        <f>BT415/BS415</f>
        <v>#DIV/0!</v>
      </c>
      <c r="BU416" s="1442" t="e">
        <f>BU415/BS415</f>
        <v>#DIV/0!</v>
      </c>
      <c r="BV416" s="1442" t="e">
        <f>BV415/BS415</f>
        <v>#DIV/0!</v>
      </c>
      <c r="BW416" s="1449"/>
      <c r="BX416" s="1443" t="s">
        <v>548</v>
      </c>
      <c r="BY416" s="1448"/>
      <c r="BZ416" s="1448"/>
      <c r="CA416" s="1442" t="e">
        <f>CB416+CC416+CD416</f>
        <v>#DIV/0!</v>
      </c>
      <c r="CB416" s="1442" t="e">
        <f>CB415/CA415</f>
        <v>#DIV/0!</v>
      </c>
      <c r="CC416" s="1442" t="e">
        <f>CC415/CA415</f>
        <v>#DIV/0!</v>
      </c>
      <c r="CD416" s="1442" t="e">
        <f>CD415/CA415</f>
        <v>#DIV/0!</v>
      </c>
      <c r="CE416" s="1449"/>
      <c r="CF416" s="1443" t="s">
        <v>548</v>
      </c>
      <c r="CG416" s="1448"/>
      <c r="CH416" s="1448"/>
      <c r="CI416" s="1442" t="e">
        <f>CJ416+CK416+CL416</f>
        <v>#DIV/0!</v>
      </c>
      <c r="CJ416" s="1442" t="e">
        <f>CJ415/CI415</f>
        <v>#DIV/0!</v>
      </c>
      <c r="CK416" s="1442" t="e">
        <f>CK415/CI415</f>
        <v>#DIV/0!</v>
      </c>
      <c r="CL416" s="1442" t="e">
        <f>CL415/CI415</f>
        <v>#DIV/0!</v>
      </c>
      <c r="CM416" s="1449"/>
      <c r="CN416" s="1443" t="s">
        <v>548</v>
      </c>
      <c r="CO416" s="1448"/>
      <c r="CP416" s="1448"/>
      <c r="CQ416" s="1442" t="e">
        <f>CR416+CS416+CT416</f>
        <v>#DIV/0!</v>
      </c>
      <c r="CR416" s="1442" t="e">
        <f>CR415/CQ415</f>
        <v>#DIV/0!</v>
      </c>
      <c r="CS416" s="1442" t="e">
        <f>CS415/CQ415</f>
        <v>#DIV/0!</v>
      </c>
      <c r="CT416" s="1442" t="e">
        <f>CT415/CQ415</f>
        <v>#DIV/0!</v>
      </c>
      <c r="CU416" s="1449"/>
      <c r="CV416" s="1443" t="s">
        <v>548</v>
      </c>
      <c r="CW416" s="1448"/>
      <c r="CX416" s="1448"/>
      <c r="CY416" s="1442" t="e">
        <f>CZ416+DA416+DB416</f>
        <v>#DIV/0!</v>
      </c>
      <c r="CZ416" s="1442" t="e">
        <f>CZ415/CY415</f>
        <v>#DIV/0!</v>
      </c>
      <c r="DA416" s="1442" t="e">
        <f>DA415/CY415</f>
        <v>#DIV/0!</v>
      </c>
      <c r="DB416" s="1442" t="e">
        <f>DB415/CY415</f>
        <v>#DIV/0!</v>
      </c>
      <c r="DC416" s="1449"/>
      <c r="DD416" s="1443" t="s">
        <v>548</v>
      </c>
      <c r="DE416" s="1448"/>
      <c r="DF416" s="1448"/>
      <c r="DG416" s="1442" t="e">
        <f>DH416+DI416+DJ416</f>
        <v>#DIV/0!</v>
      </c>
      <c r="DH416" s="1442" t="e">
        <f>DH415/DG415</f>
        <v>#DIV/0!</v>
      </c>
      <c r="DI416" s="1442" t="e">
        <f>DI415/DG415</f>
        <v>#DIV/0!</v>
      </c>
      <c r="DJ416" s="1442" t="e">
        <f>DJ415/DG415</f>
        <v>#DIV/0!</v>
      </c>
      <c r="DK416" s="1449"/>
      <c r="DL416" s="1443" t="s">
        <v>548</v>
      </c>
      <c r="DM416" s="1448"/>
      <c r="DN416" s="1448"/>
      <c r="DO416" s="1442" t="e">
        <f>DP416+DQ416+DR416</f>
        <v>#DIV/0!</v>
      </c>
      <c r="DP416" s="1442" t="e">
        <f>DP415/DO415</f>
        <v>#DIV/0!</v>
      </c>
      <c r="DQ416" s="1442" t="e">
        <f>DQ415/DO415</f>
        <v>#DIV/0!</v>
      </c>
      <c r="DR416" s="1442" t="e">
        <f>DR415/DO415</f>
        <v>#DIV/0!</v>
      </c>
      <c r="DS416" s="1449"/>
      <c r="DT416" s="1443" t="s">
        <v>548</v>
      </c>
      <c r="DU416" s="1448"/>
      <c r="DV416" s="1448"/>
      <c r="DW416" s="1442" t="e">
        <f>DX416+DY416+DZ416</f>
        <v>#DIV/0!</v>
      </c>
      <c r="DX416" s="1442" t="e">
        <f>DX415/DW415</f>
        <v>#DIV/0!</v>
      </c>
      <c r="DY416" s="1442" t="e">
        <f>DY415/DW415</f>
        <v>#DIV/0!</v>
      </c>
      <c r="DZ416" s="1442" t="e">
        <f>DZ415/DW415</f>
        <v>#DIV/0!</v>
      </c>
      <c r="EA416" s="1449"/>
      <c r="EB416" s="1443" t="s">
        <v>548</v>
      </c>
      <c r="EC416" s="1448"/>
      <c r="ED416" s="1448"/>
      <c r="EE416" s="1442" t="e">
        <f>EF416+EG416+EH416</f>
        <v>#DIV/0!</v>
      </c>
      <c r="EF416" s="1442" t="e">
        <f>EF415/EE415</f>
        <v>#DIV/0!</v>
      </c>
      <c r="EG416" s="1442" t="e">
        <f>EG415/EE415</f>
        <v>#DIV/0!</v>
      </c>
      <c r="EH416" s="1442" t="e">
        <f>EH415/EE415</f>
        <v>#DIV/0!</v>
      </c>
      <c r="EI416" s="1449"/>
      <c r="EJ416" s="1443" t="s">
        <v>548</v>
      </c>
      <c r="EK416" s="1448"/>
      <c r="EL416" s="1448"/>
      <c r="EM416" s="1442" t="e">
        <f>EN416+EO416+EP416</f>
        <v>#DIV/0!</v>
      </c>
      <c r="EN416" s="1442" t="e">
        <f>EN415/EM415</f>
        <v>#DIV/0!</v>
      </c>
      <c r="EO416" s="1442" t="e">
        <f>EO415/EM415</f>
        <v>#DIV/0!</v>
      </c>
      <c r="EP416" s="1442" t="e">
        <f>EP415/EM415</f>
        <v>#DIV/0!</v>
      </c>
      <c r="EQ416" s="1449"/>
      <c r="ER416" s="1443" t="s">
        <v>548</v>
      </c>
      <c r="ES416" s="1448"/>
      <c r="ET416" s="1448"/>
      <c r="EU416" s="1442" t="e">
        <f>EV416+EW416+EX416</f>
        <v>#DIV/0!</v>
      </c>
      <c r="EV416" s="1442" t="e">
        <f>EV415/EU415</f>
        <v>#DIV/0!</v>
      </c>
      <c r="EW416" s="1442" t="e">
        <f>EW415/EU415</f>
        <v>#DIV/0!</v>
      </c>
      <c r="EX416" s="1442" t="e">
        <f>EX415/EU415</f>
        <v>#DIV/0!</v>
      </c>
      <c r="EY416" s="1449"/>
      <c r="EZ416" s="1443" t="s">
        <v>548</v>
      </c>
      <c r="FA416" s="1448"/>
      <c r="FB416" s="1448"/>
      <c r="FC416" s="1442" t="e">
        <f>FD416+FE416+FF416</f>
        <v>#DIV/0!</v>
      </c>
      <c r="FD416" s="1442" t="e">
        <f>FD415/FC415</f>
        <v>#DIV/0!</v>
      </c>
      <c r="FE416" s="1442" t="e">
        <f>FE415/FC415</f>
        <v>#DIV/0!</v>
      </c>
      <c r="FF416" s="1442" t="e">
        <f>FF415/FC415</f>
        <v>#DIV/0!</v>
      </c>
      <c r="FG416" s="1449"/>
      <c r="FH416" s="1443" t="s">
        <v>548</v>
      </c>
      <c r="FI416" s="1448"/>
      <c r="FJ416" s="1448"/>
      <c r="FK416" s="1442" t="e">
        <f>FL416+FM416+FN416</f>
        <v>#DIV/0!</v>
      </c>
      <c r="FL416" s="1442" t="e">
        <f>FL415/FK415</f>
        <v>#DIV/0!</v>
      </c>
      <c r="FM416" s="1442" t="e">
        <f>FM415/FK415</f>
        <v>#DIV/0!</v>
      </c>
      <c r="FN416" s="1442" t="e">
        <f>FN415/FK415</f>
        <v>#DIV/0!</v>
      </c>
      <c r="FO416" s="1449"/>
    </row>
    <row r="417" spans="2:171" ht="16.5">
      <c r="K417" s="1243"/>
      <c r="S417" s="1449"/>
      <c r="AA417" s="1449"/>
      <c r="AI417" s="1449"/>
      <c r="AQ417" s="1449"/>
      <c r="AY417" s="1449"/>
      <c r="BG417" s="1449"/>
      <c r="BO417" s="1449"/>
      <c r="BW417" s="1449"/>
      <c r="CE417" s="1449"/>
      <c r="CM417" s="1449"/>
      <c r="CU417" s="1449"/>
      <c r="DC417" s="1449"/>
      <c r="DK417" s="1449"/>
      <c r="DS417" s="1449"/>
      <c r="EA417" s="1449"/>
      <c r="EI417" s="1449"/>
      <c r="EQ417" s="1449"/>
      <c r="EY417" s="1449"/>
      <c r="FG417" s="1449"/>
      <c r="FO417" s="1449"/>
    </row>
    <row r="418" spans="2:171" ht="16.5">
      <c r="E418" s="1075" t="s">
        <v>452</v>
      </c>
      <c r="G418" s="1076" t="s">
        <v>96</v>
      </c>
      <c r="H418" s="1076" t="s">
        <v>97</v>
      </c>
      <c r="I418" s="1076" t="s">
        <v>98</v>
      </c>
      <c r="J418" s="1077" t="s">
        <v>443</v>
      </c>
      <c r="K418" s="1243"/>
      <c r="O418" s="1076" t="s">
        <v>96</v>
      </c>
      <c r="P418" s="1076" t="s">
        <v>97</v>
      </c>
      <c r="Q418" s="1076" t="s">
        <v>98</v>
      </c>
      <c r="R418" s="1077" t="s">
        <v>443</v>
      </c>
      <c r="S418" s="1449"/>
      <c r="W418" s="1076" t="s">
        <v>96</v>
      </c>
      <c r="X418" s="1076" t="s">
        <v>97</v>
      </c>
      <c r="Y418" s="1076" t="s">
        <v>98</v>
      </c>
      <c r="Z418" s="1077" t="s">
        <v>443</v>
      </c>
      <c r="AA418" s="1449"/>
      <c r="AE418" s="1076" t="s">
        <v>96</v>
      </c>
      <c r="AF418" s="1076" t="s">
        <v>97</v>
      </c>
      <c r="AG418" s="1076" t="s">
        <v>98</v>
      </c>
      <c r="AH418" s="1077" t="s">
        <v>443</v>
      </c>
      <c r="AI418" s="1449"/>
      <c r="AM418" s="1076" t="s">
        <v>96</v>
      </c>
      <c r="AN418" s="1076" t="s">
        <v>97</v>
      </c>
      <c r="AO418" s="1076" t="s">
        <v>98</v>
      </c>
      <c r="AP418" s="1077" t="s">
        <v>443</v>
      </c>
      <c r="AQ418" s="1449"/>
      <c r="AU418" s="1076" t="s">
        <v>96</v>
      </c>
      <c r="AV418" s="1076" t="s">
        <v>97</v>
      </c>
      <c r="AW418" s="1076" t="s">
        <v>98</v>
      </c>
      <c r="AX418" s="1077" t="s">
        <v>443</v>
      </c>
      <c r="AY418" s="1449"/>
      <c r="BC418" s="1076" t="s">
        <v>96</v>
      </c>
      <c r="BD418" s="1076" t="s">
        <v>97</v>
      </c>
      <c r="BE418" s="1076" t="s">
        <v>98</v>
      </c>
      <c r="BF418" s="1077" t="s">
        <v>443</v>
      </c>
      <c r="BG418" s="1449"/>
      <c r="BK418" s="1076" t="s">
        <v>96</v>
      </c>
      <c r="BL418" s="1076" t="s">
        <v>97</v>
      </c>
      <c r="BM418" s="1076" t="s">
        <v>98</v>
      </c>
      <c r="BN418" s="1077" t="s">
        <v>443</v>
      </c>
      <c r="BO418" s="1449"/>
      <c r="BS418" s="1076" t="s">
        <v>96</v>
      </c>
      <c r="BT418" s="1076" t="s">
        <v>97</v>
      </c>
      <c r="BU418" s="1076" t="s">
        <v>98</v>
      </c>
      <c r="BV418" s="1077" t="s">
        <v>443</v>
      </c>
      <c r="BW418" s="1449"/>
      <c r="CA418" s="1076" t="s">
        <v>96</v>
      </c>
      <c r="CB418" s="1076" t="s">
        <v>97</v>
      </c>
      <c r="CC418" s="1076" t="s">
        <v>98</v>
      </c>
      <c r="CD418" s="1077" t="s">
        <v>443</v>
      </c>
      <c r="CE418" s="1449"/>
      <c r="CI418" s="1076" t="s">
        <v>96</v>
      </c>
      <c r="CJ418" s="1076" t="s">
        <v>97</v>
      </c>
      <c r="CK418" s="1076" t="s">
        <v>98</v>
      </c>
      <c r="CL418" s="1077" t="s">
        <v>443</v>
      </c>
      <c r="CM418" s="1449"/>
      <c r="CQ418" s="1076" t="s">
        <v>96</v>
      </c>
      <c r="CR418" s="1076" t="s">
        <v>97</v>
      </c>
      <c r="CS418" s="1076" t="s">
        <v>98</v>
      </c>
      <c r="CT418" s="1077" t="s">
        <v>443</v>
      </c>
      <c r="CU418" s="1449"/>
      <c r="CY418" s="1076" t="s">
        <v>96</v>
      </c>
      <c r="CZ418" s="1076" t="s">
        <v>97</v>
      </c>
      <c r="DA418" s="1076" t="s">
        <v>98</v>
      </c>
      <c r="DB418" s="1077" t="s">
        <v>443</v>
      </c>
      <c r="DC418" s="1449"/>
      <c r="DG418" s="1076" t="s">
        <v>96</v>
      </c>
      <c r="DH418" s="1076" t="s">
        <v>97</v>
      </c>
      <c r="DI418" s="1076" t="s">
        <v>98</v>
      </c>
      <c r="DJ418" s="1077" t="s">
        <v>443</v>
      </c>
      <c r="DK418" s="1449"/>
      <c r="DO418" s="1076" t="s">
        <v>96</v>
      </c>
      <c r="DP418" s="1076" t="s">
        <v>97</v>
      </c>
      <c r="DQ418" s="1076" t="s">
        <v>98</v>
      </c>
      <c r="DR418" s="1077" t="s">
        <v>443</v>
      </c>
      <c r="DS418" s="1449"/>
      <c r="DW418" s="1076" t="s">
        <v>96</v>
      </c>
      <c r="DX418" s="1076" t="s">
        <v>97</v>
      </c>
      <c r="DY418" s="1076" t="s">
        <v>98</v>
      </c>
      <c r="DZ418" s="1077" t="s">
        <v>443</v>
      </c>
      <c r="EA418" s="1449"/>
      <c r="EE418" s="1076" t="s">
        <v>96</v>
      </c>
      <c r="EF418" s="1076" t="s">
        <v>97</v>
      </c>
      <c r="EG418" s="1076" t="s">
        <v>98</v>
      </c>
      <c r="EH418" s="1077" t="s">
        <v>443</v>
      </c>
      <c r="EI418" s="1449"/>
      <c r="EM418" s="1076" t="s">
        <v>96</v>
      </c>
      <c r="EN418" s="1076" t="s">
        <v>97</v>
      </c>
      <c r="EO418" s="1076" t="s">
        <v>98</v>
      </c>
      <c r="EP418" s="1077" t="s">
        <v>443</v>
      </c>
      <c r="EQ418" s="1449"/>
      <c r="EU418" s="1076" t="s">
        <v>96</v>
      </c>
      <c r="EV418" s="1076" t="s">
        <v>97</v>
      </c>
      <c r="EW418" s="1076" t="s">
        <v>98</v>
      </c>
      <c r="EX418" s="1077" t="s">
        <v>443</v>
      </c>
      <c r="EY418" s="1449"/>
      <c r="FC418" s="1076" t="s">
        <v>96</v>
      </c>
      <c r="FD418" s="1076" t="s">
        <v>97</v>
      </c>
      <c r="FE418" s="1076" t="s">
        <v>98</v>
      </c>
      <c r="FF418" s="1077" t="s">
        <v>443</v>
      </c>
      <c r="FG418" s="1449"/>
      <c r="FK418" s="1076" t="s">
        <v>96</v>
      </c>
      <c r="FL418" s="1076" t="s">
        <v>97</v>
      </c>
      <c r="FM418" s="1076" t="s">
        <v>98</v>
      </c>
      <c r="FN418" s="1077" t="s">
        <v>443</v>
      </c>
      <c r="FO418" s="1449"/>
    </row>
    <row r="419" spans="2:171" ht="16.5">
      <c r="B419" s="1070"/>
      <c r="C419" s="1070" t="s">
        <v>103</v>
      </c>
      <c r="D419" s="1445"/>
      <c r="E419" s="1198" t="s">
        <v>351</v>
      </c>
      <c r="G419" s="1200">
        <f t="shared" ref="G419:J421" si="1299">G22</f>
        <v>0</v>
      </c>
      <c r="H419" s="1200">
        <f t="shared" si="1299"/>
        <v>0</v>
      </c>
      <c r="I419" s="1200">
        <f t="shared" si="1299"/>
        <v>0</v>
      </c>
      <c r="J419" s="1200">
        <f t="shared" si="1299"/>
        <v>0</v>
      </c>
      <c r="K419" s="1243"/>
      <c r="L419" s="1445"/>
      <c r="M419" s="1446"/>
      <c r="N419" s="1446"/>
      <c r="O419" s="1200">
        <f t="shared" ref="O419:R421" si="1300">O22</f>
        <v>0</v>
      </c>
      <c r="P419" s="1200">
        <f t="shared" si="1300"/>
        <v>0</v>
      </c>
      <c r="Q419" s="1200">
        <f t="shared" si="1300"/>
        <v>0</v>
      </c>
      <c r="R419" s="1200">
        <f t="shared" si="1300"/>
        <v>0</v>
      </c>
      <c r="S419" s="1449"/>
      <c r="T419" s="1445"/>
      <c r="U419" s="1446"/>
      <c r="V419" s="1446"/>
      <c r="W419" s="1200">
        <f t="shared" ref="W419:Z421" si="1301">W22</f>
        <v>0</v>
      </c>
      <c r="X419" s="1200">
        <f t="shared" si="1301"/>
        <v>0</v>
      </c>
      <c r="Y419" s="1200">
        <f t="shared" si="1301"/>
        <v>0</v>
      </c>
      <c r="Z419" s="1200">
        <f t="shared" si="1301"/>
        <v>0</v>
      </c>
      <c r="AA419" s="1449"/>
      <c r="AB419" s="1445"/>
      <c r="AC419" s="1446"/>
      <c r="AD419" s="1446"/>
      <c r="AE419" s="1200">
        <f t="shared" ref="AE419:AH421" si="1302">AE22</f>
        <v>0</v>
      </c>
      <c r="AF419" s="1200">
        <f t="shared" si="1302"/>
        <v>0</v>
      </c>
      <c r="AG419" s="1200">
        <f t="shared" si="1302"/>
        <v>0</v>
      </c>
      <c r="AH419" s="1200">
        <f t="shared" si="1302"/>
        <v>0</v>
      </c>
      <c r="AI419" s="1449"/>
      <c r="AJ419" s="1445"/>
      <c r="AK419" s="1446"/>
      <c r="AL419" s="1446"/>
      <c r="AM419" s="1200">
        <f t="shared" ref="AM419:AP421" si="1303">AM22</f>
        <v>0</v>
      </c>
      <c r="AN419" s="1200">
        <f t="shared" si="1303"/>
        <v>0</v>
      </c>
      <c r="AO419" s="1200">
        <f t="shared" si="1303"/>
        <v>0</v>
      </c>
      <c r="AP419" s="1200">
        <f t="shared" si="1303"/>
        <v>0</v>
      </c>
      <c r="AQ419" s="1449"/>
      <c r="AR419" s="1445"/>
      <c r="AS419" s="1446"/>
      <c r="AT419" s="1446"/>
      <c r="AU419" s="1200">
        <f t="shared" ref="AU419:AX421" si="1304">AU22</f>
        <v>0</v>
      </c>
      <c r="AV419" s="1200">
        <f t="shared" si="1304"/>
        <v>0</v>
      </c>
      <c r="AW419" s="1200">
        <f t="shared" si="1304"/>
        <v>0</v>
      </c>
      <c r="AX419" s="1200">
        <f t="shared" si="1304"/>
        <v>0</v>
      </c>
      <c r="AY419" s="1449"/>
      <c r="AZ419" s="1445"/>
      <c r="BA419" s="1446"/>
      <c r="BB419" s="1446"/>
      <c r="BC419" s="1200">
        <f t="shared" ref="BC419:BF421" si="1305">BC22</f>
        <v>0</v>
      </c>
      <c r="BD419" s="1200">
        <f t="shared" si="1305"/>
        <v>0</v>
      </c>
      <c r="BE419" s="1200">
        <f t="shared" si="1305"/>
        <v>0</v>
      </c>
      <c r="BF419" s="1200">
        <f t="shared" si="1305"/>
        <v>0</v>
      </c>
      <c r="BG419" s="1449"/>
      <c r="BH419" s="1445"/>
      <c r="BI419" s="1446"/>
      <c r="BJ419" s="1446"/>
      <c r="BK419" s="1200">
        <f t="shared" ref="BK419:BN421" si="1306">BK22</f>
        <v>0</v>
      </c>
      <c r="BL419" s="1200">
        <f t="shared" si="1306"/>
        <v>0</v>
      </c>
      <c r="BM419" s="1200">
        <f t="shared" si="1306"/>
        <v>0</v>
      </c>
      <c r="BN419" s="1200">
        <f t="shared" si="1306"/>
        <v>0</v>
      </c>
      <c r="BO419" s="1449"/>
      <c r="BP419" s="1445"/>
      <c r="BQ419" s="1446"/>
      <c r="BR419" s="1446"/>
      <c r="BS419" s="1200">
        <f t="shared" ref="BS419:BV421" si="1307">BS22</f>
        <v>0</v>
      </c>
      <c r="BT419" s="1200">
        <f t="shared" si="1307"/>
        <v>0</v>
      </c>
      <c r="BU419" s="1200">
        <f t="shared" si="1307"/>
        <v>0</v>
      </c>
      <c r="BV419" s="1200">
        <f t="shared" si="1307"/>
        <v>0</v>
      </c>
      <c r="BW419" s="1449"/>
      <c r="BX419" s="1445"/>
      <c r="BY419" s="1446"/>
      <c r="BZ419" s="1446"/>
      <c r="CA419" s="1200">
        <f t="shared" ref="CA419:CD421" si="1308">CA22</f>
        <v>0</v>
      </c>
      <c r="CB419" s="1200">
        <f t="shared" si="1308"/>
        <v>0</v>
      </c>
      <c r="CC419" s="1200">
        <f t="shared" si="1308"/>
        <v>0</v>
      </c>
      <c r="CD419" s="1200">
        <f t="shared" si="1308"/>
        <v>0</v>
      </c>
      <c r="CE419" s="1449"/>
      <c r="CF419" s="1445"/>
      <c r="CG419" s="1446"/>
      <c r="CH419" s="1446"/>
      <c r="CI419" s="1200">
        <f t="shared" ref="CI419:CL421" si="1309">CI22</f>
        <v>0</v>
      </c>
      <c r="CJ419" s="1200">
        <f t="shared" si="1309"/>
        <v>0</v>
      </c>
      <c r="CK419" s="1200">
        <f t="shared" si="1309"/>
        <v>0</v>
      </c>
      <c r="CL419" s="1200">
        <f t="shared" si="1309"/>
        <v>0</v>
      </c>
      <c r="CM419" s="1449"/>
      <c r="CN419" s="1445"/>
      <c r="CO419" s="1446"/>
      <c r="CP419" s="1446"/>
      <c r="CQ419" s="1200">
        <f t="shared" ref="CQ419:CT421" si="1310">CQ22</f>
        <v>0</v>
      </c>
      <c r="CR419" s="1200">
        <f t="shared" si="1310"/>
        <v>0</v>
      </c>
      <c r="CS419" s="1200">
        <f t="shared" si="1310"/>
        <v>0</v>
      </c>
      <c r="CT419" s="1200">
        <f t="shared" si="1310"/>
        <v>0</v>
      </c>
      <c r="CU419" s="1449"/>
      <c r="CV419" s="1445"/>
      <c r="CW419" s="1446"/>
      <c r="CX419" s="1446"/>
      <c r="CY419" s="1200">
        <f t="shared" ref="CY419:DB421" si="1311">CY22</f>
        <v>0</v>
      </c>
      <c r="CZ419" s="1200">
        <f t="shared" si="1311"/>
        <v>0</v>
      </c>
      <c r="DA419" s="1200">
        <f t="shared" si="1311"/>
        <v>0</v>
      </c>
      <c r="DB419" s="1200">
        <f t="shared" si="1311"/>
        <v>0</v>
      </c>
      <c r="DC419" s="1449"/>
      <c r="DD419" s="1445"/>
      <c r="DE419" s="1446"/>
      <c r="DF419" s="1446"/>
      <c r="DG419" s="1200">
        <f t="shared" ref="DG419:DJ421" si="1312">DG22</f>
        <v>0</v>
      </c>
      <c r="DH419" s="1200">
        <f t="shared" si="1312"/>
        <v>0</v>
      </c>
      <c r="DI419" s="1200">
        <f t="shared" si="1312"/>
        <v>0</v>
      </c>
      <c r="DJ419" s="1200">
        <f t="shared" si="1312"/>
        <v>0</v>
      </c>
      <c r="DK419" s="1449"/>
      <c r="DL419" s="1445"/>
      <c r="DM419" s="1446"/>
      <c r="DN419" s="1446"/>
      <c r="DO419" s="1200">
        <f t="shared" ref="DO419:DR421" si="1313">DO22</f>
        <v>0</v>
      </c>
      <c r="DP419" s="1200">
        <f t="shared" si="1313"/>
        <v>0</v>
      </c>
      <c r="DQ419" s="1200">
        <f t="shared" si="1313"/>
        <v>0</v>
      </c>
      <c r="DR419" s="1200">
        <f t="shared" si="1313"/>
        <v>0</v>
      </c>
      <c r="DS419" s="1449"/>
      <c r="DT419" s="1445"/>
      <c r="DU419" s="1446"/>
      <c r="DV419" s="1446"/>
      <c r="DW419" s="1200">
        <f t="shared" ref="DW419:DZ421" si="1314">DW22</f>
        <v>0</v>
      </c>
      <c r="DX419" s="1200">
        <f t="shared" si="1314"/>
        <v>0</v>
      </c>
      <c r="DY419" s="1200">
        <f t="shared" si="1314"/>
        <v>0</v>
      </c>
      <c r="DZ419" s="1200">
        <f t="shared" si="1314"/>
        <v>0</v>
      </c>
      <c r="EA419" s="1449"/>
      <c r="EB419" s="1445"/>
      <c r="EC419" s="1446"/>
      <c r="ED419" s="1446"/>
      <c r="EE419" s="1200">
        <f t="shared" ref="EE419:EH421" si="1315">EE22</f>
        <v>0</v>
      </c>
      <c r="EF419" s="1200">
        <f t="shared" si="1315"/>
        <v>0</v>
      </c>
      <c r="EG419" s="1200">
        <f t="shared" si="1315"/>
        <v>0</v>
      </c>
      <c r="EH419" s="1200">
        <f t="shared" si="1315"/>
        <v>0</v>
      </c>
      <c r="EI419" s="1449"/>
      <c r="EJ419" s="1445"/>
      <c r="EK419" s="1446"/>
      <c r="EL419" s="1446"/>
      <c r="EM419" s="1200">
        <f t="shared" ref="EM419:EP421" si="1316">EM22</f>
        <v>0</v>
      </c>
      <c r="EN419" s="1200">
        <f t="shared" si="1316"/>
        <v>0</v>
      </c>
      <c r="EO419" s="1200">
        <f t="shared" si="1316"/>
        <v>0</v>
      </c>
      <c r="EP419" s="1200">
        <f t="shared" si="1316"/>
        <v>0</v>
      </c>
      <c r="EQ419" s="1449"/>
      <c r="ER419" s="1445"/>
      <c r="ES419" s="1446"/>
      <c r="ET419" s="1446"/>
      <c r="EU419" s="1200">
        <f t="shared" ref="EU419:EX421" si="1317">EU22</f>
        <v>0</v>
      </c>
      <c r="EV419" s="1200">
        <f t="shared" si="1317"/>
        <v>0</v>
      </c>
      <c r="EW419" s="1200">
        <f t="shared" si="1317"/>
        <v>0</v>
      </c>
      <c r="EX419" s="1200">
        <f t="shared" si="1317"/>
        <v>0</v>
      </c>
      <c r="EY419" s="1449"/>
      <c r="EZ419" s="1445"/>
      <c r="FA419" s="1446"/>
      <c r="FB419" s="1446"/>
      <c r="FC419" s="1200">
        <f t="shared" ref="FC419:FF421" si="1318">FC22</f>
        <v>0</v>
      </c>
      <c r="FD419" s="1200">
        <f t="shared" si="1318"/>
        <v>0</v>
      </c>
      <c r="FE419" s="1200">
        <f t="shared" si="1318"/>
        <v>0</v>
      </c>
      <c r="FF419" s="1200">
        <f t="shared" si="1318"/>
        <v>0</v>
      </c>
      <c r="FG419" s="1449"/>
      <c r="FH419" s="1445"/>
      <c r="FI419" s="1446"/>
      <c r="FJ419" s="1446"/>
      <c r="FK419" s="1200">
        <f t="shared" ref="FK419:FN421" si="1319">FK22</f>
        <v>0</v>
      </c>
      <c r="FL419" s="1200">
        <f t="shared" si="1319"/>
        <v>0</v>
      </c>
      <c r="FM419" s="1200">
        <f t="shared" si="1319"/>
        <v>0</v>
      </c>
      <c r="FN419" s="1200">
        <f t="shared" si="1319"/>
        <v>0</v>
      </c>
      <c r="FO419" s="1449"/>
    </row>
    <row r="420" spans="2:171">
      <c r="B420" s="1070"/>
      <c r="C420" s="1070" t="s">
        <v>104</v>
      </c>
      <c r="D420" s="1445"/>
      <c r="E420" s="1198" t="s">
        <v>351</v>
      </c>
      <c r="G420" s="1200">
        <f t="shared" si="1299"/>
        <v>0</v>
      </c>
      <c r="H420" s="1200">
        <f t="shared" si="1299"/>
        <v>0</v>
      </c>
      <c r="I420" s="1200">
        <f t="shared" si="1299"/>
        <v>0</v>
      </c>
      <c r="J420" s="1200">
        <f t="shared" si="1299"/>
        <v>0</v>
      </c>
      <c r="K420" s="1243"/>
      <c r="L420" s="1445"/>
      <c r="M420" s="1446"/>
      <c r="N420" s="1446"/>
      <c r="O420" s="1200">
        <f t="shared" si="1300"/>
        <v>0</v>
      </c>
      <c r="P420" s="1200">
        <f t="shared" si="1300"/>
        <v>0</v>
      </c>
      <c r="Q420" s="1200">
        <f t="shared" si="1300"/>
        <v>0</v>
      </c>
      <c r="R420" s="1200">
        <f t="shared" si="1300"/>
        <v>0</v>
      </c>
      <c r="S420" s="1243"/>
      <c r="T420" s="1445"/>
      <c r="U420" s="1446"/>
      <c r="V420" s="1446"/>
      <c r="W420" s="1200">
        <f t="shared" si="1301"/>
        <v>0</v>
      </c>
      <c r="X420" s="1200">
        <f t="shared" si="1301"/>
        <v>0</v>
      </c>
      <c r="Y420" s="1200">
        <f t="shared" si="1301"/>
        <v>0</v>
      </c>
      <c r="Z420" s="1200">
        <f t="shared" si="1301"/>
        <v>0</v>
      </c>
      <c r="AA420" s="1243"/>
      <c r="AB420" s="1445"/>
      <c r="AC420" s="1446"/>
      <c r="AD420" s="1446"/>
      <c r="AE420" s="1200">
        <f t="shared" si="1302"/>
        <v>0</v>
      </c>
      <c r="AF420" s="1200">
        <f t="shared" si="1302"/>
        <v>0</v>
      </c>
      <c r="AG420" s="1200">
        <f t="shared" si="1302"/>
        <v>0</v>
      </c>
      <c r="AH420" s="1200">
        <f t="shared" si="1302"/>
        <v>0</v>
      </c>
      <c r="AI420" s="1243"/>
      <c r="AJ420" s="1445"/>
      <c r="AK420" s="1446"/>
      <c r="AL420" s="1446"/>
      <c r="AM420" s="1200">
        <f t="shared" si="1303"/>
        <v>0</v>
      </c>
      <c r="AN420" s="1200">
        <f t="shared" si="1303"/>
        <v>0</v>
      </c>
      <c r="AO420" s="1200">
        <f t="shared" si="1303"/>
        <v>0</v>
      </c>
      <c r="AP420" s="1200">
        <f t="shared" si="1303"/>
        <v>0</v>
      </c>
      <c r="AQ420" s="1243"/>
      <c r="AR420" s="1445"/>
      <c r="AS420" s="1446"/>
      <c r="AT420" s="1446"/>
      <c r="AU420" s="1200">
        <f t="shared" si="1304"/>
        <v>0</v>
      </c>
      <c r="AV420" s="1200">
        <f t="shared" si="1304"/>
        <v>0</v>
      </c>
      <c r="AW420" s="1200">
        <f t="shared" si="1304"/>
        <v>0</v>
      </c>
      <c r="AX420" s="1200">
        <f t="shared" si="1304"/>
        <v>0</v>
      </c>
      <c r="AY420" s="1243"/>
      <c r="AZ420" s="1445"/>
      <c r="BA420" s="1446"/>
      <c r="BB420" s="1446"/>
      <c r="BC420" s="1200">
        <f t="shared" si="1305"/>
        <v>0</v>
      </c>
      <c r="BD420" s="1200">
        <f t="shared" si="1305"/>
        <v>0</v>
      </c>
      <c r="BE420" s="1200">
        <f t="shared" si="1305"/>
        <v>0</v>
      </c>
      <c r="BF420" s="1200">
        <f t="shared" si="1305"/>
        <v>0</v>
      </c>
      <c r="BG420" s="1243"/>
      <c r="BH420" s="1445"/>
      <c r="BI420" s="1446"/>
      <c r="BJ420" s="1446"/>
      <c r="BK420" s="1200">
        <f t="shared" si="1306"/>
        <v>0</v>
      </c>
      <c r="BL420" s="1200">
        <f t="shared" si="1306"/>
        <v>0</v>
      </c>
      <c r="BM420" s="1200">
        <f t="shared" si="1306"/>
        <v>0</v>
      </c>
      <c r="BN420" s="1200">
        <f t="shared" si="1306"/>
        <v>0</v>
      </c>
      <c r="BO420" s="1243"/>
      <c r="BP420" s="1445"/>
      <c r="BQ420" s="1446"/>
      <c r="BR420" s="1446"/>
      <c r="BS420" s="1200">
        <f t="shared" si="1307"/>
        <v>0</v>
      </c>
      <c r="BT420" s="1200">
        <f t="shared" si="1307"/>
        <v>0</v>
      </c>
      <c r="BU420" s="1200">
        <f t="shared" si="1307"/>
        <v>0</v>
      </c>
      <c r="BV420" s="1200">
        <f t="shared" si="1307"/>
        <v>0</v>
      </c>
      <c r="BW420" s="1243"/>
      <c r="BX420" s="1445"/>
      <c r="BY420" s="1446"/>
      <c r="BZ420" s="1446"/>
      <c r="CA420" s="1200">
        <f t="shared" si="1308"/>
        <v>0</v>
      </c>
      <c r="CB420" s="1200">
        <f t="shared" si="1308"/>
        <v>0</v>
      </c>
      <c r="CC420" s="1200">
        <f t="shared" si="1308"/>
        <v>0</v>
      </c>
      <c r="CD420" s="1200">
        <f t="shared" si="1308"/>
        <v>0</v>
      </c>
      <c r="CE420" s="1243"/>
      <c r="CF420" s="1445"/>
      <c r="CG420" s="1446"/>
      <c r="CH420" s="1446"/>
      <c r="CI420" s="1200">
        <f t="shared" si="1309"/>
        <v>0</v>
      </c>
      <c r="CJ420" s="1200">
        <f t="shared" si="1309"/>
        <v>0</v>
      </c>
      <c r="CK420" s="1200">
        <f t="shared" si="1309"/>
        <v>0</v>
      </c>
      <c r="CL420" s="1200">
        <f t="shared" si="1309"/>
        <v>0</v>
      </c>
      <c r="CM420" s="1243"/>
      <c r="CN420" s="1445"/>
      <c r="CO420" s="1446"/>
      <c r="CP420" s="1446"/>
      <c r="CQ420" s="1200">
        <f t="shared" si="1310"/>
        <v>0</v>
      </c>
      <c r="CR420" s="1200">
        <f t="shared" si="1310"/>
        <v>0</v>
      </c>
      <c r="CS420" s="1200">
        <f t="shared" si="1310"/>
        <v>0</v>
      </c>
      <c r="CT420" s="1200">
        <f t="shared" si="1310"/>
        <v>0</v>
      </c>
      <c r="CU420" s="1243"/>
      <c r="CV420" s="1445"/>
      <c r="CW420" s="1446"/>
      <c r="CX420" s="1446"/>
      <c r="CY420" s="1200">
        <f t="shared" si="1311"/>
        <v>0</v>
      </c>
      <c r="CZ420" s="1200">
        <f t="shared" si="1311"/>
        <v>0</v>
      </c>
      <c r="DA420" s="1200">
        <f t="shared" si="1311"/>
        <v>0</v>
      </c>
      <c r="DB420" s="1200">
        <f t="shared" si="1311"/>
        <v>0</v>
      </c>
      <c r="DC420" s="1243"/>
      <c r="DD420" s="1445"/>
      <c r="DE420" s="1446"/>
      <c r="DF420" s="1446"/>
      <c r="DG420" s="1200">
        <f t="shared" si="1312"/>
        <v>0</v>
      </c>
      <c r="DH420" s="1200">
        <f t="shared" si="1312"/>
        <v>0</v>
      </c>
      <c r="DI420" s="1200">
        <f t="shared" si="1312"/>
        <v>0</v>
      </c>
      <c r="DJ420" s="1200">
        <f t="shared" si="1312"/>
        <v>0</v>
      </c>
      <c r="DK420" s="1243"/>
      <c r="DL420" s="1445"/>
      <c r="DM420" s="1446"/>
      <c r="DN420" s="1446"/>
      <c r="DO420" s="1200">
        <f t="shared" si="1313"/>
        <v>0</v>
      </c>
      <c r="DP420" s="1200">
        <f t="shared" si="1313"/>
        <v>0</v>
      </c>
      <c r="DQ420" s="1200">
        <f t="shared" si="1313"/>
        <v>0</v>
      </c>
      <c r="DR420" s="1200">
        <f t="shared" si="1313"/>
        <v>0</v>
      </c>
      <c r="DS420" s="1243"/>
      <c r="DT420" s="1445"/>
      <c r="DU420" s="1446"/>
      <c r="DV420" s="1446"/>
      <c r="DW420" s="1200">
        <f t="shared" si="1314"/>
        <v>0</v>
      </c>
      <c r="DX420" s="1200">
        <f t="shared" si="1314"/>
        <v>0</v>
      </c>
      <c r="DY420" s="1200">
        <f t="shared" si="1314"/>
        <v>0</v>
      </c>
      <c r="DZ420" s="1200">
        <f t="shared" si="1314"/>
        <v>0</v>
      </c>
      <c r="EA420" s="1243"/>
      <c r="EB420" s="1445"/>
      <c r="EC420" s="1446"/>
      <c r="ED420" s="1446"/>
      <c r="EE420" s="1200">
        <f t="shared" si="1315"/>
        <v>0</v>
      </c>
      <c r="EF420" s="1200">
        <f t="shared" si="1315"/>
        <v>0</v>
      </c>
      <c r="EG420" s="1200">
        <f t="shared" si="1315"/>
        <v>0</v>
      </c>
      <c r="EH420" s="1200">
        <f t="shared" si="1315"/>
        <v>0</v>
      </c>
      <c r="EI420" s="1243"/>
      <c r="EJ420" s="1445"/>
      <c r="EK420" s="1446"/>
      <c r="EL420" s="1446"/>
      <c r="EM420" s="1200">
        <f t="shared" si="1316"/>
        <v>0</v>
      </c>
      <c r="EN420" s="1200">
        <f t="shared" si="1316"/>
        <v>0</v>
      </c>
      <c r="EO420" s="1200">
        <f t="shared" si="1316"/>
        <v>0</v>
      </c>
      <c r="EP420" s="1200">
        <f t="shared" si="1316"/>
        <v>0</v>
      </c>
      <c r="EQ420" s="1243"/>
      <c r="ER420" s="1445"/>
      <c r="ES420" s="1446"/>
      <c r="ET420" s="1446"/>
      <c r="EU420" s="1200">
        <f t="shared" si="1317"/>
        <v>0</v>
      </c>
      <c r="EV420" s="1200">
        <f t="shared" si="1317"/>
        <v>0</v>
      </c>
      <c r="EW420" s="1200">
        <f t="shared" si="1317"/>
        <v>0</v>
      </c>
      <c r="EX420" s="1200">
        <f t="shared" si="1317"/>
        <v>0</v>
      </c>
      <c r="EY420" s="1243"/>
      <c r="EZ420" s="1445"/>
      <c r="FA420" s="1446"/>
      <c r="FB420" s="1446"/>
      <c r="FC420" s="1200">
        <f t="shared" si="1318"/>
        <v>0</v>
      </c>
      <c r="FD420" s="1200">
        <f t="shared" si="1318"/>
        <v>0</v>
      </c>
      <c r="FE420" s="1200">
        <f t="shared" si="1318"/>
        <v>0</v>
      </c>
      <c r="FF420" s="1200">
        <f t="shared" si="1318"/>
        <v>0</v>
      </c>
      <c r="FG420" s="1243"/>
      <c r="FH420" s="1445"/>
      <c r="FI420" s="1446"/>
      <c r="FJ420" s="1446"/>
      <c r="FK420" s="1200">
        <f t="shared" si="1319"/>
        <v>0</v>
      </c>
      <c r="FL420" s="1200">
        <f t="shared" si="1319"/>
        <v>0</v>
      </c>
      <c r="FM420" s="1200">
        <f t="shared" si="1319"/>
        <v>0</v>
      </c>
      <c r="FN420" s="1200">
        <f t="shared" si="1319"/>
        <v>0</v>
      </c>
      <c r="FO420" s="1243"/>
    </row>
    <row r="421" spans="2:171">
      <c r="B421" s="1070"/>
      <c r="C421" s="1070" t="s">
        <v>106</v>
      </c>
      <c r="D421" s="1445"/>
      <c r="E421" s="1198" t="s">
        <v>351</v>
      </c>
      <c r="G421" s="1200">
        <f t="shared" si="1299"/>
        <v>0</v>
      </c>
      <c r="H421" s="1200">
        <f t="shared" si="1299"/>
        <v>0</v>
      </c>
      <c r="I421" s="1200">
        <f t="shared" si="1299"/>
        <v>0</v>
      </c>
      <c r="J421" s="1200">
        <f t="shared" si="1299"/>
        <v>0</v>
      </c>
      <c r="K421" s="1243"/>
      <c r="L421" s="1445"/>
      <c r="M421" s="1446"/>
      <c r="N421" s="1446"/>
      <c r="O421" s="1200">
        <f t="shared" si="1300"/>
        <v>0</v>
      </c>
      <c r="P421" s="1200">
        <f t="shared" si="1300"/>
        <v>0</v>
      </c>
      <c r="Q421" s="1200">
        <f t="shared" si="1300"/>
        <v>0</v>
      </c>
      <c r="R421" s="1200">
        <f t="shared" si="1300"/>
        <v>0</v>
      </c>
      <c r="S421" s="1243"/>
      <c r="T421" s="1445"/>
      <c r="U421" s="1446"/>
      <c r="V421" s="1446"/>
      <c r="W421" s="1200">
        <f t="shared" si="1301"/>
        <v>0</v>
      </c>
      <c r="X421" s="1200">
        <f t="shared" si="1301"/>
        <v>0</v>
      </c>
      <c r="Y421" s="1200">
        <f t="shared" si="1301"/>
        <v>0</v>
      </c>
      <c r="Z421" s="1200">
        <f t="shared" si="1301"/>
        <v>0</v>
      </c>
      <c r="AA421" s="1243"/>
      <c r="AB421" s="1445"/>
      <c r="AC421" s="1446"/>
      <c r="AD421" s="1446"/>
      <c r="AE421" s="1200">
        <f t="shared" si="1302"/>
        <v>0</v>
      </c>
      <c r="AF421" s="1200">
        <f t="shared" si="1302"/>
        <v>0</v>
      </c>
      <c r="AG421" s="1200">
        <f t="shared" si="1302"/>
        <v>0</v>
      </c>
      <c r="AH421" s="1200">
        <f t="shared" si="1302"/>
        <v>0</v>
      </c>
      <c r="AI421" s="1243"/>
      <c r="AJ421" s="1445"/>
      <c r="AK421" s="1446"/>
      <c r="AL421" s="1446"/>
      <c r="AM421" s="1200">
        <f t="shared" si="1303"/>
        <v>0</v>
      </c>
      <c r="AN421" s="1200">
        <f t="shared" si="1303"/>
        <v>0</v>
      </c>
      <c r="AO421" s="1200">
        <f t="shared" si="1303"/>
        <v>0</v>
      </c>
      <c r="AP421" s="1200">
        <f t="shared" si="1303"/>
        <v>0</v>
      </c>
      <c r="AQ421" s="1243"/>
      <c r="AR421" s="1445"/>
      <c r="AS421" s="1446"/>
      <c r="AT421" s="1446"/>
      <c r="AU421" s="1200">
        <f t="shared" si="1304"/>
        <v>0</v>
      </c>
      <c r="AV421" s="1200">
        <f t="shared" si="1304"/>
        <v>0</v>
      </c>
      <c r="AW421" s="1200">
        <f t="shared" si="1304"/>
        <v>0</v>
      </c>
      <c r="AX421" s="1200">
        <f t="shared" si="1304"/>
        <v>0</v>
      </c>
      <c r="AY421" s="1243"/>
      <c r="AZ421" s="1445"/>
      <c r="BA421" s="1446"/>
      <c r="BB421" s="1446"/>
      <c r="BC421" s="1200">
        <f t="shared" si="1305"/>
        <v>0</v>
      </c>
      <c r="BD421" s="1200">
        <f t="shared" si="1305"/>
        <v>0</v>
      </c>
      <c r="BE421" s="1200">
        <f t="shared" si="1305"/>
        <v>0</v>
      </c>
      <c r="BF421" s="1200">
        <f t="shared" si="1305"/>
        <v>0</v>
      </c>
      <c r="BG421" s="1243"/>
      <c r="BH421" s="1445"/>
      <c r="BI421" s="1446"/>
      <c r="BJ421" s="1446"/>
      <c r="BK421" s="1200">
        <f t="shared" si="1306"/>
        <v>0</v>
      </c>
      <c r="BL421" s="1200">
        <f t="shared" si="1306"/>
        <v>0</v>
      </c>
      <c r="BM421" s="1200">
        <f t="shared" si="1306"/>
        <v>0</v>
      </c>
      <c r="BN421" s="1200">
        <f t="shared" si="1306"/>
        <v>0</v>
      </c>
      <c r="BO421" s="1243"/>
      <c r="BP421" s="1445"/>
      <c r="BQ421" s="1446"/>
      <c r="BR421" s="1446"/>
      <c r="BS421" s="1200">
        <f t="shared" si="1307"/>
        <v>0</v>
      </c>
      <c r="BT421" s="1200">
        <f t="shared" si="1307"/>
        <v>0</v>
      </c>
      <c r="BU421" s="1200">
        <f t="shared" si="1307"/>
        <v>0</v>
      </c>
      <c r="BV421" s="1200">
        <f t="shared" si="1307"/>
        <v>0</v>
      </c>
      <c r="BW421" s="1243"/>
      <c r="BX421" s="1445"/>
      <c r="BY421" s="1446"/>
      <c r="BZ421" s="1446"/>
      <c r="CA421" s="1200">
        <f t="shared" si="1308"/>
        <v>0</v>
      </c>
      <c r="CB421" s="1200">
        <f t="shared" si="1308"/>
        <v>0</v>
      </c>
      <c r="CC421" s="1200">
        <f t="shared" si="1308"/>
        <v>0</v>
      </c>
      <c r="CD421" s="1200">
        <f t="shared" si="1308"/>
        <v>0</v>
      </c>
      <c r="CE421" s="1243"/>
      <c r="CF421" s="1445"/>
      <c r="CG421" s="1446"/>
      <c r="CH421" s="1446"/>
      <c r="CI421" s="1200">
        <f t="shared" si="1309"/>
        <v>0</v>
      </c>
      <c r="CJ421" s="1200">
        <f t="shared" si="1309"/>
        <v>0</v>
      </c>
      <c r="CK421" s="1200">
        <f t="shared" si="1309"/>
        <v>0</v>
      </c>
      <c r="CL421" s="1200">
        <f t="shared" si="1309"/>
        <v>0</v>
      </c>
      <c r="CM421" s="1243"/>
      <c r="CN421" s="1445"/>
      <c r="CO421" s="1446"/>
      <c r="CP421" s="1446"/>
      <c r="CQ421" s="1200">
        <f t="shared" si="1310"/>
        <v>0</v>
      </c>
      <c r="CR421" s="1200">
        <f t="shared" si="1310"/>
        <v>0</v>
      </c>
      <c r="CS421" s="1200">
        <f t="shared" si="1310"/>
        <v>0</v>
      </c>
      <c r="CT421" s="1200">
        <f t="shared" si="1310"/>
        <v>0</v>
      </c>
      <c r="CU421" s="1243"/>
      <c r="CV421" s="1445"/>
      <c r="CW421" s="1446"/>
      <c r="CX421" s="1446"/>
      <c r="CY421" s="1200">
        <f t="shared" si="1311"/>
        <v>0</v>
      </c>
      <c r="CZ421" s="1200">
        <f t="shared" si="1311"/>
        <v>0</v>
      </c>
      <c r="DA421" s="1200">
        <f t="shared" si="1311"/>
        <v>0</v>
      </c>
      <c r="DB421" s="1200">
        <f t="shared" si="1311"/>
        <v>0</v>
      </c>
      <c r="DC421" s="1243"/>
      <c r="DD421" s="1445"/>
      <c r="DE421" s="1446"/>
      <c r="DF421" s="1446"/>
      <c r="DG421" s="1200">
        <f t="shared" si="1312"/>
        <v>0</v>
      </c>
      <c r="DH421" s="1200">
        <f t="shared" si="1312"/>
        <v>0</v>
      </c>
      <c r="DI421" s="1200">
        <f t="shared" si="1312"/>
        <v>0</v>
      </c>
      <c r="DJ421" s="1200">
        <f t="shared" si="1312"/>
        <v>0</v>
      </c>
      <c r="DK421" s="1243"/>
      <c r="DL421" s="1445"/>
      <c r="DM421" s="1446"/>
      <c r="DN421" s="1446"/>
      <c r="DO421" s="1200">
        <f t="shared" si="1313"/>
        <v>0</v>
      </c>
      <c r="DP421" s="1200">
        <f t="shared" si="1313"/>
        <v>0</v>
      </c>
      <c r="DQ421" s="1200">
        <f t="shared" si="1313"/>
        <v>0</v>
      </c>
      <c r="DR421" s="1200">
        <f t="shared" si="1313"/>
        <v>0</v>
      </c>
      <c r="DS421" s="1243"/>
      <c r="DT421" s="1445"/>
      <c r="DU421" s="1446"/>
      <c r="DV421" s="1446"/>
      <c r="DW421" s="1200">
        <f t="shared" si="1314"/>
        <v>0</v>
      </c>
      <c r="DX421" s="1200">
        <f t="shared" si="1314"/>
        <v>0</v>
      </c>
      <c r="DY421" s="1200">
        <f t="shared" si="1314"/>
        <v>0</v>
      </c>
      <c r="DZ421" s="1200">
        <f t="shared" si="1314"/>
        <v>0</v>
      </c>
      <c r="EA421" s="1243"/>
      <c r="EB421" s="1445"/>
      <c r="EC421" s="1446"/>
      <c r="ED421" s="1446"/>
      <c r="EE421" s="1200">
        <f t="shared" si="1315"/>
        <v>0</v>
      </c>
      <c r="EF421" s="1200">
        <f t="shared" si="1315"/>
        <v>0</v>
      </c>
      <c r="EG421" s="1200">
        <f t="shared" si="1315"/>
        <v>0</v>
      </c>
      <c r="EH421" s="1200">
        <f t="shared" si="1315"/>
        <v>0</v>
      </c>
      <c r="EI421" s="1243"/>
      <c r="EJ421" s="1445"/>
      <c r="EK421" s="1446"/>
      <c r="EL421" s="1446"/>
      <c r="EM421" s="1200">
        <f t="shared" si="1316"/>
        <v>0</v>
      </c>
      <c r="EN421" s="1200">
        <f t="shared" si="1316"/>
        <v>0</v>
      </c>
      <c r="EO421" s="1200">
        <f t="shared" si="1316"/>
        <v>0</v>
      </c>
      <c r="EP421" s="1200">
        <f t="shared" si="1316"/>
        <v>0</v>
      </c>
      <c r="EQ421" s="1243"/>
      <c r="ER421" s="1445"/>
      <c r="ES421" s="1446"/>
      <c r="ET421" s="1446"/>
      <c r="EU421" s="1200">
        <f t="shared" si="1317"/>
        <v>0</v>
      </c>
      <c r="EV421" s="1200">
        <f t="shared" si="1317"/>
        <v>0</v>
      </c>
      <c r="EW421" s="1200">
        <f t="shared" si="1317"/>
        <v>0</v>
      </c>
      <c r="EX421" s="1200">
        <f t="shared" si="1317"/>
        <v>0</v>
      </c>
      <c r="EY421" s="1243"/>
      <c r="EZ421" s="1445"/>
      <c r="FA421" s="1446"/>
      <c r="FB421" s="1446"/>
      <c r="FC421" s="1200">
        <f t="shared" si="1318"/>
        <v>0</v>
      </c>
      <c r="FD421" s="1200">
        <f t="shared" si="1318"/>
        <v>0</v>
      </c>
      <c r="FE421" s="1200">
        <f t="shared" si="1318"/>
        <v>0</v>
      </c>
      <c r="FF421" s="1200">
        <f t="shared" si="1318"/>
        <v>0</v>
      </c>
      <c r="FG421" s="1243"/>
      <c r="FH421" s="1445"/>
      <c r="FI421" s="1446"/>
      <c r="FJ421" s="1446"/>
      <c r="FK421" s="1200">
        <f t="shared" si="1319"/>
        <v>0</v>
      </c>
      <c r="FL421" s="1200">
        <f t="shared" si="1319"/>
        <v>0</v>
      </c>
      <c r="FM421" s="1200">
        <f t="shared" si="1319"/>
        <v>0</v>
      </c>
      <c r="FN421" s="1200">
        <f t="shared" si="1319"/>
        <v>0</v>
      </c>
      <c r="FO421" s="1243"/>
    </row>
    <row r="422" spans="2:171">
      <c r="B422" s="1070"/>
      <c r="C422" s="1070" t="s">
        <v>108</v>
      </c>
      <c r="D422" s="1445"/>
      <c r="E422" s="1198" t="s">
        <v>351</v>
      </c>
      <c r="G422" s="1200">
        <f>G28</f>
        <v>0</v>
      </c>
      <c r="H422" s="1200">
        <f>H28</f>
        <v>0</v>
      </c>
      <c r="I422" s="1200">
        <f>I28</f>
        <v>0</v>
      </c>
      <c r="J422" s="1200">
        <f>J28</f>
        <v>0</v>
      </c>
      <c r="K422" s="1243"/>
      <c r="L422" s="1445"/>
      <c r="M422" s="1446"/>
      <c r="N422" s="1446"/>
      <c r="O422" s="1200">
        <f>O28</f>
        <v>0</v>
      </c>
      <c r="P422" s="1200">
        <f>P28</f>
        <v>0</v>
      </c>
      <c r="Q422" s="1200">
        <f>Q28</f>
        <v>0</v>
      </c>
      <c r="R422" s="1200">
        <f>R28</f>
        <v>0</v>
      </c>
      <c r="S422" s="1243"/>
      <c r="T422" s="1445"/>
      <c r="U422" s="1446"/>
      <c r="V422" s="1446"/>
      <c r="W422" s="1200">
        <f>W28</f>
        <v>0</v>
      </c>
      <c r="X422" s="1200">
        <f>X28</f>
        <v>0</v>
      </c>
      <c r="Y422" s="1200">
        <f>Y28</f>
        <v>0</v>
      </c>
      <c r="Z422" s="1200">
        <f>Z28</f>
        <v>0</v>
      </c>
      <c r="AA422" s="1243"/>
      <c r="AB422" s="1445"/>
      <c r="AC422" s="1446"/>
      <c r="AD422" s="1446"/>
      <c r="AE422" s="1200">
        <f>AE28</f>
        <v>0</v>
      </c>
      <c r="AF422" s="1200">
        <f>AF28</f>
        <v>0</v>
      </c>
      <c r="AG422" s="1200">
        <f>AG28</f>
        <v>0</v>
      </c>
      <c r="AH422" s="1200">
        <f>AH28</f>
        <v>0</v>
      </c>
      <c r="AI422" s="1243"/>
      <c r="AJ422" s="1445"/>
      <c r="AK422" s="1446"/>
      <c r="AL422" s="1446"/>
      <c r="AM422" s="1200">
        <f>AM28</f>
        <v>0</v>
      </c>
      <c r="AN422" s="1200">
        <f>AN28</f>
        <v>0</v>
      </c>
      <c r="AO422" s="1200">
        <f>AO28</f>
        <v>0</v>
      </c>
      <c r="AP422" s="1200">
        <f>AP28</f>
        <v>0</v>
      </c>
      <c r="AQ422" s="1243"/>
      <c r="AR422" s="1445"/>
      <c r="AS422" s="1446"/>
      <c r="AT422" s="1446"/>
      <c r="AU422" s="1200">
        <f>AU28</f>
        <v>0</v>
      </c>
      <c r="AV422" s="1200">
        <f>AV28</f>
        <v>0</v>
      </c>
      <c r="AW422" s="1200">
        <f>AW28</f>
        <v>0</v>
      </c>
      <c r="AX422" s="1200">
        <f>AX28</f>
        <v>0</v>
      </c>
      <c r="AY422" s="1243"/>
      <c r="AZ422" s="1445"/>
      <c r="BA422" s="1446"/>
      <c r="BB422" s="1446"/>
      <c r="BC422" s="1200">
        <f>BC28</f>
        <v>0</v>
      </c>
      <c r="BD422" s="1200">
        <f>BD28</f>
        <v>0</v>
      </c>
      <c r="BE422" s="1200">
        <f>BE28</f>
        <v>0</v>
      </c>
      <c r="BF422" s="1200">
        <f>BF28</f>
        <v>0</v>
      </c>
      <c r="BG422" s="1243"/>
      <c r="BH422" s="1445"/>
      <c r="BI422" s="1446"/>
      <c r="BJ422" s="1446"/>
      <c r="BK422" s="1200">
        <f>BK28</f>
        <v>0</v>
      </c>
      <c r="BL422" s="1200">
        <f>BL28</f>
        <v>0</v>
      </c>
      <c r="BM422" s="1200">
        <f>BM28</f>
        <v>0</v>
      </c>
      <c r="BN422" s="1200">
        <f>BN28</f>
        <v>0</v>
      </c>
      <c r="BO422" s="1243"/>
      <c r="BP422" s="1445"/>
      <c r="BQ422" s="1446"/>
      <c r="BR422" s="1446"/>
      <c r="BS422" s="1200">
        <f>BS28</f>
        <v>0</v>
      </c>
      <c r="BT422" s="1200">
        <f>BT28</f>
        <v>0</v>
      </c>
      <c r="BU422" s="1200">
        <f>BU28</f>
        <v>0</v>
      </c>
      <c r="BV422" s="1200">
        <f>BV28</f>
        <v>0</v>
      </c>
      <c r="BW422" s="1243"/>
      <c r="BX422" s="1445"/>
      <c r="BY422" s="1446"/>
      <c r="BZ422" s="1446"/>
      <c r="CA422" s="1200">
        <f>CA28</f>
        <v>0</v>
      </c>
      <c r="CB422" s="1200">
        <f>CB28</f>
        <v>0</v>
      </c>
      <c r="CC422" s="1200">
        <f>CC28</f>
        <v>0</v>
      </c>
      <c r="CD422" s="1200">
        <f>CD28</f>
        <v>0</v>
      </c>
      <c r="CE422" s="1243"/>
      <c r="CF422" s="1445"/>
      <c r="CG422" s="1446"/>
      <c r="CH422" s="1446"/>
      <c r="CI422" s="1200">
        <f>CI28</f>
        <v>0</v>
      </c>
      <c r="CJ422" s="1200">
        <f>CJ28</f>
        <v>0</v>
      </c>
      <c r="CK422" s="1200">
        <f>CK28</f>
        <v>0</v>
      </c>
      <c r="CL422" s="1200">
        <f>CL28</f>
        <v>0</v>
      </c>
      <c r="CM422" s="1243"/>
      <c r="CN422" s="1445"/>
      <c r="CO422" s="1446"/>
      <c r="CP422" s="1446"/>
      <c r="CQ422" s="1200">
        <f>CQ28</f>
        <v>0</v>
      </c>
      <c r="CR422" s="1200">
        <f>CR28</f>
        <v>0</v>
      </c>
      <c r="CS422" s="1200">
        <f>CS28</f>
        <v>0</v>
      </c>
      <c r="CT422" s="1200">
        <f>CT28</f>
        <v>0</v>
      </c>
      <c r="CU422" s="1243"/>
      <c r="CV422" s="1445"/>
      <c r="CW422" s="1446"/>
      <c r="CX422" s="1446"/>
      <c r="CY422" s="1200">
        <f>CY28</f>
        <v>0</v>
      </c>
      <c r="CZ422" s="1200">
        <f>CZ28</f>
        <v>0</v>
      </c>
      <c r="DA422" s="1200">
        <f>DA28</f>
        <v>0</v>
      </c>
      <c r="DB422" s="1200">
        <f>DB28</f>
        <v>0</v>
      </c>
      <c r="DC422" s="1243"/>
      <c r="DD422" s="1445"/>
      <c r="DE422" s="1446"/>
      <c r="DF422" s="1446"/>
      <c r="DG422" s="1200">
        <f>DG28</f>
        <v>0</v>
      </c>
      <c r="DH422" s="1200">
        <f>DH28</f>
        <v>0</v>
      </c>
      <c r="DI422" s="1200">
        <f>DI28</f>
        <v>0</v>
      </c>
      <c r="DJ422" s="1200">
        <f>DJ28</f>
        <v>0</v>
      </c>
      <c r="DK422" s="1243"/>
      <c r="DL422" s="1445"/>
      <c r="DM422" s="1446"/>
      <c r="DN422" s="1446"/>
      <c r="DO422" s="1200">
        <f>DO28</f>
        <v>0</v>
      </c>
      <c r="DP422" s="1200">
        <f>DP28</f>
        <v>0</v>
      </c>
      <c r="DQ422" s="1200">
        <f>DQ28</f>
        <v>0</v>
      </c>
      <c r="DR422" s="1200">
        <f>DR28</f>
        <v>0</v>
      </c>
      <c r="DS422" s="1243"/>
      <c r="DT422" s="1445"/>
      <c r="DU422" s="1446"/>
      <c r="DV422" s="1446"/>
      <c r="DW422" s="1200">
        <f>DW28</f>
        <v>0</v>
      </c>
      <c r="DX422" s="1200">
        <f>DX28</f>
        <v>0</v>
      </c>
      <c r="DY422" s="1200">
        <f>DY28</f>
        <v>0</v>
      </c>
      <c r="DZ422" s="1200">
        <f>DZ28</f>
        <v>0</v>
      </c>
      <c r="EA422" s="1243"/>
      <c r="EB422" s="1445"/>
      <c r="EC422" s="1446"/>
      <c r="ED422" s="1446"/>
      <c r="EE422" s="1200">
        <f>EE28</f>
        <v>0</v>
      </c>
      <c r="EF422" s="1200">
        <f>EF28</f>
        <v>0</v>
      </c>
      <c r="EG422" s="1200">
        <f>EG28</f>
        <v>0</v>
      </c>
      <c r="EH422" s="1200">
        <f>EH28</f>
        <v>0</v>
      </c>
      <c r="EI422" s="1243"/>
      <c r="EJ422" s="1445"/>
      <c r="EK422" s="1446"/>
      <c r="EL422" s="1446"/>
      <c r="EM422" s="1200">
        <f>EM28</f>
        <v>0</v>
      </c>
      <c r="EN422" s="1200">
        <f>EN28</f>
        <v>0</v>
      </c>
      <c r="EO422" s="1200">
        <f>EO28</f>
        <v>0</v>
      </c>
      <c r="EP422" s="1200">
        <f>EP28</f>
        <v>0</v>
      </c>
      <c r="EQ422" s="1243"/>
      <c r="ER422" s="1445"/>
      <c r="ES422" s="1446"/>
      <c r="ET422" s="1446"/>
      <c r="EU422" s="1200">
        <f>EU28</f>
        <v>0</v>
      </c>
      <c r="EV422" s="1200">
        <f>EV28</f>
        <v>0</v>
      </c>
      <c r="EW422" s="1200">
        <f>EW28</f>
        <v>0</v>
      </c>
      <c r="EX422" s="1200">
        <f>EX28</f>
        <v>0</v>
      </c>
      <c r="EY422" s="1243"/>
      <c r="EZ422" s="1445"/>
      <c r="FA422" s="1446"/>
      <c r="FB422" s="1446"/>
      <c r="FC422" s="1200">
        <f>FC28</f>
        <v>0</v>
      </c>
      <c r="FD422" s="1200">
        <f>FD28</f>
        <v>0</v>
      </c>
      <c r="FE422" s="1200">
        <f>FE28</f>
        <v>0</v>
      </c>
      <c r="FF422" s="1200">
        <f>FF28</f>
        <v>0</v>
      </c>
      <c r="FG422" s="1243"/>
      <c r="FH422" s="1445"/>
      <c r="FI422" s="1446"/>
      <c r="FJ422" s="1446"/>
      <c r="FK422" s="1200">
        <f>FK28</f>
        <v>0</v>
      </c>
      <c r="FL422" s="1200">
        <f>FL28</f>
        <v>0</v>
      </c>
      <c r="FM422" s="1200">
        <f>FM28</f>
        <v>0</v>
      </c>
      <c r="FN422" s="1200">
        <f>FN28</f>
        <v>0</v>
      </c>
      <c r="FO422" s="1243"/>
    </row>
    <row r="423" spans="2:171">
      <c r="B423" s="1070"/>
      <c r="C423" s="1070" t="s">
        <v>110</v>
      </c>
      <c r="D423" s="1445"/>
      <c r="E423" s="1198"/>
      <c r="G423" s="1200">
        <f>SUM(G419:G422)</f>
        <v>0</v>
      </c>
      <c r="H423" s="1200">
        <f>SUM(H419:H422)</f>
        <v>0</v>
      </c>
      <c r="I423" s="1200">
        <f>SUM(I419:I422)</f>
        <v>0</v>
      </c>
      <c r="J423" s="1200">
        <f>SUM(J419:J422)</f>
        <v>0</v>
      </c>
      <c r="K423" s="1243"/>
      <c r="L423" s="1445"/>
      <c r="M423" s="1446"/>
      <c r="N423" s="1446"/>
      <c r="O423" s="1200">
        <f>SUM(O419:O422)</f>
        <v>0</v>
      </c>
      <c r="P423" s="1200">
        <f>SUM(P419:P422)</f>
        <v>0</v>
      </c>
      <c r="Q423" s="1200">
        <f>SUM(Q419:Q422)</f>
        <v>0</v>
      </c>
      <c r="R423" s="1200">
        <f>SUM(R419:R422)</f>
        <v>0</v>
      </c>
      <c r="S423" s="1243"/>
      <c r="T423" s="1445"/>
      <c r="U423" s="1446"/>
      <c r="V423" s="1446"/>
      <c r="W423" s="1200">
        <f>SUM(W419:W422)</f>
        <v>0</v>
      </c>
      <c r="X423" s="1200">
        <f>SUM(X419:X422)</f>
        <v>0</v>
      </c>
      <c r="Y423" s="1200">
        <f>SUM(Y419:Y422)</f>
        <v>0</v>
      </c>
      <c r="Z423" s="1200">
        <f>SUM(Z419:Z422)</f>
        <v>0</v>
      </c>
      <c r="AA423" s="1243"/>
      <c r="AB423" s="1445"/>
      <c r="AC423" s="1446"/>
      <c r="AD423" s="1446"/>
      <c r="AE423" s="1200">
        <f>SUM(AE419:AE422)</f>
        <v>0</v>
      </c>
      <c r="AF423" s="1200">
        <f>SUM(AF419:AF422)</f>
        <v>0</v>
      </c>
      <c r="AG423" s="1200">
        <f>SUM(AG419:AG422)</f>
        <v>0</v>
      </c>
      <c r="AH423" s="1200">
        <f>SUM(AH419:AH422)</f>
        <v>0</v>
      </c>
      <c r="AI423" s="1243"/>
      <c r="AJ423" s="1445"/>
      <c r="AK423" s="1446"/>
      <c r="AL423" s="1446"/>
      <c r="AM423" s="1200">
        <f>SUM(AM419:AM422)</f>
        <v>0</v>
      </c>
      <c r="AN423" s="1200">
        <f>SUM(AN419:AN422)</f>
        <v>0</v>
      </c>
      <c r="AO423" s="1200">
        <f>SUM(AO419:AO422)</f>
        <v>0</v>
      </c>
      <c r="AP423" s="1200">
        <f>SUM(AP419:AP422)</f>
        <v>0</v>
      </c>
      <c r="AQ423" s="1243"/>
      <c r="AR423" s="1445"/>
      <c r="AS423" s="1446"/>
      <c r="AT423" s="1446"/>
      <c r="AU423" s="1200">
        <f>SUM(AU419:AU422)</f>
        <v>0</v>
      </c>
      <c r="AV423" s="1200">
        <f>SUM(AV419:AV422)</f>
        <v>0</v>
      </c>
      <c r="AW423" s="1200">
        <f>SUM(AW419:AW422)</f>
        <v>0</v>
      </c>
      <c r="AX423" s="1200">
        <f>SUM(AX419:AX422)</f>
        <v>0</v>
      </c>
      <c r="AY423" s="1243"/>
      <c r="AZ423" s="1445"/>
      <c r="BA423" s="1446"/>
      <c r="BB423" s="1446"/>
      <c r="BC423" s="1200">
        <f>SUM(BC419:BC422)</f>
        <v>0</v>
      </c>
      <c r="BD423" s="1200">
        <f>SUM(BD419:BD422)</f>
        <v>0</v>
      </c>
      <c r="BE423" s="1200">
        <f>SUM(BE419:BE422)</f>
        <v>0</v>
      </c>
      <c r="BF423" s="1200">
        <f>SUM(BF419:BF422)</f>
        <v>0</v>
      </c>
      <c r="BG423" s="1243"/>
      <c r="BH423" s="1445"/>
      <c r="BI423" s="1446"/>
      <c r="BJ423" s="1446"/>
      <c r="BK423" s="1200">
        <f>SUM(BK419:BK422)</f>
        <v>0</v>
      </c>
      <c r="BL423" s="1200">
        <f>SUM(BL419:BL422)</f>
        <v>0</v>
      </c>
      <c r="BM423" s="1200">
        <f>SUM(BM419:BM422)</f>
        <v>0</v>
      </c>
      <c r="BN423" s="1200">
        <f>SUM(BN419:BN422)</f>
        <v>0</v>
      </c>
      <c r="BO423" s="1243"/>
      <c r="BP423" s="1445"/>
      <c r="BQ423" s="1446"/>
      <c r="BR423" s="1446"/>
      <c r="BS423" s="1200">
        <f>SUM(BS419:BS422)</f>
        <v>0</v>
      </c>
      <c r="BT423" s="1200">
        <f>SUM(BT419:BT422)</f>
        <v>0</v>
      </c>
      <c r="BU423" s="1200">
        <f>SUM(BU419:BU422)</f>
        <v>0</v>
      </c>
      <c r="BV423" s="1200">
        <f>SUM(BV419:BV422)</f>
        <v>0</v>
      </c>
      <c r="BW423" s="1243"/>
      <c r="BX423" s="1445"/>
      <c r="BY423" s="1446"/>
      <c r="BZ423" s="1446"/>
      <c r="CA423" s="1200">
        <f>SUM(CA419:CA422)</f>
        <v>0</v>
      </c>
      <c r="CB423" s="1200">
        <f>SUM(CB419:CB422)</f>
        <v>0</v>
      </c>
      <c r="CC423" s="1200">
        <f>SUM(CC419:CC422)</f>
        <v>0</v>
      </c>
      <c r="CD423" s="1200">
        <f>SUM(CD419:CD422)</f>
        <v>0</v>
      </c>
      <c r="CE423" s="1243"/>
      <c r="CF423" s="1445"/>
      <c r="CG423" s="1446"/>
      <c r="CH423" s="1446"/>
      <c r="CI423" s="1200">
        <f>SUM(CI419:CI422)</f>
        <v>0</v>
      </c>
      <c r="CJ423" s="1200">
        <f>SUM(CJ419:CJ422)</f>
        <v>0</v>
      </c>
      <c r="CK423" s="1200">
        <f>SUM(CK419:CK422)</f>
        <v>0</v>
      </c>
      <c r="CL423" s="1200">
        <f>SUM(CL419:CL422)</f>
        <v>0</v>
      </c>
      <c r="CM423" s="1243"/>
      <c r="CN423" s="1445"/>
      <c r="CO423" s="1446"/>
      <c r="CP423" s="1446"/>
      <c r="CQ423" s="1200">
        <f>SUM(CQ419:CQ422)</f>
        <v>0</v>
      </c>
      <c r="CR423" s="1200">
        <f>SUM(CR419:CR422)</f>
        <v>0</v>
      </c>
      <c r="CS423" s="1200">
        <f>SUM(CS419:CS422)</f>
        <v>0</v>
      </c>
      <c r="CT423" s="1200">
        <f>SUM(CT419:CT422)</f>
        <v>0</v>
      </c>
      <c r="CU423" s="1243"/>
      <c r="CV423" s="1445"/>
      <c r="CW423" s="1446"/>
      <c r="CX423" s="1446"/>
      <c r="CY423" s="1200">
        <f>SUM(CY419:CY422)</f>
        <v>0</v>
      </c>
      <c r="CZ423" s="1200">
        <f>SUM(CZ419:CZ422)</f>
        <v>0</v>
      </c>
      <c r="DA423" s="1200">
        <f>SUM(DA419:DA422)</f>
        <v>0</v>
      </c>
      <c r="DB423" s="1200">
        <f>SUM(DB419:DB422)</f>
        <v>0</v>
      </c>
      <c r="DC423" s="1243"/>
      <c r="DD423" s="1445"/>
      <c r="DE423" s="1446"/>
      <c r="DF423" s="1446"/>
      <c r="DG423" s="1200">
        <f>SUM(DG419:DG422)</f>
        <v>0</v>
      </c>
      <c r="DH423" s="1200">
        <f>SUM(DH419:DH422)</f>
        <v>0</v>
      </c>
      <c r="DI423" s="1200">
        <f>SUM(DI419:DI422)</f>
        <v>0</v>
      </c>
      <c r="DJ423" s="1200">
        <f>SUM(DJ419:DJ422)</f>
        <v>0</v>
      </c>
      <c r="DK423" s="1243"/>
      <c r="DL423" s="1445"/>
      <c r="DM423" s="1446"/>
      <c r="DN423" s="1446"/>
      <c r="DO423" s="1200">
        <f>SUM(DO419:DO422)</f>
        <v>0</v>
      </c>
      <c r="DP423" s="1200">
        <f>SUM(DP419:DP422)</f>
        <v>0</v>
      </c>
      <c r="DQ423" s="1200">
        <f>SUM(DQ419:DQ422)</f>
        <v>0</v>
      </c>
      <c r="DR423" s="1200">
        <f>SUM(DR419:DR422)</f>
        <v>0</v>
      </c>
      <c r="DS423" s="1243"/>
      <c r="DT423" s="1445"/>
      <c r="DU423" s="1446"/>
      <c r="DV423" s="1446"/>
      <c r="DW423" s="1200">
        <f>SUM(DW419:DW422)</f>
        <v>0</v>
      </c>
      <c r="DX423" s="1200">
        <f>SUM(DX419:DX422)</f>
        <v>0</v>
      </c>
      <c r="DY423" s="1200">
        <f>SUM(DY419:DY422)</f>
        <v>0</v>
      </c>
      <c r="DZ423" s="1200">
        <f>SUM(DZ419:DZ422)</f>
        <v>0</v>
      </c>
      <c r="EA423" s="1243"/>
      <c r="EB423" s="1445"/>
      <c r="EC423" s="1446"/>
      <c r="ED423" s="1446"/>
      <c r="EE423" s="1200">
        <f>SUM(EE419:EE422)</f>
        <v>0</v>
      </c>
      <c r="EF423" s="1200">
        <f>SUM(EF419:EF422)</f>
        <v>0</v>
      </c>
      <c r="EG423" s="1200">
        <f>SUM(EG419:EG422)</f>
        <v>0</v>
      </c>
      <c r="EH423" s="1200">
        <f>SUM(EH419:EH422)</f>
        <v>0</v>
      </c>
      <c r="EI423" s="1243"/>
      <c r="EJ423" s="1445"/>
      <c r="EK423" s="1446"/>
      <c r="EL423" s="1446"/>
      <c r="EM423" s="1200">
        <f>SUM(EM419:EM422)</f>
        <v>0</v>
      </c>
      <c r="EN423" s="1200">
        <f>SUM(EN419:EN422)</f>
        <v>0</v>
      </c>
      <c r="EO423" s="1200">
        <f>SUM(EO419:EO422)</f>
        <v>0</v>
      </c>
      <c r="EP423" s="1200">
        <f>SUM(EP419:EP422)</f>
        <v>0</v>
      </c>
      <c r="EQ423" s="1243"/>
      <c r="ER423" s="1445"/>
      <c r="ES423" s="1446"/>
      <c r="ET423" s="1446"/>
      <c r="EU423" s="1200">
        <f>SUM(EU419:EU422)</f>
        <v>0</v>
      </c>
      <c r="EV423" s="1200">
        <f>SUM(EV419:EV422)</f>
        <v>0</v>
      </c>
      <c r="EW423" s="1200">
        <f>SUM(EW419:EW422)</f>
        <v>0</v>
      </c>
      <c r="EX423" s="1200">
        <f>SUM(EX419:EX422)</f>
        <v>0</v>
      </c>
      <c r="EY423" s="1243"/>
      <c r="EZ423" s="1445"/>
      <c r="FA423" s="1446"/>
      <c r="FB423" s="1446"/>
      <c r="FC423" s="1200">
        <f>SUM(FC419:FC422)</f>
        <v>0</v>
      </c>
      <c r="FD423" s="1200">
        <f>SUM(FD419:FD422)</f>
        <v>0</v>
      </c>
      <c r="FE423" s="1200">
        <f>SUM(FE419:FE422)</f>
        <v>0</v>
      </c>
      <c r="FF423" s="1200">
        <f>SUM(FF419:FF422)</f>
        <v>0</v>
      </c>
      <c r="FG423" s="1243"/>
      <c r="FH423" s="1445"/>
      <c r="FI423" s="1446"/>
      <c r="FJ423" s="1446"/>
      <c r="FK423" s="1200">
        <f>SUM(FK419:FK422)</f>
        <v>0</v>
      </c>
      <c r="FL423" s="1200">
        <f>SUM(FL419:FL422)</f>
        <v>0</v>
      </c>
      <c r="FM423" s="1200">
        <f>SUM(FM419:FM422)</f>
        <v>0</v>
      </c>
      <c r="FN423" s="1200">
        <f>SUM(FN419:FN422)</f>
        <v>0</v>
      </c>
      <c r="FO423" s="1243"/>
    </row>
    <row r="424" spans="2:171">
      <c r="B424" s="1070"/>
      <c r="C424" s="1070" t="s">
        <v>457</v>
      </c>
      <c r="D424" s="1445"/>
      <c r="E424" s="1198" t="s">
        <v>350</v>
      </c>
      <c r="G424" s="1200">
        <f>G33</f>
        <v>0</v>
      </c>
      <c r="H424" s="1200">
        <f>H33</f>
        <v>0</v>
      </c>
      <c r="I424" s="1200">
        <f>I33</f>
        <v>0</v>
      </c>
      <c r="J424" s="1200">
        <f>J33</f>
        <v>0</v>
      </c>
      <c r="K424" s="1243"/>
      <c r="L424" s="1445"/>
      <c r="M424" s="1446"/>
      <c r="N424" s="1446"/>
      <c r="O424" s="1200">
        <f>O33</f>
        <v>0</v>
      </c>
      <c r="P424" s="1200">
        <f>P33</f>
        <v>0</v>
      </c>
      <c r="Q424" s="1200">
        <f>Q33</f>
        <v>0</v>
      </c>
      <c r="R424" s="1200">
        <f>R33</f>
        <v>0</v>
      </c>
      <c r="S424" s="1243"/>
      <c r="T424" s="1445"/>
      <c r="U424" s="1446"/>
      <c r="V424" s="1446"/>
      <c r="W424" s="1200">
        <f>W33</f>
        <v>0</v>
      </c>
      <c r="X424" s="1200">
        <f>X33</f>
        <v>0</v>
      </c>
      <c r="Y424" s="1200">
        <f>Y33</f>
        <v>0</v>
      </c>
      <c r="Z424" s="1200">
        <f>Z33</f>
        <v>0</v>
      </c>
      <c r="AA424" s="1243"/>
      <c r="AB424" s="1445"/>
      <c r="AC424" s="1446"/>
      <c r="AD424" s="1446"/>
      <c r="AE424" s="1200">
        <f>AE33</f>
        <v>0</v>
      </c>
      <c r="AF424" s="1200">
        <f>AF33</f>
        <v>0</v>
      </c>
      <c r="AG424" s="1200">
        <f>AG33</f>
        <v>0</v>
      </c>
      <c r="AH424" s="1200">
        <f>AH33</f>
        <v>0</v>
      </c>
      <c r="AI424" s="1243"/>
      <c r="AJ424" s="1445"/>
      <c r="AK424" s="1446"/>
      <c r="AL424" s="1446"/>
      <c r="AM424" s="1200">
        <f>AM33</f>
        <v>0</v>
      </c>
      <c r="AN424" s="1200">
        <f>AN33</f>
        <v>0</v>
      </c>
      <c r="AO424" s="1200">
        <f>AO33</f>
        <v>0</v>
      </c>
      <c r="AP424" s="1200">
        <f>AP33</f>
        <v>0</v>
      </c>
      <c r="AQ424" s="1243"/>
      <c r="AR424" s="1445"/>
      <c r="AS424" s="1446"/>
      <c r="AT424" s="1446"/>
      <c r="AU424" s="1200">
        <f>AU33</f>
        <v>0</v>
      </c>
      <c r="AV424" s="1200">
        <f>AV33</f>
        <v>0</v>
      </c>
      <c r="AW424" s="1200">
        <f>AW33</f>
        <v>0</v>
      </c>
      <c r="AX424" s="1200">
        <f>AX33</f>
        <v>0</v>
      </c>
      <c r="AY424" s="1243"/>
      <c r="AZ424" s="1445"/>
      <c r="BA424" s="1446"/>
      <c r="BB424" s="1446"/>
      <c r="BC424" s="1200">
        <f>BC33</f>
        <v>0</v>
      </c>
      <c r="BD424" s="1200">
        <f>BD33</f>
        <v>0</v>
      </c>
      <c r="BE424" s="1200">
        <f>BE33</f>
        <v>0</v>
      </c>
      <c r="BF424" s="1200">
        <f>BF33</f>
        <v>0</v>
      </c>
      <c r="BG424" s="1243"/>
      <c r="BH424" s="1445"/>
      <c r="BI424" s="1446"/>
      <c r="BJ424" s="1446"/>
      <c r="BK424" s="1200">
        <f>BK33</f>
        <v>0</v>
      </c>
      <c r="BL424" s="1200">
        <f>BL33</f>
        <v>0</v>
      </c>
      <c r="BM424" s="1200">
        <f>BM33</f>
        <v>0</v>
      </c>
      <c r="BN424" s="1200">
        <f>BN33</f>
        <v>0</v>
      </c>
      <c r="BO424" s="1243"/>
      <c r="BP424" s="1445"/>
      <c r="BQ424" s="1446"/>
      <c r="BR424" s="1446"/>
      <c r="BS424" s="1200">
        <f>BS33</f>
        <v>0</v>
      </c>
      <c r="BT424" s="1200">
        <f>BT33</f>
        <v>0</v>
      </c>
      <c r="BU424" s="1200">
        <f>BU33</f>
        <v>0</v>
      </c>
      <c r="BV424" s="1200">
        <f>BV33</f>
        <v>0</v>
      </c>
      <c r="BW424" s="1243"/>
      <c r="BX424" s="1445"/>
      <c r="BY424" s="1446"/>
      <c r="BZ424" s="1446"/>
      <c r="CA424" s="1200">
        <f>CA33</f>
        <v>0</v>
      </c>
      <c r="CB424" s="1200">
        <f>CB33</f>
        <v>0</v>
      </c>
      <c r="CC424" s="1200">
        <f>CC33</f>
        <v>0</v>
      </c>
      <c r="CD424" s="1200">
        <f>CD33</f>
        <v>0</v>
      </c>
      <c r="CE424" s="1243"/>
      <c r="CF424" s="1445"/>
      <c r="CG424" s="1446"/>
      <c r="CH424" s="1446"/>
      <c r="CI424" s="1200">
        <f>CI33</f>
        <v>0</v>
      </c>
      <c r="CJ424" s="1200">
        <f>CJ33</f>
        <v>0</v>
      </c>
      <c r="CK424" s="1200">
        <f>CK33</f>
        <v>0</v>
      </c>
      <c r="CL424" s="1200">
        <f>CL33</f>
        <v>0</v>
      </c>
      <c r="CM424" s="1243"/>
      <c r="CN424" s="1445"/>
      <c r="CO424" s="1446"/>
      <c r="CP424" s="1446"/>
      <c r="CQ424" s="1200">
        <f>CQ33</f>
        <v>0</v>
      </c>
      <c r="CR424" s="1200">
        <f>CR33</f>
        <v>0</v>
      </c>
      <c r="CS424" s="1200">
        <f>CS33</f>
        <v>0</v>
      </c>
      <c r="CT424" s="1200">
        <f>CT33</f>
        <v>0</v>
      </c>
      <c r="CU424" s="1243"/>
      <c r="CV424" s="1445"/>
      <c r="CW424" s="1446"/>
      <c r="CX424" s="1446"/>
      <c r="CY424" s="1200">
        <f>CY33</f>
        <v>0</v>
      </c>
      <c r="CZ424" s="1200">
        <f>CZ33</f>
        <v>0</v>
      </c>
      <c r="DA424" s="1200">
        <f>DA33</f>
        <v>0</v>
      </c>
      <c r="DB424" s="1200">
        <f>DB33</f>
        <v>0</v>
      </c>
      <c r="DC424" s="1243"/>
      <c r="DD424" s="1445"/>
      <c r="DE424" s="1446"/>
      <c r="DF424" s="1446"/>
      <c r="DG424" s="1200">
        <f>DG33</f>
        <v>0</v>
      </c>
      <c r="DH424" s="1200">
        <f>DH33</f>
        <v>0</v>
      </c>
      <c r="DI424" s="1200">
        <f>DI33</f>
        <v>0</v>
      </c>
      <c r="DJ424" s="1200">
        <f>DJ33</f>
        <v>0</v>
      </c>
      <c r="DK424" s="1243"/>
      <c r="DL424" s="1445"/>
      <c r="DM424" s="1446"/>
      <c r="DN424" s="1446"/>
      <c r="DO424" s="1200">
        <f>DO33</f>
        <v>0</v>
      </c>
      <c r="DP424" s="1200">
        <f>DP33</f>
        <v>0</v>
      </c>
      <c r="DQ424" s="1200">
        <f>DQ33</f>
        <v>0</v>
      </c>
      <c r="DR424" s="1200">
        <f>DR33</f>
        <v>0</v>
      </c>
      <c r="DS424" s="1243"/>
      <c r="DT424" s="1445"/>
      <c r="DU424" s="1446"/>
      <c r="DV424" s="1446"/>
      <c r="DW424" s="1200">
        <f>DW33</f>
        <v>0</v>
      </c>
      <c r="DX424" s="1200">
        <f>DX33</f>
        <v>0</v>
      </c>
      <c r="DY424" s="1200">
        <f>DY33</f>
        <v>0</v>
      </c>
      <c r="DZ424" s="1200">
        <f>DZ33</f>
        <v>0</v>
      </c>
      <c r="EA424" s="1243"/>
      <c r="EB424" s="1445"/>
      <c r="EC424" s="1446"/>
      <c r="ED424" s="1446"/>
      <c r="EE424" s="1200">
        <f>EE33</f>
        <v>0</v>
      </c>
      <c r="EF424" s="1200">
        <f>EF33</f>
        <v>0</v>
      </c>
      <c r="EG424" s="1200">
        <f>EG33</f>
        <v>0</v>
      </c>
      <c r="EH424" s="1200">
        <f>EH33</f>
        <v>0</v>
      </c>
      <c r="EI424" s="1243"/>
      <c r="EJ424" s="1445"/>
      <c r="EK424" s="1446"/>
      <c r="EL424" s="1446"/>
      <c r="EM424" s="1200">
        <f>EM33</f>
        <v>0</v>
      </c>
      <c r="EN424" s="1200">
        <f>EN33</f>
        <v>0</v>
      </c>
      <c r="EO424" s="1200">
        <f>EO33</f>
        <v>0</v>
      </c>
      <c r="EP424" s="1200">
        <f>EP33</f>
        <v>0</v>
      </c>
      <c r="EQ424" s="1243"/>
      <c r="ER424" s="1445"/>
      <c r="ES424" s="1446"/>
      <c r="ET424" s="1446"/>
      <c r="EU424" s="1200">
        <f>EU33</f>
        <v>0</v>
      </c>
      <c r="EV424" s="1200">
        <f>EV33</f>
        <v>0</v>
      </c>
      <c r="EW424" s="1200">
        <f>EW33</f>
        <v>0</v>
      </c>
      <c r="EX424" s="1200">
        <f>EX33</f>
        <v>0</v>
      </c>
      <c r="EY424" s="1243"/>
      <c r="EZ424" s="1445"/>
      <c r="FA424" s="1446"/>
      <c r="FB424" s="1446"/>
      <c r="FC424" s="1200">
        <f>FC33</f>
        <v>0</v>
      </c>
      <c r="FD424" s="1200">
        <f>FD33</f>
        <v>0</v>
      </c>
      <c r="FE424" s="1200">
        <f>FE33</f>
        <v>0</v>
      </c>
      <c r="FF424" s="1200">
        <f>FF33</f>
        <v>0</v>
      </c>
      <c r="FG424" s="1243"/>
      <c r="FH424" s="1445"/>
      <c r="FI424" s="1446"/>
      <c r="FJ424" s="1446"/>
      <c r="FK424" s="1200">
        <f>FK33</f>
        <v>0</v>
      </c>
      <c r="FL424" s="1200">
        <f>FL33</f>
        <v>0</v>
      </c>
      <c r="FM424" s="1200">
        <f>FM33</f>
        <v>0</v>
      </c>
      <c r="FN424" s="1200">
        <f>FN33</f>
        <v>0</v>
      </c>
      <c r="FO424" s="1243"/>
    </row>
    <row r="425" spans="2:171">
      <c r="B425" s="1070"/>
      <c r="C425" s="1070" t="s">
        <v>113</v>
      </c>
      <c r="D425" s="1445"/>
      <c r="E425" s="1198" t="s">
        <v>349</v>
      </c>
      <c r="G425" s="1200">
        <f>G36</f>
        <v>0</v>
      </c>
      <c r="H425" s="1200">
        <f>H36</f>
        <v>0</v>
      </c>
      <c r="I425" s="1200">
        <f>I36</f>
        <v>0</v>
      </c>
      <c r="J425" s="1200">
        <f>J36</f>
        <v>0</v>
      </c>
      <c r="K425" s="1243"/>
      <c r="L425" s="1445"/>
      <c r="M425" s="1446"/>
      <c r="N425" s="1446"/>
      <c r="O425" s="1200">
        <f>O36</f>
        <v>0</v>
      </c>
      <c r="P425" s="1200">
        <f>P36</f>
        <v>0</v>
      </c>
      <c r="Q425" s="1200">
        <f>Q36</f>
        <v>0</v>
      </c>
      <c r="R425" s="1200">
        <f>R36</f>
        <v>0</v>
      </c>
      <c r="S425" s="1243"/>
      <c r="T425" s="1445"/>
      <c r="U425" s="1446"/>
      <c r="V425" s="1446"/>
      <c r="W425" s="1200">
        <f>W36</f>
        <v>0</v>
      </c>
      <c r="X425" s="1200">
        <f>X36</f>
        <v>0</v>
      </c>
      <c r="Y425" s="1200">
        <f>Y36</f>
        <v>0</v>
      </c>
      <c r="Z425" s="1200">
        <f>Z36</f>
        <v>0</v>
      </c>
      <c r="AA425" s="1243"/>
      <c r="AB425" s="1445"/>
      <c r="AC425" s="1446"/>
      <c r="AD425" s="1446"/>
      <c r="AE425" s="1200">
        <f>AE36</f>
        <v>0</v>
      </c>
      <c r="AF425" s="1200">
        <f>AF36</f>
        <v>0</v>
      </c>
      <c r="AG425" s="1200">
        <f>AG36</f>
        <v>0</v>
      </c>
      <c r="AH425" s="1200">
        <f>AH36</f>
        <v>0</v>
      </c>
      <c r="AI425" s="1243"/>
      <c r="AJ425" s="1445"/>
      <c r="AK425" s="1446"/>
      <c r="AL425" s="1446"/>
      <c r="AM425" s="1200">
        <f>AM36</f>
        <v>0</v>
      </c>
      <c r="AN425" s="1200">
        <f>AN36</f>
        <v>0</v>
      </c>
      <c r="AO425" s="1200">
        <f>AO36</f>
        <v>0</v>
      </c>
      <c r="AP425" s="1200">
        <f>AP36</f>
        <v>0</v>
      </c>
      <c r="AQ425" s="1243"/>
      <c r="AR425" s="1445"/>
      <c r="AS425" s="1446"/>
      <c r="AT425" s="1446"/>
      <c r="AU425" s="1200">
        <f>AU36</f>
        <v>0</v>
      </c>
      <c r="AV425" s="1200">
        <f>AV36</f>
        <v>0</v>
      </c>
      <c r="AW425" s="1200">
        <f>AW36</f>
        <v>0</v>
      </c>
      <c r="AX425" s="1200">
        <f>AX36</f>
        <v>0</v>
      </c>
      <c r="AY425" s="1243"/>
      <c r="AZ425" s="1445"/>
      <c r="BA425" s="1446"/>
      <c r="BB425" s="1446"/>
      <c r="BC425" s="1200">
        <f>BC36</f>
        <v>0</v>
      </c>
      <c r="BD425" s="1200">
        <f>BD36</f>
        <v>0</v>
      </c>
      <c r="BE425" s="1200">
        <f>BE36</f>
        <v>0</v>
      </c>
      <c r="BF425" s="1200">
        <f>BF36</f>
        <v>0</v>
      </c>
      <c r="BG425" s="1243"/>
      <c r="BH425" s="1445"/>
      <c r="BI425" s="1446"/>
      <c r="BJ425" s="1446"/>
      <c r="BK425" s="1200">
        <f>BK36</f>
        <v>0</v>
      </c>
      <c r="BL425" s="1200">
        <f>BL36</f>
        <v>0</v>
      </c>
      <c r="BM425" s="1200">
        <f>BM36</f>
        <v>0</v>
      </c>
      <c r="BN425" s="1200">
        <f>BN36</f>
        <v>0</v>
      </c>
      <c r="BO425" s="1243"/>
      <c r="BP425" s="1445"/>
      <c r="BQ425" s="1446"/>
      <c r="BR425" s="1446"/>
      <c r="BS425" s="1200">
        <f>BS36</f>
        <v>0</v>
      </c>
      <c r="BT425" s="1200">
        <f>BT36</f>
        <v>0</v>
      </c>
      <c r="BU425" s="1200">
        <f>BU36</f>
        <v>0</v>
      </c>
      <c r="BV425" s="1200">
        <f>BV36</f>
        <v>0</v>
      </c>
      <c r="BW425" s="1243"/>
      <c r="BX425" s="1445"/>
      <c r="BY425" s="1446"/>
      <c r="BZ425" s="1446"/>
      <c r="CA425" s="1200">
        <f>CA36</f>
        <v>0</v>
      </c>
      <c r="CB425" s="1200">
        <f>CB36</f>
        <v>0</v>
      </c>
      <c r="CC425" s="1200">
        <f>CC36</f>
        <v>0</v>
      </c>
      <c r="CD425" s="1200">
        <f>CD36</f>
        <v>0</v>
      </c>
      <c r="CE425" s="1243"/>
      <c r="CF425" s="1445"/>
      <c r="CG425" s="1446"/>
      <c r="CH425" s="1446"/>
      <c r="CI425" s="1200">
        <f>CI36</f>
        <v>0</v>
      </c>
      <c r="CJ425" s="1200">
        <f>CJ36</f>
        <v>0</v>
      </c>
      <c r="CK425" s="1200">
        <f>CK36</f>
        <v>0</v>
      </c>
      <c r="CL425" s="1200">
        <f>CL36</f>
        <v>0</v>
      </c>
      <c r="CM425" s="1243"/>
      <c r="CN425" s="1445"/>
      <c r="CO425" s="1446"/>
      <c r="CP425" s="1446"/>
      <c r="CQ425" s="1200">
        <f>CQ36</f>
        <v>0</v>
      </c>
      <c r="CR425" s="1200">
        <f>CR36</f>
        <v>0</v>
      </c>
      <c r="CS425" s="1200">
        <f>CS36</f>
        <v>0</v>
      </c>
      <c r="CT425" s="1200">
        <f>CT36</f>
        <v>0</v>
      </c>
      <c r="CU425" s="1243"/>
      <c r="CV425" s="1445"/>
      <c r="CW425" s="1446"/>
      <c r="CX425" s="1446"/>
      <c r="CY425" s="1200">
        <f>CY36</f>
        <v>0</v>
      </c>
      <c r="CZ425" s="1200">
        <f>CZ36</f>
        <v>0</v>
      </c>
      <c r="DA425" s="1200">
        <f>DA36</f>
        <v>0</v>
      </c>
      <c r="DB425" s="1200">
        <f>DB36</f>
        <v>0</v>
      </c>
      <c r="DC425" s="1243"/>
      <c r="DD425" s="1445"/>
      <c r="DE425" s="1446"/>
      <c r="DF425" s="1446"/>
      <c r="DG425" s="1200">
        <f>DG36</f>
        <v>0</v>
      </c>
      <c r="DH425" s="1200">
        <f>DH36</f>
        <v>0</v>
      </c>
      <c r="DI425" s="1200">
        <f>DI36</f>
        <v>0</v>
      </c>
      <c r="DJ425" s="1200">
        <f>DJ36</f>
        <v>0</v>
      </c>
      <c r="DK425" s="1243"/>
      <c r="DL425" s="1445"/>
      <c r="DM425" s="1446"/>
      <c r="DN425" s="1446"/>
      <c r="DO425" s="1200">
        <f>DO36</f>
        <v>0</v>
      </c>
      <c r="DP425" s="1200">
        <f>DP36</f>
        <v>0</v>
      </c>
      <c r="DQ425" s="1200">
        <f>DQ36</f>
        <v>0</v>
      </c>
      <c r="DR425" s="1200">
        <f>DR36</f>
        <v>0</v>
      </c>
      <c r="DS425" s="1243"/>
      <c r="DT425" s="1445"/>
      <c r="DU425" s="1446"/>
      <c r="DV425" s="1446"/>
      <c r="DW425" s="1200">
        <f>DW36</f>
        <v>0</v>
      </c>
      <c r="DX425" s="1200">
        <f>DX36</f>
        <v>0</v>
      </c>
      <c r="DY425" s="1200">
        <f>DY36</f>
        <v>0</v>
      </c>
      <c r="DZ425" s="1200">
        <f>DZ36</f>
        <v>0</v>
      </c>
      <c r="EA425" s="1243"/>
      <c r="EB425" s="1445"/>
      <c r="EC425" s="1446"/>
      <c r="ED425" s="1446"/>
      <c r="EE425" s="1200">
        <f>EE36</f>
        <v>0</v>
      </c>
      <c r="EF425" s="1200">
        <f>EF36</f>
        <v>0</v>
      </c>
      <c r="EG425" s="1200">
        <f>EG36</f>
        <v>0</v>
      </c>
      <c r="EH425" s="1200">
        <f>EH36</f>
        <v>0</v>
      </c>
      <c r="EI425" s="1243"/>
      <c r="EJ425" s="1445"/>
      <c r="EK425" s="1446"/>
      <c r="EL425" s="1446"/>
      <c r="EM425" s="1200">
        <f>EM36</f>
        <v>0</v>
      </c>
      <c r="EN425" s="1200">
        <f>EN36</f>
        <v>0</v>
      </c>
      <c r="EO425" s="1200">
        <f>EO36</f>
        <v>0</v>
      </c>
      <c r="EP425" s="1200">
        <f>EP36</f>
        <v>0</v>
      </c>
      <c r="EQ425" s="1243"/>
      <c r="ER425" s="1445"/>
      <c r="ES425" s="1446"/>
      <c r="ET425" s="1446"/>
      <c r="EU425" s="1200">
        <f>EU36</f>
        <v>0</v>
      </c>
      <c r="EV425" s="1200">
        <f>EV36</f>
        <v>0</v>
      </c>
      <c r="EW425" s="1200">
        <f>EW36</f>
        <v>0</v>
      </c>
      <c r="EX425" s="1200">
        <f>EX36</f>
        <v>0</v>
      </c>
      <c r="EY425" s="1243"/>
      <c r="EZ425" s="1445"/>
      <c r="FA425" s="1446"/>
      <c r="FB425" s="1446"/>
      <c r="FC425" s="1200">
        <f>FC36</f>
        <v>0</v>
      </c>
      <c r="FD425" s="1200">
        <f>FD36</f>
        <v>0</v>
      </c>
      <c r="FE425" s="1200">
        <f>FE36</f>
        <v>0</v>
      </c>
      <c r="FF425" s="1200">
        <f>FF36</f>
        <v>0</v>
      </c>
      <c r="FG425" s="1243"/>
      <c r="FH425" s="1445"/>
      <c r="FI425" s="1446"/>
      <c r="FJ425" s="1446"/>
      <c r="FK425" s="1200">
        <f>FK36</f>
        <v>0</v>
      </c>
      <c r="FL425" s="1200">
        <f>FL36</f>
        <v>0</v>
      </c>
      <c r="FM425" s="1200">
        <f>FM36</f>
        <v>0</v>
      </c>
      <c r="FN425" s="1200">
        <f>FN36</f>
        <v>0</v>
      </c>
      <c r="FO425" s="1243"/>
    </row>
    <row r="426" spans="2:171">
      <c r="B426" s="1070"/>
      <c r="C426" s="1070" t="s">
        <v>454</v>
      </c>
      <c r="D426" s="1445"/>
      <c r="E426" s="1082"/>
      <c r="F426" s="1446"/>
      <c r="G426" s="1210">
        <f>G423+G424+G425</f>
        <v>0</v>
      </c>
      <c r="H426" s="1210">
        <f>H423+H424+H425</f>
        <v>0</v>
      </c>
      <c r="I426" s="1210">
        <f>I423+I424+I425</f>
        <v>0</v>
      </c>
      <c r="J426" s="1210">
        <f>J423+J424+J425</f>
        <v>0</v>
      </c>
      <c r="K426" s="1243"/>
      <c r="L426" s="1445"/>
      <c r="M426" s="1446"/>
      <c r="N426" s="1446"/>
      <c r="O426" s="1210">
        <f>O423+O424+O425</f>
        <v>0</v>
      </c>
      <c r="P426" s="1210">
        <f>P423+P424+P425</f>
        <v>0</v>
      </c>
      <c r="Q426" s="1210">
        <f>Q423+Q424+Q425</f>
        <v>0</v>
      </c>
      <c r="R426" s="1210">
        <f>R423+R424+R425</f>
        <v>0</v>
      </c>
      <c r="S426" s="1243"/>
      <c r="T426" s="1445"/>
      <c r="U426" s="1446"/>
      <c r="V426" s="1446"/>
      <c r="W426" s="1210">
        <f>W423+W424+W425</f>
        <v>0</v>
      </c>
      <c r="X426" s="1210">
        <f>X423+X424+X425</f>
        <v>0</v>
      </c>
      <c r="Y426" s="1210">
        <f>Y423+Y424+Y425</f>
        <v>0</v>
      </c>
      <c r="Z426" s="1210">
        <f>Z423+Z424+Z425</f>
        <v>0</v>
      </c>
      <c r="AA426" s="1243"/>
      <c r="AB426" s="1445"/>
      <c r="AC426" s="1446"/>
      <c r="AD426" s="1446"/>
      <c r="AE426" s="1210">
        <f>AE423+AE424+AE425</f>
        <v>0</v>
      </c>
      <c r="AF426" s="1210">
        <f>AF423+AF424+AF425</f>
        <v>0</v>
      </c>
      <c r="AG426" s="1210">
        <f>AG423+AG424+AG425</f>
        <v>0</v>
      </c>
      <c r="AH426" s="1210">
        <f>AH423+AH424+AH425</f>
        <v>0</v>
      </c>
      <c r="AI426" s="1243"/>
      <c r="AJ426" s="1445"/>
      <c r="AK426" s="1446"/>
      <c r="AL426" s="1446"/>
      <c r="AM426" s="1210">
        <f>AM423+AM424+AM425</f>
        <v>0</v>
      </c>
      <c r="AN426" s="1210">
        <f>AN423+AN424+AN425</f>
        <v>0</v>
      </c>
      <c r="AO426" s="1210">
        <f>AO423+AO424+AO425</f>
        <v>0</v>
      </c>
      <c r="AP426" s="1210">
        <f>AP423+AP424+AP425</f>
        <v>0</v>
      </c>
      <c r="AQ426" s="1243"/>
      <c r="AR426" s="1445"/>
      <c r="AS426" s="1446"/>
      <c r="AT426" s="1446"/>
      <c r="AU426" s="1210">
        <f>AU423+AU424+AU425</f>
        <v>0</v>
      </c>
      <c r="AV426" s="1210">
        <f>AV423+AV424+AV425</f>
        <v>0</v>
      </c>
      <c r="AW426" s="1210">
        <f>AW423+AW424+AW425</f>
        <v>0</v>
      </c>
      <c r="AX426" s="1210">
        <f>AX423+AX424+AX425</f>
        <v>0</v>
      </c>
      <c r="AY426" s="1243"/>
      <c r="AZ426" s="1445"/>
      <c r="BA426" s="1446"/>
      <c r="BB426" s="1446"/>
      <c r="BC426" s="1210">
        <f>BC423+BC424+BC425</f>
        <v>0</v>
      </c>
      <c r="BD426" s="1210">
        <f>BD423+BD424+BD425</f>
        <v>0</v>
      </c>
      <c r="BE426" s="1210">
        <f>BE423+BE424+BE425</f>
        <v>0</v>
      </c>
      <c r="BF426" s="1210">
        <f>BF423+BF424+BF425</f>
        <v>0</v>
      </c>
      <c r="BG426" s="1243"/>
      <c r="BH426" s="1445"/>
      <c r="BI426" s="1446"/>
      <c r="BJ426" s="1446"/>
      <c r="BK426" s="1210">
        <f>BK423+BK424+BK425</f>
        <v>0</v>
      </c>
      <c r="BL426" s="1210">
        <f>BL423+BL424+BL425</f>
        <v>0</v>
      </c>
      <c r="BM426" s="1210">
        <f>BM423+BM424+BM425</f>
        <v>0</v>
      </c>
      <c r="BN426" s="1210">
        <f>BN423+BN424+BN425</f>
        <v>0</v>
      </c>
      <c r="BO426" s="1243"/>
      <c r="BP426" s="1445"/>
      <c r="BQ426" s="1446"/>
      <c r="BR426" s="1446"/>
      <c r="BS426" s="1210">
        <f>BS423+BS424+BS425</f>
        <v>0</v>
      </c>
      <c r="BT426" s="1210">
        <f>BT423+BT424+BT425</f>
        <v>0</v>
      </c>
      <c r="BU426" s="1210">
        <f>BU423+BU424+BU425</f>
        <v>0</v>
      </c>
      <c r="BV426" s="1210">
        <f>BV423+BV424+BV425</f>
        <v>0</v>
      </c>
      <c r="BW426" s="1243"/>
      <c r="BX426" s="1445"/>
      <c r="BY426" s="1446"/>
      <c r="BZ426" s="1446"/>
      <c r="CA426" s="1210">
        <f>CA423+CA424+CA425</f>
        <v>0</v>
      </c>
      <c r="CB426" s="1210">
        <f>CB423+CB424+CB425</f>
        <v>0</v>
      </c>
      <c r="CC426" s="1210">
        <f>CC423+CC424+CC425</f>
        <v>0</v>
      </c>
      <c r="CD426" s="1210">
        <f>CD423+CD424+CD425</f>
        <v>0</v>
      </c>
      <c r="CE426" s="1243"/>
      <c r="CF426" s="1445"/>
      <c r="CG426" s="1446"/>
      <c r="CH426" s="1446"/>
      <c r="CI426" s="1210">
        <f>CI423+CI424+CI425</f>
        <v>0</v>
      </c>
      <c r="CJ426" s="1210">
        <f>CJ423+CJ424+CJ425</f>
        <v>0</v>
      </c>
      <c r="CK426" s="1210">
        <f>CK423+CK424+CK425</f>
        <v>0</v>
      </c>
      <c r="CL426" s="1210">
        <f>CL423+CL424+CL425</f>
        <v>0</v>
      </c>
      <c r="CM426" s="1243"/>
      <c r="CN426" s="1445"/>
      <c r="CO426" s="1446"/>
      <c r="CP426" s="1446"/>
      <c r="CQ426" s="1210">
        <f>CQ423+CQ424+CQ425</f>
        <v>0</v>
      </c>
      <c r="CR426" s="1210">
        <f>CR423+CR424+CR425</f>
        <v>0</v>
      </c>
      <c r="CS426" s="1210">
        <f>CS423+CS424+CS425</f>
        <v>0</v>
      </c>
      <c r="CT426" s="1210">
        <f>CT423+CT424+CT425</f>
        <v>0</v>
      </c>
      <c r="CU426" s="1243"/>
      <c r="CV426" s="1445"/>
      <c r="CW426" s="1446"/>
      <c r="CX426" s="1446"/>
      <c r="CY426" s="1210">
        <f>CY423+CY424+CY425</f>
        <v>0</v>
      </c>
      <c r="CZ426" s="1210">
        <f>CZ423+CZ424+CZ425</f>
        <v>0</v>
      </c>
      <c r="DA426" s="1210">
        <f>DA423+DA424+DA425</f>
        <v>0</v>
      </c>
      <c r="DB426" s="1210">
        <f>DB423+DB424+DB425</f>
        <v>0</v>
      </c>
      <c r="DC426" s="1243"/>
      <c r="DD426" s="1445"/>
      <c r="DE426" s="1446"/>
      <c r="DF426" s="1446"/>
      <c r="DG426" s="1210">
        <f>DG423+DG424+DG425</f>
        <v>0</v>
      </c>
      <c r="DH426" s="1210">
        <f>DH423+DH424+DH425</f>
        <v>0</v>
      </c>
      <c r="DI426" s="1210">
        <f>DI423+DI424+DI425</f>
        <v>0</v>
      </c>
      <c r="DJ426" s="1210">
        <f>DJ423+DJ424+DJ425</f>
        <v>0</v>
      </c>
      <c r="DK426" s="1243"/>
      <c r="DL426" s="1445"/>
      <c r="DM426" s="1446"/>
      <c r="DN426" s="1446"/>
      <c r="DO426" s="1210">
        <f>DO423+DO424+DO425</f>
        <v>0</v>
      </c>
      <c r="DP426" s="1210">
        <f>DP423+DP424+DP425</f>
        <v>0</v>
      </c>
      <c r="DQ426" s="1210">
        <f>DQ423+DQ424+DQ425</f>
        <v>0</v>
      </c>
      <c r="DR426" s="1210">
        <f>DR423+DR424+DR425</f>
        <v>0</v>
      </c>
      <c r="DS426" s="1243"/>
      <c r="DT426" s="1445"/>
      <c r="DU426" s="1446"/>
      <c r="DV426" s="1446"/>
      <c r="DW426" s="1210">
        <f>DW423+DW424+DW425</f>
        <v>0</v>
      </c>
      <c r="DX426" s="1210">
        <f>DX423+DX424+DX425</f>
        <v>0</v>
      </c>
      <c r="DY426" s="1210">
        <f>DY423+DY424+DY425</f>
        <v>0</v>
      </c>
      <c r="DZ426" s="1210">
        <f>DZ423+DZ424+DZ425</f>
        <v>0</v>
      </c>
      <c r="EA426" s="1243"/>
      <c r="EB426" s="1445"/>
      <c r="EC426" s="1446"/>
      <c r="ED426" s="1446"/>
      <c r="EE426" s="1210">
        <f>EE423+EE424+EE425</f>
        <v>0</v>
      </c>
      <c r="EF426" s="1210">
        <f>EF423+EF424+EF425</f>
        <v>0</v>
      </c>
      <c r="EG426" s="1210">
        <f>EG423+EG424+EG425</f>
        <v>0</v>
      </c>
      <c r="EH426" s="1210">
        <f>EH423+EH424+EH425</f>
        <v>0</v>
      </c>
      <c r="EI426" s="1243"/>
      <c r="EJ426" s="1445"/>
      <c r="EK426" s="1446"/>
      <c r="EL426" s="1446"/>
      <c r="EM426" s="1210">
        <f>EM423+EM424+EM425</f>
        <v>0</v>
      </c>
      <c r="EN426" s="1210">
        <f>EN423+EN424+EN425</f>
        <v>0</v>
      </c>
      <c r="EO426" s="1210">
        <f>EO423+EO424+EO425</f>
        <v>0</v>
      </c>
      <c r="EP426" s="1210">
        <f>EP423+EP424+EP425</f>
        <v>0</v>
      </c>
      <c r="EQ426" s="1243"/>
      <c r="ER426" s="1445"/>
      <c r="ES426" s="1446"/>
      <c r="ET426" s="1446"/>
      <c r="EU426" s="1210">
        <f>EU423+EU424+EU425</f>
        <v>0</v>
      </c>
      <c r="EV426" s="1210">
        <f>EV423+EV424+EV425</f>
        <v>0</v>
      </c>
      <c r="EW426" s="1210">
        <f>EW423+EW424+EW425</f>
        <v>0</v>
      </c>
      <c r="EX426" s="1210">
        <f>EX423+EX424+EX425</f>
        <v>0</v>
      </c>
      <c r="EY426" s="1243"/>
      <c r="EZ426" s="1445"/>
      <c r="FA426" s="1446"/>
      <c r="FB426" s="1446"/>
      <c r="FC426" s="1210">
        <f>FC423+FC424+FC425</f>
        <v>0</v>
      </c>
      <c r="FD426" s="1210">
        <f>FD423+FD424+FD425</f>
        <v>0</v>
      </c>
      <c r="FE426" s="1210">
        <f>FE423+FE424+FE425</f>
        <v>0</v>
      </c>
      <c r="FF426" s="1210">
        <f>FF423+FF424+FF425</f>
        <v>0</v>
      </c>
      <c r="FG426" s="1243"/>
      <c r="FH426" s="1445"/>
      <c r="FI426" s="1446"/>
      <c r="FJ426" s="1446"/>
      <c r="FK426" s="1210">
        <f>FK423+FK424+FK425</f>
        <v>0</v>
      </c>
      <c r="FL426" s="1210">
        <f>FL423+FL424+FL425</f>
        <v>0</v>
      </c>
      <c r="FM426" s="1210">
        <f>FM423+FM424+FM425</f>
        <v>0</v>
      </c>
      <c r="FN426" s="1210">
        <f>FN423+FN424+FN425</f>
        <v>0</v>
      </c>
      <c r="FO426" s="1243"/>
    </row>
    <row r="427" spans="2:171" ht="16.5">
      <c r="B427" s="1107"/>
      <c r="C427" s="1107" t="s">
        <v>300</v>
      </c>
      <c r="D427" s="1447" t="s">
        <v>543</v>
      </c>
      <c r="E427" s="1115"/>
      <c r="F427" s="1450"/>
      <c r="G427" s="1442">
        <f>H427+I427+J427</f>
        <v>0</v>
      </c>
      <c r="H427" s="1442">
        <f>IF($G426=0,0,H426/G426)</f>
        <v>0</v>
      </c>
      <c r="I427" s="1442">
        <f>IF($G426=0,0,I426/G426)</f>
        <v>0</v>
      </c>
      <c r="J427" s="1442">
        <f>IF($G426=0,0,J426/G426)</f>
        <v>0</v>
      </c>
      <c r="K427" s="1451"/>
      <c r="L427" s="1443" t="s">
        <v>543</v>
      </c>
      <c r="M427" s="1452"/>
      <c r="N427" s="1450"/>
      <c r="O427" s="1442">
        <f>P427+Q427+R427</f>
        <v>0</v>
      </c>
      <c r="P427" s="1442">
        <f>IF($G426=0,0,P426/O426)</f>
        <v>0</v>
      </c>
      <c r="Q427" s="1442">
        <f>IF($G426=0,0,Q426/O426)</f>
        <v>0</v>
      </c>
      <c r="R427" s="1442">
        <f>IF($G426=0,0,R426/O426)</f>
        <v>0</v>
      </c>
      <c r="S427" s="1451"/>
      <c r="T427" s="1443" t="s">
        <v>543</v>
      </c>
      <c r="U427" s="1452"/>
      <c r="V427" s="1450"/>
      <c r="W427" s="1442">
        <f>X427+Y427+Z427</f>
        <v>0</v>
      </c>
      <c r="X427" s="1442">
        <f>IF($G426=0,0,X426/W426)</f>
        <v>0</v>
      </c>
      <c r="Y427" s="1442">
        <f>IF($G426=0,0,Y426/W426)</f>
        <v>0</v>
      </c>
      <c r="Z427" s="1442">
        <f>IF($G426=0,0,Z426/W426)</f>
        <v>0</v>
      </c>
      <c r="AA427" s="1451"/>
      <c r="AB427" s="1443" t="s">
        <v>543</v>
      </c>
      <c r="AC427" s="1452"/>
      <c r="AD427" s="1450"/>
      <c r="AE427" s="1442">
        <f>AF427+AG427+AH427</f>
        <v>0</v>
      </c>
      <c r="AF427" s="1442">
        <f>IF($G426=0,0,AF426/AE426)</f>
        <v>0</v>
      </c>
      <c r="AG427" s="1442">
        <f>IF($G426=0,0,AG426/AE426)</f>
        <v>0</v>
      </c>
      <c r="AH427" s="1442">
        <f>IF($G426=0,0,AH426/AE426)</f>
        <v>0</v>
      </c>
      <c r="AI427" s="1451"/>
      <c r="AJ427" s="1443" t="s">
        <v>543</v>
      </c>
      <c r="AK427" s="1452"/>
      <c r="AL427" s="1450"/>
      <c r="AM427" s="1442">
        <f>AN427+AO427+AP427</f>
        <v>0</v>
      </c>
      <c r="AN427" s="1442">
        <f>IF($G426=0,0,AN426/AM426)</f>
        <v>0</v>
      </c>
      <c r="AO427" s="1442">
        <f>IF($G426=0,0,AO426/AM426)</f>
        <v>0</v>
      </c>
      <c r="AP427" s="1442">
        <f>IF($G426=0,0,AP426/AM426)</f>
        <v>0</v>
      </c>
      <c r="AQ427" s="1451"/>
      <c r="AR427" s="1443" t="s">
        <v>543</v>
      </c>
      <c r="AS427" s="1452"/>
      <c r="AT427" s="1450"/>
      <c r="AU427" s="1442">
        <f>AV427+AW427+AX427</f>
        <v>0</v>
      </c>
      <c r="AV427" s="1442">
        <f>IF($G426=0,0,AV426/AU426)</f>
        <v>0</v>
      </c>
      <c r="AW427" s="1442">
        <f>IF($G426=0,0,AW426/AU426)</f>
        <v>0</v>
      </c>
      <c r="AX427" s="1442">
        <f>IF($G426=0,0,AX426/AU426)</f>
        <v>0</v>
      </c>
      <c r="AY427" s="1451"/>
      <c r="AZ427" s="1443" t="s">
        <v>543</v>
      </c>
      <c r="BA427" s="1452"/>
      <c r="BB427" s="1450"/>
      <c r="BC427" s="1442">
        <f>BD427+BE427+BF427</f>
        <v>0</v>
      </c>
      <c r="BD427" s="1442">
        <f>IF($G426=0,0,BD426/BC426)</f>
        <v>0</v>
      </c>
      <c r="BE427" s="1442">
        <f>IF($G426=0,0,BE426/BC426)</f>
        <v>0</v>
      </c>
      <c r="BF427" s="1442">
        <f>IF($G426=0,0,BF426/BC426)</f>
        <v>0</v>
      </c>
      <c r="BG427" s="1451"/>
      <c r="BH427" s="1443" t="s">
        <v>543</v>
      </c>
      <c r="BI427" s="1452"/>
      <c r="BJ427" s="1450"/>
      <c r="BK427" s="1442">
        <f>BL427+BM427+BN427</f>
        <v>0</v>
      </c>
      <c r="BL427" s="1442">
        <f>IF($G426=0,0,BL426/BK426)</f>
        <v>0</v>
      </c>
      <c r="BM427" s="1442">
        <f>IF($G426=0,0,BM426/BK426)</f>
        <v>0</v>
      </c>
      <c r="BN427" s="1442">
        <f>IF($G426=0,0,BN426/BK426)</f>
        <v>0</v>
      </c>
      <c r="BO427" s="1451"/>
      <c r="BP427" s="1443" t="s">
        <v>543</v>
      </c>
      <c r="BQ427" s="1452"/>
      <c r="BR427" s="1450"/>
      <c r="BS427" s="1442">
        <f>BT427+BU427+BV427</f>
        <v>0</v>
      </c>
      <c r="BT427" s="1442">
        <f>IF($G426=0,0,BT426/BS426)</f>
        <v>0</v>
      </c>
      <c r="BU427" s="1442">
        <f>IF($G426=0,0,BU426/BS426)</f>
        <v>0</v>
      </c>
      <c r="BV427" s="1442">
        <f>IF($G426=0,0,BV426/BS426)</f>
        <v>0</v>
      </c>
      <c r="BW427" s="1451"/>
      <c r="BX427" s="1443" t="s">
        <v>543</v>
      </c>
      <c r="BY427" s="1452"/>
      <c r="BZ427" s="1450"/>
      <c r="CA427" s="1442">
        <f>CB427+CC427+CD427</f>
        <v>0</v>
      </c>
      <c r="CB427" s="1442">
        <f>IF($G426=0,0,CB426/CA426)</f>
        <v>0</v>
      </c>
      <c r="CC427" s="1442">
        <f>IF($G426=0,0,CC426/CA426)</f>
        <v>0</v>
      </c>
      <c r="CD427" s="1442">
        <f>IF($G426=0,0,CD426/CA426)</f>
        <v>0</v>
      </c>
      <c r="CE427" s="1451"/>
      <c r="CF427" s="1443" t="s">
        <v>543</v>
      </c>
      <c r="CG427" s="1452"/>
      <c r="CH427" s="1450"/>
      <c r="CI427" s="1442">
        <f>CJ427+CK427+CL427</f>
        <v>0</v>
      </c>
      <c r="CJ427" s="1442">
        <f>IF($G426=0,0,CJ426/CI426)</f>
        <v>0</v>
      </c>
      <c r="CK427" s="1442">
        <f>IF($G426=0,0,CK426/CI426)</f>
        <v>0</v>
      </c>
      <c r="CL427" s="1442">
        <f>IF($G426=0,0,CL426/CI426)</f>
        <v>0</v>
      </c>
      <c r="CM427" s="1451"/>
      <c r="CN427" s="1443" t="s">
        <v>543</v>
      </c>
      <c r="CO427" s="1452"/>
      <c r="CP427" s="1450"/>
      <c r="CQ427" s="1442">
        <f>CR427+CS427+CT427</f>
        <v>0</v>
      </c>
      <c r="CR427" s="1442">
        <f>IF($G426=0,0,CR426/CQ426)</f>
        <v>0</v>
      </c>
      <c r="CS427" s="1442">
        <f>IF($G426=0,0,CS426/CQ426)</f>
        <v>0</v>
      </c>
      <c r="CT427" s="1442">
        <f>IF($G426=0,0,CT426/CQ426)</f>
        <v>0</v>
      </c>
      <c r="CU427" s="1451"/>
      <c r="CV427" s="1443" t="s">
        <v>543</v>
      </c>
      <c r="CW427" s="1452"/>
      <c r="CX427" s="1450"/>
      <c r="CY427" s="1442">
        <f>CZ427+DA427+DB427</f>
        <v>0</v>
      </c>
      <c r="CZ427" s="1442">
        <f>IF($G426=0,0,CZ426/CY426)</f>
        <v>0</v>
      </c>
      <c r="DA427" s="1442">
        <f>IF($G426=0,0,DA426/CY426)</f>
        <v>0</v>
      </c>
      <c r="DB427" s="1442">
        <f>IF($G426=0,0,DB426/CY426)</f>
        <v>0</v>
      </c>
      <c r="DC427" s="1451"/>
      <c r="DD427" s="1443" t="s">
        <v>543</v>
      </c>
      <c r="DE427" s="1452"/>
      <c r="DF427" s="1450"/>
      <c r="DG427" s="1442">
        <f>DH427+DI427+DJ427</f>
        <v>0</v>
      </c>
      <c r="DH427" s="1442">
        <f>IF($G426=0,0,DH426/DG426)</f>
        <v>0</v>
      </c>
      <c r="DI427" s="1442">
        <f>IF($G426=0,0,DI426/DG426)</f>
        <v>0</v>
      </c>
      <c r="DJ427" s="1442">
        <f>IF($G426=0,0,DJ426/DG426)</f>
        <v>0</v>
      </c>
      <c r="DK427" s="1451"/>
      <c r="DL427" s="1443" t="s">
        <v>543</v>
      </c>
      <c r="DM427" s="1452"/>
      <c r="DN427" s="1450"/>
      <c r="DO427" s="1442">
        <f>DP427+DQ427+DR427</f>
        <v>0</v>
      </c>
      <c r="DP427" s="1442">
        <f>IF($G426=0,0,DP426/DO426)</f>
        <v>0</v>
      </c>
      <c r="DQ427" s="1442">
        <f>IF($G426=0,0,DQ426/DO426)</f>
        <v>0</v>
      </c>
      <c r="DR427" s="1442">
        <f>IF($G426=0,0,DR426/DO426)</f>
        <v>0</v>
      </c>
      <c r="DS427" s="1451"/>
      <c r="DT427" s="1443" t="s">
        <v>543</v>
      </c>
      <c r="DU427" s="1452"/>
      <c r="DV427" s="1450"/>
      <c r="DW427" s="1442">
        <f>DX427+DY427+DZ427</f>
        <v>0</v>
      </c>
      <c r="DX427" s="1442">
        <f>IF($G426=0,0,DX426/DW426)</f>
        <v>0</v>
      </c>
      <c r="DY427" s="1442">
        <f>IF($G426=0,0,DY426/DW426)</f>
        <v>0</v>
      </c>
      <c r="DZ427" s="1442">
        <f>IF($G426=0,0,DZ426/DW426)</f>
        <v>0</v>
      </c>
      <c r="EA427" s="1451"/>
      <c r="EB427" s="1443" t="s">
        <v>543</v>
      </c>
      <c r="EC427" s="1452"/>
      <c r="ED427" s="1450"/>
      <c r="EE427" s="1442">
        <f>EF427+EG427+EH427</f>
        <v>0</v>
      </c>
      <c r="EF427" s="1442">
        <f>IF($G426=0,0,EF426/EE426)</f>
        <v>0</v>
      </c>
      <c r="EG427" s="1442">
        <f>IF($G426=0,0,EG426/EE426)</f>
        <v>0</v>
      </c>
      <c r="EH427" s="1442">
        <f>IF($G426=0,0,EH426/EE426)</f>
        <v>0</v>
      </c>
      <c r="EI427" s="1451"/>
      <c r="EJ427" s="1443" t="s">
        <v>543</v>
      </c>
      <c r="EK427" s="1452"/>
      <c r="EL427" s="1450"/>
      <c r="EM427" s="1442">
        <f>EN427+EO427+EP427</f>
        <v>0</v>
      </c>
      <c r="EN427" s="1442">
        <f>IF($G426=0,0,EN426/EM426)</f>
        <v>0</v>
      </c>
      <c r="EO427" s="1442">
        <f>IF($G426=0,0,EO426/EM426)</f>
        <v>0</v>
      </c>
      <c r="EP427" s="1442">
        <f>IF($G426=0,0,EP426/EM426)</f>
        <v>0</v>
      </c>
      <c r="EQ427" s="1451"/>
      <c r="ER427" s="1443" t="s">
        <v>543</v>
      </c>
      <c r="ES427" s="1452"/>
      <c r="ET427" s="1450"/>
      <c r="EU427" s="1442">
        <f>EV427+EW427+EX427</f>
        <v>0</v>
      </c>
      <c r="EV427" s="1442">
        <f>IF($G426=0,0,EV426/EU426)</f>
        <v>0</v>
      </c>
      <c r="EW427" s="1442">
        <f>IF($G426=0,0,EW426/EU426)</f>
        <v>0</v>
      </c>
      <c r="EX427" s="1442">
        <f>IF($G426=0,0,EX426/EU426)</f>
        <v>0</v>
      </c>
      <c r="EY427" s="1451"/>
      <c r="EZ427" s="1443" t="s">
        <v>543</v>
      </c>
      <c r="FA427" s="1452"/>
      <c r="FB427" s="1450"/>
      <c r="FC427" s="1442">
        <f>FD427+FE427+FF427</f>
        <v>0</v>
      </c>
      <c r="FD427" s="1442">
        <f>IF($G426=0,0,FD426/FC426)</f>
        <v>0</v>
      </c>
      <c r="FE427" s="1442">
        <f>IF($G426=0,0,FE426/FC426)</f>
        <v>0</v>
      </c>
      <c r="FF427" s="1442">
        <f>IF($G426=0,0,FF426/FC426)</f>
        <v>0</v>
      </c>
      <c r="FG427" s="1451"/>
      <c r="FH427" s="1443" t="s">
        <v>543</v>
      </c>
      <c r="FI427" s="1452"/>
      <c r="FJ427" s="1450"/>
      <c r="FK427" s="1442">
        <f>FL427+FM427+FN427</f>
        <v>0</v>
      </c>
      <c r="FL427" s="1442">
        <f>IF($G426=0,0,FL426/FK426)</f>
        <v>0</v>
      </c>
      <c r="FM427" s="1442">
        <f>IF($G426=0,0,FM426/FK426)</f>
        <v>0</v>
      </c>
      <c r="FN427" s="1442">
        <f>IF($G426=0,0,FN426/FK426)</f>
        <v>0</v>
      </c>
      <c r="FO427" s="1451"/>
    </row>
    <row r="428" spans="2:171">
      <c r="K428" s="1243"/>
      <c r="S428" s="1451"/>
      <c r="AA428" s="1451"/>
      <c r="AI428" s="1451"/>
      <c r="AQ428" s="1451"/>
      <c r="AY428" s="1451"/>
      <c r="BG428" s="1451"/>
      <c r="BO428" s="1451"/>
      <c r="BW428" s="1451"/>
      <c r="CE428" s="1451"/>
      <c r="CM428" s="1451"/>
      <c r="CU428" s="1451"/>
      <c r="DC428" s="1451"/>
      <c r="DK428" s="1451"/>
      <c r="DS428" s="1451"/>
      <c r="EA428" s="1451"/>
      <c r="EI428" s="1451"/>
      <c r="EQ428" s="1451"/>
      <c r="EY428" s="1451"/>
      <c r="FG428" s="1451"/>
      <c r="FO428" s="1451"/>
    </row>
    <row r="429" spans="2:171" ht="16.5">
      <c r="E429" s="1075" t="s">
        <v>452</v>
      </c>
      <c r="G429" s="1076" t="s">
        <v>96</v>
      </c>
      <c r="H429" s="1076" t="s">
        <v>97</v>
      </c>
      <c r="I429" s="1076" t="s">
        <v>98</v>
      </c>
      <c r="J429" s="1077" t="s">
        <v>443</v>
      </c>
      <c r="K429" s="1243"/>
      <c r="O429" s="1076" t="s">
        <v>96</v>
      </c>
      <c r="P429" s="1076" t="s">
        <v>97</v>
      </c>
      <c r="Q429" s="1076" t="s">
        <v>98</v>
      </c>
      <c r="R429" s="1077" t="s">
        <v>443</v>
      </c>
      <c r="S429" s="1451"/>
      <c r="W429" s="1076" t="s">
        <v>96</v>
      </c>
      <c r="X429" s="1076" t="s">
        <v>97</v>
      </c>
      <c r="Y429" s="1076" t="s">
        <v>98</v>
      </c>
      <c r="Z429" s="1077" t="s">
        <v>443</v>
      </c>
      <c r="AA429" s="1451"/>
      <c r="AE429" s="1076" t="s">
        <v>96</v>
      </c>
      <c r="AF429" s="1076" t="s">
        <v>97</v>
      </c>
      <c r="AG429" s="1076" t="s">
        <v>98</v>
      </c>
      <c r="AH429" s="1077" t="s">
        <v>443</v>
      </c>
      <c r="AI429" s="1451"/>
      <c r="AM429" s="1076" t="s">
        <v>96</v>
      </c>
      <c r="AN429" s="1076" t="s">
        <v>97</v>
      </c>
      <c r="AO429" s="1076" t="s">
        <v>98</v>
      </c>
      <c r="AP429" s="1077" t="s">
        <v>443</v>
      </c>
      <c r="AQ429" s="1451"/>
      <c r="AU429" s="1076" t="s">
        <v>96</v>
      </c>
      <c r="AV429" s="1076" t="s">
        <v>97</v>
      </c>
      <c r="AW429" s="1076" t="s">
        <v>98</v>
      </c>
      <c r="AX429" s="1077" t="s">
        <v>443</v>
      </c>
      <c r="AY429" s="1451"/>
      <c r="BC429" s="1076" t="s">
        <v>96</v>
      </c>
      <c r="BD429" s="1076" t="s">
        <v>97</v>
      </c>
      <c r="BE429" s="1076" t="s">
        <v>98</v>
      </c>
      <c r="BF429" s="1077" t="s">
        <v>443</v>
      </c>
      <c r="BG429" s="1451"/>
      <c r="BK429" s="1076" t="s">
        <v>96</v>
      </c>
      <c r="BL429" s="1076" t="s">
        <v>97</v>
      </c>
      <c r="BM429" s="1076" t="s">
        <v>98</v>
      </c>
      <c r="BN429" s="1077" t="s">
        <v>443</v>
      </c>
      <c r="BO429" s="1451"/>
      <c r="BS429" s="1076" t="s">
        <v>96</v>
      </c>
      <c r="BT429" s="1076" t="s">
        <v>97</v>
      </c>
      <c r="BU429" s="1076" t="s">
        <v>98</v>
      </c>
      <c r="BV429" s="1077" t="s">
        <v>443</v>
      </c>
      <c r="BW429" s="1451"/>
      <c r="CA429" s="1076" t="s">
        <v>96</v>
      </c>
      <c r="CB429" s="1076" t="s">
        <v>97</v>
      </c>
      <c r="CC429" s="1076" t="s">
        <v>98</v>
      </c>
      <c r="CD429" s="1077" t="s">
        <v>443</v>
      </c>
      <c r="CE429" s="1451"/>
      <c r="CI429" s="1076" t="s">
        <v>96</v>
      </c>
      <c r="CJ429" s="1076" t="s">
        <v>97</v>
      </c>
      <c r="CK429" s="1076" t="s">
        <v>98</v>
      </c>
      <c r="CL429" s="1077" t="s">
        <v>443</v>
      </c>
      <c r="CM429" s="1451"/>
      <c r="CQ429" s="1076" t="s">
        <v>96</v>
      </c>
      <c r="CR429" s="1076" t="s">
        <v>97</v>
      </c>
      <c r="CS429" s="1076" t="s">
        <v>98</v>
      </c>
      <c r="CT429" s="1077" t="s">
        <v>443</v>
      </c>
      <c r="CU429" s="1451"/>
      <c r="CY429" s="1076" t="s">
        <v>96</v>
      </c>
      <c r="CZ429" s="1076" t="s">
        <v>97</v>
      </c>
      <c r="DA429" s="1076" t="s">
        <v>98</v>
      </c>
      <c r="DB429" s="1077" t="s">
        <v>443</v>
      </c>
      <c r="DC429" s="1451"/>
      <c r="DG429" s="1076" t="s">
        <v>96</v>
      </c>
      <c r="DH429" s="1076" t="s">
        <v>97</v>
      </c>
      <c r="DI429" s="1076" t="s">
        <v>98</v>
      </c>
      <c r="DJ429" s="1077" t="s">
        <v>443</v>
      </c>
      <c r="DK429" s="1451"/>
      <c r="DO429" s="1076" t="s">
        <v>96</v>
      </c>
      <c r="DP429" s="1076" t="s">
        <v>97</v>
      </c>
      <c r="DQ429" s="1076" t="s">
        <v>98</v>
      </c>
      <c r="DR429" s="1077" t="s">
        <v>443</v>
      </c>
      <c r="DS429" s="1451"/>
      <c r="DW429" s="1076" t="s">
        <v>96</v>
      </c>
      <c r="DX429" s="1076" t="s">
        <v>97</v>
      </c>
      <c r="DY429" s="1076" t="s">
        <v>98</v>
      </c>
      <c r="DZ429" s="1077" t="s">
        <v>443</v>
      </c>
      <c r="EA429" s="1451"/>
      <c r="EE429" s="1076" t="s">
        <v>96</v>
      </c>
      <c r="EF429" s="1076" t="s">
        <v>97</v>
      </c>
      <c r="EG429" s="1076" t="s">
        <v>98</v>
      </c>
      <c r="EH429" s="1077" t="s">
        <v>443</v>
      </c>
      <c r="EI429" s="1451"/>
      <c r="EM429" s="1076" t="s">
        <v>96</v>
      </c>
      <c r="EN429" s="1076" t="s">
        <v>97</v>
      </c>
      <c r="EO429" s="1076" t="s">
        <v>98</v>
      </c>
      <c r="EP429" s="1077" t="s">
        <v>443</v>
      </c>
      <c r="EQ429" s="1451"/>
      <c r="EU429" s="1076" t="s">
        <v>96</v>
      </c>
      <c r="EV429" s="1076" t="s">
        <v>97</v>
      </c>
      <c r="EW429" s="1076" t="s">
        <v>98</v>
      </c>
      <c r="EX429" s="1077" t="s">
        <v>443</v>
      </c>
      <c r="EY429" s="1451"/>
      <c r="FC429" s="1076" t="s">
        <v>96</v>
      </c>
      <c r="FD429" s="1076" t="s">
        <v>97</v>
      </c>
      <c r="FE429" s="1076" t="s">
        <v>98</v>
      </c>
      <c r="FF429" s="1077" t="s">
        <v>443</v>
      </c>
      <c r="FG429" s="1451"/>
      <c r="FK429" s="1076" t="s">
        <v>96</v>
      </c>
      <c r="FL429" s="1076" t="s">
        <v>97</v>
      </c>
      <c r="FM429" s="1076" t="s">
        <v>98</v>
      </c>
      <c r="FN429" s="1077" t="s">
        <v>443</v>
      </c>
      <c r="FO429" s="1451"/>
    </row>
    <row r="430" spans="2:171">
      <c r="B430" s="1070"/>
      <c r="C430" s="1070" t="s">
        <v>458</v>
      </c>
      <c r="D430" s="1445"/>
      <c r="E430" s="1198"/>
      <c r="G430" s="1200">
        <f>G426</f>
        <v>0</v>
      </c>
      <c r="H430" s="1200">
        <f>H426</f>
        <v>0</v>
      </c>
      <c r="I430" s="1200">
        <f>I426</f>
        <v>0</v>
      </c>
      <c r="J430" s="1200">
        <f>J426</f>
        <v>0</v>
      </c>
      <c r="K430" s="1451"/>
      <c r="L430" s="1445"/>
      <c r="M430" s="1446"/>
      <c r="N430" s="1446"/>
      <c r="O430" s="1200">
        <f>O426</f>
        <v>0</v>
      </c>
      <c r="P430" s="1200">
        <f>P426</f>
        <v>0</v>
      </c>
      <c r="Q430" s="1200">
        <f>Q426</f>
        <v>0</v>
      </c>
      <c r="R430" s="1200">
        <f>R426</f>
        <v>0</v>
      </c>
      <c r="S430" s="1451"/>
      <c r="T430" s="1445"/>
      <c r="U430" s="1446"/>
      <c r="V430" s="1446"/>
      <c r="W430" s="1200">
        <f>W426</f>
        <v>0</v>
      </c>
      <c r="X430" s="1200">
        <f>X426</f>
        <v>0</v>
      </c>
      <c r="Y430" s="1200">
        <f>Y426</f>
        <v>0</v>
      </c>
      <c r="Z430" s="1200">
        <f>Z426</f>
        <v>0</v>
      </c>
      <c r="AA430" s="1451"/>
      <c r="AB430" s="1445"/>
      <c r="AC430" s="1446"/>
      <c r="AD430" s="1446"/>
      <c r="AE430" s="1200">
        <f>AE426</f>
        <v>0</v>
      </c>
      <c r="AF430" s="1200">
        <f>AF426</f>
        <v>0</v>
      </c>
      <c r="AG430" s="1200">
        <f>AG426</f>
        <v>0</v>
      </c>
      <c r="AH430" s="1200">
        <f>AH426</f>
        <v>0</v>
      </c>
      <c r="AI430" s="1451"/>
      <c r="AJ430" s="1445"/>
      <c r="AK430" s="1446"/>
      <c r="AL430" s="1446"/>
      <c r="AM430" s="1200">
        <f>AM426</f>
        <v>0</v>
      </c>
      <c r="AN430" s="1200">
        <f>AN426</f>
        <v>0</v>
      </c>
      <c r="AO430" s="1200">
        <f>AO426</f>
        <v>0</v>
      </c>
      <c r="AP430" s="1200">
        <f>AP426</f>
        <v>0</v>
      </c>
      <c r="AQ430" s="1451"/>
      <c r="AR430" s="1445"/>
      <c r="AS430" s="1446"/>
      <c r="AT430" s="1446"/>
      <c r="AU430" s="1200">
        <f>AU426</f>
        <v>0</v>
      </c>
      <c r="AV430" s="1200">
        <f>AV426</f>
        <v>0</v>
      </c>
      <c r="AW430" s="1200">
        <f>AW426</f>
        <v>0</v>
      </c>
      <c r="AX430" s="1200">
        <f>AX426</f>
        <v>0</v>
      </c>
      <c r="AY430" s="1451"/>
      <c r="AZ430" s="1445"/>
      <c r="BA430" s="1446"/>
      <c r="BB430" s="1446"/>
      <c r="BC430" s="1200">
        <f>BC426</f>
        <v>0</v>
      </c>
      <c r="BD430" s="1200">
        <f>BD426</f>
        <v>0</v>
      </c>
      <c r="BE430" s="1200">
        <f>BE426</f>
        <v>0</v>
      </c>
      <c r="BF430" s="1200">
        <f>BF426</f>
        <v>0</v>
      </c>
      <c r="BG430" s="1451"/>
      <c r="BH430" s="1445"/>
      <c r="BI430" s="1446"/>
      <c r="BJ430" s="1446"/>
      <c r="BK430" s="1200">
        <f>BK426</f>
        <v>0</v>
      </c>
      <c r="BL430" s="1200">
        <f>BL426</f>
        <v>0</v>
      </c>
      <c r="BM430" s="1200">
        <f>BM426</f>
        <v>0</v>
      </c>
      <c r="BN430" s="1200">
        <f>BN426</f>
        <v>0</v>
      </c>
      <c r="BO430" s="1451"/>
      <c r="BP430" s="1445"/>
      <c r="BQ430" s="1446"/>
      <c r="BR430" s="1446"/>
      <c r="BS430" s="1200">
        <f>BS426</f>
        <v>0</v>
      </c>
      <c r="BT430" s="1200">
        <f>BT426</f>
        <v>0</v>
      </c>
      <c r="BU430" s="1200">
        <f>BU426</f>
        <v>0</v>
      </c>
      <c r="BV430" s="1200">
        <f>BV426</f>
        <v>0</v>
      </c>
      <c r="BW430" s="1451"/>
      <c r="BX430" s="1445"/>
      <c r="BY430" s="1446"/>
      <c r="BZ430" s="1446"/>
      <c r="CA430" s="1200">
        <f>CA426</f>
        <v>0</v>
      </c>
      <c r="CB430" s="1200">
        <f>CB426</f>
        <v>0</v>
      </c>
      <c r="CC430" s="1200">
        <f>CC426</f>
        <v>0</v>
      </c>
      <c r="CD430" s="1200">
        <f>CD426</f>
        <v>0</v>
      </c>
      <c r="CE430" s="1451"/>
      <c r="CF430" s="1445"/>
      <c r="CG430" s="1446"/>
      <c r="CH430" s="1446"/>
      <c r="CI430" s="1200">
        <f>CI426</f>
        <v>0</v>
      </c>
      <c r="CJ430" s="1200">
        <f>CJ426</f>
        <v>0</v>
      </c>
      <c r="CK430" s="1200">
        <f>CK426</f>
        <v>0</v>
      </c>
      <c r="CL430" s="1200">
        <f>CL426</f>
        <v>0</v>
      </c>
      <c r="CM430" s="1451"/>
      <c r="CN430" s="1445"/>
      <c r="CO430" s="1446"/>
      <c r="CP430" s="1446"/>
      <c r="CQ430" s="1200">
        <f>CQ426</f>
        <v>0</v>
      </c>
      <c r="CR430" s="1200">
        <f>CR426</f>
        <v>0</v>
      </c>
      <c r="CS430" s="1200">
        <f>CS426</f>
        <v>0</v>
      </c>
      <c r="CT430" s="1200">
        <f>CT426</f>
        <v>0</v>
      </c>
      <c r="CU430" s="1451"/>
      <c r="CV430" s="1445"/>
      <c r="CW430" s="1446"/>
      <c r="CX430" s="1446"/>
      <c r="CY430" s="1200">
        <f>CY426</f>
        <v>0</v>
      </c>
      <c r="CZ430" s="1200">
        <f>CZ426</f>
        <v>0</v>
      </c>
      <c r="DA430" s="1200">
        <f>DA426</f>
        <v>0</v>
      </c>
      <c r="DB430" s="1200">
        <f>DB426</f>
        <v>0</v>
      </c>
      <c r="DC430" s="1451"/>
      <c r="DD430" s="1445"/>
      <c r="DE430" s="1446"/>
      <c r="DF430" s="1446"/>
      <c r="DG430" s="1200">
        <f>DG426</f>
        <v>0</v>
      </c>
      <c r="DH430" s="1200">
        <f>DH426</f>
        <v>0</v>
      </c>
      <c r="DI430" s="1200">
        <f>DI426</f>
        <v>0</v>
      </c>
      <c r="DJ430" s="1200">
        <f>DJ426</f>
        <v>0</v>
      </c>
      <c r="DK430" s="1451"/>
      <c r="DL430" s="1445"/>
      <c r="DM430" s="1446"/>
      <c r="DN430" s="1446"/>
      <c r="DO430" s="1200">
        <f>DO426</f>
        <v>0</v>
      </c>
      <c r="DP430" s="1200">
        <f>DP426</f>
        <v>0</v>
      </c>
      <c r="DQ430" s="1200">
        <f>DQ426</f>
        <v>0</v>
      </c>
      <c r="DR430" s="1200">
        <f>DR426</f>
        <v>0</v>
      </c>
      <c r="DS430" s="1451"/>
      <c r="DT430" s="1445"/>
      <c r="DU430" s="1446"/>
      <c r="DV430" s="1446"/>
      <c r="DW430" s="1200">
        <f>DW426</f>
        <v>0</v>
      </c>
      <c r="DX430" s="1200">
        <f>DX426</f>
        <v>0</v>
      </c>
      <c r="DY430" s="1200">
        <f>DY426</f>
        <v>0</v>
      </c>
      <c r="DZ430" s="1200">
        <f>DZ426</f>
        <v>0</v>
      </c>
      <c r="EA430" s="1451"/>
      <c r="EB430" s="1445"/>
      <c r="EC430" s="1446"/>
      <c r="ED430" s="1446"/>
      <c r="EE430" s="1200">
        <f>EE426</f>
        <v>0</v>
      </c>
      <c r="EF430" s="1200">
        <f>EF426</f>
        <v>0</v>
      </c>
      <c r="EG430" s="1200">
        <f>EG426</f>
        <v>0</v>
      </c>
      <c r="EH430" s="1200">
        <f>EH426</f>
        <v>0</v>
      </c>
      <c r="EI430" s="1451"/>
      <c r="EJ430" s="1445"/>
      <c r="EK430" s="1446"/>
      <c r="EL430" s="1446"/>
      <c r="EM430" s="1200">
        <f>EM426</f>
        <v>0</v>
      </c>
      <c r="EN430" s="1200">
        <f>EN426</f>
        <v>0</v>
      </c>
      <c r="EO430" s="1200">
        <f>EO426</f>
        <v>0</v>
      </c>
      <c r="EP430" s="1200">
        <f>EP426</f>
        <v>0</v>
      </c>
      <c r="EQ430" s="1451"/>
      <c r="ER430" s="1445"/>
      <c r="ES430" s="1446"/>
      <c r="ET430" s="1446"/>
      <c r="EU430" s="1200">
        <f>EU426</f>
        <v>0</v>
      </c>
      <c r="EV430" s="1200">
        <f>EV426</f>
        <v>0</v>
      </c>
      <c r="EW430" s="1200">
        <f>EW426</f>
        <v>0</v>
      </c>
      <c r="EX430" s="1200">
        <f>EX426</f>
        <v>0</v>
      </c>
      <c r="EY430" s="1451"/>
      <c r="EZ430" s="1445"/>
      <c r="FA430" s="1446"/>
      <c r="FB430" s="1446"/>
      <c r="FC430" s="1200">
        <f>FC426</f>
        <v>0</v>
      </c>
      <c r="FD430" s="1200">
        <f>FD426</f>
        <v>0</v>
      </c>
      <c r="FE430" s="1200">
        <f>FE426</f>
        <v>0</v>
      </c>
      <c r="FF430" s="1200">
        <f>FF426</f>
        <v>0</v>
      </c>
      <c r="FG430" s="1451"/>
      <c r="FH430" s="1445"/>
      <c r="FI430" s="1446"/>
      <c r="FJ430" s="1446"/>
      <c r="FK430" s="1200">
        <f>FK426</f>
        <v>0</v>
      </c>
      <c r="FL430" s="1200">
        <f>FL426</f>
        <v>0</v>
      </c>
      <c r="FM430" s="1200">
        <f>FM426</f>
        <v>0</v>
      </c>
      <c r="FN430" s="1200">
        <f>FN426</f>
        <v>0</v>
      </c>
      <c r="FO430" s="1451"/>
    </row>
    <row r="431" spans="2:171">
      <c r="B431" s="1070"/>
      <c r="C431" s="1070" t="s">
        <v>459</v>
      </c>
      <c r="D431" s="1445"/>
      <c r="E431" s="1198" t="str">
        <f>E16</f>
        <v>DIST</v>
      </c>
      <c r="G431" s="1200">
        <f t="shared" ref="G431:J433" si="1320">G16</f>
        <v>0</v>
      </c>
      <c r="H431" s="1200">
        <f t="shared" si="1320"/>
        <v>0</v>
      </c>
      <c r="I431" s="1200">
        <f t="shared" si="1320"/>
        <v>0</v>
      </c>
      <c r="J431" s="1200">
        <f t="shared" si="1320"/>
        <v>0</v>
      </c>
      <c r="K431" s="1243"/>
      <c r="L431" s="1445"/>
      <c r="M431" s="1446"/>
      <c r="N431" s="1446"/>
      <c r="O431" s="1200">
        <f t="shared" ref="O431:R433" si="1321">O16</f>
        <v>0</v>
      </c>
      <c r="P431" s="1200">
        <f t="shared" si="1321"/>
        <v>0</v>
      </c>
      <c r="Q431" s="1200">
        <f t="shared" si="1321"/>
        <v>0</v>
      </c>
      <c r="R431" s="1200">
        <f t="shared" si="1321"/>
        <v>0</v>
      </c>
      <c r="S431" s="1243"/>
      <c r="T431" s="1445"/>
      <c r="U431" s="1446"/>
      <c r="V431" s="1446"/>
      <c r="W431" s="1200">
        <f t="shared" ref="W431:Z433" si="1322">W16</f>
        <v>0</v>
      </c>
      <c r="X431" s="1200">
        <f t="shared" si="1322"/>
        <v>0</v>
      </c>
      <c r="Y431" s="1200">
        <f t="shared" si="1322"/>
        <v>0</v>
      </c>
      <c r="Z431" s="1200">
        <f t="shared" si="1322"/>
        <v>0</v>
      </c>
      <c r="AA431" s="1243"/>
      <c r="AB431" s="1445"/>
      <c r="AC431" s="1446"/>
      <c r="AD431" s="1446"/>
      <c r="AE431" s="1200">
        <f t="shared" ref="AE431:AH433" si="1323">AE16</f>
        <v>0</v>
      </c>
      <c r="AF431" s="1200">
        <f t="shared" si="1323"/>
        <v>0</v>
      </c>
      <c r="AG431" s="1200">
        <f t="shared" si="1323"/>
        <v>0</v>
      </c>
      <c r="AH431" s="1200">
        <f t="shared" si="1323"/>
        <v>0</v>
      </c>
      <c r="AI431" s="1243"/>
      <c r="AJ431" s="1445"/>
      <c r="AK431" s="1446"/>
      <c r="AL431" s="1446"/>
      <c r="AM431" s="1200">
        <f t="shared" ref="AM431:AP433" si="1324">AM16</f>
        <v>0</v>
      </c>
      <c r="AN431" s="1200">
        <f t="shared" si="1324"/>
        <v>0</v>
      </c>
      <c r="AO431" s="1200">
        <f t="shared" si="1324"/>
        <v>0</v>
      </c>
      <c r="AP431" s="1200">
        <f t="shared" si="1324"/>
        <v>0</v>
      </c>
      <c r="AQ431" s="1243"/>
      <c r="AR431" s="1445"/>
      <c r="AS431" s="1446"/>
      <c r="AT431" s="1446"/>
      <c r="AU431" s="1200">
        <f t="shared" ref="AU431:AX433" si="1325">AU16</f>
        <v>0</v>
      </c>
      <c r="AV431" s="1200">
        <f t="shared" si="1325"/>
        <v>0</v>
      </c>
      <c r="AW431" s="1200">
        <f t="shared" si="1325"/>
        <v>0</v>
      </c>
      <c r="AX431" s="1200">
        <f t="shared" si="1325"/>
        <v>0</v>
      </c>
      <c r="AY431" s="1243"/>
      <c r="AZ431" s="1445"/>
      <c r="BA431" s="1446"/>
      <c r="BB431" s="1446"/>
      <c r="BC431" s="1200">
        <f t="shared" ref="BC431:BF433" si="1326">BC16</f>
        <v>0</v>
      </c>
      <c r="BD431" s="1200">
        <f t="shared" si="1326"/>
        <v>0</v>
      </c>
      <c r="BE431" s="1200">
        <f t="shared" si="1326"/>
        <v>0</v>
      </c>
      <c r="BF431" s="1200">
        <f t="shared" si="1326"/>
        <v>0</v>
      </c>
      <c r="BG431" s="1243"/>
      <c r="BH431" s="1445"/>
      <c r="BI431" s="1446"/>
      <c r="BJ431" s="1446"/>
      <c r="BK431" s="1200">
        <f t="shared" ref="BK431:BN433" si="1327">BK16</f>
        <v>0</v>
      </c>
      <c r="BL431" s="1200">
        <f t="shared" si="1327"/>
        <v>0</v>
      </c>
      <c r="BM431" s="1200">
        <f t="shared" si="1327"/>
        <v>0</v>
      </c>
      <c r="BN431" s="1200">
        <f t="shared" si="1327"/>
        <v>0</v>
      </c>
      <c r="BO431" s="1243"/>
      <c r="BP431" s="1445"/>
      <c r="BQ431" s="1446"/>
      <c r="BR431" s="1446"/>
      <c r="BS431" s="1200">
        <f t="shared" ref="BS431:BV433" si="1328">BS16</f>
        <v>0</v>
      </c>
      <c r="BT431" s="1200">
        <f t="shared" si="1328"/>
        <v>0</v>
      </c>
      <c r="BU431" s="1200">
        <f t="shared" si="1328"/>
        <v>0</v>
      </c>
      <c r="BV431" s="1200">
        <f t="shared" si="1328"/>
        <v>0</v>
      </c>
      <c r="BW431" s="1243"/>
      <c r="BX431" s="1445"/>
      <c r="BY431" s="1446"/>
      <c r="BZ431" s="1446"/>
      <c r="CA431" s="1200">
        <f t="shared" ref="CA431:CD433" si="1329">CA16</f>
        <v>0</v>
      </c>
      <c r="CB431" s="1200">
        <f t="shared" si="1329"/>
        <v>0</v>
      </c>
      <c r="CC431" s="1200">
        <f t="shared" si="1329"/>
        <v>0</v>
      </c>
      <c r="CD431" s="1200">
        <f t="shared" si="1329"/>
        <v>0</v>
      </c>
      <c r="CE431" s="1243"/>
      <c r="CF431" s="1445"/>
      <c r="CG431" s="1446"/>
      <c r="CH431" s="1446"/>
      <c r="CI431" s="1200">
        <f t="shared" ref="CI431:CL433" si="1330">CI16</f>
        <v>0</v>
      </c>
      <c r="CJ431" s="1200">
        <f t="shared" si="1330"/>
        <v>0</v>
      </c>
      <c r="CK431" s="1200">
        <f t="shared" si="1330"/>
        <v>0</v>
      </c>
      <c r="CL431" s="1200">
        <f t="shared" si="1330"/>
        <v>0</v>
      </c>
      <c r="CM431" s="1243"/>
      <c r="CN431" s="1445"/>
      <c r="CO431" s="1446"/>
      <c r="CP431" s="1446"/>
      <c r="CQ431" s="1200">
        <f t="shared" ref="CQ431:CT433" si="1331">CQ16</f>
        <v>0</v>
      </c>
      <c r="CR431" s="1200">
        <f t="shared" si="1331"/>
        <v>0</v>
      </c>
      <c r="CS431" s="1200">
        <f t="shared" si="1331"/>
        <v>0</v>
      </c>
      <c r="CT431" s="1200">
        <f t="shared" si="1331"/>
        <v>0</v>
      </c>
      <c r="CU431" s="1243"/>
      <c r="CV431" s="1445"/>
      <c r="CW431" s="1446"/>
      <c r="CX431" s="1446"/>
      <c r="CY431" s="1200">
        <f t="shared" ref="CY431:DB433" si="1332">CY16</f>
        <v>0</v>
      </c>
      <c r="CZ431" s="1200">
        <f t="shared" si="1332"/>
        <v>0</v>
      </c>
      <c r="DA431" s="1200">
        <f t="shared" si="1332"/>
        <v>0</v>
      </c>
      <c r="DB431" s="1200">
        <f t="shared" si="1332"/>
        <v>0</v>
      </c>
      <c r="DC431" s="1243"/>
      <c r="DD431" s="1445"/>
      <c r="DE431" s="1446"/>
      <c r="DF431" s="1446"/>
      <c r="DG431" s="1200">
        <f t="shared" ref="DG431:DJ433" si="1333">DG16</f>
        <v>0</v>
      </c>
      <c r="DH431" s="1200">
        <f t="shared" si="1333"/>
        <v>0</v>
      </c>
      <c r="DI431" s="1200">
        <f t="shared" si="1333"/>
        <v>0</v>
      </c>
      <c r="DJ431" s="1200">
        <f t="shared" si="1333"/>
        <v>0</v>
      </c>
      <c r="DK431" s="1243"/>
      <c r="DL431" s="1445"/>
      <c r="DM431" s="1446"/>
      <c r="DN431" s="1446"/>
      <c r="DO431" s="1200">
        <f t="shared" ref="DO431:DR433" si="1334">DO16</f>
        <v>0</v>
      </c>
      <c r="DP431" s="1200">
        <f t="shared" si="1334"/>
        <v>0</v>
      </c>
      <c r="DQ431" s="1200">
        <f t="shared" si="1334"/>
        <v>0</v>
      </c>
      <c r="DR431" s="1200">
        <f t="shared" si="1334"/>
        <v>0</v>
      </c>
      <c r="DS431" s="1243"/>
      <c r="DT431" s="1445"/>
      <c r="DU431" s="1446"/>
      <c r="DV431" s="1446"/>
      <c r="DW431" s="1200">
        <f t="shared" ref="DW431:DZ433" si="1335">DW16</f>
        <v>0</v>
      </c>
      <c r="DX431" s="1200">
        <f t="shared" si="1335"/>
        <v>0</v>
      </c>
      <c r="DY431" s="1200">
        <f t="shared" si="1335"/>
        <v>0</v>
      </c>
      <c r="DZ431" s="1200">
        <f t="shared" si="1335"/>
        <v>0</v>
      </c>
      <c r="EA431" s="1243"/>
      <c r="EB431" s="1445"/>
      <c r="EC431" s="1446"/>
      <c r="ED431" s="1446"/>
      <c r="EE431" s="1200">
        <f t="shared" ref="EE431:EH433" si="1336">EE16</f>
        <v>0</v>
      </c>
      <c r="EF431" s="1200">
        <f t="shared" si="1336"/>
        <v>0</v>
      </c>
      <c r="EG431" s="1200">
        <f t="shared" si="1336"/>
        <v>0</v>
      </c>
      <c r="EH431" s="1200">
        <f t="shared" si="1336"/>
        <v>0</v>
      </c>
      <c r="EI431" s="1243"/>
      <c r="EJ431" s="1445"/>
      <c r="EK431" s="1446"/>
      <c r="EL431" s="1446"/>
      <c r="EM431" s="1200">
        <f t="shared" ref="EM431:EP433" si="1337">EM16</f>
        <v>0</v>
      </c>
      <c r="EN431" s="1200">
        <f t="shared" si="1337"/>
        <v>0</v>
      </c>
      <c r="EO431" s="1200">
        <f t="shared" si="1337"/>
        <v>0</v>
      </c>
      <c r="EP431" s="1200">
        <f t="shared" si="1337"/>
        <v>0</v>
      </c>
      <c r="EQ431" s="1243"/>
      <c r="ER431" s="1445"/>
      <c r="ES431" s="1446"/>
      <c r="ET431" s="1446"/>
      <c r="EU431" s="1200">
        <f t="shared" ref="EU431:EX433" si="1338">EU16</f>
        <v>0</v>
      </c>
      <c r="EV431" s="1200">
        <f t="shared" si="1338"/>
        <v>0</v>
      </c>
      <c r="EW431" s="1200">
        <f t="shared" si="1338"/>
        <v>0</v>
      </c>
      <c r="EX431" s="1200">
        <f t="shared" si="1338"/>
        <v>0</v>
      </c>
      <c r="EY431" s="1243"/>
      <c r="EZ431" s="1445"/>
      <c r="FA431" s="1446"/>
      <c r="FB431" s="1446"/>
      <c r="FC431" s="1200">
        <f t="shared" ref="FC431:FF433" si="1339">FC16</f>
        <v>0</v>
      </c>
      <c r="FD431" s="1200">
        <f t="shared" si="1339"/>
        <v>0</v>
      </c>
      <c r="FE431" s="1200">
        <f t="shared" si="1339"/>
        <v>0</v>
      </c>
      <c r="FF431" s="1200">
        <f t="shared" si="1339"/>
        <v>0</v>
      </c>
      <c r="FG431" s="1243"/>
      <c r="FH431" s="1445"/>
      <c r="FI431" s="1446"/>
      <c r="FJ431" s="1446"/>
      <c r="FK431" s="1200">
        <f t="shared" ref="FK431:FN433" si="1340">FK16</f>
        <v>0</v>
      </c>
      <c r="FL431" s="1200">
        <f t="shared" si="1340"/>
        <v>0</v>
      </c>
      <c r="FM431" s="1200">
        <f t="shared" si="1340"/>
        <v>0</v>
      </c>
      <c r="FN431" s="1200">
        <f t="shared" si="1340"/>
        <v>0</v>
      </c>
      <c r="FO431" s="1243"/>
    </row>
    <row r="432" spans="2:171">
      <c r="B432" s="1070"/>
      <c r="C432" s="1070" t="s">
        <v>460</v>
      </c>
      <c r="D432" s="1445"/>
      <c r="E432" s="1198" t="str">
        <f>E17</f>
        <v>DIRECT</v>
      </c>
      <c r="G432" s="1200">
        <f t="shared" si="1320"/>
        <v>0</v>
      </c>
      <c r="H432" s="1200">
        <f t="shared" si="1320"/>
        <v>0</v>
      </c>
      <c r="I432" s="1200">
        <f t="shared" si="1320"/>
        <v>0</v>
      </c>
      <c r="J432" s="1200">
        <f t="shared" si="1320"/>
        <v>0</v>
      </c>
      <c r="K432" s="1243"/>
      <c r="L432" s="1445"/>
      <c r="M432" s="1446"/>
      <c r="N432" s="1446"/>
      <c r="O432" s="1200">
        <f t="shared" si="1321"/>
        <v>0</v>
      </c>
      <c r="P432" s="1200">
        <f t="shared" si="1321"/>
        <v>0</v>
      </c>
      <c r="Q432" s="1200">
        <f t="shared" si="1321"/>
        <v>0</v>
      </c>
      <c r="R432" s="1200">
        <f t="shared" si="1321"/>
        <v>0</v>
      </c>
      <c r="S432" s="1243"/>
      <c r="T432" s="1445"/>
      <c r="U432" s="1446"/>
      <c r="V432" s="1446"/>
      <c r="W432" s="1200">
        <f t="shared" si="1322"/>
        <v>0</v>
      </c>
      <c r="X432" s="1200">
        <f t="shared" si="1322"/>
        <v>0</v>
      </c>
      <c r="Y432" s="1200">
        <f t="shared" si="1322"/>
        <v>0</v>
      </c>
      <c r="Z432" s="1200">
        <f t="shared" si="1322"/>
        <v>0</v>
      </c>
      <c r="AA432" s="1243"/>
      <c r="AB432" s="1445"/>
      <c r="AC432" s="1446"/>
      <c r="AD432" s="1446"/>
      <c r="AE432" s="1200">
        <f t="shared" si="1323"/>
        <v>0</v>
      </c>
      <c r="AF432" s="1200">
        <f t="shared" si="1323"/>
        <v>0</v>
      </c>
      <c r="AG432" s="1200">
        <f t="shared" si="1323"/>
        <v>0</v>
      </c>
      <c r="AH432" s="1200">
        <f t="shared" si="1323"/>
        <v>0</v>
      </c>
      <c r="AI432" s="1243"/>
      <c r="AJ432" s="1445"/>
      <c r="AK432" s="1446"/>
      <c r="AL432" s="1446"/>
      <c r="AM432" s="1200">
        <f t="shared" si="1324"/>
        <v>0</v>
      </c>
      <c r="AN432" s="1200">
        <f t="shared" si="1324"/>
        <v>0</v>
      </c>
      <c r="AO432" s="1200">
        <f t="shared" si="1324"/>
        <v>0</v>
      </c>
      <c r="AP432" s="1200">
        <f t="shared" si="1324"/>
        <v>0</v>
      </c>
      <c r="AQ432" s="1243"/>
      <c r="AR432" s="1445"/>
      <c r="AS432" s="1446"/>
      <c r="AT432" s="1446"/>
      <c r="AU432" s="1200">
        <f t="shared" si="1325"/>
        <v>0</v>
      </c>
      <c r="AV432" s="1200">
        <f t="shared" si="1325"/>
        <v>0</v>
      </c>
      <c r="AW432" s="1200">
        <f t="shared" si="1325"/>
        <v>0</v>
      </c>
      <c r="AX432" s="1200">
        <f t="shared" si="1325"/>
        <v>0</v>
      </c>
      <c r="AY432" s="1243"/>
      <c r="AZ432" s="1445"/>
      <c r="BA432" s="1446"/>
      <c r="BB432" s="1446"/>
      <c r="BC432" s="1200">
        <f t="shared" si="1326"/>
        <v>0</v>
      </c>
      <c r="BD432" s="1200">
        <f t="shared" si="1326"/>
        <v>0</v>
      </c>
      <c r="BE432" s="1200">
        <f t="shared" si="1326"/>
        <v>0</v>
      </c>
      <c r="BF432" s="1200">
        <f t="shared" si="1326"/>
        <v>0</v>
      </c>
      <c r="BG432" s="1243"/>
      <c r="BH432" s="1445"/>
      <c r="BI432" s="1446"/>
      <c r="BJ432" s="1446"/>
      <c r="BK432" s="1200">
        <f t="shared" si="1327"/>
        <v>0</v>
      </c>
      <c r="BL432" s="1200">
        <f t="shared" si="1327"/>
        <v>0</v>
      </c>
      <c r="BM432" s="1200">
        <f t="shared" si="1327"/>
        <v>0</v>
      </c>
      <c r="BN432" s="1200">
        <f t="shared" si="1327"/>
        <v>0</v>
      </c>
      <c r="BO432" s="1243"/>
      <c r="BP432" s="1445"/>
      <c r="BQ432" s="1446"/>
      <c r="BR432" s="1446"/>
      <c r="BS432" s="1200">
        <f t="shared" si="1328"/>
        <v>0</v>
      </c>
      <c r="BT432" s="1200">
        <f t="shared" si="1328"/>
        <v>0</v>
      </c>
      <c r="BU432" s="1200">
        <f t="shared" si="1328"/>
        <v>0</v>
      </c>
      <c r="BV432" s="1200">
        <f t="shared" si="1328"/>
        <v>0</v>
      </c>
      <c r="BW432" s="1243"/>
      <c r="BX432" s="1445"/>
      <c r="BY432" s="1446"/>
      <c r="BZ432" s="1446"/>
      <c r="CA432" s="1200">
        <f t="shared" si="1329"/>
        <v>0</v>
      </c>
      <c r="CB432" s="1200">
        <f t="shared" si="1329"/>
        <v>0</v>
      </c>
      <c r="CC432" s="1200">
        <f t="shared" si="1329"/>
        <v>0</v>
      </c>
      <c r="CD432" s="1200">
        <f t="shared" si="1329"/>
        <v>0</v>
      </c>
      <c r="CE432" s="1243"/>
      <c r="CF432" s="1445"/>
      <c r="CG432" s="1446"/>
      <c r="CH432" s="1446"/>
      <c r="CI432" s="1200">
        <f t="shared" si="1330"/>
        <v>0</v>
      </c>
      <c r="CJ432" s="1200">
        <f t="shared" si="1330"/>
        <v>0</v>
      </c>
      <c r="CK432" s="1200">
        <f t="shared" si="1330"/>
        <v>0</v>
      </c>
      <c r="CL432" s="1200">
        <f t="shared" si="1330"/>
        <v>0</v>
      </c>
      <c r="CM432" s="1243"/>
      <c r="CN432" s="1445"/>
      <c r="CO432" s="1446"/>
      <c r="CP432" s="1446"/>
      <c r="CQ432" s="1200">
        <f t="shared" si="1331"/>
        <v>0</v>
      </c>
      <c r="CR432" s="1200">
        <f t="shared" si="1331"/>
        <v>0</v>
      </c>
      <c r="CS432" s="1200">
        <f t="shared" si="1331"/>
        <v>0</v>
      </c>
      <c r="CT432" s="1200">
        <f t="shared" si="1331"/>
        <v>0</v>
      </c>
      <c r="CU432" s="1243"/>
      <c r="CV432" s="1445"/>
      <c r="CW432" s="1446"/>
      <c r="CX432" s="1446"/>
      <c r="CY432" s="1200">
        <f t="shared" si="1332"/>
        <v>0</v>
      </c>
      <c r="CZ432" s="1200">
        <f t="shared" si="1332"/>
        <v>0</v>
      </c>
      <c r="DA432" s="1200">
        <f t="shared" si="1332"/>
        <v>0</v>
      </c>
      <c r="DB432" s="1200">
        <f t="shared" si="1332"/>
        <v>0</v>
      </c>
      <c r="DC432" s="1243"/>
      <c r="DD432" s="1445"/>
      <c r="DE432" s="1446"/>
      <c r="DF432" s="1446"/>
      <c r="DG432" s="1200">
        <f t="shared" si="1333"/>
        <v>0</v>
      </c>
      <c r="DH432" s="1200">
        <f t="shared" si="1333"/>
        <v>0</v>
      </c>
      <c r="DI432" s="1200">
        <f t="shared" si="1333"/>
        <v>0</v>
      </c>
      <c r="DJ432" s="1200">
        <f t="shared" si="1333"/>
        <v>0</v>
      </c>
      <c r="DK432" s="1243"/>
      <c r="DL432" s="1445"/>
      <c r="DM432" s="1446"/>
      <c r="DN432" s="1446"/>
      <c r="DO432" s="1200">
        <f t="shared" si="1334"/>
        <v>0</v>
      </c>
      <c r="DP432" s="1200">
        <f t="shared" si="1334"/>
        <v>0</v>
      </c>
      <c r="DQ432" s="1200">
        <f t="shared" si="1334"/>
        <v>0</v>
      </c>
      <c r="DR432" s="1200">
        <f t="shared" si="1334"/>
        <v>0</v>
      </c>
      <c r="DS432" s="1243"/>
      <c r="DT432" s="1445"/>
      <c r="DU432" s="1446"/>
      <c r="DV432" s="1446"/>
      <c r="DW432" s="1200">
        <f t="shared" si="1335"/>
        <v>0</v>
      </c>
      <c r="DX432" s="1200">
        <f t="shared" si="1335"/>
        <v>0</v>
      </c>
      <c r="DY432" s="1200">
        <f t="shared" si="1335"/>
        <v>0</v>
      </c>
      <c r="DZ432" s="1200">
        <f t="shared" si="1335"/>
        <v>0</v>
      </c>
      <c r="EA432" s="1243"/>
      <c r="EB432" s="1445"/>
      <c r="EC432" s="1446"/>
      <c r="ED432" s="1446"/>
      <c r="EE432" s="1200">
        <f t="shared" si="1336"/>
        <v>0</v>
      </c>
      <c r="EF432" s="1200">
        <f t="shared" si="1336"/>
        <v>0</v>
      </c>
      <c r="EG432" s="1200">
        <f t="shared" si="1336"/>
        <v>0</v>
      </c>
      <c r="EH432" s="1200">
        <f t="shared" si="1336"/>
        <v>0</v>
      </c>
      <c r="EI432" s="1243"/>
      <c r="EJ432" s="1445"/>
      <c r="EK432" s="1446"/>
      <c r="EL432" s="1446"/>
      <c r="EM432" s="1200">
        <f t="shared" si="1337"/>
        <v>0</v>
      </c>
      <c r="EN432" s="1200">
        <f t="shared" si="1337"/>
        <v>0</v>
      </c>
      <c r="EO432" s="1200">
        <f t="shared" si="1337"/>
        <v>0</v>
      </c>
      <c r="EP432" s="1200">
        <f t="shared" si="1337"/>
        <v>0</v>
      </c>
      <c r="EQ432" s="1243"/>
      <c r="ER432" s="1445"/>
      <c r="ES432" s="1446"/>
      <c r="ET432" s="1446"/>
      <c r="EU432" s="1200">
        <f t="shared" si="1338"/>
        <v>0</v>
      </c>
      <c r="EV432" s="1200">
        <f t="shared" si="1338"/>
        <v>0</v>
      </c>
      <c r="EW432" s="1200">
        <f t="shared" si="1338"/>
        <v>0</v>
      </c>
      <c r="EX432" s="1200">
        <f t="shared" si="1338"/>
        <v>0</v>
      </c>
      <c r="EY432" s="1243"/>
      <c r="EZ432" s="1445"/>
      <c r="FA432" s="1446"/>
      <c r="FB432" s="1446"/>
      <c r="FC432" s="1200">
        <f t="shared" si="1339"/>
        <v>0</v>
      </c>
      <c r="FD432" s="1200">
        <f t="shared" si="1339"/>
        <v>0</v>
      </c>
      <c r="FE432" s="1200">
        <f t="shared" si="1339"/>
        <v>0</v>
      </c>
      <c r="FF432" s="1200">
        <f t="shared" si="1339"/>
        <v>0</v>
      </c>
      <c r="FG432" s="1243"/>
      <c r="FH432" s="1445"/>
      <c r="FI432" s="1446"/>
      <c r="FJ432" s="1446"/>
      <c r="FK432" s="1200">
        <f t="shared" si="1340"/>
        <v>0</v>
      </c>
      <c r="FL432" s="1200">
        <f t="shared" si="1340"/>
        <v>0</v>
      </c>
      <c r="FM432" s="1200">
        <f t="shared" si="1340"/>
        <v>0</v>
      </c>
      <c r="FN432" s="1200">
        <f t="shared" si="1340"/>
        <v>0</v>
      </c>
      <c r="FO432" s="1243"/>
    </row>
    <row r="433" spans="2:171">
      <c r="B433" s="1070"/>
      <c r="C433" s="1070" t="s">
        <v>474</v>
      </c>
      <c r="D433" s="1445"/>
      <c r="E433" s="1198" t="str">
        <f>E18</f>
        <v>DIRECT</v>
      </c>
      <c r="G433" s="1200">
        <f t="shared" si="1320"/>
        <v>0</v>
      </c>
      <c r="H433" s="1200">
        <f t="shared" si="1320"/>
        <v>0</v>
      </c>
      <c r="I433" s="1200">
        <f t="shared" si="1320"/>
        <v>0</v>
      </c>
      <c r="J433" s="1200">
        <f t="shared" si="1320"/>
        <v>0</v>
      </c>
      <c r="K433" s="1243"/>
      <c r="L433" s="1445"/>
      <c r="M433" s="1446"/>
      <c r="N433" s="1446"/>
      <c r="O433" s="1200">
        <f t="shared" si="1321"/>
        <v>0</v>
      </c>
      <c r="P433" s="1200">
        <f t="shared" si="1321"/>
        <v>0</v>
      </c>
      <c r="Q433" s="1200">
        <f t="shared" si="1321"/>
        <v>0</v>
      </c>
      <c r="R433" s="1200">
        <f t="shared" si="1321"/>
        <v>0</v>
      </c>
      <c r="S433" s="1243"/>
      <c r="T433" s="1445"/>
      <c r="U433" s="1446"/>
      <c r="V433" s="1446"/>
      <c r="W433" s="1200">
        <f t="shared" si="1322"/>
        <v>0</v>
      </c>
      <c r="X433" s="1200">
        <f t="shared" si="1322"/>
        <v>0</v>
      </c>
      <c r="Y433" s="1200">
        <f t="shared" si="1322"/>
        <v>0</v>
      </c>
      <c r="Z433" s="1200">
        <f t="shared" si="1322"/>
        <v>0</v>
      </c>
      <c r="AA433" s="1243"/>
      <c r="AB433" s="1445"/>
      <c r="AC433" s="1446"/>
      <c r="AD433" s="1446"/>
      <c r="AE433" s="1200">
        <f t="shared" si="1323"/>
        <v>0</v>
      </c>
      <c r="AF433" s="1200">
        <f t="shared" si="1323"/>
        <v>0</v>
      </c>
      <c r="AG433" s="1200">
        <f t="shared" si="1323"/>
        <v>0</v>
      </c>
      <c r="AH433" s="1200">
        <f t="shared" si="1323"/>
        <v>0</v>
      </c>
      <c r="AI433" s="1243"/>
      <c r="AJ433" s="1445"/>
      <c r="AK433" s="1446"/>
      <c r="AL433" s="1446"/>
      <c r="AM433" s="1200">
        <f t="shared" si="1324"/>
        <v>0</v>
      </c>
      <c r="AN433" s="1200">
        <f t="shared" si="1324"/>
        <v>0</v>
      </c>
      <c r="AO433" s="1200">
        <f t="shared" si="1324"/>
        <v>0</v>
      </c>
      <c r="AP433" s="1200">
        <f t="shared" si="1324"/>
        <v>0</v>
      </c>
      <c r="AQ433" s="1243"/>
      <c r="AR433" s="1445"/>
      <c r="AS433" s="1446"/>
      <c r="AT433" s="1446"/>
      <c r="AU433" s="1200">
        <f t="shared" si="1325"/>
        <v>0</v>
      </c>
      <c r="AV433" s="1200">
        <f t="shared" si="1325"/>
        <v>0</v>
      </c>
      <c r="AW433" s="1200">
        <f t="shared" si="1325"/>
        <v>0</v>
      </c>
      <c r="AX433" s="1200">
        <f t="shared" si="1325"/>
        <v>0</v>
      </c>
      <c r="AY433" s="1243"/>
      <c r="AZ433" s="1445"/>
      <c r="BA433" s="1446"/>
      <c r="BB433" s="1446"/>
      <c r="BC433" s="1200">
        <f t="shared" si="1326"/>
        <v>0</v>
      </c>
      <c r="BD433" s="1200">
        <f t="shared" si="1326"/>
        <v>0</v>
      </c>
      <c r="BE433" s="1200">
        <f t="shared" si="1326"/>
        <v>0</v>
      </c>
      <c r="BF433" s="1200">
        <f t="shared" si="1326"/>
        <v>0</v>
      </c>
      <c r="BG433" s="1243"/>
      <c r="BH433" s="1445"/>
      <c r="BI433" s="1446"/>
      <c r="BJ433" s="1446"/>
      <c r="BK433" s="1200">
        <f t="shared" si="1327"/>
        <v>0</v>
      </c>
      <c r="BL433" s="1200">
        <f t="shared" si="1327"/>
        <v>0</v>
      </c>
      <c r="BM433" s="1200">
        <f t="shared" si="1327"/>
        <v>0</v>
      </c>
      <c r="BN433" s="1200">
        <f t="shared" si="1327"/>
        <v>0</v>
      </c>
      <c r="BO433" s="1243"/>
      <c r="BP433" s="1445"/>
      <c r="BQ433" s="1446"/>
      <c r="BR433" s="1446"/>
      <c r="BS433" s="1200">
        <f t="shared" si="1328"/>
        <v>0</v>
      </c>
      <c r="BT433" s="1200">
        <f t="shared" si="1328"/>
        <v>0</v>
      </c>
      <c r="BU433" s="1200">
        <f t="shared" si="1328"/>
        <v>0</v>
      </c>
      <c r="BV433" s="1200">
        <f t="shared" si="1328"/>
        <v>0</v>
      </c>
      <c r="BW433" s="1243"/>
      <c r="BX433" s="1445"/>
      <c r="BY433" s="1446"/>
      <c r="BZ433" s="1446"/>
      <c r="CA433" s="1200">
        <f t="shared" si="1329"/>
        <v>0</v>
      </c>
      <c r="CB433" s="1200">
        <f t="shared" si="1329"/>
        <v>0</v>
      </c>
      <c r="CC433" s="1200">
        <f t="shared" si="1329"/>
        <v>0</v>
      </c>
      <c r="CD433" s="1200">
        <f t="shared" si="1329"/>
        <v>0</v>
      </c>
      <c r="CE433" s="1243"/>
      <c r="CF433" s="1445"/>
      <c r="CG433" s="1446"/>
      <c r="CH433" s="1446"/>
      <c r="CI433" s="1200">
        <f t="shared" si="1330"/>
        <v>0</v>
      </c>
      <c r="CJ433" s="1200">
        <f t="shared" si="1330"/>
        <v>0</v>
      </c>
      <c r="CK433" s="1200">
        <f t="shared" si="1330"/>
        <v>0</v>
      </c>
      <c r="CL433" s="1200">
        <f t="shared" si="1330"/>
        <v>0</v>
      </c>
      <c r="CM433" s="1243"/>
      <c r="CN433" s="1445"/>
      <c r="CO433" s="1446"/>
      <c r="CP433" s="1446"/>
      <c r="CQ433" s="1200">
        <f t="shared" si="1331"/>
        <v>0</v>
      </c>
      <c r="CR433" s="1200">
        <f t="shared" si="1331"/>
        <v>0</v>
      </c>
      <c r="CS433" s="1200">
        <f t="shared" si="1331"/>
        <v>0</v>
      </c>
      <c r="CT433" s="1200">
        <f t="shared" si="1331"/>
        <v>0</v>
      </c>
      <c r="CU433" s="1243"/>
      <c r="CV433" s="1445"/>
      <c r="CW433" s="1446"/>
      <c r="CX433" s="1446"/>
      <c r="CY433" s="1200">
        <f t="shared" si="1332"/>
        <v>0</v>
      </c>
      <c r="CZ433" s="1200">
        <f t="shared" si="1332"/>
        <v>0</v>
      </c>
      <c r="DA433" s="1200">
        <f t="shared" si="1332"/>
        <v>0</v>
      </c>
      <c r="DB433" s="1200">
        <f t="shared" si="1332"/>
        <v>0</v>
      </c>
      <c r="DC433" s="1243"/>
      <c r="DD433" s="1445"/>
      <c r="DE433" s="1446"/>
      <c r="DF433" s="1446"/>
      <c r="DG433" s="1200">
        <f t="shared" si="1333"/>
        <v>0</v>
      </c>
      <c r="DH433" s="1200">
        <f t="shared" si="1333"/>
        <v>0</v>
      </c>
      <c r="DI433" s="1200">
        <f t="shared" si="1333"/>
        <v>0</v>
      </c>
      <c r="DJ433" s="1200">
        <f t="shared" si="1333"/>
        <v>0</v>
      </c>
      <c r="DK433" s="1243"/>
      <c r="DL433" s="1445"/>
      <c r="DM433" s="1446"/>
      <c r="DN433" s="1446"/>
      <c r="DO433" s="1200">
        <f t="shared" si="1334"/>
        <v>0</v>
      </c>
      <c r="DP433" s="1200">
        <f t="shared" si="1334"/>
        <v>0</v>
      </c>
      <c r="DQ433" s="1200">
        <f t="shared" si="1334"/>
        <v>0</v>
      </c>
      <c r="DR433" s="1200">
        <f t="shared" si="1334"/>
        <v>0</v>
      </c>
      <c r="DS433" s="1243"/>
      <c r="DT433" s="1445"/>
      <c r="DU433" s="1446"/>
      <c r="DV433" s="1446"/>
      <c r="DW433" s="1200">
        <f t="shared" si="1335"/>
        <v>0</v>
      </c>
      <c r="DX433" s="1200">
        <f t="shared" si="1335"/>
        <v>0</v>
      </c>
      <c r="DY433" s="1200">
        <f t="shared" si="1335"/>
        <v>0</v>
      </c>
      <c r="DZ433" s="1200">
        <f t="shared" si="1335"/>
        <v>0</v>
      </c>
      <c r="EA433" s="1243"/>
      <c r="EB433" s="1445"/>
      <c r="EC433" s="1446"/>
      <c r="ED433" s="1446"/>
      <c r="EE433" s="1200">
        <f t="shared" si="1336"/>
        <v>0</v>
      </c>
      <c r="EF433" s="1200">
        <f t="shared" si="1336"/>
        <v>0</v>
      </c>
      <c r="EG433" s="1200">
        <f t="shared" si="1336"/>
        <v>0</v>
      </c>
      <c r="EH433" s="1200">
        <f t="shared" si="1336"/>
        <v>0</v>
      </c>
      <c r="EI433" s="1243"/>
      <c r="EJ433" s="1445"/>
      <c r="EK433" s="1446"/>
      <c r="EL433" s="1446"/>
      <c r="EM433" s="1200">
        <f t="shared" si="1337"/>
        <v>0</v>
      </c>
      <c r="EN433" s="1200">
        <f t="shared" si="1337"/>
        <v>0</v>
      </c>
      <c r="EO433" s="1200">
        <f t="shared" si="1337"/>
        <v>0</v>
      </c>
      <c r="EP433" s="1200">
        <f t="shared" si="1337"/>
        <v>0</v>
      </c>
      <c r="EQ433" s="1243"/>
      <c r="ER433" s="1445"/>
      <c r="ES433" s="1446"/>
      <c r="ET433" s="1446"/>
      <c r="EU433" s="1200">
        <f t="shared" si="1338"/>
        <v>0</v>
      </c>
      <c r="EV433" s="1200">
        <f t="shared" si="1338"/>
        <v>0</v>
      </c>
      <c r="EW433" s="1200">
        <f t="shared" si="1338"/>
        <v>0</v>
      </c>
      <c r="EX433" s="1200">
        <f t="shared" si="1338"/>
        <v>0</v>
      </c>
      <c r="EY433" s="1243"/>
      <c r="EZ433" s="1445"/>
      <c r="FA433" s="1446"/>
      <c r="FB433" s="1446"/>
      <c r="FC433" s="1200">
        <f t="shared" si="1339"/>
        <v>0</v>
      </c>
      <c r="FD433" s="1200">
        <f t="shared" si="1339"/>
        <v>0</v>
      </c>
      <c r="FE433" s="1200">
        <f t="shared" si="1339"/>
        <v>0</v>
      </c>
      <c r="FF433" s="1200">
        <f t="shared" si="1339"/>
        <v>0</v>
      </c>
      <c r="FG433" s="1243"/>
      <c r="FH433" s="1445"/>
      <c r="FI433" s="1446"/>
      <c r="FJ433" s="1446"/>
      <c r="FK433" s="1200">
        <f t="shared" si="1340"/>
        <v>0</v>
      </c>
      <c r="FL433" s="1200">
        <f t="shared" si="1340"/>
        <v>0</v>
      </c>
      <c r="FM433" s="1200">
        <f t="shared" si="1340"/>
        <v>0</v>
      </c>
      <c r="FN433" s="1200">
        <f t="shared" si="1340"/>
        <v>0</v>
      </c>
      <c r="FO433" s="1243"/>
    </row>
    <row r="434" spans="2:171">
      <c r="B434" s="1070"/>
      <c r="C434" s="1070" t="s">
        <v>302</v>
      </c>
      <c r="D434" s="1445"/>
      <c r="E434" s="1198"/>
      <c r="G434" s="1200">
        <f>G59</f>
        <v>0</v>
      </c>
      <c r="H434" s="1200">
        <f>H59</f>
        <v>0</v>
      </c>
      <c r="I434" s="1200">
        <f>I59</f>
        <v>0</v>
      </c>
      <c r="J434" s="1200">
        <f>J59</f>
        <v>0</v>
      </c>
      <c r="K434" s="1243"/>
      <c r="L434" s="1445"/>
      <c r="M434" s="1446"/>
      <c r="N434" s="1446"/>
      <c r="O434" s="1200" t="e">
        <f>O59</f>
        <v>#DIV/0!</v>
      </c>
      <c r="P434" s="1200" t="e">
        <f>P59</f>
        <v>#DIV/0!</v>
      </c>
      <c r="Q434" s="1200" t="e">
        <f>Q59</f>
        <v>#DIV/0!</v>
      </c>
      <c r="R434" s="1200" t="e">
        <f>R59</f>
        <v>#DIV/0!</v>
      </c>
      <c r="S434" s="1243"/>
      <c r="T434" s="1445"/>
      <c r="U434" s="1446"/>
      <c r="V434" s="1446"/>
      <c r="W434" s="1200" t="e">
        <f>W59</f>
        <v>#DIV/0!</v>
      </c>
      <c r="X434" s="1200" t="e">
        <f>X59</f>
        <v>#DIV/0!</v>
      </c>
      <c r="Y434" s="1200" t="e">
        <f>Y59</f>
        <v>#DIV/0!</v>
      </c>
      <c r="Z434" s="1200" t="e">
        <f>Z59</f>
        <v>#DIV/0!</v>
      </c>
      <c r="AA434" s="1243"/>
      <c r="AB434" s="1445"/>
      <c r="AC434" s="1446"/>
      <c r="AD434" s="1446"/>
      <c r="AE434" s="1200" t="e">
        <f>AE59</f>
        <v>#DIV/0!</v>
      </c>
      <c r="AF434" s="1200" t="e">
        <f>AF59</f>
        <v>#DIV/0!</v>
      </c>
      <c r="AG434" s="1200" t="e">
        <f>AG59</f>
        <v>#DIV/0!</v>
      </c>
      <c r="AH434" s="1200" t="e">
        <f>AH59</f>
        <v>#DIV/0!</v>
      </c>
      <c r="AI434" s="1243"/>
      <c r="AJ434" s="1445"/>
      <c r="AK434" s="1446"/>
      <c r="AL434" s="1446"/>
      <c r="AM434" s="1200" t="e">
        <f>AM59</f>
        <v>#DIV/0!</v>
      </c>
      <c r="AN434" s="1200" t="e">
        <f>AN59</f>
        <v>#DIV/0!</v>
      </c>
      <c r="AO434" s="1200" t="e">
        <f>AO59</f>
        <v>#DIV/0!</v>
      </c>
      <c r="AP434" s="1200" t="e">
        <f>AP59</f>
        <v>#DIV/0!</v>
      </c>
      <c r="AQ434" s="1243"/>
      <c r="AR434" s="1445"/>
      <c r="AS434" s="1446"/>
      <c r="AT434" s="1446"/>
      <c r="AU434" s="1200" t="e">
        <f>AU59</f>
        <v>#DIV/0!</v>
      </c>
      <c r="AV434" s="1200" t="e">
        <f>AV59</f>
        <v>#DIV/0!</v>
      </c>
      <c r="AW434" s="1200" t="e">
        <f>AW59</f>
        <v>#DIV/0!</v>
      </c>
      <c r="AX434" s="1200" t="e">
        <f>AX59</f>
        <v>#DIV/0!</v>
      </c>
      <c r="AY434" s="1243"/>
      <c r="AZ434" s="1445"/>
      <c r="BA434" s="1446"/>
      <c r="BB434" s="1446"/>
      <c r="BC434" s="1200" t="e">
        <f>BC59</f>
        <v>#DIV/0!</v>
      </c>
      <c r="BD434" s="1200" t="e">
        <f>BD59</f>
        <v>#DIV/0!</v>
      </c>
      <c r="BE434" s="1200" t="e">
        <f>BE59</f>
        <v>#DIV/0!</v>
      </c>
      <c r="BF434" s="1200" t="e">
        <f>BF59</f>
        <v>#DIV/0!</v>
      </c>
      <c r="BG434" s="1243"/>
      <c r="BH434" s="1445"/>
      <c r="BI434" s="1446"/>
      <c r="BJ434" s="1446"/>
      <c r="BK434" s="1200" t="e">
        <f>BK59</f>
        <v>#DIV/0!</v>
      </c>
      <c r="BL434" s="1200" t="e">
        <f>BL59</f>
        <v>#DIV/0!</v>
      </c>
      <c r="BM434" s="1200" t="e">
        <f>BM59</f>
        <v>#DIV/0!</v>
      </c>
      <c r="BN434" s="1200" t="e">
        <f>BN59</f>
        <v>#DIV/0!</v>
      </c>
      <c r="BO434" s="1243"/>
      <c r="BP434" s="1445"/>
      <c r="BQ434" s="1446"/>
      <c r="BR434" s="1446"/>
      <c r="BS434" s="1200" t="e">
        <f>BS59</f>
        <v>#DIV/0!</v>
      </c>
      <c r="BT434" s="1200" t="e">
        <f>BT59</f>
        <v>#DIV/0!</v>
      </c>
      <c r="BU434" s="1200" t="e">
        <f>BU59</f>
        <v>#DIV/0!</v>
      </c>
      <c r="BV434" s="1200" t="e">
        <f>BV59</f>
        <v>#DIV/0!</v>
      </c>
      <c r="BW434" s="1243"/>
      <c r="BX434" s="1445"/>
      <c r="BY434" s="1446"/>
      <c r="BZ434" s="1446"/>
      <c r="CA434" s="1200" t="e">
        <f>CA59</f>
        <v>#DIV/0!</v>
      </c>
      <c r="CB434" s="1200" t="e">
        <f>CB59</f>
        <v>#DIV/0!</v>
      </c>
      <c r="CC434" s="1200" t="e">
        <f>CC59</f>
        <v>#DIV/0!</v>
      </c>
      <c r="CD434" s="1200" t="e">
        <f>CD59</f>
        <v>#DIV/0!</v>
      </c>
      <c r="CE434" s="1243"/>
      <c r="CF434" s="1445"/>
      <c r="CG434" s="1446"/>
      <c r="CH434" s="1446"/>
      <c r="CI434" s="1200" t="e">
        <f>CI59</f>
        <v>#DIV/0!</v>
      </c>
      <c r="CJ434" s="1200" t="e">
        <f>CJ59</f>
        <v>#DIV/0!</v>
      </c>
      <c r="CK434" s="1200" t="e">
        <f>CK59</f>
        <v>#DIV/0!</v>
      </c>
      <c r="CL434" s="1200" t="e">
        <f>CL59</f>
        <v>#DIV/0!</v>
      </c>
      <c r="CM434" s="1243"/>
      <c r="CN434" s="1445"/>
      <c r="CO434" s="1446"/>
      <c r="CP434" s="1446"/>
      <c r="CQ434" s="1200" t="e">
        <f>CQ59</f>
        <v>#DIV/0!</v>
      </c>
      <c r="CR434" s="1200" t="e">
        <f>CR59</f>
        <v>#DIV/0!</v>
      </c>
      <c r="CS434" s="1200" t="e">
        <f>CS59</f>
        <v>#DIV/0!</v>
      </c>
      <c r="CT434" s="1200" t="e">
        <f>CT59</f>
        <v>#DIV/0!</v>
      </c>
      <c r="CU434" s="1243"/>
      <c r="CV434" s="1445"/>
      <c r="CW434" s="1446"/>
      <c r="CX434" s="1446"/>
      <c r="CY434" s="1200" t="e">
        <f>CY59</f>
        <v>#DIV/0!</v>
      </c>
      <c r="CZ434" s="1200" t="e">
        <f>CZ59</f>
        <v>#DIV/0!</v>
      </c>
      <c r="DA434" s="1200" t="e">
        <f>DA59</f>
        <v>#DIV/0!</v>
      </c>
      <c r="DB434" s="1200" t="e">
        <f>DB59</f>
        <v>#DIV/0!</v>
      </c>
      <c r="DC434" s="1243"/>
      <c r="DD434" s="1445"/>
      <c r="DE434" s="1446"/>
      <c r="DF434" s="1446"/>
      <c r="DG434" s="1200" t="e">
        <f>DG59</f>
        <v>#DIV/0!</v>
      </c>
      <c r="DH434" s="1200" t="e">
        <f>DH59</f>
        <v>#DIV/0!</v>
      </c>
      <c r="DI434" s="1200" t="e">
        <f>DI59</f>
        <v>#DIV/0!</v>
      </c>
      <c r="DJ434" s="1200" t="e">
        <f>DJ59</f>
        <v>#DIV/0!</v>
      </c>
      <c r="DK434" s="1243"/>
      <c r="DL434" s="1445"/>
      <c r="DM434" s="1446"/>
      <c r="DN434" s="1446"/>
      <c r="DO434" s="1200" t="e">
        <f>DO59</f>
        <v>#DIV/0!</v>
      </c>
      <c r="DP434" s="1200" t="e">
        <f>DP59</f>
        <v>#DIV/0!</v>
      </c>
      <c r="DQ434" s="1200" t="e">
        <f>DQ59</f>
        <v>#DIV/0!</v>
      </c>
      <c r="DR434" s="1200" t="e">
        <f>DR59</f>
        <v>#DIV/0!</v>
      </c>
      <c r="DS434" s="1243"/>
      <c r="DT434" s="1445"/>
      <c r="DU434" s="1446"/>
      <c r="DV434" s="1446"/>
      <c r="DW434" s="1200" t="e">
        <f>DW59</f>
        <v>#DIV/0!</v>
      </c>
      <c r="DX434" s="1200" t="e">
        <f>DX59</f>
        <v>#DIV/0!</v>
      </c>
      <c r="DY434" s="1200" t="e">
        <f>DY59</f>
        <v>#DIV/0!</v>
      </c>
      <c r="DZ434" s="1200" t="e">
        <f>DZ59</f>
        <v>#DIV/0!</v>
      </c>
      <c r="EA434" s="1243"/>
      <c r="EB434" s="1445"/>
      <c r="EC434" s="1446"/>
      <c r="ED434" s="1446"/>
      <c r="EE434" s="1200" t="e">
        <f>EE59</f>
        <v>#DIV/0!</v>
      </c>
      <c r="EF434" s="1200" t="e">
        <f>EF59</f>
        <v>#DIV/0!</v>
      </c>
      <c r="EG434" s="1200" t="e">
        <f>EG59</f>
        <v>#DIV/0!</v>
      </c>
      <c r="EH434" s="1200" t="e">
        <f>EH59</f>
        <v>#DIV/0!</v>
      </c>
      <c r="EI434" s="1243"/>
      <c r="EJ434" s="1445"/>
      <c r="EK434" s="1446"/>
      <c r="EL434" s="1446"/>
      <c r="EM434" s="1200" t="e">
        <f>EM59</f>
        <v>#DIV/0!</v>
      </c>
      <c r="EN434" s="1200" t="e">
        <f>EN59</f>
        <v>#DIV/0!</v>
      </c>
      <c r="EO434" s="1200" t="e">
        <f>EO59</f>
        <v>#DIV/0!</v>
      </c>
      <c r="EP434" s="1200" t="e">
        <f>EP59</f>
        <v>#DIV/0!</v>
      </c>
      <c r="EQ434" s="1243"/>
      <c r="ER434" s="1445"/>
      <c r="ES434" s="1446"/>
      <c r="ET434" s="1446"/>
      <c r="EU434" s="1200" t="e">
        <f>EU59</f>
        <v>#DIV/0!</v>
      </c>
      <c r="EV434" s="1200" t="e">
        <f>EV59</f>
        <v>#DIV/0!</v>
      </c>
      <c r="EW434" s="1200" t="e">
        <f>EW59</f>
        <v>#DIV/0!</v>
      </c>
      <c r="EX434" s="1200" t="e">
        <f>EX59</f>
        <v>#DIV/0!</v>
      </c>
      <c r="EY434" s="1243"/>
      <c r="EZ434" s="1445"/>
      <c r="FA434" s="1446"/>
      <c r="FB434" s="1446"/>
      <c r="FC434" s="1200" t="e">
        <f>FC59</f>
        <v>#DIV/0!</v>
      </c>
      <c r="FD434" s="1200" t="e">
        <f>FD59</f>
        <v>#DIV/0!</v>
      </c>
      <c r="FE434" s="1200" t="e">
        <f>FE59</f>
        <v>#DIV/0!</v>
      </c>
      <c r="FF434" s="1200" t="e">
        <f>FF59</f>
        <v>#DIV/0!</v>
      </c>
      <c r="FG434" s="1243"/>
      <c r="FH434" s="1445"/>
      <c r="FI434" s="1446"/>
      <c r="FJ434" s="1446"/>
      <c r="FK434" s="1200" t="e">
        <f>FK59</f>
        <v>#DIV/0!</v>
      </c>
      <c r="FL434" s="1200" t="e">
        <f>FL59</f>
        <v>#DIV/0!</v>
      </c>
      <c r="FM434" s="1200" t="e">
        <f>FM59</f>
        <v>#DIV/0!</v>
      </c>
      <c r="FN434" s="1200" t="e">
        <f>FN59</f>
        <v>#DIV/0!</v>
      </c>
      <c r="FO434" s="1243"/>
    </row>
    <row r="435" spans="2:171">
      <c r="B435" s="1070"/>
      <c r="C435" s="1070" t="s">
        <v>454</v>
      </c>
      <c r="D435" s="1445"/>
      <c r="E435" s="1082"/>
      <c r="F435" s="1446"/>
      <c r="G435" s="1210">
        <f>SUM(G430:G434)</f>
        <v>0</v>
      </c>
      <c r="H435" s="1210">
        <f>SUM(H430:H434)</f>
        <v>0</v>
      </c>
      <c r="I435" s="1210">
        <f>SUM(I430:I434)</f>
        <v>0</v>
      </c>
      <c r="J435" s="1210">
        <f>SUM(J430:J434)</f>
        <v>0</v>
      </c>
      <c r="K435" s="1243"/>
      <c r="L435" s="1445"/>
      <c r="M435" s="1446"/>
      <c r="N435" s="1446"/>
      <c r="O435" s="1210" t="e">
        <f>SUM(O430:O434)</f>
        <v>#DIV/0!</v>
      </c>
      <c r="P435" s="1210" t="e">
        <f>SUM(P430:P434)</f>
        <v>#DIV/0!</v>
      </c>
      <c r="Q435" s="1210" t="e">
        <f>SUM(Q430:Q434)</f>
        <v>#DIV/0!</v>
      </c>
      <c r="R435" s="1210" t="e">
        <f>SUM(R430:R434)</f>
        <v>#DIV/0!</v>
      </c>
      <c r="S435" s="1243"/>
      <c r="T435" s="1445"/>
      <c r="U435" s="1446"/>
      <c r="V435" s="1446"/>
      <c r="W435" s="1210" t="e">
        <f>SUM(W430:W434)</f>
        <v>#DIV/0!</v>
      </c>
      <c r="X435" s="1210" t="e">
        <f>SUM(X430:X434)</f>
        <v>#DIV/0!</v>
      </c>
      <c r="Y435" s="1210" t="e">
        <f>SUM(Y430:Y434)</f>
        <v>#DIV/0!</v>
      </c>
      <c r="Z435" s="1210" t="e">
        <f>SUM(Z430:Z434)</f>
        <v>#DIV/0!</v>
      </c>
      <c r="AA435" s="1243"/>
      <c r="AB435" s="1445"/>
      <c r="AC435" s="1446"/>
      <c r="AD435" s="1446"/>
      <c r="AE435" s="1210" t="e">
        <f>SUM(AE430:AE434)</f>
        <v>#DIV/0!</v>
      </c>
      <c r="AF435" s="1210" t="e">
        <f>SUM(AF430:AF434)</f>
        <v>#DIV/0!</v>
      </c>
      <c r="AG435" s="1210" t="e">
        <f>SUM(AG430:AG434)</f>
        <v>#DIV/0!</v>
      </c>
      <c r="AH435" s="1210" t="e">
        <f>SUM(AH430:AH434)</f>
        <v>#DIV/0!</v>
      </c>
      <c r="AI435" s="1243"/>
      <c r="AJ435" s="1445"/>
      <c r="AK435" s="1446"/>
      <c r="AL435" s="1446"/>
      <c r="AM435" s="1210" t="e">
        <f>SUM(AM430:AM434)</f>
        <v>#DIV/0!</v>
      </c>
      <c r="AN435" s="1210" t="e">
        <f>SUM(AN430:AN434)</f>
        <v>#DIV/0!</v>
      </c>
      <c r="AO435" s="1210" t="e">
        <f>SUM(AO430:AO434)</f>
        <v>#DIV/0!</v>
      </c>
      <c r="AP435" s="1210" t="e">
        <f>SUM(AP430:AP434)</f>
        <v>#DIV/0!</v>
      </c>
      <c r="AQ435" s="1243"/>
      <c r="AR435" s="1445"/>
      <c r="AS435" s="1446"/>
      <c r="AT435" s="1446"/>
      <c r="AU435" s="1210" t="e">
        <f>SUM(AU430:AU434)</f>
        <v>#DIV/0!</v>
      </c>
      <c r="AV435" s="1210" t="e">
        <f>SUM(AV430:AV434)</f>
        <v>#DIV/0!</v>
      </c>
      <c r="AW435" s="1210" t="e">
        <f>SUM(AW430:AW434)</f>
        <v>#DIV/0!</v>
      </c>
      <c r="AX435" s="1210" t="e">
        <f>SUM(AX430:AX434)</f>
        <v>#DIV/0!</v>
      </c>
      <c r="AY435" s="1243"/>
      <c r="AZ435" s="1445"/>
      <c r="BA435" s="1446"/>
      <c r="BB435" s="1446"/>
      <c r="BC435" s="1210" t="e">
        <f>SUM(BC430:BC434)</f>
        <v>#DIV/0!</v>
      </c>
      <c r="BD435" s="1210" t="e">
        <f>SUM(BD430:BD434)</f>
        <v>#DIV/0!</v>
      </c>
      <c r="BE435" s="1210" t="e">
        <f>SUM(BE430:BE434)</f>
        <v>#DIV/0!</v>
      </c>
      <c r="BF435" s="1210" t="e">
        <f>SUM(BF430:BF434)</f>
        <v>#DIV/0!</v>
      </c>
      <c r="BG435" s="1243"/>
      <c r="BH435" s="1445"/>
      <c r="BI435" s="1446"/>
      <c r="BJ435" s="1446"/>
      <c r="BK435" s="1210" t="e">
        <f>SUM(BK430:BK434)</f>
        <v>#DIV/0!</v>
      </c>
      <c r="BL435" s="1210" t="e">
        <f>SUM(BL430:BL434)</f>
        <v>#DIV/0!</v>
      </c>
      <c r="BM435" s="1210" t="e">
        <f>SUM(BM430:BM434)</f>
        <v>#DIV/0!</v>
      </c>
      <c r="BN435" s="1210" t="e">
        <f>SUM(BN430:BN434)</f>
        <v>#DIV/0!</v>
      </c>
      <c r="BO435" s="1243"/>
      <c r="BP435" s="1445"/>
      <c r="BQ435" s="1446"/>
      <c r="BR435" s="1446"/>
      <c r="BS435" s="1210" t="e">
        <f>SUM(BS430:BS434)</f>
        <v>#DIV/0!</v>
      </c>
      <c r="BT435" s="1210" t="e">
        <f>SUM(BT430:BT434)</f>
        <v>#DIV/0!</v>
      </c>
      <c r="BU435" s="1210" t="e">
        <f>SUM(BU430:BU434)</f>
        <v>#DIV/0!</v>
      </c>
      <c r="BV435" s="1210" t="e">
        <f>SUM(BV430:BV434)</f>
        <v>#DIV/0!</v>
      </c>
      <c r="BW435" s="1243"/>
      <c r="BX435" s="1445"/>
      <c r="BY435" s="1446"/>
      <c r="BZ435" s="1446"/>
      <c r="CA435" s="1210" t="e">
        <f>SUM(CA430:CA434)</f>
        <v>#DIV/0!</v>
      </c>
      <c r="CB435" s="1210" t="e">
        <f>SUM(CB430:CB434)</f>
        <v>#DIV/0!</v>
      </c>
      <c r="CC435" s="1210" t="e">
        <f>SUM(CC430:CC434)</f>
        <v>#DIV/0!</v>
      </c>
      <c r="CD435" s="1210" t="e">
        <f>SUM(CD430:CD434)</f>
        <v>#DIV/0!</v>
      </c>
      <c r="CE435" s="1243"/>
      <c r="CF435" s="1445"/>
      <c r="CG435" s="1446"/>
      <c r="CH435" s="1446"/>
      <c r="CI435" s="1210" t="e">
        <f>SUM(CI430:CI434)</f>
        <v>#DIV/0!</v>
      </c>
      <c r="CJ435" s="1210" t="e">
        <f>SUM(CJ430:CJ434)</f>
        <v>#DIV/0!</v>
      </c>
      <c r="CK435" s="1210" t="e">
        <f>SUM(CK430:CK434)</f>
        <v>#DIV/0!</v>
      </c>
      <c r="CL435" s="1210" t="e">
        <f>SUM(CL430:CL434)</f>
        <v>#DIV/0!</v>
      </c>
      <c r="CM435" s="1243"/>
      <c r="CN435" s="1445"/>
      <c r="CO435" s="1446"/>
      <c r="CP435" s="1446"/>
      <c r="CQ435" s="1210" t="e">
        <f>SUM(CQ430:CQ434)</f>
        <v>#DIV/0!</v>
      </c>
      <c r="CR435" s="1210" t="e">
        <f>SUM(CR430:CR434)</f>
        <v>#DIV/0!</v>
      </c>
      <c r="CS435" s="1210" t="e">
        <f>SUM(CS430:CS434)</f>
        <v>#DIV/0!</v>
      </c>
      <c r="CT435" s="1210" t="e">
        <f>SUM(CT430:CT434)</f>
        <v>#DIV/0!</v>
      </c>
      <c r="CU435" s="1243"/>
      <c r="CV435" s="1445"/>
      <c r="CW435" s="1446"/>
      <c r="CX435" s="1446"/>
      <c r="CY435" s="1210" t="e">
        <f>SUM(CY430:CY434)</f>
        <v>#DIV/0!</v>
      </c>
      <c r="CZ435" s="1210" t="e">
        <f>SUM(CZ430:CZ434)</f>
        <v>#DIV/0!</v>
      </c>
      <c r="DA435" s="1210" t="e">
        <f>SUM(DA430:DA434)</f>
        <v>#DIV/0!</v>
      </c>
      <c r="DB435" s="1210" t="e">
        <f>SUM(DB430:DB434)</f>
        <v>#DIV/0!</v>
      </c>
      <c r="DC435" s="1243"/>
      <c r="DD435" s="1445"/>
      <c r="DE435" s="1446"/>
      <c r="DF435" s="1446"/>
      <c r="DG435" s="1210" t="e">
        <f>SUM(DG430:DG434)</f>
        <v>#DIV/0!</v>
      </c>
      <c r="DH435" s="1210" t="e">
        <f>SUM(DH430:DH434)</f>
        <v>#DIV/0!</v>
      </c>
      <c r="DI435" s="1210" t="e">
        <f>SUM(DI430:DI434)</f>
        <v>#DIV/0!</v>
      </c>
      <c r="DJ435" s="1210" t="e">
        <f>SUM(DJ430:DJ434)</f>
        <v>#DIV/0!</v>
      </c>
      <c r="DK435" s="1243"/>
      <c r="DL435" s="1445"/>
      <c r="DM435" s="1446"/>
      <c r="DN435" s="1446"/>
      <c r="DO435" s="1210" t="e">
        <f>SUM(DO430:DO434)</f>
        <v>#DIV/0!</v>
      </c>
      <c r="DP435" s="1210" t="e">
        <f>SUM(DP430:DP434)</f>
        <v>#DIV/0!</v>
      </c>
      <c r="DQ435" s="1210" t="e">
        <f>SUM(DQ430:DQ434)</f>
        <v>#DIV/0!</v>
      </c>
      <c r="DR435" s="1210" t="e">
        <f>SUM(DR430:DR434)</f>
        <v>#DIV/0!</v>
      </c>
      <c r="DS435" s="1243"/>
      <c r="DT435" s="1445"/>
      <c r="DU435" s="1446"/>
      <c r="DV435" s="1446"/>
      <c r="DW435" s="1210" t="e">
        <f>SUM(DW430:DW434)</f>
        <v>#DIV/0!</v>
      </c>
      <c r="DX435" s="1210" t="e">
        <f>SUM(DX430:DX434)</f>
        <v>#DIV/0!</v>
      </c>
      <c r="DY435" s="1210" t="e">
        <f>SUM(DY430:DY434)</f>
        <v>#DIV/0!</v>
      </c>
      <c r="DZ435" s="1210" t="e">
        <f>SUM(DZ430:DZ434)</f>
        <v>#DIV/0!</v>
      </c>
      <c r="EA435" s="1243"/>
      <c r="EB435" s="1445"/>
      <c r="EC435" s="1446"/>
      <c r="ED435" s="1446"/>
      <c r="EE435" s="1210" t="e">
        <f>SUM(EE430:EE434)</f>
        <v>#DIV/0!</v>
      </c>
      <c r="EF435" s="1210" t="e">
        <f>SUM(EF430:EF434)</f>
        <v>#DIV/0!</v>
      </c>
      <c r="EG435" s="1210" t="e">
        <f>SUM(EG430:EG434)</f>
        <v>#DIV/0!</v>
      </c>
      <c r="EH435" s="1210" t="e">
        <f>SUM(EH430:EH434)</f>
        <v>#DIV/0!</v>
      </c>
      <c r="EI435" s="1243"/>
      <c r="EJ435" s="1445"/>
      <c r="EK435" s="1446"/>
      <c r="EL435" s="1446"/>
      <c r="EM435" s="1210" t="e">
        <f>SUM(EM430:EM434)</f>
        <v>#DIV/0!</v>
      </c>
      <c r="EN435" s="1210" t="e">
        <f>SUM(EN430:EN434)</f>
        <v>#DIV/0!</v>
      </c>
      <c r="EO435" s="1210" t="e">
        <f>SUM(EO430:EO434)</f>
        <v>#DIV/0!</v>
      </c>
      <c r="EP435" s="1210" t="e">
        <f>SUM(EP430:EP434)</f>
        <v>#DIV/0!</v>
      </c>
      <c r="EQ435" s="1243"/>
      <c r="ER435" s="1445"/>
      <c r="ES435" s="1446"/>
      <c r="ET435" s="1446"/>
      <c r="EU435" s="1210" t="e">
        <f>SUM(EU430:EU434)</f>
        <v>#DIV/0!</v>
      </c>
      <c r="EV435" s="1210" t="e">
        <f>SUM(EV430:EV434)</f>
        <v>#DIV/0!</v>
      </c>
      <c r="EW435" s="1210" t="e">
        <f>SUM(EW430:EW434)</f>
        <v>#DIV/0!</v>
      </c>
      <c r="EX435" s="1210" t="e">
        <f>SUM(EX430:EX434)</f>
        <v>#DIV/0!</v>
      </c>
      <c r="EY435" s="1243"/>
      <c r="EZ435" s="1445"/>
      <c r="FA435" s="1446"/>
      <c r="FB435" s="1446"/>
      <c r="FC435" s="1210" t="e">
        <f>SUM(FC430:FC434)</f>
        <v>#DIV/0!</v>
      </c>
      <c r="FD435" s="1210" t="e">
        <f>SUM(FD430:FD434)</f>
        <v>#DIV/0!</v>
      </c>
      <c r="FE435" s="1210" t="e">
        <f>SUM(FE430:FE434)</f>
        <v>#DIV/0!</v>
      </c>
      <c r="FF435" s="1210" t="e">
        <f>SUM(FF430:FF434)</f>
        <v>#DIV/0!</v>
      </c>
      <c r="FG435" s="1243"/>
      <c r="FH435" s="1445"/>
      <c r="FI435" s="1446"/>
      <c r="FJ435" s="1446"/>
      <c r="FK435" s="1210" t="e">
        <f>SUM(FK430:FK434)</f>
        <v>#DIV/0!</v>
      </c>
      <c r="FL435" s="1210" t="e">
        <f>SUM(FL430:FL434)</f>
        <v>#DIV/0!</v>
      </c>
      <c r="FM435" s="1210" t="e">
        <f>SUM(FM430:FM434)</f>
        <v>#DIV/0!</v>
      </c>
      <c r="FN435" s="1210" t="e">
        <f>SUM(FN430:FN434)</f>
        <v>#DIV/0!</v>
      </c>
      <c r="FO435" s="1243"/>
    </row>
    <row r="436" spans="2:171" ht="16.5">
      <c r="B436" s="1107"/>
      <c r="C436" s="1107" t="s">
        <v>303</v>
      </c>
      <c r="D436" s="1447" t="s">
        <v>544</v>
      </c>
      <c r="E436" s="1115"/>
      <c r="F436" s="1452"/>
      <c r="G436" s="1442">
        <f>H436+I436+J436</f>
        <v>0</v>
      </c>
      <c r="H436" s="1442">
        <f>IF($G435=0,0,H435/G435)</f>
        <v>0</v>
      </c>
      <c r="I436" s="1442">
        <f>IF($G435=0,0,I435/G435)</f>
        <v>0</v>
      </c>
      <c r="J436" s="1442">
        <f>IF($G435=0,0,J435/G435)</f>
        <v>0</v>
      </c>
      <c r="K436" s="1451"/>
      <c r="L436" s="1443" t="s">
        <v>544</v>
      </c>
      <c r="M436" s="1452"/>
      <c r="N436" s="1452"/>
      <c r="O436" s="1442">
        <f>P436+Q436+R436</f>
        <v>0</v>
      </c>
      <c r="P436" s="1442">
        <f>IF($G435=0,0,P435/O435)</f>
        <v>0</v>
      </c>
      <c r="Q436" s="1442">
        <f>IF($G435=0,0,Q435/O435)</f>
        <v>0</v>
      </c>
      <c r="R436" s="1442">
        <f>IF($G435=0,0,R435/O435)</f>
        <v>0</v>
      </c>
      <c r="S436" s="1451"/>
      <c r="T436" s="1443" t="s">
        <v>544</v>
      </c>
      <c r="U436" s="1452"/>
      <c r="V436" s="1452"/>
      <c r="W436" s="1442">
        <f>X436+Y436+Z436</f>
        <v>0</v>
      </c>
      <c r="X436" s="1442">
        <f>IF($G435=0,0,X435/W435)</f>
        <v>0</v>
      </c>
      <c r="Y436" s="1442">
        <f>IF($G435=0,0,Y435/W435)</f>
        <v>0</v>
      </c>
      <c r="Z436" s="1442">
        <f>IF($G435=0,0,Z435/W435)</f>
        <v>0</v>
      </c>
      <c r="AA436" s="1451"/>
      <c r="AB436" s="1443" t="s">
        <v>544</v>
      </c>
      <c r="AC436" s="1452"/>
      <c r="AD436" s="1452"/>
      <c r="AE436" s="1442">
        <f>AF436+AG436+AH436</f>
        <v>0</v>
      </c>
      <c r="AF436" s="1442">
        <f>IF($G435=0,0,AF435/AE435)</f>
        <v>0</v>
      </c>
      <c r="AG436" s="1442">
        <f>IF($G435=0,0,AG435/AE435)</f>
        <v>0</v>
      </c>
      <c r="AH436" s="1442">
        <f>IF($G435=0,0,AH435/AE435)</f>
        <v>0</v>
      </c>
      <c r="AI436" s="1451"/>
      <c r="AJ436" s="1443" t="s">
        <v>544</v>
      </c>
      <c r="AK436" s="1452"/>
      <c r="AL436" s="1452"/>
      <c r="AM436" s="1442">
        <f>AN436+AO436+AP436</f>
        <v>0</v>
      </c>
      <c r="AN436" s="1442">
        <f>IF($G435=0,0,AN435/AM435)</f>
        <v>0</v>
      </c>
      <c r="AO436" s="1442">
        <f>IF($G435=0,0,AO435/AM435)</f>
        <v>0</v>
      </c>
      <c r="AP436" s="1442">
        <f>IF($G435=0,0,AP435/AM435)</f>
        <v>0</v>
      </c>
      <c r="AQ436" s="1451"/>
      <c r="AR436" s="1443" t="s">
        <v>544</v>
      </c>
      <c r="AS436" s="1452"/>
      <c r="AT436" s="1452"/>
      <c r="AU436" s="1442">
        <f>AV436+AW436+AX436</f>
        <v>0</v>
      </c>
      <c r="AV436" s="1442">
        <f>IF($G435=0,0,AV435/AU435)</f>
        <v>0</v>
      </c>
      <c r="AW436" s="1442">
        <f>IF($G435=0,0,AW435/AU435)</f>
        <v>0</v>
      </c>
      <c r="AX436" s="1442">
        <f>IF($G435=0,0,AX435/AU435)</f>
        <v>0</v>
      </c>
      <c r="AY436" s="1451"/>
      <c r="AZ436" s="1443" t="s">
        <v>544</v>
      </c>
      <c r="BA436" s="1452"/>
      <c r="BB436" s="1452"/>
      <c r="BC436" s="1442">
        <f>BD436+BE436+BF436</f>
        <v>0</v>
      </c>
      <c r="BD436" s="1442">
        <f>IF($G435=0,0,BD435/BC435)</f>
        <v>0</v>
      </c>
      <c r="BE436" s="1442">
        <f>IF($G435=0,0,BE435/BC435)</f>
        <v>0</v>
      </c>
      <c r="BF436" s="1442">
        <f>IF($G435=0,0,BF435/BC435)</f>
        <v>0</v>
      </c>
      <c r="BG436" s="1451"/>
      <c r="BH436" s="1443" t="s">
        <v>544</v>
      </c>
      <c r="BI436" s="1452"/>
      <c r="BJ436" s="1452"/>
      <c r="BK436" s="1442">
        <f>BL436+BM436+BN436</f>
        <v>0</v>
      </c>
      <c r="BL436" s="1442">
        <f>IF($G435=0,0,BL435/BK435)</f>
        <v>0</v>
      </c>
      <c r="BM436" s="1442">
        <f>IF($G435=0,0,BM435/BK435)</f>
        <v>0</v>
      </c>
      <c r="BN436" s="1442">
        <f>IF($G435=0,0,BN435/BK435)</f>
        <v>0</v>
      </c>
      <c r="BO436" s="1451"/>
      <c r="BP436" s="1443" t="s">
        <v>544</v>
      </c>
      <c r="BQ436" s="1452"/>
      <c r="BR436" s="1452"/>
      <c r="BS436" s="1442">
        <f>BT436+BU436+BV436</f>
        <v>0</v>
      </c>
      <c r="BT436" s="1442">
        <f>IF($G435=0,0,BT435/BS435)</f>
        <v>0</v>
      </c>
      <c r="BU436" s="1442">
        <f>IF($G435=0,0,BU435/BS435)</f>
        <v>0</v>
      </c>
      <c r="BV436" s="1442">
        <f>IF($G435=0,0,BV435/BS435)</f>
        <v>0</v>
      </c>
      <c r="BW436" s="1451"/>
      <c r="BX436" s="1443" t="s">
        <v>544</v>
      </c>
      <c r="BY436" s="1452"/>
      <c r="BZ436" s="1452"/>
      <c r="CA436" s="1442">
        <f>CB436+CC436+CD436</f>
        <v>0</v>
      </c>
      <c r="CB436" s="1442">
        <f>IF($G435=0,0,CB435/CA435)</f>
        <v>0</v>
      </c>
      <c r="CC436" s="1442">
        <f>IF($G435=0,0,CC435/CA435)</f>
        <v>0</v>
      </c>
      <c r="CD436" s="1442">
        <f>IF($G435=0,0,CD435/CA435)</f>
        <v>0</v>
      </c>
      <c r="CE436" s="1451"/>
      <c r="CF436" s="1443" t="s">
        <v>544</v>
      </c>
      <c r="CG436" s="1452"/>
      <c r="CH436" s="1452"/>
      <c r="CI436" s="1442">
        <f>CJ436+CK436+CL436</f>
        <v>0</v>
      </c>
      <c r="CJ436" s="1442">
        <f>IF($G435=0,0,CJ435/CI435)</f>
        <v>0</v>
      </c>
      <c r="CK436" s="1442">
        <f>IF($G435=0,0,CK435/CI435)</f>
        <v>0</v>
      </c>
      <c r="CL436" s="1442">
        <f>IF($G435=0,0,CL435/CI435)</f>
        <v>0</v>
      </c>
      <c r="CM436" s="1451"/>
      <c r="CN436" s="1443" t="s">
        <v>544</v>
      </c>
      <c r="CO436" s="1452"/>
      <c r="CP436" s="1452"/>
      <c r="CQ436" s="1442">
        <f>CR436+CS436+CT436</f>
        <v>0</v>
      </c>
      <c r="CR436" s="1442">
        <f>IF($G435=0,0,CR435/CQ435)</f>
        <v>0</v>
      </c>
      <c r="CS436" s="1442">
        <f>IF($G435=0,0,CS435/CQ435)</f>
        <v>0</v>
      </c>
      <c r="CT436" s="1442">
        <f>IF($G435=0,0,CT435/CQ435)</f>
        <v>0</v>
      </c>
      <c r="CU436" s="1451"/>
      <c r="CV436" s="1443" t="s">
        <v>544</v>
      </c>
      <c r="CW436" s="1452"/>
      <c r="CX436" s="1452"/>
      <c r="CY436" s="1442">
        <f>CZ436+DA436+DB436</f>
        <v>0</v>
      </c>
      <c r="CZ436" s="1442">
        <f>IF($G435=0,0,CZ435/CY435)</f>
        <v>0</v>
      </c>
      <c r="DA436" s="1442">
        <f>IF($G435=0,0,DA435/CY435)</f>
        <v>0</v>
      </c>
      <c r="DB436" s="1442">
        <f>IF($G435=0,0,DB435/CY435)</f>
        <v>0</v>
      </c>
      <c r="DC436" s="1451"/>
      <c r="DD436" s="1443" t="s">
        <v>544</v>
      </c>
      <c r="DE436" s="1452"/>
      <c r="DF436" s="1452"/>
      <c r="DG436" s="1442">
        <f>DH436+DI436+DJ436</f>
        <v>0</v>
      </c>
      <c r="DH436" s="1442">
        <f>IF($G435=0,0,DH435/DG435)</f>
        <v>0</v>
      </c>
      <c r="DI436" s="1442">
        <f>IF($G435=0,0,DI435/DG435)</f>
        <v>0</v>
      </c>
      <c r="DJ436" s="1442">
        <f>IF($G435=0,0,DJ435/DG435)</f>
        <v>0</v>
      </c>
      <c r="DK436" s="1451"/>
      <c r="DL436" s="1443" t="s">
        <v>544</v>
      </c>
      <c r="DM436" s="1452"/>
      <c r="DN436" s="1452"/>
      <c r="DO436" s="1442">
        <f>DP436+DQ436+DR436</f>
        <v>0</v>
      </c>
      <c r="DP436" s="1442">
        <f>IF($G435=0,0,DP435/DO435)</f>
        <v>0</v>
      </c>
      <c r="DQ436" s="1442">
        <f>IF($G435=0,0,DQ435/DO435)</f>
        <v>0</v>
      </c>
      <c r="DR436" s="1442">
        <f>IF($G435=0,0,DR435/DO435)</f>
        <v>0</v>
      </c>
      <c r="DS436" s="1451"/>
      <c r="DT436" s="1443" t="s">
        <v>544</v>
      </c>
      <c r="DU436" s="1452"/>
      <c r="DV436" s="1452"/>
      <c r="DW436" s="1442">
        <f>DX436+DY436+DZ436</f>
        <v>0</v>
      </c>
      <c r="DX436" s="1442">
        <f>IF($G435=0,0,DX435/DW435)</f>
        <v>0</v>
      </c>
      <c r="DY436" s="1442">
        <f>IF($G435=0,0,DY435/DW435)</f>
        <v>0</v>
      </c>
      <c r="DZ436" s="1442">
        <f>IF($G435=0,0,DZ435/DW435)</f>
        <v>0</v>
      </c>
      <c r="EA436" s="1451"/>
      <c r="EB436" s="1443" t="s">
        <v>544</v>
      </c>
      <c r="EC436" s="1452"/>
      <c r="ED436" s="1452"/>
      <c r="EE436" s="1442">
        <f>EF436+EG436+EH436</f>
        <v>0</v>
      </c>
      <c r="EF436" s="1442">
        <f>IF($G435=0,0,EF435/EE435)</f>
        <v>0</v>
      </c>
      <c r="EG436" s="1442">
        <f>IF($G435=0,0,EG435/EE435)</f>
        <v>0</v>
      </c>
      <c r="EH436" s="1442">
        <f>IF($G435=0,0,EH435/EE435)</f>
        <v>0</v>
      </c>
      <c r="EI436" s="1451"/>
      <c r="EJ436" s="1443" t="s">
        <v>544</v>
      </c>
      <c r="EK436" s="1452"/>
      <c r="EL436" s="1452"/>
      <c r="EM436" s="1442">
        <f>EN436+EO436+EP436</f>
        <v>0</v>
      </c>
      <c r="EN436" s="1442">
        <f>IF($G435=0,0,EN435/EM435)</f>
        <v>0</v>
      </c>
      <c r="EO436" s="1442">
        <f>IF($G435=0,0,EO435/EM435)</f>
        <v>0</v>
      </c>
      <c r="EP436" s="1442">
        <f>IF($G435=0,0,EP435/EM435)</f>
        <v>0</v>
      </c>
      <c r="EQ436" s="1451"/>
      <c r="ER436" s="1443" t="s">
        <v>544</v>
      </c>
      <c r="ES436" s="1452"/>
      <c r="ET436" s="1452"/>
      <c r="EU436" s="1442">
        <f>EV436+EW436+EX436</f>
        <v>0</v>
      </c>
      <c r="EV436" s="1442">
        <f>IF($G435=0,0,EV435/EU435)</f>
        <v>0</v>
      </c>
      <c r="EW436" s="1442">
        <f>IF($G435=0,0,EW435/EU435)</f>
        <v>0</v>
      </c>
      <c r="EX436" s="1442">
        <f>IF($G435=0,0,EX435/EU435)</f>
        <v>0</v>
      </c>
      <c r="EY436" s="1451"/>
      <c r="EZ436" s="1443" t="s">
        <v>544</v>
      </c>
      <c r="FA436" s="1452"/>
      <c r="FB436" s="1452"/>
      <c r="FC436" s="1442">
        <f>FD436+FE436+FF436</f>
        <v>0</v>
      </c>
      <c r="FD436" s="1442">
        <f>IF($G435=0,0,FD435/FC435)</f>
        <v>0</v>
      </c>
      <c r="FE436" s="1442">
        <f>IF($G435=0,0,FE435/FC435)</f>
        <v>0</v>
      </c>
      <c r="FF436" s="1442">
        <f>IF($G435=0,0,FF435/FC435)</f>
        <v>0</v>
      </c>
      <c r="FG436" s="1451"/>
      <c r="FH436" s="1443" t="s">
        <v>544</v>
      </c>
      <c r="FI436" s="1452"/>
      <c r="FJ436" s="1452"/>
      <c r="FK436" s="1442">
        <f>FL436+FM436+FN436</f>
        <v>0</v>
      </c>
      <c r="FL436" s="1442">
        <f>IF($G435=0,0,FL435/FK435)</f>
        <v>0</v>
      </c>
      <c r="FM436" s="1442">
        <f>IF($G435=0,0,FM435/FK435)</f>
        <v>0</v>
      </c>
      <c r="FN436" s="1442">
        <f>IF($G435=0,0,FN435/FK435)</f>
        <v>0</v>
      </c>
      <c r="FO436" s="1451"/>
    </row>
    <row r="437" spans="2:171">
      <c r="K437" s="1243"/>
      <c r="S437" s="1243"/>
      <c r="AA437" s="1243"/>
      <c r="AI437" s="1243"/>
      <c r="AQ437" s="1243"/>
      <c r="AY437" s="1243"/>
      <c r="BG437" s="1243"/>
      <c r="BO437" s="1243"/>
      <c r="BW437" s="1243"/>
      <c r="CE437" s="1243"/>
      <c r="CM437" s="1243"/>
      <c r="CU437" s="1243"/>
      <c r="DC437" s="1243"/>
      <c r="DK437" s="1243"/>
      <c r="DS437" s="1243"/>
      <c r="EA437" s="1243"/>
      <c r="EI437" s="1243"/>
      <c r="EQ437" s="1243"/>
      <c r="EY437" s="1243"/>
      <c r="FG437" s="1243"/>
      <c r="FO437" s="1243"/>
    </row>
    <row r="438" spans="2:171" ht="16.5">
      <c r="E438" s="1075" t="s">
        <v>452</v>
      </c>
      <c r="G438" s="1076" t="s">
        <v>96</v>
      </c>
      <c r="H438" s="1076" t="s">
        <v>97</v>
      </c>
      <c r="I438" s="1076" t="s">
        <v>98</v>
      </c>
      <c r="J438" s="1077" t="s">
        <v>443</v>
      </c>
      <c r="K438" s="1451"/>
      <c r="O438" s="1076" t="s">
        <v>96</v>
      </c>
      <c r="P438" s="1076" t="s">
        <v>97</v>
      </c>
      <c r="Q438" s="1076" t="s">
        <v>98</v>
      </c>
      <c r="R438" s="1077" t="s">
        <v>443</v>
      </c>
      <c r="S438" s="1451"/>
      <c r="W438" s="1076" t="s">
        <v>96</v>
      </c>
      <c r="X438" s="1076" t="s">
        <v>97</v>
      </c>
      <c r="Y438" s="1076" t="s">
        <v>98</v>
      </c>
      <c r="Z438" s="1077" t="s">
        <v>443</v>
      </c>
      <c r="AA438" s="1451"/>
      <c r="AE438" s="1076" t="s">
        <v>96</v>
      </c>
      <c r="AF438" s="1076" t="s">
        <v>97</v>
      </c>
      <c r="AG438" s="1076" t="s">
        <v>98</v>
      </c>
      <c r="AH438" s="1077" t="s">
        <v>443</v>
      </c>
      <c r="AI438" s="1451"/>
      <c r="AM438" s="1076" t="s">
        <v>96</v>
      </c>
      <c r="AN438" s="1076" t="s">
        <v>97</v>
      </c>
      <c r="AO438" s="1076" t="s">
        <v>98</v>
      </c>
      <c r="AP438" s="1077" t="s">
        <v>443</v>
      </c>
      <c r="AQ438" s="1451"/>
      <c r="AU438" s="1076" t="s">
        <v>96</v>
      </c>
      <c r="AV438" s="1076" t="s">
        <v>97</v>
      </c>
      <c r="AW438" s="1076" t="s">
        <v>98</v>
      </c>
      <c r="AX438" s="1077" t="s">
        <v>443</v>
      </c>
      <c r="AY438" s="1451"/>
      <c r="BC438" s="1076" t="s">
        <v>96</v>
      </c>
      <c r="BD438" s="1076" t="s">
        <v>97</v>
      </c>
      <c r="BE438" s="1076" t="s">
        <v>98</v>
      </c>
      <c r="BF438" s="1077" t="s">
        <v>443</v>
      </c>
      <c r="BG438" s="1451"/>
      <c r="BK438" s="1076" t="s">
        <v>96</v>
      </c>
      <c r="BL438" s="1076" t="s">
        <v>97</v>
      </c>
      <c r="BM438" s="1076" t="s">
        <v>98</v>
      </c>
      <c r="BN438" s="1077" t="s">
        <v>443</v>
      </c>
      <c r="BO438" s="1451"/>
      <c r="BS438" s="1076" t="s">
        <v>96</v>
      </c>
      <c r="BT438" s="1076" t="s">
        <v>97</v>
      </c>
      <c r="BU438" s="1076" t="s">
        <v>98</v>
      </c>
      <c r="BV438" s="1077" t="s">
        <v>443</v>
      </c>
      <c r="BW438" s="1451"/>
      <c r="CA438" s="1076" t="s">
        <v>96</v>
      </c>
      <c r="CB438" s="1076" t="s">
        <v>97</v>
      </c>
      <c r="CC438" s="1076" t="s">
        <v>98</v>
      </c>
      <c r="CD438" s="1077" t="s">
        <v>443</v>
      </c>
      <c r="CE438" s="1451"/>
      <c r="CI438" s="1076" t="s">
        <v>96</v>
      </c>
      <c r="CJ438" s="1076" t="s">
        <v>97</v>
      </c>
      <c r="CK438" s="1076" t="s">
        <v>98</v>
      </c>
      <c r="CL438" s="1077" t="s">
        <v>443</v>
      </c>
      <c r="CM438" s="1451"/>
      <c r="CQ438" s="1076" t="s">
        <v>96</v>
      </c>
      <c r="CR438" s="1076" t="s">
        <v>97</v>
      </c>
      <c r="CS438" s="1076" t="s">
        <v>98</v>
      </c>
      <c r="CT438" s="1077" t="s">
        <v>443</v>
      </c>
      <c r="CU438" s="1451"/>
      <c r="CY438" s="1076" t="s">
        <v>96</v>
      </c>
      <c r="CZ438" s="1076" t="s">
        <v>97</v>
      </c>
      <c r="DA438" s="1076" t="s">
        <v>98</v>
      </c>
      <c r="DB438" s="1077" t="s">
        <v>443</v>
      </c>
      <c r="DC438" s="1451"/>
      <c r="DG438" s="1076" t="s">
        <v>96</v>
      </c>
      <c r="DH438" s="1076" t="s">
        <v>97</v>
      </c>
      <c r="DI438" s="1076" t="s">
        <v>98</v>
      </c>
      <c r="DJ438" s="1077" t="s">
        <v>443</v>
      </c>
      <c r="DK438" s="1451"/>
      <c r="DO438" s="1076" t="s">
        <v>96</v>
      </c>
      <c r="DP438" s="1076" t="s">
        <v>97</v>
      </c>
      <c r="DQ438" s="1076" t="s">
        <v>98</v>
      </c>
      <c r="DR438" s="1077" t="s">
        <v>443</v>
      </c>
      <c r="DS438" s="1451"/>
      <c r="DW438" s="1076" t="s">
        <v>96</v>
      </c>
      <c r="DX438" s="1076" t="s">
        <v>97</v>
      </c>
      <c r="DY438" s="1076" t="s">
        <v>98</v>
      </c>
      <c r="DZ438" s="1077" t="s">
        <v>443</v>
      </c>
      <c r="EA438" s="1451"/>
      <c r="EE438" s="1076" t="s">
        <v>96</v>
      </c>
      <c r="EF438" s="1076" t="s">
        <v>97</v>
      </c>
      <c r="EG438" s="1076" t="s">
        <v>98</v>
      </c>
      <c r="EH438" s="1077" t="s">
        <v>443</v>
      </c>
      <c r="EI438" s="1451"/>
      <c r="EM438" s="1076" t="s">
        <v>96</v>
      </c>
      <c r="EN438" s="1076" t="s">
        <v>97</v>
      </c>
      <c r="EO438" s="1076" t="s">
        <v>98</v>
      </c>
      <c r="EP438" s="1077" t="s">
        <v>443</v>
      </c>
      <c r="EQ438" s="1451"/>
      <c r="EU438" s="1076" t="s">
        <v>96</v>
      </c>
      <c r="EV438" s="1076" t="s">
        <v>97</v>
      </c>
      <c r="EW438" s="1076" t="s">
        <v>98</v>
      </c>
      <c r="EX438" s="1077" t="s">
        <v>443</v>
      </c>
      <c r="EY438" s="1451"/>
      <c r="FC438" s="1076" t="s">
        <v>96</v>
      </c>
      <c r="FD438" s="1076" t="s">
        <v>97</v>
      </c>
      <c r="FE438" s="1076" t="s">
        <v>98</v>
      </c>
      <c r="FF438" s="1077" t="s">
        <v>443</v>
      </c>
      <c r="FG438" s="1451"/>
      <c r="FK438" s="1076" t="s">
        <v>96</v>
      </c>
      <c r="FL438" s="1076" t="s">
        <v>97</v>
      </c>
      <c r="FM438" s="1076" t="s">
        <v>98</v>
      </c>
      <c r="FN438" s="1077" t="s">
        <v>443</v>
      </c>
      <c r="FO438" s="1451"/>
    </row>
    <row r="439" spans="2:171">
      <c r="B439" s="1070"/>
      <c r="C439" s="1070" t="s">
        <v>112</v>
      </c>
      <c r="D439" s="1445"/>
      <c r="E439" s="1198" t="s">
        <v>350</v>
      </c>
      <c r="G439" s="1200">
        <f>G33</f>
        <v>0</v>
      </c>
      <c r="H439" s="1200">
        <f>H33</f>
        <v>0</v>
      </c>
      <c r="I439" s="1200">
        <f>I33</f>
        <v>0</v>
      </c>
      <c r="J439" s="1200">
        <f>J33</f>
        <v>0</v>
      </c>
      <c r="K439" s="1243"/>
      <c r="L439" s="1445"/>
      <c r="M439" s="1446"/>
      <c r="N439" s="1446"/>
      <c r="O439" s="1200">
        <f>O33</f>
        <v>0</v>
      </c>
      <c r="P439" s="1200">
        <f>P33</f>
        <v>0</v>
      </c>
      <c r="Q439" s="1200">
        <f>Q33</f>
        <v>0</v>
      </c>
      <c r="R439" s="1200">
        <f>R33</f>
        <v>0</v>
      </c>
      <c r="S439" s="1243"/>
      <c r="T439" s="1445"/>
      <c r="U439" s="1446"/>
      <c r="V439" s="1446"/>
      <c r="W439" s="1200">
        <f>W33</f>
        <v>0</v>
      </c>
      <c r="X439" s="1200">
        <f>X33</f>
        <v>0</v>
      </c>
      <c r="Y439" s="1200">
        <f>Y33</f>
        <v>0</v>
      </c>
      <c r="Z439" s="1200">
        <f>Z33</f>
        <v>0</v>
      </c>
      <c r="AA439" s="1243"/>
      <c r="AB439" s="1445"/>
      <c r="AC439" s="1446"/>
      <c r="AD439" s="1446"/>
      <c r="AE439" s="1200">
        <f>AE33</f>
        <v>0</v>
      </c>
      <c r="AF439" s="1200">
        <f>AF33</f>
        <v>0</v>
      </c>
      <c r="AG439" s="1200">
        <f>AG33</f>
        <v>0</v>
      </c>
      <c r="AH439" s="1200">
        <f>AH33</f>
        <v>0</v>
      </c>
      <c r="AI439" s="1243"/>
      <c r="AJ439" s="1445"/>
      <c r="AK439" s="1446"/>
      <c r="AL439" s="1446"/>
      <c r="AM439" s="1200">
        <f>AM33</f>
        <v>0</v>
      </c>
      <c r="AN439" s="1200">
        <f>AN33</f>
        <v>0</v>
      </c>
      <c r="AO439" s="1200">
        <f>AO33</f>
        <v>0</v>
      </c>
      <c r="AP439" s="1200">
        <f>AP33</f>
        <v>0</v>
      </c>
      <c r="AQ439" s="1243"/>
      <c r="AR439" s="1445"/>
      <c r="AS439" s="1446"/>
      <c r="AT439" s="1446"/>
      <c r="AU439" s="1200">
        <f>AU33</f>
        <v>0</v>
      </c>
      <c r="AV439" s="1200">
        <f>AV33</f>
        <v>0</v>
      </c>
      <c r="AW439" s="1200">
        <f>AW33</f>
        <v>0</v>
      </c>
      <c r="AX439" s="1200">
        <f>AX33</f>
        <v>0</v>
      </c>
      <c r="AY439" s="1243"/>
      <c r="AZ439" s="1445"/>
      <c r="BA439" s="1446"/>
      <c r="BB439" s="1446"/>
      <c r="BC439" s="1200">
        <f>BC33</f>
        <v>0</v>
      </c>
      <c r="BD439" s="1200">
        <f>BD33</f>
        <v>0</v>
      </c>
      <c r="BE439" s="1200">
        <f>BE33</f>
        <v>0</v>
      </c>
      <c r="BF439" s="1200">
        <f>BF33</f>
        <v>0</v>
      </c>
      <c r="BG439" s="1243"/>
      <c r="BH439" s="1445"/>
      <c r="BI439" s="1446"/>
      <c r="BJ439" s="1446"/>
      <c r="BK439" s="1200">
        <f>BK33</f>
        <v>0</v>
      </c>
      <c r="BL439" s="1200">
        <f>BL33</f>
        <v>0</v>
      </c>
      <c r="BM439" s="1200">
        <f>BM33</f>
        <v>0</v>
      </c>
      <c r="BN439" s="1200">
        <f>BN33</f>
        <v>0</v>
      </c>
      <c r="BO439" s="1243"/>
      <c r="BP439" s="1445"/>
      <c r="BQ439" s="1446"/>
      <c r="BR439" s="1446"/>
      <c r="BS439" s="1200">
        <f>BS33</f>
        <v>0</v>
      </c>
      <c r="BT439" s="1200">
        <f>BT33</f>
        <v>0</v>
      </c>
      <c r="BU439" s="1200">
        <f>BU33</f>
        <v>0</v>
      </c>
      <c r="BV439" s="1200">
        <f>BV33</f>
        <v>0</v>
      </c>
      <c r="BW439" s="1243"/>
      <c r="BX439" s="1445"/>
      <c r="BY439" s="1446"/>
      <c r="BZ439" s="1446"/>
      <c r="CA439" s="1200">
        <f>CA33</f>
        <v>0</v>
      </c>
      <c r="CB439" s="1200">
        <f>CB33</f>
        <v>0</v>
      </c>
      <c r="CC439" s="1200">
        <f>CC33</f>
        <v>0</v>
      </c>
      <c r="CD439" s="1200">
        <f>CD33</f>
        <v>0</v>
      </c>
      <c r="CE439" s="1243"/>
      <c r="CF439" s="1445"/>
      <c r="CG439" s="1446"/>
      <c r="CH439" s="1446"/>
      <c r="CI439" s="1200">
        <f>CI33</f>
        <v>0</v>
      </c>
      <c r="CJ439" s="1200">
        <f>CJ33</f>
        <v>0</v>
      </c>
      <c r="CK439" s="1200">
        <f>CK33</f>
        <v>0</v>
      </c>
      <c r="CL439" s="1200">
        <f>CL33</f>
        <v>0</v>
      </c>
      <c r="CM439" s="1243"/>
      <c r="CN439" s="1445"/>
      <c r="CO439" s="1446"/>
      <c r="CP439" s="1446"/>
      <c r="CQ439" s="1200">
        <f>CQ33</f>
        <v>0</v>
      </c>
      <c r="CR439" s="1200">
        <f>CR33</f>
        <v>0</v>
      </c>
      <c r="CS439" s="1200">
        <f>CS33</f>
        <v>0</v>
      </c>
      <c r="CT439" s="1200">
        <f>CT33</f>
        <v>0</v>
      </c>
      <c r="CU439" s="1243"/>
      <c r="CV439" s="1445"/>
      <c r="CW439" s="1446"/>
      <c r="CX439" s="1446"/>
      <c r="CY439" s="1200">
        <f>CY33</f>
        <v>0</v>
      </c>
      <c r="CZ439" s="1200">
        <f>CZ33</f>
        <v>0</v>
      </c>
      <c r="DA439" s="1200">
        <f>DA33</f>
        <v>0</v>
      </c>
      <c r="DB439" s="1200">
        <f>DB33</f>
        <v>0</v>
      </c>
      <c r="DC439" s="1243"/>
      <c r="DD439" s="1445"/>
      <c r="DE439" s="1446"/>
      <c r="DF439" s="1446"/>
      <c r="DG439" s="1200">
        <f>DG33</f>
        <v>0</v>
      </c>
      <c r="DH439" s="1200">
        <f>DH33</f>
        <v>0</v>
      </c>
      <c r="DI439" s="1200">
        <f>DI33</f>
        <v>0</v>
      </c>
      <c r="DJ439" s="1200">
        <f>DJ33</f>
        <v>0</v>
      </c>
      <c r="DK439" s="1243"/>
      <c r="DL439" s="1445"/>
      <c r="DM439" s="1446"/>
      <c r="DN439" s="1446"/>
      <c r="DO439" s="1200">
        <f>DO33</f>
        <v>0</v>
      </c>
      <c r="DP439" s="1200">
        <f>DP33</f>
        <v>0</v>
      </c>
      <c r="DQ439" s="1200">
        <f>DQ33</f>
        <v>0</v>
      </c>
      <c r="DR439" s="1200">
        <f>DR33</f>
        <v>0</v>
      </c>
      <c r="DS439" s="1243"/>
      <c r="DT439" s="1445"/>
      <c r="DU439" s="1446"/>
      <c r="DV439" s="1446"/>
      <c r="DW439" s="1200">
        <f>DW33</f>
        <v>0</v>
      </c>
      <c r="DX439" s="1200">
        <f>DX33</f>
        <v>0</v>
      </c>
      <c r="DY439" s="1200">
        <f>DY33</f>
        <v>0</v>
      </c>
      <c r="DZ439" s="1200">
        <f>DZ33</f>
        <v>0</v>
      </c>
      <c r="EA439" s="1243"/>
      <c r="EB439" s="1445"/>
      <c r="EC439" s="1446"/>
      <c r="ED439" s="1446"/>
      <c r="EE439" s="1200">
        <f>EE33</f>
        <v>0</v>
      </c>
      <c r="EF439" s="1200">
        <f>EF33</f>
        <v>0</v>
      </c>
      <c r="EG439" s="1200">
        <f>EG33</f>
        <v>0</v>
      </c>
      <c r="EH439" s="1200">
        <f>EH33</f>
        <v>0</v>
      </c>
      <c r="EI439" s="1243"/>
      <c r="EJ439" s="1445"/>
      <c r="EK439" s="1446"/>
      <c r="EL439" s="1446"/>
      <c r="EM439" s="1200">
        <f>EM33</f>
        <v>0</v>
      </c>
      <c r="EN439" s="1200">
        <f>EN33</f>
        <v>0</v>
      </c>
      <c r="EO439" s="1200">
        <f>EO33</f>
        <v>0</v>
      </c>
      <c r="EP439" s="1200">
        <f>EP33</f>
        <v>0</v>
      </c>
      <c r="EQ439" s="1243"/>
      <c r="ER439" s="1445"/>
      <c r="ES439" s="1446"/>
      <c r="ET439" s="1446"/>
      <c r="EU439" s="1200">
        <f>EU33</f>
        <v>0</v>
      </c>
      <c r="EV439" s="1200">
        <f>EV33</f>
        <v>0</v>
      </c>
      <c r="EW439" s="1200">
        <f>EW33</f>
        <v>0</v>
      </c>
      <c r="EX439" s="1200">
        <f>EX33</f>
        <v>0</v>
      </c>
      <c r="EY439" s="1243"/>
      <c r="EZ439" s="1445"/>
      <c r="FA439" s="1446"/>
      <c r="FB439" s="1446"/>
      <c r="FC439" s="1200">
        <f>FC33</f>
        <v>0</v>
      </c>
      <c r="FD439" s="1200">
        <f>FD33</f>
        <v>0</v>
      </c>
      <c r="FE439" s="1200">
        <f>FE33</f>
        <v>0</v>
      </c>
      <c r="FF439" s="1200">
        <f>FF33</f>
        <v>0</v>
      </c>
      <c r="FG439" s="1243"/>
      <c r="FH439" s="1445"/>
      <c r="FI439" s="1446"/>
      <c r="FJ439" s="1446"/>
      <c r="FK439" s="1200">
        <f>FK33</f>
        <v>0</v>
      </c>
      <c r="FL439" s="1200">
        <f>FL33</f>
        <v>0</v>
      </c>
      <c r="FM439" s="1200">
        <f>FM33</f>
        <v>0</v>
      </c>
      <c r="FN439" s="1200">
        <f>FN33</f>
        <v>0</v>
      </c>
      <c r="FO439" s="1243"/>
    </row>
    <row r="440" spans="2:171">
      <c r="B440" s="1070"/>
      <c r="C440" s="1070" t="s">
        <v>113</v>
      </c>
      <c r="D440" s="1445"/>
      <c r="E440" s="1198" t="s">
        <v>349</v>
      </c>
      <c r="G440" s="1200">
        <f>G36</f>
        <v>0</v>
      </c>
      <c r="H440" s="1200">
        <f>H36</f>
        <v>0</v>
      </c>
      <c r="I440" s="1200">
        <f>I36</f>
        <v>0</v>
      </c>
      <c r="J440" s="1200">
        <f>J36</f>
        <v>0</v>
      </c>
      <c r="K440" s="1451"/>
      <c r="L440" s="1445"/>
      <c r="M440" s="1446"/>
      <c r="N440" s="1446"/>
      <c r="O440" s="1200">
        <f>O36</f>
        <v>0</v>
      </c>
      <c r="P440" s="1200">
        <f>P36</f>
        <v>0</v>
      </c>
      <c r="Q440" s="1200">
        <f>Q36</f>
        <v>0</v>
      </c>
      <c r="R440" s="1200">
        <f>R36</f>
        <v>0</v>
      </c>
      <c r="S440" s="1451"/>
      <c r="T440" s="1445"/>
      <c r="U440" s="1446"/>
      <c r="V440" s="1446"/>
      <c r="W440" s="1200">
        <f>W36</f>
        <v>0</v>
      </c>
      <c r="X440" s="1200">
        <f>X36</f>
        <v>0</v>
      </c>
      <c r="Y440" s="1200">
        <f>Y36</f>
        <v>0</v>
      </c>
      <c r="Z440" s="1200">
        <f>Z36</f>
        <v>0</v>
      </c>
      <c r="AA440" s="1451"/>
      <c r="AB440" s="1445"/>
      <c r="AC440" s="1446"/>
      <c r="AD440" s="1446"/>
      <c r="AE440" s="1200">
        <f>AE36</f>
        <v>0</v>
      </c>
      <c r="AF440" s="1200">
        <f>AF36</f>
        <v>0</v>
      </c>
      <c r="AG440" s="1200">
        <f>AG36</f>
        <v>0</v>
      </c>
      <c r="AH440" s="1200">
        <f>AH36</f>
        <v>0</v>
      </c>
      <c r="AI440" s="1451"/>
      <c r="AJ440" s="1445"/>
      <c r="AK440" s="1446"/>
      <c r="AL440" s="1446"/>
      <c r="AM440" s="1200">
        <f>AM36</f>
        <v>0</v>
      </c>
      <c r="AN440" s="1200">
        <f>AN36</f>
        <v>0</v>
      </c>
      <c r="AO440" s="1200">
        <f>AO36</f>
        <v>0</v>
      </c>
      <c r="AP440" s="1200">
        <f>AP36</f>
        <v>0</v>
      </c>
      <c r="AQ440" s="1451"/>
      <c r="AR440" s="1445"/>
      <c r="AS440" s="1446"/>
      <c r="AT440" s="1446"/>
      <c r="AU440" s="1200">
        <f>AU36</f>
        <v>0</v>
      </c>
      <c r="AV440" s="1200">
        <f>AV36</f>
        <v>0</v>
      </c>
      <c r="AW440" s="1200">
        <f>AW36</f>
        <v>0</v>
      </c>
      <c r="AX440" s="1200">
        <f>AX36</f>
        <v>0</v>
      </c>
      <c r="AY440" s="1451"/>
      <c r="AZ440" s="1445"/>
      <c r="BA440" s="1446"/>
      <c r="BB440" s="1446"/>
      <c r="BC440" s="1200">
        <f>BC36</f>
        <v>0</v>
      </c>
      <c r="BD440" s="1200">
        <f>BD36</f>
        <v>0</v>
      </c>
      <c r="BE440" s="1200">
        <f>BE36</f>
        <v>0</v>
      </c>
      <c r="BF440" s="1200">
        <f>BF36</f>
        <v>0</v>
      </c>
      <c r="BG440" s="1451"/>
      <c r="BH440" s="1445"/>
      <c r="BI440" s="1446"/>
      <c r="BJ440" s="1446"/>
      <c r="BK440" s="1200">
        <f>BK36</f>
        <v>0</v>
      </c>
      <c r="BL440" s="1200">
        <f>BL36</f>
        <v>0</v>
      </c>
      <c r="BM440" s="1200">
        <f>BM36</f>
        <v>0</v>
      </c>
      <c r="BN440" s="1200">
        <f>BN36</f>
        <v>0</v>
      </c>
      <c r="BO440" s="1451"/>
      <c r="BP440" s="1445"/>
      <c r="BQ440" s="1446"/>
      <c r="BR440" s="1446"/>
      <c r="BS440" s="1200">
        <f>BS36</f>
        <v>0</v>
      </c>
      <c r="BT440" s="1200">
        <f>BT36</f>
        <v>0</v>
      </c>
      <c r="BU440" s="1200">
        <f>BU36</f>
        <v>0</v>
      </c>
      <c r="BV440" s="1200">
        <f>BV36</f>
        <v>0</v>
      </c>
      <c r="BW440" s="1451"/>
      <c r="BX440" s="1445"/>
      <c r="BY440" s="1446"/>
      <c r="BZ440" s="1446"/>
      <c r="CA440" s="1200">
        <f>CA36</f>
        <v>0</v>
      </c>
      <c r="CB440" s="1200">
        <f>CB36</f>
        <v>0</v>
      </c>
      <c r="CC440" s="1200">
        <f>CC36</f>
        <v>0</v>
      </c>
      <c r="CD440" s="1200">
        <f>CD36</f>
        <v>0</v>
      </c>
      <c r="CE440" s="1451"/>
      <c r="CF440" s="1445"/>
      <c r="CG440" s="1446"/>
      <c r="CH440" s="1446"/>
      <c r="CI440" s="1200">
        <f>CI36</f>
        <v>0</v>
      </c>
      <c r="CJ440" s="1200">
        <f>CJ36</f>
        <v>0</v>
      </c>
      <c r="CK440" s="1200">
        <f>CK36</f>
        <v>0</v>
      </c>
      <c r="CL440" s="1200">
        <f>CL36</f>
        <v>0</v>
      </c>
      <c r="CM440" s="1451"/>
      <c r="CN440" s="1445"/>
      <c r="CO440" s="1446"/>
      <c r="CP440" s="1446"/>
      <c r="CQ440" s="1200">
        <f>CQ36</f>
        <v>0</v>
      </c>
      <c r="CR440" s="1200">
        <f>CR36</f>
        <v>0</v>
      </c>
      <c r="CS440" s="1200">
        <f>CS36</f>
        <v>0</v>
      </c>
      <c r="CT440" s="1200">
        <f>CT36</f>
        <v>0</v>
      </c>
      <c r="CU440" s="1451"/>
      <c r="CV440" s="1445"/>
      <c r="CW440" s="1446"/>
      <c r="CX440" s="1446"/>
      <c r="CY440" s="1200">
        <f>CY36</f>
        <v>0</v>
      </c>
      <c r="CZ440" s="1200">
        <f>CZ36</f>
        <v>0</v>
      </c>
      <c r="DA440" s="1200">
        <f>DA36</f>
        <v>0</v>
      </c>
      <c r="DB440" s="1200">
        <f>DB36</f>
        <v>0</v>
      </c>
      <c r="DC440" s="1451"/>
      <c r="DD440" s="1445"/>
      <c r="DE440" s="1446"/>
      <c r="DF440" s="1446"/>
      <c r="DG440" s="1200">
        <f>DG36</f>
        <v>0</v>
      </c>
      <c r="DH440" s="1200">
        <f>DH36</f>
        <v>0</v>
      </c>
      <c r="DI440" s="1200">
        <f>DI36</f>
        <v>0</v>
      </c>
      <c r="DJ440" s="1200">
        <f>DJ36</f>
        <v>0</v>
      </c>
      <c r="DK440" s="1451"/>
      <c r="DL440" s="1445"/>
      <c r="DM440" s="1446"/>
      <c r="DN440" s="1446"/>
      <c r="DO440" s="1200">
        <f>DO36</f>
        <v>0</v>
      </c>
      <c r="DP440" s="1200">
        <f>DP36</f>
        <v>0</v>
      </c>
      <c r="DQ440" s="1200">
        <f>DQ36</f>
        <v>0</v>
      </c>
      <c r="DR440" s="1200">
        <f>DR36</f>
        <v>0</v>
      </c>
      <c r="DS440" s="1451"/>
      <c r="DT440" s="1445"/>
      <c r="DU440" s="1446"/>
      <c r="DV440" s="1446"/>
      <c r="DW440" s="1200">
        <f>DW36</f>
        <v>0</v>
      </c>
      <c r="DX440" s="1200">
        <f>DX36</f>
        <v>0</v>
      </c>
      <c r="DY440" s="1200">
        <f>DY36</f>
        <v>0</v>
      </c>
      <c r="DZ440" s="1200">
        <f>DZ36</f>
        <v>0</v>
      </c>
      <c r="EA440" s="1451"/>
      <c r="EB440" s="1445"/>
      <c r="EC440" s="1446"/>
      <c r="ED440" s="1446"/>
      <c r="EE440" s="1200">
        <f>EE36</f>
        <v>0</v>
      </c>
      <c r="EF440" s="1200">
        <f>EF36</f>
        <v>0</v>
      </c>
      <c r="EG440" s="1200">
        <f>EG36</f>
        <v>0</v>
      </c>
      <c r="EH440" s="1200">
        <f>EH36</f>
        <v>0</v>
      </c>
      <c r="EI440" s="1451"/>
      <c r="EJ440" s="1445"/>
      <c r="EK440" s="1446"/>
      <c r="EL440" s="1446"/>
      <c r="EM440" s="1200">
        <f>EM36</f>
        <v>0</v>
      </c>
      <c r="EN440" s="1200">
        <f>EN36</f>
        <v>0</v>
      </c>
      <c r="EO440" s="1200">
        <f>EO36</f>
        <v>0</v>
      </c>
      <c r="EP440" s="1200">
        <f>EP36</f>
        <v>0</v>
      </c>
      <c r="EQ440" s="1451"/>
      <c r="ER440" s="1445"/>
      <c r="ES440" s="1446"/>
      <c r="ET440" s="1446"/>
      <c r="EU440" s="1200">
        <f>EU36</f>
        <v>0</v>
      </c>
      <c r="EV440" s="1200">
        <f>EV36</f>
        <v>0</v>
      </c>
      <c r="EW440" s="1200">
        <f>EW36</f>
        <v>0</v>
      </c>
      <c r="EX440" s="1200">
        <f>EX36</f>
        <v>0</v>
      </c>
      <c r="EY440" s="1451"/>
      <c r="EZ440" s="1445"/>
      <c r="FA440" s="1446"/>
      <c r="FB440" s="1446"/>
      <c r="FC440" s="1200">
        <f>FC36</f>
        <v>0</v>
      </c>
      <c r="FD440" s="1200">
        <f>FD36</f>
        <v>0</v>
      </c>
      <c r="FE440" s="1200">
        <f>FE36</f>
        <v>0</v>
      </c>
      <c r="FF440" s="1200">
        <f>FF36</f>
        <v>0</v>
      </c>
      <c r="FG440" s="1451"/>
      <c r="FH440" s="1445"/>
      <c r="FI440" s="1446"/>
      <c r="FJ440" s="1446"/>
      <c r="FK440" s="1200">
        <f>FK36</f>
        <v>0</v>
      </c>
      <c r="FL440" s="1200">
        <f>FL36</f>
        <v>0</v>
      </c>
      <c r="FM440" s="1200">
        <f>FM36</f>
        <v>0</v>
      </c>
      <c r="FN440" s="1200">
        <f>FN36</f>
        <v>0</v>
      </c>
      <c r="FO440" s="1451"/>
    </row>
    <row r="441" spans="2:171">
      <c r="B441" s="1070"/>
      <c r="C441" s="1070" t="s">
        <v>454</v>
      </c>
      <c r="D441" s="1445"/>
      <c r="E441" s="1082"/>
      <c r="F441" s="1446"/>
      <c r="G441" s="1210">
        <f>SUM(G439:G440)</f>
        <v>0</v>
      </c>
      <c r="H441" s="1210">
        <f>SUM(H439:H440)</f>
        <v>0</v>
      </c>
      <c r="I441" s="1210">
        <f>SUM(I439:I440)</f>
        <v>0</v>
      </c>
      <c r="J441" s="1210">
        <f>SUM(J439:J440)</f>
        <v>0</v>
      </c>
      <c r="K441" s="1243"/>
      <c r="L441" s="1445"/>
      <c r="M441" s="1446"/>
      <c r="N441" s="1446"/>
      <c r="O441" s="1210">
        <f>SUM(O439:O440)</f>
        <v>0</v>
      </c>
      <c r="P441" s="1210">
        <f>SUM(P439:P440)</f>
        <v>0</v>
      </c>
      <c r="Q441" s="1210">
        <f>SUM(Q439:Q440)</f>
        <v>0</v>
      </c>
      <c r="R441" s="1210">
        <f>SUM(R439:R440)</f>
        <v>0</v>
      </c>
      <c r="S441" s="1243"/>
      <c r="T441" s="1445"/>
      <c r="U441" s="1446"/>
      <c r="V441" s="1446"/>
      <c r="W441" s="1210">
        <f>SUM(W439:W440)</f>
        <v>0</v>
      </c>
      <c r="X441" s="1210">
        <f>SUM(X439:X440)</f>
        <v>0</v>
      </c>
      <c r="Y441" s="1210">
        <f>SUM(Y439:Y440)</f>
        <v>0</v>
      </c>
      <c r="Z441" s="1210">
        <f>SUM(Z439:Z440)</f>
        <v>0</v>
      </c>
      <c r="AA441" s="1243"/>
      <c r="AB441" s="1445"/>
      <c r="AC441" s="1446"/>
      <c r="AD441" s="1446"/>
      <c r="AE441" s="1210">
        <f>SUM(AE439:AE440)</f>
        <v>0</v>
      </c>
      <c r="AF441" s="1210">
        <f>SUM(AF439:AF440)</f>
        <v>0</v>
      </c>
      <c r="AG441" s="1210">
        <f>SUM(AG439:AG440)</f>
        <v>0</v>
      </c>
      <c r="AH441" s="1210">
        <f>SUM(AH439:AH440)</f>
        <v>0</v>
      </c>
      <c r="AI441" s="1243"/>
      <c r="AJ441" s="1445"/>
      <c r="AK441" s="1446"/>
      <c r="AL441" s="1446"/>
      <c r="AM441" s="1210">
        <f>SUM(AM439:AM440)</f>
        <v>0</v>
      </c>
      <c r="AN441" s="1210">
        <f>SUM(AN439:AN440)</f>
        <v>0</v>
      </c>
      <c r="AO441" s="1210">
        <f>SUM(AO439:AO440)</f>
        <v>0</v>
      </c>
      <c r="AP441" s="1210">
        <f>SUM(AP439:AP440)</f>
        <v>0</v>
      </c>
      <c r="AQ441" s="1243"/>
      <c r="AR441" s="1445"/>
      <c r="AS441" s="1446"/>
      <c r="AT441" s="1446"/>
      <c r="AU441" s="1210">
        <f>SUM(AU439:AU440)</f>
        <v>0</v>
      </c>
      <c r="AV441" s="1210">
        <f>SUM(AV439:AV440)</f>
        <v>0</v>
      </c>
      <c r="AW441" s="1210">
        <f>SUM(AW439:AW440)</f>
        <v>0</v>
      </c>
      <c r="AX441" s="1210">
        <f>SUM(AX439:AX440)</f>
        <v>0</v>
      </c>
      <c r="AY441" s="1243"/>
      <c r="AZ441" s="1445"/>
      <c r="BA441" s="1446"/>
      <c r="BB441" s="1446"/>
      <c r="BC441" s="1210">
        <f>SUM(BC439:BC440)</f>
        <v>0</v>
      </c>
      <c r="BD441" s="1210">
        <f>SUM(BD439:BD440)</f>
        <v>0</v>
      </c>
      <c r="BE441" s="1210">
        <f>SUM(BE439:BE440)</f>
        <v>0</v>
      </c>
      <c r="BF441" s="1210">
        <f>SUM(BF439:BF440)</f>
        <v>0</v>
      </c>
      <c r="BG441" s="1243"/>
      <c r="BH441" s="1445"/>
      <c r="BI441" s="1446"/>
      <c r="BJ441" s="1446"/>
      <c r="BK441" s="1210">
        <f>SUM(BK439:BK440)</f>
        <v>0</v>
      </c>
      <c r="BL441" s="1210">
        <f>SUM(BL439:BL440)</f>
        <v>0</v>
      </c>
      <c r="BM441" s="1210">
        <f>SUM(BM439:BM440)</f>
        <v>0</v>
      </c>
      <c r="BN441" s="1210">
        <f>SUM(BN439:BN440)</f>
        <v>0</v>
      </c>
      <c r="BO441" s="1243"/>
      <c r="BP441" s="1445"/>
      <c r="BQ441" s="1446"/>
      <c r="BR441" s="1446"/>
      <c r="BS441" s="1210">
        <f>SUM(BS439:BS440)</f>
        <v>0</v>
      </c>
      <c r="BT441" s="1210">
        <f>SUM(BT439:BT440)</f>
        <v>0</v>
      </c>
      <c r="BU441" s="1210">
        <f>SUM(BU439:BU440)</f>
        <v>0</v>
      </c>
      <c r="BV441" s="1210">
        <f>SUM(BV439:BV440)</f>
        <v>0</v>
      </c>
      <c r="BW441" s="1243"/>
      <c r="BX441" s="1445"/>
      <c r="BY441" s="1446"/>
      <c r="BZ441" s="1446"/>
      <c r="CA441" s="1210">
        <f>SUM(CA439:CA440)</f>
        <v>0</v>
      </c>
      <c r="CB441" s="1210">
        <f>SUM(CB439:CB440)</f>
        <v>0</v>
      </c>
      <c r="CC441" s="1210">
        <f>SUM(CC439:CC440)</f>
        <v>0</v>
      </c>
      <c r="CD441" s="1210">
        <f>SUM(CD439:CD440)</f>
        <v>0</v>
      </c>
      <c r="CE441" s="1243"/>
      <c r="CF441" s="1445"/>
      <c r="CG441" s="1446"/>
      <c r="CH441" s="1446"/>
      <c r="CI441" s="1210">
        <f>SUM(CI439:CI440)</f>
        <v>0</v>
      </c>
      <c r="CJ441" s="1210">
        <f>SUM(CJ439:CJ440)</f>
        <v>0</v>
      </c>
      <c r="CK441" s="1210">
        <f>SUM(CK439:CK440)</f>
        <v>0</v>
      </c>
      <c r="CL441" s="1210">
        <f>SUM(CL439:CL440)</f>
        <v>0</v>
      </c>
      <c r="CM441" s="1243"/>
      <c r="CN441" s="1445"/>
      <c r="CO441" s="1446"/>
      <c r="CP441" s="1446"/>
      <c r="CQ441" s="1210">
        <f>SUM(CQ439:CQ440)</f>
        <v>0</v>
      </c>
      <c r="CR441" s="1210">
        <f>SUM(CR439:CR440)</f>
        <v>0</v>
      </c>
      <c r="CS441" s="1210">
        <f>SUM(CS439:CS440)</f>
        <v>0</v>
      </c>
      <c r="CT441" s="1210">
        <f>SUM(CT439:CT440)</f>
        <v>0</v>
      </c>
      <c r="CU441" s="1243"/>
      <c r="CV441" s="1445"/>
      <c r="CW441" s="1446"/>
      <c r="CX441" s="1446"/>
      <c r="CY441" s="1210">
        <f>SUM(CY439:CY440)</f>
        <v>0</v>
      </c>
      <c r="CZ441" s="1210">
        <f>SUM(CZ439:CZ440)</f>
        <v>0</v>
      </c>
      <c r="DA441" s="1210">
        <f>SUM(DA439:DA440)</f>
        <v>0</v>
      </c>
      <c r="DB441" s="1210">
        <f>SUM(DB439:DB440)</f>
        <v>0</v>
      </c>
      <c r="DC441" s="1243"/>
      <c r="DD441" s="1445"/>
      <c r="DE441" s="1446"/>
      <c r="DF441" s="1446"/>
      <c r="DG441" s="1210">
        <f>SUM(DG439:DG440)</f>
        <v>0</v>
      </c>
      <c r="DH441" s="1210">
        <f>SUM(DH439:DH440)</f>
        <v>0</v>
      </c>
      <c r="DI441" s="1210">
        <f>SUM(DI439:DI440)</f>
        <v>0</v>
      </c>
      <c r="DJ441" s="1210">
        <f>SUM(DJ439:DJ440)</f>
        <v>0</v>
      </c>
      <c r="DK441" s="1243"/>
      <c r="DL441" s="1445"/>
      <c r="DM441" s="1446"/>
      <c r="DN441" s="1446"/>
      <c r="DO441" s="1210">
        <f>SUM(DO439:DO440)</f>
        <v>0</v>
      </c>
      <c r="DP441" s="1210">
        <f>SUM(DP439:DP440)</f>
        <v>0</v>
      </c>
      <c r="DQ441" s="1210">
        <f>SUM(DQ439:DQ440)</f>
        <v>0</v>
      </c>
      <c r="DR441" s="1210">
        <f>SUM(DR439:DR440)</f>
        <v>0</v>
      </c>
      <c r="DS441" s="1243"/>
      <c r="DT441" s="1445"/>
      <c r="DU441" s="1446"/>
      <c r="DV441" s="1446"/>
      <c r="DW441" s="1210">
        <f>SUM(DW439:DW440)</f>
        <v>0</v>
      </c>
      <c r="DX441" s="1210">
        <f>SUM(DX439:DX440)</f>
        <v>0</v>
      </c>
      <c r="DY441" s="1210">
        <f>SUM(DY439:DY440)</f>
        <v>0</v>
      </c>
      <c r="DZ441" s="1210">
        <f>SUM(DZ439:DZ440)</f>
        <v>0</v>
      </c>
      <c r="EA441" s="1243"/>
      <c r="EB441" s="1445"/>
      <c r="EC441" s="1446"/>
      <c r="ED441" s="1446"/>
      <c r="EE441" s="1210">
        <f>SUM(EE439:EE440)</f>
        <v>0</v>
      </c>
      <c r="EF441" s="1210">
        <f>SUM(EF439:EF440)</f>
        <v>0</v>
      </c>
      <c r="EG441" s="1210">
        <f>SUM(EG439:EG440)</f>
        <v>0</v>
      </c>
      <c r="EH441" s="1210">
        <f>SUM(EH439:EH440)</f>
        <v>0</v>
      </c>
      <c r="EI441" s="1243"/>
      <c r="EJ441" s="1445"/>
      <c r="EK441" s="1446"/>
      <c r="EL441" s="1446"/>
      <c r="EM441" s="1210">
        <f>SUM(EM439:EM440)</f>
        <v>0</v>
      </c>
      <c r="EN441" s="1210">
        <f>SUM(EN439:EN440)</f>
        <v>0</v>
      </c>
      <c r="EO441" s="1210">
        <f>SUM(EO439:EO440)</f>
        <v>0</v>
      </c>
      <c r="EP441" s="1210">
        <f>SUM(EP439:EP440)</f>
        <v>0</v>
      </c>
      <c r="EQ441" s="1243"/>
      <c r="ER441" s="1445"/>
      <c r="ES441" s="1446"/>
      <c r="ET441" s="1446"/>
      <c r="EU441" s="1210">
        <f>SUM(EU439:EU440)</f>
        <v>0</v>
      </c>
      <c r="EV441" s="1210">
        <f>SUM(EV439:EV440)</f>
        <v>0</v>
      </c>
      <c r="EW441" s="1210">
        <f>SUM(EW439:EW440)</f>
        <v>0</v>
      </c>
      <c r="EX441" s="1210">
        <f>SUM(EX439:EX440)</f>
        <v>0</v>
      </c>
      <c r="EY441" s="1243"/>
      <c r="EZ441" s="1445"/>
      <c r="FA441" s="1446"/>
      <c r="FB441" s="1446"/>
      <c r="FC441" s="1210">
        <f>SUM(FC439:FC440)</f>
        <v>0</v>
      </c>
      <c r="FD441" s="1210">
        <f>SUM(FD439:FD440)</f>
        <v>0</v>
      </c>
      <c r="FE441" s="1210">
        <f>SUM(FE439:FE440)</f>
        <v>0</v>
      </c>
      <c r="FF441" s="1210">
        <f>SUM(FF439:FF440)</f>
        <v>0</v>
      </c>
      <c r="FG441" s="1243"/>
      <c r="FH441" s="1445"/>
      <c r="FI441" s="1446"/>
      <c r="FJ441" s="1446"/>
      <c r="FK441" s="1210">
        <f>SUM(FK439:FK440)</f>
        <v>0</v>
      </c>
      <c r="FL441" s="1210">
        <f>SUM(FL439:FL440)</f>
        <v>0</v>
      </c>
      <c r="FM441" s="1210">
        <f>SUM(FM439:FM440)</f>
        <v>0</v>
      </c>
      <c r="FN441" s="1210">
        <f>SUM(FN439:FN440)</f>
        <v>0</v>
      </c>
      <c r="FO441" s="1243"/>
    </row>
    <row r="442" spans="2:171" ht="16.5">
      <c r="B442" s="1107"/>
      <c r="C442" s="1107" t="s">
        <v>305</v>
      </c>
      <c r="D442" s="1447" t="s">
        <v>545</v>
      </c>
      <c r="E442" s="1136"/>
      <c r="F442" s="1452"/>
      <c r="G442" s="1442">
        <f>H442+I442+J442</f>
        <v>0</v>
      </c>
      <c r="H442" s="1442">
        <f>IF($G441=0,0,H441/G441)</f>
        <v>0</v>
      </c>
      <c r="I442" s="1442">
        <f>IF($G441=0,0,I441/G441)</f>
        <v>0</v>
      </c>
      <c r="J442" s="1442">
        <f>IF($G441=0,0,J441/G441)</f>
        <v>0</v>
      </c>
      <c r="K442" s="1451"/>
      <c r="L442" s="1443" t="s">
        <v>545</v>
      </c>
      <c r="M442" s="1452"/>
      <c r="N442" s="1452"/>
      <c r="O442" s="1442">
        <f>P442+Q442+R442</f>
        <v>0</v>
      </c>
      <c r="P442" s="1442">
        <f>IF($G441=0,0,P441/O441)</f>
        <v>0</v>
      </c>
      <c r="Q442" s="1442">
        <f>IF($G441=0,0,Q441/O441)</f>
        <v>0</v>
      </c>
      <c r="R442" s="1442">
        <f>IF($G441=0,0,R441/O441)</f>
        <v>0</v>
      </c>
      <c r="S442" s="1451"/>
      <c r="T442" s="1443" t="s">
        <v>545</v>
      </c>
      <c r="U442" s="1452"/>
      <c r="V442" s="1452"/>
      <c r="W442" s="1442">
        <f>X442+Y442+Z442</f>
        <v>0</v>
      </c>
      <c r="X442" s="1442">
        <f>IF($G441=0,0,X441/W441)</f>
        <v>0</v>
      </c>
      <c r="Y442" s="1442">
        <f>IF($G441=0,0,Y441/W441)</f>
        <v>0</v>
      </c>
      <c r="Z442" s="1442">
        <f>IF($G441=0,0,Z441/W441)</f>
        <v>0</v>
      </c>
      <c r="AA442" s="1451"/>
      <c r="AB442" s="1443" t="s">
        <v>545</v>
      </c>
      <c r="AC442" s="1452"/>
      <c r="AD442" s="1452"/>
      <c r="AE442" s="1442">
        <f>AF442+AG442+AH442</f>
        <v>0</v>
      </c>
      <c r="AF442" s="1442">
        <f>IF($G441=0,0,AF441/AE441)</f>
        <v>0</v>
      </c>
      <c r="AG442" s="1442">
        <f>IF($G441=0,0,AG441/AE441)</f>
        <v>0</v>
      </c>
      <c r="AH442" s="1442">
        <f>IF($G441=0,0,AH441/AE441)</f>
        <v>0</v>
      </c>
      <c r="AI442" s="1451"/>
      <c r="AJ442" s="1443" t="s">
        <v>545</v>
      </c>
      <c r="AK442" s="1452"/>
      <c r="AL442" s="1452"/>
      <c r="AM442" s="1442">
        <f>AN442+AO442+AP442</f>
        <v>0</v>
      </c>
      <c r="AN442" s="1442">
        <f>IF($G441=0,0,AN441/AM441)</f>
        <v>0</v>
      </c>
      <c r="AO442" s="1442">
        <f>IF($G441=0,0,AO441/AM441)</f>
        <v>0</v>
      </c>
      <c r="AP442" s="1442">
        <f>IF($G441=0,0,AP441/AM441)</f>
        <v>0</v>
      </c>
      <c r="AQ442" s="1451"/>
      <c r="AR442" s="1443" t="s">
        <v>545</v>
      </c>
      <c r="AS442" s="1452"/>
      <c r="AT442" s="1452"/>
      <c r="AU442" s="1442">
        <f>AV442+AW442+AX442</f>
        <v>0</v>
      </c>
      <c r="AV442" s="1442">
        <f>IF($G441=0,0,AV441/AU441)</f>
        <v>0</v>
      </c>
      <c r="AW442" s="1442">
        <f>IF($G441=0,0,AW441/AU441)</f>
        <v>0</v>
      </c>
      <c r="AX442" s="1442">
        <f>IF($G441=0,0,AX441/AU441)</f>
        <v>0</v>
      </c>
      <c r="AY442" s="1451"/>
      <c r="AZ442" s="1443" t="s">
        <v>545</v>
      </c>
      <c r="BA442" s="1452"/>
      <c r="BB442" s="1452"/>
      <c r="BC442" s="1442">
        <f>BD442+BE442+BF442</f>
        <v>0</v>
      </c>
      <c r="BD442" s="1442">
        <f>IF($G441=0,0,BD441/BC441)</f>
        <v>0</v>
      </c>
      <c r="BE442" s="1442">
        <f>IF($G441=0,0,BE441/BC441)</f>
        <v>0</v>
      </c>
      <c r="BF442" s="1442">
        <f>IF($G441=0,0,BF441/BC441)</f>
        <v>0</v>
      </c>
      <c r="BG442" s="1451"/>
      <c r="BH442" s="1443" t="s">
        <v>545</v>
      </c>
      <c r="BI442" s="1452"/>
      <c r="BJ442" s="1452"/>
      <c r="BK442" s="1442">
        <f>BL442+BM442+BN442</f>
        <v>0</v>
      </c>
      <c r="BL442" s="1442">
        <f>IF($G441=0,0,BL441/BK441)</f>
        <v>0</v>
      </c>
      <c r="BM442" s="1442">
        <f>IF($G441=0,0,BM441/BK441)</f>
        <v>0</v>
      </c>
      <c r="BN442" s="1442">
        <f>IF($G441=0,0,BN441/BK441)</f>
        <v>0</v>
      </c>
      <c r="BO442" s="1451"/>
      <c r="BP442" s="1443" t="s">
        <v>545</v>
      </c>
      <c r="BQ442" s="1452"/>
      <c r="BR442" s="1452"/>
      <c r="BS442" s="1442">
        <f>BT442+BU442+BV442</f>
        <v>0</v>
      </c>
      <c r="BT442" s="1442">
        <f>IF($G441=0,0,BT441/BS441)</f>
        <v>0</v>
      </c>
      <c r="BU442" s="1442">
        <f>IF($G441=0,0,BU441/BS441)</f>
        <v>0</v>
      </c>
      <c r="BV442" s="1442">
        <f>IF($G441=0,0,BV441/BS441)</f>
        <v>0</v>
      </c>
      <c r="BW442" s="1451"/>
      <c r="BX442" s="1443" t="s">
        <v>545</v>
      </c>
      <c r="BY442" s="1452"/>
      <c r="BZ442" s="1452"/>
      <c r="CA442" s="1442">
        <f>CB442+CC442+CD442</f>
        <v>0</v>
      </c>
      <c r="CB442" s="1442">
        <f>IF($G441=0,0,CB441/CA441)</f>
        <v>0</v>
      </c>
      <c r="CC442" s="1442">
        <f>IF($G441=0,0,CC441/CA441)</f>
        <v>0</v>
      </c>
      <c r="CD442" s="1442">
        <f>IF($G441=0,0,CD441/CA441)</f>
        <v>0</v>
      </c>
      <c r="CE442" s="1451"/>
      <c r="CF442" s="1443" t="s">
        <v>545</v>
      </c>
      <c r="CG442" s="1452"/>
      <c r="CH442" s="1452"/>
      <c r="CI442" s="1442">
        <f>CJ442+CK442+CL442</f>
        <v>0</v>
      </c>
      <c r="CJ442" s="1442">
        <f>IF($G441=0,0,CJ441/CI441)</f>
        <v>0</v>
      </c>
      <c r="CK442" s="1442">
        <f>IF($G441=0,0,CK441/CI441)</f>
        <v>0</v>
      </c>
      <c r="CL442" s="1442">
        <f>IF($G441=0,0,CL441/CI441)</f>
        <v>0</v>
      </c>
      <c r="CM442" s="1451"/>
      <c r="CN442" s="1443" t="s">
        <v>545</v>
      </c>
      <c r="CO442" s="1452"/>
      <c r="CP442" s="1452"/>
      <c r="CQ442" s="1442">
        <f>CR442+CS442+CT442</f>
        <v>0</v>
      </c>
      <c r="CR442" s="1442">
        <f>IF($G441=0,0,CR441/CQ441)</f>
        <v>0</v>
      </c>
      <c r="CS442" s="1442">
        <f>IF($G441=0,0,CS441/CQ441)</f>
        <v>0</v>
      </c>
      <c r="CT442" s="1442">
        <f>IF($G441=0,0,CT441/CQ441)</f>
        <v>0</v>
      </c>
      <c r="CU442" s="1451"/>
      <c r="CV442" s="1443" t="s">
        <v>545</v>
      </c>
      <c r="CW442" s="1452"/>
      <c r="CX442" s="1452"/>
      <c r="CY442" s="1442">
        <f>CZ442+DA442+DB442</f>
        <v>0</v>
      </c>
      <c r="CZ442" s="1442">
        <f>IF($G441=0,0,CZ441/CY441)</f>
        <v>0</v>
      </c>
      <c r="DA442" s="1442">
        <f>IF($G441=0,0,DA441/CY441)</f>
        <v>0</v>
      </c>
      <c r="DB442" s="1442">
        <f>IF($G441=0,0,DB441/CY441)</f>
        <v>0</v>
      </c>
      <c r="DC442" s="1451"/>
      <c r="DD442" s="1443" t="s">
        <v>545</v>
      </c>
      <c r="DE442" s="1452"/>
      <c r="DF442" s="1452"/>
      <c r="DG442" s="1442">
        <f>DH442+DI442+DJ442</f>
        <v>0</v>
      </c>
      <c r="DH442" s="1442">
        <f>IF($G441=0,0,DH441/DG441)</f>
        <v>0</v>
      </c>
      <c r="DI442" s="1442">
        <f>IF($G441=0,0,DI441/DG441)</f>
        <v>0</v>
      </c>
      <c r="DJ442" s="1442">
        <f>IF($G441=0,0,DJ441/DG441)</f>
        <v>0</v>
      </c>
      <c r="DK442" s="1451"/>
      <c r="DL442" s="1443" t="s">
        <v>545</v>
      </c>
      <c r="DM442" s="1452"/>
      <c r="DN442" s="1452"/>
      <c r="DO442" s="1442">
        <f>DP442+DQ442+DR442</f>
        <v>0</v>
      </c>
      <c r="DP442" s="1442">
        <f>IF($G441=0,0,DP441/DO441)</f>
        <v>0</v>
      </c>
      <c r="DQ442" s="1442">
        <f>IF($G441=0,0,DQ441/DO441)</f>
        <v>0</v>
      </c>
      <c r="DR442" s="1442">
        <f>IF($G441=0,0,DR441/DO441)</f>
        <v>0</v>
      </c>
      <c r="DS442" s="1451"/>
      <c r="DT442" s="1443" t="s">
        <v>545</v>
      </c>
      <c r="DU442" s="1452"/>
      <c r="DV442" s="1452"/>
      <c r="DW442" s="1442">
        <f>DX442+DY442+DZ442</f>
        <v>0</v>
      </c>
      <c r="DX442" s="1442">
        <f>IF($G441=0,0,DX441/DW441)</f>
        <v>0</v>
      </c>
      <c r="DY442" s="1442">
        <f>IF($G441=0,0,DY441/DW441)</f>
        <v>0</v>
      </c>
      <c r="DZ442" s="1442">
        <f>IF($G441=0,0,DZ441/DW441)</f>
        <v>0</v>
      </c>
      <c r="EA442" s="1451"/>
      <c r="EB442" s="1443" t="s">
        <v>545</v>
      </c>
      <c r="EC442" s="1452"/>
      <c r="ED442" s="1452"/>
      <c r="EE442" s="1442">
        <f>EF442+EG442+EH442</f>
        <v>0</v>
      </c>
      <c r="EF442" s="1442">
        <f>IF($G441=0,0,EF441/EE441)</f>
        <v>0</v>
      </c>
      <c r="EG442" s="1442">
        <f>IF($G441=0,0,EG441/EE441)</f>
        <v>0</v>
      </c>
      <c r="EH442" s="1442">
        <f>IF($G441=0,0,EH441/EE441)</f>
        <v>0</v>
      </c>
      <c r="EI442" s="1451"/>
      <c r="EJ442" s="1443" t="s">
        <v>545</v>
      </c>
      <c r="EK442" s="1452"/>
      <c r="EL442" s="1452"/>
      <c r="EM442" s="1442">
        <f>EN442+EO442+EP442</f>
        <v>0</v>
      </c>
      <c r="EN442" s="1442">
        <f>IF($G441=0,0,EN441/EM441)</f>
        <v>0</v>
      </c>
      <c r="EO442" s="1442">
        <f>IF($G441=0,0,EO441/EM441)</f>
        <v>0</v>
      </c>
      <c r="EP442" s="1442">
        <f>IF($G441=0,0,EP441/EM441)</f>
        <v>0</v>
      </c>
      <c r="EQ442" s="1451"/>
      <c r="ER442" s="1443" t="s">
        <v>545</v>
      </c>
      <c r="ES442" s="1452"/>
      <c r="ET442" s="1452"/>
      <c r="EU442" s="1442">
        <f>EV442+EW442+EX442</f>
        <v>0</v>
      </c>
      <c r="EV442" s="1442">
        <f>IF($G441=0,0,EV441/EU441)</f>
        <v>0</v>
      </c>
      <c r="EW442" s="1442">
        <f>IF($G441=0,0,EW441/EU441)</f>
        <v>0</v>
      </c>
      <c r="EX442" s="1442">
        <f>IF($G441=0,0,EX441/EU441)</f>
        <v>0</v>
      </c>
      <c r="EY442" s="1451"/>
      <c r="EZ442" s="1443" t="s">
        <v>545</v>
      </c>
      <c r="FA442" s="1452"/>
      <c r="FB442" s="1452"/>
      <c r="FC442" s="1442">
        <f>FD442+FE442+FF442</f>
        <v>0</v>
      </c>
      <c r="FD442" s="1442">
        <f>IF($G441=0,0,FD441/FC441)</f>
        <v>0</v>
      </c>
      <c r="FE442" s="1442">
        <f>IF($G441=0,0,FE441/FC441)</f>
        <v>0</v>
      </c>
      <c r="FF442" s="1442">
        <f>IF($G441=0,0,FF441/FC441)</f>
        <v>0</v>
      </c>
      <c r="FG442" s="1451"/>
      <c r="FH442" s="1443" t="s">
        <v>545</v>
      </c>
      <c r="FI442" s="1452"/>
      <c r="FJ442" s="1452"/>
      <c r="FK442" s="1442">
        <f>FL442+FM442+FN442</f>
        <v>0</v>
      </c>
      <c r="FL442" s="1442">
        <f>IF($G441=0,0,FL441/FK441)</f>
        <v>0</v>
      </c>
      <c r="FM442" s="1442">
        <f>IF($G441=0,0,FM441/FK441)</f>
        <v>0</v>
      </c>
      <c r="FN442" s="1442">
        <f>IF($G441=0,0,FN441/FK441)</f>
        <v>0</v>
      </c>
      <c r="FO442" s="1451"/>
    </row>
    <row r="443" spans="2:171">
      <c r="K443" s="1243"/>
      <c r="S443" s="1243"/>
      <c r="AA443" s="1243"/>
      <c r="AI443" s="1243"/>
      <c r="AQ443" s="1243"/>
      <c r="AY443" s="1243"/>
      <c r="BG443" s="1243"/>
      <c r="BO443" s="1243"/>
      <c r="BW443" s="1243"/>
      <c r="CE443" s="1243"/>
      <c r="CM443" s="1243"/>
      <c r="CU443" s="1243"/>
      <c r="DC443" s="1243"/>
      <c r="DK443" s="1243"/>
      <c r="DS443" s="1243"/>
      <c r="EA443" s="1243"/>
      <c r="EI443" s="1243"/>
      <c r="EQ443" s="1243"/>
      <c r="EY443" s="1243"/>
      <c r="FG443" s="1243"/>
      <c r="FO443" s="1243"/>
    </row>
    <row r="444" spans="2:171" ht="16.5">
      <c r="E444" s="1075" t="s">
        <v>452</v>
      </c>
      <c r="G444" s="1076" t="s">
        <v>96</v>
      </c>
      <c r="H444" s="1076" t="s">
        <v>97</v>
      </c>
      <c r="I444" s="1076" t="s">
        <v>98</v>
      </c>
      <c r="J444" s="1077" t="s">
        <v>443</v>
      </c>
      <c r="K444" s="1451"/>
      <c r="O444" s="1076" t="s">
        <v>96</v>
      </c>
      <c r="P444" s="1076" t="s">
        <v>97</v>
      </c>
      <c r="Q444" s="1076" t="s">
        <v>98</v>
      </c>
      <c r="R444" s="1077" t="s">
        <v>443</v>
      </c>
      <c r="S444" s="1451"/>
      <c r="W444" s="1076" t="s">
        <v>96</v>
      </c>
      <c r="X444" s="1076" t="s">
        <v>97</v>
      </c>
      <c r="Y444" s="1076" t="s">
        <v>98</v>
      </c>
      <c r="Z444" s="1077" t="s">
        <v>443</v>
      </c>
      <c r="AA444" s="1451"/>
      <c r="AE444" s="1076" t="s">
        <v>96</v>
      </c>
      <c r="AF444" s="1076" t="s">
        <v>97</v>
      </c>
      <c r="AG444" s="1076" t="s">
        <v>98</v>
      </c>
      <c r="AH444" s="1077" t="s">
        <v>443</v>
      </c>
      <c r="AI444" s="1451"/>
      <c r="AM444" s="1076" t="s">
        <v>96</v>
      </c>
      <c r="AN444" s="1076" t="s">
        <v>97</v>
      </c>
      <c r="AO444" s="1076" t="s">
        <v>98</v>
      </c>
      <c r="AP444" s="1077" t="s">
        <v>443</v>
      </c>
      <c r="AQ444" s="1451"/>
      <c r="AU444" s="1076" t="s">
        <v>96</v>
      </c>
      <c r="AV444" s="1076" t="s">
        <v>97</v>
      </c>
      <c r="AW444" s="1076" t="s">
        <v>98</v>
      </c>
      <c r="AX444" s="1077" t="s">
        <v>443</v>
      </c>
      <c r="AY444" s="1451"/>
      <c r="BC444" s="1076" t="s">
        <v>96</v>
      </c>
      <c r="BD444" s="1076" t="s">
        <v>97</v>
      </c>
      <c r="BE444" s="1076" t="s">
        <v>98</v>
      </c>
      <c r="BF444" s="1077" t="s">
        <v>443</v>
      </c>
      <c r="BG444" s="1451"/>
      <c r="BK444" s="1076" t="s">
        <v>96</v>
      </c>
      <c r="BL444" s="1076" t="s">
        <v>97</v>
      </c>
      <c r="BM444" s="1076" t="s">
        <v>98</v>
      </c>
      <c r="BN444" s="1077" t="s">
        <v>443</v>
      </c>
      <c r="BO444" s="1451"/>
      <c r="BS444" s="1076" t="s">
        <v>96</v>
      </c>
      <c r="BT444" s="1076" t="s">
        <v>97</v>
      </c>
      <c r="BU444" s="1076" t="s">
        <v>98</v>
      </c>
      <c r="BV444" s="1077" t="s">
        <v>443</v>
      </c>
      <c r="BW444" s="1451"/>
      <c r="CA444" s="1076" t="s">
        <v>96</v>
      </c>
      <c r="CB444" s="1076" t="s">
        <v>97</v>
      </c>
      <c r="CC444" s="1076" t="s">
        <v>98</v>
      </c>
      <c r="CD444" s="1077" t="s">
        <v>443</v>
      </c>
      <c r="CE444" s="1451"/>
      <c r="CI444" s="1076" t="s">
        <v>96</v>
      </c>
      <c r="CJ444" s="1076" t="s">
        <v>97</v>
      </c>
      <c r="CK444" s="1076" t="s">
        <v>98</v>
      </c>
      <c r="CL444" s="1077" t="s">
        <v>443</v>
      </c>
      <c r="CM444" s="1451"/>
      <c r="CQ444" s="1076" t="s">
        <v>96</v>
      </c>
      <c r="CR444" s="1076" t="s">
        <v>97</v>
      </c>
      <c r="CS444" s="1076" t="s">
        <v>98</v>
      </c>
      <c r="CT444" s="1077" t="s">
        <v>443</v>
      </c>
      <c r="CU444" s="1451"/>
      <c r="CY444" s="1076" t="s">
        <v>96</v>
      </c>
      <c r="CZ444" s="1076" t="s">
        <v>97</v>
      </c>
      <c r="DA444" s="1076" t="s">
        <v>98</v>
      </c>
      <c r="DB444" s="1077" t="s">
        <v>443</v>
      </c>
      <c r="DC444" s="1451"/>
      <c r="DG444" s="1076" t="s">
        <v>96</v>
      </c>
      <c r="DH444" s="1076" t="s">
        <v>97</v>
      </c>
      <c r="DI444" s="1076" t="s">
        <v>98</v>
      </c>
      <c r="DJ444" s="1077" t="s">
        <v>443</v>
      </c>
      <c r="DK444" s="1451"/>
      <c r="DO444" s="1076" t="s">
        <v>96</v>
      </c>
      <c r="DP444" s="1076" t="s">
        <v>97</v>
      </c>
      <c r="DQ444" s="1076" t="s">
        <v>98</v>
      </c>
      <c r="DR444" s="1077" t="s">
        <v>443</v>
      </c>
      <c r="DS444" s="1451"/>
      <c r="DW444" s="1076" t="s">
        <v>96</v>
      </c>
      <c r="DX444" s="1076" t="s">
        <v>97</v>
      </c>
      <c r="DY444" s="1076" t="s">
        <v>98</v>
      </c>
      <c r="DZ444" s="1077" t="s">
        <v>443</v>
      </c>
      <c r="EA444" s="1451"/>
      <c r="EE444" s="1076" t="s">
        <v>96</v>
      </c>
      <c r="EF444" s="1076" t="s">
        <v>97</v>
      </c>
      <c r="EG444" s="1076" t="s">
        <v>98</v>
      </c>
      <c r="EH444" s="1077" t="s">
        <v>443</v>
      </c>
      <c r="EI444" s="1451"/>
      <c r="EM444" s="1076" t="s">
        <v>96</v>
      </c>
      <c r="EN444" s="1076" t="s">
        <v>97</v>
      </c>
      <c r="EO444" s="1076" t="s">
        <v>98</v>
      </c>
      <c r="EP444" s="1077" t="s">
        <v>443</v>
      </c>
      <c r="EQ444" s="1451"/>
      <c r="EU444" s="1076" t="s">
        <v>96</v>
      </c>
      <c r="EV444" s="1076" t="s">
        <v>97</v>
      </c>
      <c r="EW444" s="1076" t="s">
        <v>98</v>
      </c>
      <c r="EX444" s="1077" t="s">
        <v>443</v>
      </c>
      <c r="EY444" s="1451"/>
      <c r="FC444" s="1076" t="s">
        <v>96</v>
      </c>
      <c r="FD444" s="1076" t="s">
        <v>97</v>
      </c>
      <c r="FE444" s="1076" t="s">
        <v>98</v>
      </c>
      <c r="FF444" s="1077" t="s">
        <v>443</v>
      </c>
      <c r="FG444" s="1451"/>
      <c r="FK444" s="1076" t="s">
        <v>96</v>
      </c>
      <c r="FL444" s="1076" t="s">
        <v>97</v>
      </c>
      <c r="FM444" s="1076" t="s">
        <v>98</v>
      </c>
      <c r="FN444" s="1077" t="s">
        <v>443</v>
      </c>
      <c r="FO444" s="1451"/>
    </row>
    <row r="445" spans="2:171">
      <c r="C445" s="1070" t="s">
        <v>112</v>
      </c>
      <c r="D445" s="1445"/>
      <c r="E445" s="1198" t="s">
        <v>350</v>
      </c>
      <c r="G445" s="1200">
        <f t="shared" ref="G445:J446" si="1341">G424</f>
        <v>0</v>
      </c>
      <c r="H445" s="1200">
        <f t="shared" si="1341"/>
        <v>0</v>
      </c>
      <c r="I445" s="1200">
        <f t="shared" si="1341"/>
        <v>0</v>
      </c>
      <c r="J445" s="1200">
        <f t="shared" si="1341"/>
        <v>0</v>
      </c>
      <c r="K445" s="1167">
        <f t="shared" ref="K445:K450" si="1342">IF($E445="DIRECT",0,1)</f>
        <v>1</v>
      </c>
      <c r="L445" s="1445"/>
      <c r="N445" s="1446"/>
      <c r="O445" s="1200">
        <f t="shared" ref="O445:R446" si="1343">O424</f>
        <v>0</v>
      </c>
      <c r="P445" s="1200">
        <f t="shared" si="1343"/>
        <v>0</v>
      </c>
      <c r="Q445" s="1200">
        <f t="shared" si="1343"/>
        <v>0</v>
      </c>
      <c r="R445" s="1200">
        <f t="shared" si="1343"/>
        <v>0</v>
      </c>
      <c r="S445" s="1243"/>
      <c r="T445" s="1445"/>
      <c r="V445" s="1446"/>
      <c r="W445" s="1200">
        <f t="shared" ref="W445:Z446" si="1344">W424</f>
        <v>0</v>
      </c>
      <c r="X445" s="1200">
        <f t="shared" si="1344"/>
        <v>0</v>
      </c>
      <c r="Y445" s="1200">
        <f t="shared" si="1344"/>
        <v>0</v>
      </c>
      <c r="Z445" s="1200">
        <f t="shared" si="1344"/>
        <v>0</v>
      </c>
      <c r="AA445" s="1243"/>
      <c r="AB445" s="1445"/>
      <c r="AD445" s="1446"/>
      <c r="AE445" s="1200">
        <f t="shared" ref="AE445:AH446" si="1345">AE424</f>
        <v>0</v>
      </c>
      <c r="AF445" s="1200">
        <f t="shared" si="1345"/>
        <v>0</v>
      </c>
      <c r="AG445" s="1200">
        <f t="shared" si="1345"/>
        <v>0</v>
      </c>
      <c r="AH445" s="1200">
        <f t="shared" si="1345"/>
        <v>0</v>
      </c>
      <c r="AI445" s="1243"/>
      <c r="AJ445" s="1445"/>
      <c r="AL445" s="1446"/>
      <c r="AM445" s="1200">
        <f t="shared" ref="AM445:AP446" si="1346">AM424</f>
        <v>0</v>
      </c>
      <c r="AN445" s="1200">
        <f t="shared" si="1346"/>
        <v>0</v>
      </c>
      <c r="AO445" s="1200">
        <f t="shared" si="1346"/>
        <v>0</v>
      </c>
      <c r="AP445" s="1200">
        <f t="shared" si="1346"/>
        <v>0</v>
      </c>
      <c r="AQ445" s="1243"/>
      <c r="AR445" s="1445"/>
      <c r="AT445" s="1446"/>
      <c r="AU445" s="1200">
        <f t="shared" ref="AU445:AX446" si="1347">AU424</f>
        <v>0</v>
      </c>
      <c r="AV445" s="1200">
        <f t="shared" si="1347"/>
        <v>0</v>
      </c>
      <c r="AW445" s="1200">
        <f t="shared" si="1347"/>
        <v>0</v>
      </c>
      <c r="AX445" s="1200">
        <f t="shared" si="1347"/>
        <v>0</v>
      </c>
      <c r="AY445" s="1243"/>
      <c r="AZ445" s="1445"/>
      <c r="BB445" s="1446"/>
      <c r="BC445" s="1200">
        <f t="shared" ref="BC445:BF446" si="1348">BC424</f>
        <v>0</v>
      </c>
      <c r="BD445" s="1200">
        <f t="shared" si="1348"/>
        <v>0</v>
      </c>
      <c r="BE445" s="1200">
        <f t="shared" si="1348"/>
        <v>0</v>
      </c>
      <c r="BF445" s="1200">
        <f t="shared" si="1348"/>
        <v>0</v>
      </c>
      <c r="BG445" s="1243"/>
      <c r="BH445" s="1445"/>
      <c r="BJ445" s="1446"/>
      <c r="BK445" s="1200">
        <f t="shared" ref="BK445:BN446" si="1349">BK424</f>
        <v>0</v>
      </c>
      <c r="BL445" s="1200">
        <f t="shared" si="1349"/>
        <v>0</v>
      </c>
      <c r="BM445" s="1200">
        <f t="shared" si="1349"/>
        <v>0</v>
      </c>
      <c r="BN445" s="1200">
        <f t="shared" si="1349"/>
        <v>0</v>
      </c>
      <c r="BO445" s="1243"/>
      <c r="BP445" s="1445"/>
      <c r="BR445" s="1446"/>
      <c r="BS445" s="1200">
        <f t="shared" ref="BS445:BV446" si="1350">BS424</f>
        <v>0</v>
      </c>
      <c r="BT445" s="1200">
        <f t="shared" si="1350"/>
        <v>0</v>
      </c>
      <c r="BU445" s="1200">
        <f t="shared" si="1350"/>
        <v>0</v>
      </c>
      <c r="BV445" s="1200">
        <f t="shared" si="1350"/>
        <v>0</v>
      </c>
      <c r="BW445" s="1243"/>
      <c r="BX445" s="1445"/>
      <c r="BZ445" s="1446"/>
      <c r="CA445" s="1200">
        <f t="shared" ref="CA445:CD446" si="1351">CA424</f>
        <v>0</v>
      </c>
      <c r="CB445" s="1200">
        <f t="shared" si="1351"/>
        <v>0</v>
      </c>
      <c r="CC445" s="1200">
        <f t="shared" si="1351"/>
        <v>0</v>
      </c>
      <c r="CD445" s="1200">
        <f t="shared" si="1351"/>
        <v>0</v>
      </c>
      <c r="CE445" s="1243"/>
      <c r="CF445" s="1445"/>
      <c r="CH445" s="1446"/>
      <c r="CI445" s="1200">
        <f t="shared" ref="CI445:CL446" si="1352">CI424</f>
        <v>0</v>
      </c>
      <c r="CJ445" s="1200">
        <f t="shared" si="1352"/>
        <v>0</v>
      </c>
      <c r="CK445" s="1200">
        <f t="shared" si="1352"/>
        <v>0</v>
      </c>
      <c r="CL445" s="1200">
        <f t="shared" si="1352"/>
        <v>0</v>
      </c>
      <c r="CM445" s="1243"/>
      <c r="CN445" s="1445"/>
      <c r="CP445" s="1446"/>
      <c r="CQ445" s="1200">
        <f t="shared" ref="CQ445:CT446" si="1353">CQ424</f>
        <v>0</v>
      </c>
      <c r="CR445" s="1200">
        <f t="shared" si="1353"/>
        <v>0</v>
      </c>
      <c r="CS445" s="1200">
        <f t="shared" si="1353"/>
        <v>0</v>
      </c>
      <c r="CT445" s="1200">
        <f t="shared" si="1353"/>
        <v>0</v>
      </c>
      <c r="CU445" s="1243"/>
      <c r="CV445" s="1445"/>
      <c r="CX445" s="1446"/>
      <c r="CY445" s="1200">
        <f t="shared" ref="CY445:DB446" si="1354">CY424</f>
        <v>0</v>
      </c>
      <c r="CZ445" s="1200">
        <f t="shared" si="1354"/>
        <v>0</v>
      </c>
      <c r="DA445" s="1200">
        <f t="shared" si="1354"/>
        <v>0</v>
      </c>
      <c r="DB445" s="1200">
        <f t="shared" si="1354"/>
        <v>0</v>
      </c>
      <c r="DC445" s="1243"/>
      <c r="DD445" s="1445"/>
      <c r="DF445" s="1446"/>
      <c r="DG445" s="1200">
        <f t="shared" ref="DG445:DJ446" si="1355">DG424</f>
        <v>0</v>
      </c>
      <c r="DH445" s="1200">
        <f t="shared" si="1355"/>
        <v>0</v>
      </c>
      <c r="DI445" s="1200">
        <f t="shared" si="1355"/>
        <v>0</v>
      </c>
      <c r="DJ445" s="1200">
        <f t="shared" si="1355"/>
        <v>0</v>
      </c>
      <c r="DK445" s="1243"/>
      <c r="DL445" s="1445"/>
      <c r="DN445" s="1446"/>
      <c r="DO445" s="1200">
        <f t="shared" ref="DO445:DR446" si="1356">DO424</f>
        <v>0</v>
      </c>
      <c r="DP445" s="1200">
        <f t="shared" si="1356"/>
        <v>0</v>
      </c>
      <c r="DQ445" s="1200">
        <f t="shared" si="1356"/>
        <v>0</v>
      </c>
      <c r="DR445" s="1200">
        <f t="shared" si="1356"/>
        <v>0</v>
      </c>
      <c r="DS445" s="1243"/>
      <c r="DT445" s="1445"/>
      <c r="DV445" s="1446"/>
      <c r="DW445" s="1200">
        <f t="shared" ref="DW445:DZ446" si="1357">DW424</f>
        <v>0</v>
      </c>
      <c r="DX445" s="1200">
        <f t="shared" si="1357"/>
        <v>0</v>
      </c>
      <c r="DY445" s="1200">
        <f t="shared" si="1357"/>
        <v>0</v>
      </c>
      <c r="DZ445" s="1200">
        <f t="shared" si="1357"/>
        <v>0</v>
      </c>
      <c r="EA445" s="1243"/>
      <c r="EB445" s="1445"/>
      <c r="ED445" s="1446"/>
      <c r="EE445" s="1200">
        <f t="shared" ref="EE445:EH446" si="1358">EE424</f>
        <v>0</v>
      </c>
      <c r="EF445" s="1200">
        <f t="shared" si="1358"/>
        <v>0</v>
      </c>
      <c r="EG445" s="1200">
        <f t="shared" si="1358"/>
        <v>0</v>
      </c>
      <c r="EH445" s="1200">
        <f t="shared" si="1358"/>
        <v>0</v>
      </c>
      <c r="EI445" s="1243"/>
      <c r="EJ445" s="1445"/>
      <c r="EL445" s="1446"/>
      <c r="EM445" s="1200">
        <f t="shared" ref="EM445:EP446" si="1359">EM424</f>
        <v>0</v>
      </c>
      <c r="EN445" s="1200">
        <f t="shared" si="1359"/>
        <v>0</v>
      </c>
      <c r="EO445" s="1200">
        <f t="shared" si="1359"/>
        <v>0</v>
      </c>
      <c r="EP445" s="1200">
        <f t="shared" si="1359"/>
        <v>0</v>
      </c>
      <c r="EQ445" s="1243"/>
      <c r="ER445" s="1445"/>
      <c r="ET445" s="1446"/>
      <c r="EU445" s="1200">
        <f t="shared" ref="EU445:EX446" si="1360">EU424</f>
        <v>0</v>
      </c>
      <c r="EV445" s="1200">
        <f t="shared" si="1360"/>
        <v>0</v>
      </c>
      <c r="EW445" s="1200">
        <f t="shared" si="1360"/>
        <v>0</v>
      </c>
      <c r="EX445" s="1200">
        <f t="shared" si="1360"/>
        <v>0</v>
      </c>
      <c r="EY445" s="1243"/>
      <c r="EZ445" s="1445"/>
      <c r="FB445" s="1446"/>
      <c r="FC445" s="1200">
        <f t="shared" ref="FC445:FF446" si="1361">FC424</f>
        <v>0</v>
      </c>
      <c r="FD445" s="1200">
        <f t="shared" si="1361"/>
        <v>0</v>
      </c>
      <c r="FE445" s="1200">
        <f t="shared" si="1361"/>
        <v>0</v>
      </c>
      <c r="FF445" s="1200">
        <f t="shared" si="1361"/>
        <v>0</v>
      </c>
      <c r="FG445" s="1243"/>
      <c r="FH445" s="1445"/>
      <c r="FJ445" s="1446"/>
      <c r="FK445" s="1200">
        <f t="shared" ref="FK445:FN446" si="1362">FK424</f>
        <v>0</v>
      </c>
      <c r="FL445" s="1200">
        <f t="shared" si="1362"/>
        <v>0</v>
      </c>
      <c r="FM445" s="1200">
        <f t="shared" si="1362"/>
        <v>0</v>
      </c>
      <c r="FN445" s="1200">
        <f t="shared" si="1362"/>
        <v>0</v>
      </c>
      <c r="FO445" s="1243"/>
    </row>
    <row r="446" spans="2:171">
      <c r="C446" s="1070" t="s">
        <v>113</v>
      </c>
      <c r="D446" s="1445"/>
      <c r="E446" s="1198" t="s">
        <v>349</v>
      </c>
      <c r="G446" s="1200">
        <f t="shared" si="1341"/>
        <v>0</v>
      </c>
      <c r="H446" s="1200">
        <f t="shared" si="1341"/>
        <v>0</v>
      </c>
      <c r="I446" s="1200">
        <f t="shared" si="1341"/>
        <v>0</v>
      </c>
      <c r="J446" s="1200">
        <f t="shared" si="1341"/>
        <v>0</v>
      </c>
      <c r="K446" s="1167">
        <f t="shared" si="1342"/>
        <v>1</v>
      </c>
      <c r="L446" s="1445"/>
      <c r="N446" s="1446"/>
      <c r="O446" s="1200">
        <f t="shared" si="1343"/>
        <v>0</v>
      </c>
      <c r="P446" s="1200">
        <f t="shared" si="1343"/>
        <v>0</v>
      </c>
      <c r="Q446" s="1200">
        <f t="shared" si="1343"/>
        <v>0</v>
      </c>
      <c r="R446" s="1200">
        <f t="shared" si="1343"/>
        <v>0</v>
      </c>
      <c r="S446" s="1243"/>
      <c r="T446" s="1445"/>
      <c r="V446" s="1446"/>
      <c r="W446" s="1200">
        <f t="shared" si="1344"/>
        <v>0</v>
      </c>
      <c r="X446" s="1200">
        <f t="shared" si="1344"/>
        <v>0</v>
      </c>
      <c r="Y446" s="1200">
        <f t="shared" si="1344"/>
        <v>0</v>
      </c>
      <c r="Z446" s="1200">
        <f t="shared" si="1344"/>
        <v>0</v>
      </c>
      <c r="AA446" s="1243"/>
      <c r="AB446" s="1445"/>
      <c r="AD446" s="1446"/>
      <c r="AE446" s="1200">
        <f t="shared" si="1345"/>
        <v>0</v>
      </c>
      <c r="AF446" s="1200">
        <f t="shared" si="1345"/>
        <v>0</v>
      </c>
      <c r="AG446" s="1200">
        <f t="shared" si="1345"/>
        <v>0</v>
      </c>
      <c r="AH446" s="1200">
        <f t="shared" si="1345"/>
        <v>0</v>
      </c>
      <c r="AI446" s="1243"/>
      <c r="AJ446" s="1445"/>
      <c r="AL446" s="1446"/>
      <c r="AM446" s="1200">
        <f t="shared" si="1346"/>
        <v>0</v>
      </c>
      <c r="AN446" s="1200">
        <f t="shared" si="1346"/>
        <v>0</v>
      </c>
      <c r="AO446" s="1200">
        <f t="shared" si="1346"/>
        <v>0</v>
      </c>
      <c r="AP446" s="1200">
        <f t="shared" si="1346"/>
        <v>0</v>
      </c>
      <c r="AQ446" s="1243"/>
      <c r="AR446" s="1445"/>
      <c r="AT446" s="1446"/>
      <c r="AU446" s="1200">
        <f t="shared" si="1347"/>
        <v>0</v>
      </c>
      <c r="AV446" s="1200">
        <f t="shared" si="1347"/>
        <v>0</v>
      </c>
      <c r="AW446" s="1200">
        <f t="shared" si="1347"/>
        <v>0</v>
      </c>
      <c r="AX446" s="1200">
        <f t="shared" si="1347"/>
        <v>0</v>
      </c>
      <c r="AY446" s="1243"/>
      <c r="AZ446" s="1445"/>
      <c r="BB446" s="1446"/>
      <c r="BC446" s="1200">
        <f t="shared" si="1348"/>
        <v>0</v>
      </c>
      <c r="BD446" s="1200">
        <f t="shared" si="1348"/>
        <v>0</v>
      </c>
      <c r="BE446" s="1200">
        <f t="shared" si="1348"/>
        <v>0</v>
      </c>
      <c r="BF446" s="1200">
        <f t="shared" si="1348"/>
        <v>0</v>
      </c>
      <c r="BG446" s="1243"/>
      <c r="BH446" s="1445"/>
      <c r="BJ446" s="1446"/>
      <c r="BK446" s="1200">
        <f t="shared" si="1349"/>
        <v>0</v>
      </c>
      <c r="BL446" s="1200">
        <f t="shared" si="1349"/>
        <v>0</v>
      </c>
      <c r="BM446" s="1200">
        <f t="shared" si="1349"/>
        <v>0</v>
      </c>
      <c r="BN446" s="1200">
        <f t="shared" si="1349"/>
        <v>0</v>
      </c>
      <c r="BO446" s="1243"/>
      <c r="BP446" s="1445"/>
      <c r="BR446" s="1446"/>
      <c r="BS446" s="1200">
        <f t="shared" si="1350"/>
        <v>0</v>
      </c>
      <c r="BT446" s="1200">
        <f t="shared" si="1350"/>
        <v>0</v>
      </c>
      <c r="BU446" s="1200">
        <f t="shared" si="1350"/>
        <v>0</v>
      </c>
      <c r="BV446" s="1200">
        <f t="shared" si="1350"/>
        <v>0</v>
      </c>
      <c r="BW446" s="1243"/>
      <c r="BX446" s="1445"/>
      <c r="BZ446" s="1446"/>
      <c r="CA446" s="1200">
        <f t="shared" si="1351"/>
        <v>0</v>
      </c>
      <c r="CB446" s="1200">
        <f t="shared" si="1351"/>
        <v>0</v>
      </c>
      <c r="CC446" s="1200">
        <f t="shared" si="1351"/>
        <v>0</v>
      </c>
      <c r="CD446" s="1200">
        <f t="shared" si="1351"/>
        <v>0</v>
      </c>
      <c r="CE446" s="1243"/>
      <c r="CF446" s="1445"/>
      <c r="CH446" s="1446"/>
      <c r="CI446" s="1200">
        <f t="shared" si="1352"/>
        <v>0</v>
      </c>
      <c r="CJ446" s="1200">
        <f t="shared" si="1352"/>
        <v>0</v>
      </c>
      <c r="CK446" s="1200">
        <f t="shared" si="1352"/>
        <v>0</v>
      </c>
      <c r="CL446" s="1200">
        <f t="shared" si="1352"/>
        <v>0</v>
      </c>
      <c r="CM446" s="1243"/>
      <c r="CN446" s="1445"/>
      <c r="CP446" s="1446"/>
      <c r="CQ446" s="1200">
        <f t="shared" si="1353"/>
        <v>0</v>
      </c>
      <c r="CR446" s="1200">
        <f t="shared" si="1353"/>
        <v>0</v>
      </c>
      <c r="CS446" s="1200">
        <f t="shared" si="1353"/>
        <v>0</v>
      </c>
      <c r="CT446" s="1200">
        <f t="shared" si="1353"/>
        <v>0</v>
      </c>
      <c r="CU446" s="1243"/>
      <c r="CV446" s="1445"/>
      <c r="CX446" s="1446"/>
      <c r="CY446" s="1200">
        <f t="shared" si="1354"/>
        <v>0</v>
      </c>
      <c r="CZ446" s="1200">
        <f t="shared" si="1354"/>
        <v>0</v>
      </c>
      <c r="DA446" s="1200">
        <f t="shared" si="1354"/>
        <v>0</v>
      </c>
      <c r="DB446" s="1200">
        <f t="shared" si="1354"/>
        <v>0</v>
      </c>
      <c r="DC446" s="1243"/>
      <c r="DD446" s="1445"/>
      <c r="DF446" s="1446"/>
      <c r="DG446" s="1200">
        <f t="shared" si="1355"/>
        <v>0</v>
      </c>
      <c r="DH446" s="1200">
        <f t="shared" si="1355"/>
        <v>0</v>
      </c>
      <c r="DI446" s="1200">
        <f t="shared" si="1355"/>
        <v>0</v>
      </c>
      <c r="DJ446" s="1200">
        <f t="shared" si="1355"/>
        <v>0</v>
      </c>
      <c r="DK446" s="1243"/>
      <c r="DL446" s="1445"/>
      <c r="DN446" s="1446"/>
      <c r="DO446" s="1200">
        <f t="shared" si="1356"/>
        <v>0</v>
      </c>
      <c r="DP446" s="1200">
        <f t="shared" si="1356"/>
        <v>0</v>
      </c>
      <c r="DQ446" s="1200">
        <f t="shared" si="1356"/>
        <v>0</v>
      </c>
      <c r="DR446" s="1200">
        <f t="shared" si="1356"/>
        <v>0</v>
      </c>
      <c r="DS446" s="1243"/>
      <c r="DT446" s="1445"/>
      <c r="DV446" s="1446"/>
      <c r="DW446" s="1200">
        <f t="shared" si="1357"/>
        <v>0</v>
      </c>
      <c r="DX446" s="1200">
        <f t="shared" si="1357"/>
        <v>0</v>
      </c>
      <c r="DY446" s="1200">
        <f t="shared" si="1357"/>
        <v>0</v>
      </c>
      <c r="DZ446" s="1200">
        <f t="shared" si="1357"/>
        <v>0</v>
      </c>
      <c r="EA446" s="1243"/>
      <c r="EB446" s="1445"/>
      <c r="ED446" s="1446"/>
      <c r="EE446" s="1200">
        <f t="shared" si="1358"/>
        <v>0</v>
      </c>
      <c r="EF446" s="1200">
        <f t="shared" si="1358"/>
        <v>0</v>
      </c>
      <c r="EG446" s="1200">
        <f t="shared" si="1358"/>
        <v>0</v>
      </c>
      <c r="EH446" s="1200">
        <f t="shared" si="1358"/>
        <v>0</v>
      </c>
      <c r="EI446" s="1243"/>
      <c r="EJ446" s="1445"/>
      <c r="EL446" s="1446"/>
      <c r="EM446" s="1200">
        <f t="shared" si="1359"/>
        <v>0</v>
      </c>
      <c r="EN446" s="1200">
        <f t="shared" si="1359"/>
        <v>0</v>
      </c>
      <c r="EO446" s="1200">
        <f t="shared" si="1359"/>
        <v>0</v>
      </c>
      <c r="EP446" s="1200">
        <f t="shared" si="1359"/>
        <v>0</v>
      </c>
      <c r="EQ446" s="1243"/>
      <c r="ER446" s="1445"/>
      <c r="ET446" s="1446"/>
      <c r="EU446" s="1200">
        <f t="shared" si="1360"/>
        <v>0</v>
      </c>
      <c r="EV446" s="1200">
        <f t="shared" si="1360"/>
        <v>0</v>
      </c>
      <c r="EW446" s="1200">
        <f t="shared" si="1360"/>
        <v>0</v>
      </c>
      <c r="EX446" s="1200">
        <f t="shared" si="1360"/>
        <v>0</v>
      </c>
      <c r="EY446" s="1243"/>
      <c r="EZ446" s="1445"/>
      <c r="FB446" s="1446"/>
      <c r="FC446" s="1200">
        <f t="shared" si="1361"/>
        <v>0</v>
      </c>
      <c r="FD446" s="1200">
        <f t="shared" si="1361"/>
        <v>0</v>
      </c>
      <c r="FE446" s="1200">
        <f t="shared" si="1361"/>
        <v>0</v>
      </c>
      <c r="FF446" s="1200">
        <f t="shared" si="1361"/>
        <v>0</v>
      </c>
      <c r="FG446" s="1243"/>
      <c r="FH446" s="1445"/>
      <c r="FJ446" s="1446"/>
      <c r="FK446" s="1200">
        <f t="shared" si="1362"/>
        <v>0</v>
      </c>
      <c r="FL446" s="1200">
        <f t="shared" si="1362"/>
        <v>0</v>
      </c>
      <c r="FM446" s="1200">
        <f t="shared" si="1362"/>
        <v>0</v>
      </c>
      <c r="FN446" s="1200">
        <f t="shared" si="1362"/>
        <v>0</v>
      </c>
      <c r="FO446" s="1243"/>
    </row>
    <row r="447" spans="2:171">
      <c r="C447" s="1070" t="s">
        <v>459</v>
      </c>
      <c r="D447" s="1445"/>
      <c r="E447" s="1198" t="str">
        <f>E16</f>
        <v>DIST</v>
      </c>
      <c r="G447" s="1200">
        <f>I431+J431</f>
        <v>0</v>
      </c>
      <c r="H447" s="1200">
        <v>0</v>
      </c>
      <c r="I447" s="1200">
        <f t="shared" ref="I447:J449" si="1363">I431</f>
        <v>0</v>
      </c>
      <c r="J447" s="1200">
        <f t="shared" si="1363"/>
        <v>0</v>
      </c>
      <c r="K447" s="1167">
        <f t="shared" si="1342"/>
        <v>1</v>
      </c>
      <c r="L447" s="1445"/>
      <c r="N447" s="1446"/>
      <c r="O447" s="1200">
        <f>Q431+R431</f>
        <v>0</v>
      </c>
      <c r="P447" s="1200">
        <v>0</v>
      </c>
      <c r="Q447" s="1200">
        <f t="shared" ref="Q447:R449" si="1364">Q431</f>
        <v>0</v>
      </c>
      <c r="R447" s="1200">
        <f t="shared" si="1364"/>
        <v>0</v>
      </c>
      <c r="S447" s="1243"/>
      <c r="T447" s="1445"/>
      <c r="V447" s="1446"/>
      <c r="W447" s="1200">
        <f>Y431+Z431</f>
        <v>0</v>
      </c>
      <c r="X447" s="1200">
        <v>0</v>
      </c>
      <c r="Y447" s="1200">
        <f t="shared" ref="Y447:Z449" si="1365">Y431</f>
        <v>0</v>
      </c>
      <c r="Z447" s="1200">
        <f t="shared" si="1365"/>
        <v>0</v>
      </c>
      <c r="AA447" s="1243"/>
      <c r="AB447" s="1445"/>
      <c r="AD447" s="1446"/>
      <c r="AE447" s="1200">
        <f>AG431+AH431</f>
        <v>0</v>
      </c>
      <c r="AF447" s="1200">
        <v>0</v>
      </c>
      <c r="AG447" s="1200">
        <f t="shared" ref="AG447:AH449" si="1366">AG431</f>
        <v>0</v>
      </c>
      <c r="AH447" s="1200">
        <f t="shared" si="1366"/>
        <v>0</v>
      </c>
      <c r="AI447" s="1243"/>
      <c r="AJ447" s="1445"/>
      <c r="AL447" s="1446"/>
      <c r="AM447" s="1200">
        <f>AO431+AP431</f>
        <v>0</v>
      </c>
      <c r="AN447" s="1200">
        <v>0</v>
      </c>
      <c r="AO447" s="1200">
        <f t="shared" ref="AO447:AP449" si="1367">AO431</f>
        <v>0</v>
      </c>
      <c r="AP447" s="1200">
        <f t="shared" si="1367"/>
        <v>0</v>
      </c>
      <c r="AQ447" s="1243"/>
      <c r="AR447" s="1445"/>
      <c r="AT447" s="1446"/>
      <c r="AU447" s="1200">
        <f>AW431+AX431</f>
        <v>0</v>
      </c>
      <c r="AV447" s="1200">
        <v>0</v>
      </c>
      <c r="AW447" s="1200">
        <f t="shared" ref="AW447:AX449" si="1368">AW431</f>
        <v>0</v>
      </c>
      <c r="AX447" s="1200">
        <f t="shared" si="1368"/>
        <v>0</v>
      </c>
      <c r="AY447" s="1243"/>
      <c r="AZ447" s="1445"/>
      <c r="BB447" s="1446"/>
      <c r="BC447" s="1200">
        <f>BE431+BF431</f>
        <v>0</v>
      </c>
      <c r="BD447" s="1200">
        <v>0</v>
      </c>
      <c r="BE447" s="1200">
        <f t="shared" ref="BE447:BF449" si="1369">BE431</f>
        <v>0</v>
      </c>
      <c r="BF447" s="1200">
        <f t="shared" si="1369"/>
        <v>0</v>
      </c>
      <c r="BG447" s="1243"/>
      <c r="BH447" s="1445"/>
      <c r="BJ447" s="1446"/>
      <c r="BK447" s="1200">
        <f>BM431+BN431</f>
        <v>0</v>
      </c>
      <c r="BL447" s="1200">
        <v>0</v>
      </c>
      <c r="BM447" s="1200">
        <f t="shared" ref="BM447:BN449" si="1370">BM431</f>
        <v>0</v>
      </c>
      <c r="BN447" s="1200">
        <f t="shared" si="1370"/>
        <v>0</v>
      </c>
      <c r="BO447" s="1243"/>
      <c r="BP447" s="1445"/>
      <c r="BR447" s="1446"/>
      <c r="BS447" s="1200">
        <f>BU431+BV431</f>
        <v>0</v>
      </c>
      <c r="BT447" s="1200">
        <v>0</v>
      </c>
      <c r="BU447" s="1200">
        <f t="shared" ref="BU447:BV449" si="1371">BU431</f>
        <v>0</v>
      </c>
      <c r="BV447" s="1200">
        <f t="shared" si="1371"/>
        <v>0</v>
      </c>
      <c r="BW447" s="1243"/>
      <c r="BX447" s="1445"/>
      <c r="BZ447" s="1446"/>
      <c r="CA447" s="1200">
        <f>CC431+CD431</f>
        <v>0</v>
      </c>
      <c r="CB447" s="1200">
        <v>0</v>
      </c>
      <c r="CC447" s="1200">
        <f t="shared" ref="CC447:CD449" si="1372">CC431</f>
        <v>0</v>
      </c>
      <c r="CD447" s="1200">
        <f t="shared" si="1372"/>
        <v>0</v>
      </c>
      <c r="CE447" s="1243"/>
      <c r="CF447" s="1445"/>
      <c r="CH447" s="1446"/>
      <c r="CI447" s="1200">
        <f>CK431+CL431</f>
        <v>0</v>
      </c>
      <c r="CJ447" s="1200">
        <v>0</v>
      </c>
      <c r="CK447" s="1200">
        <f t="shared" ref="CK447:CL449" si="1373">CK431</f>
        <v>0</v>
      </c>
      <c r="CL447" s="1200">
        <f t="shared" si="1373"/>
        <v>0</v>
      </c>
      <c r="CM447" s="1243"/>
      <c r="CN447" s="1445"/>
      <c r="CP447" s="1446"/>
      <c r="CQ447" s="1200">
        <f>CS431+CT431</f>
        <v>0</v>
      </c>
      <c r="CR447" s="1200">
        <v>0</v>
      </c>
      <c r="CS447" s="1200">
        <f t="shared" ref="CS447:CT449" si="1374">CS431</f>
        <v>0</v>
      </c>
      <c r="CT447" s="1200">
        <f t="shared" si="1374"/>
        <v>0</v>
      </c>
      <c r="CU447" s="1243"/>
      <c r="CV447" s="1445"/>
      <c r="CX447" s="1446"/>
      <c r="CY447" s="1200">
        <f>DA431+DB431</f>
        <v>0</v>
      </c>
      <c r="CZ447" s="1200">
        <v>0</v>
      </c>
      <c r="DA447" s="1200">
        <f t="shared" ref="DA447:DB449" si="1375">DA431</f>
        <v>0</v>
      </c>
      <c r="DB447" s="1200">
        <f t="shared" si="1375"/>
        <v>0</v>
      </c>
      <c r="DC447" s="1243"/>
      <c r="DD447" s="1445"/>
      <c r="DF447" s="1446"/>
      <c r="DG447" s="1200">
        <f>DI431+DJ431</f>
        <v>0</v>
      </c>
      <c r="DH447" s="1200">
        <v>0</v>
      </c>
      <c r="DI447" s="1200">
        <f t="shared" ref="DI447:DJ449" si="1376">DI431</f>
        <v>0</v>
      </c>
      <c r="DJ447" s="1200">
        <f t="shared" si="1376"/>
        <v>0</v>
      </c>
      <c r="DK447" s="1243"/>
      <c r="DL447" s="1445"/>
      <c r="DN447" s="1446"/>
      <c r="DO447" s="1200">
        <f>DQ431+DR431</f>
        <v>0</v>
      </c>
      <c r="DP447" s="1200">
        <v>0</v>
      </c>
      <c r="DQ447" s="1200">
        <f t="shared" ref="DQ447:DR449" si="1377">DQ431</f>
        <v>0</v>
      </c>
      <c r="DR447" s="1200">
        <f t="shared" si="1377"/>
        <v>0</v>
      </c>
      <c r="DS447" s="1243"/>
      <c r="DT447" s="1445"/>
      <c r="DV447" s="1446"/>
      <c r="DW447" s="1200">
        <f>DY431+DZ431</f>
        <v>0</v>
      </c>
      <c r="DX447" s="1200">
        <v>0</v>
      </c>
      <c r="DY447" s="1200">
        <f t="shared" ref="DY447:DZ449" si="1378">DY431</f>
        <v>0</v>
      </c>
      <c r="DZ447" s="1200">
        <f t="shared" si="1378"/>
        <v>0</v>
      </c>
      <c r="EA447" s="1243"/>
      <c r="EB447" s="1445"/>
      <c r="ED447" s="1446"/>
      <c r="EE447" s="1200">
        <f>EG431+EH431</f>
        <v>0</v>
      </c>
      <c r="EF447" s="1200">
        <v>0</v>
      </c>
      <c r="EG447" s="1200">
        <f t="shared" ref="EG447:EH449" si="1379">EG431</f>
        <v>0</v>
      </c>
      <c r="EH447" s="1200">
        <f t="shared" si="1379"/>
        <v>0</v>
      </c>
      <c r="EI447" s="1243"/>
      <c r="EJ447" s="1445"/>
      <c r="EL447" s="1446"/>
      <c r="EM447" s="1200">
        <f>EO431+EP431</f>
        <v>0</v>
      </c>
      <c r="EN447" s="1200">
        <v>0</v>
      </c>
      <c r="EO447" s="1200">
        <f t="shared" ref="EO447:EP449" si="1380">EO431</f>
        <v>0</v>
      </c>
      <c r="EP447" s="1200">
        <f t="shared" si="1380"/>
        <v>0</v>
      </c>
      <c r="EQ447" s="1243"/>
      <c r="ER447" s="1445"/>
      <c r="ET447" s="1446"/>
      <c r="EU447" s="1200">
        <f>EW431+EX431</f>
        <v>0</v>
      </c>
      <c r="EV447" s="1200">
        <v>0</v>
      </c>
      <c r="EW447" s="1200">
        <f t="shared" ref="EW447:EX449" si="1381">EW431</f>
        <v>0</v>
      </c>
      <c r="EX447" s="1200">
        <f t="shared" si="1381"/>
        <v>0</v>
      </c>
      <c r="EY447" s="1243"/>
      <c r="EZ447" s="1445"/>
      <c r="FB447" s="1446"/>
      <c r="FC447" s="1200">
        <f>FE431+FF431</f>
        <v>0</v>
      </c>
      <c r="FD447" s="1200">
        <v>0</v>
      </c>
      <c r="FE447" s="1200">
        <f t="shared" ref="FE447:FF449" si="1382">FE431</f>
        <v>0</v>
      </c>
      <c r="FF447" s="1200">
        <f t="shared" si="1382"/>
        <v>0</v>
      </c>
      <c r="FG447" s="1243"/>
      <c r="FH447" s="1445"/>
      <c r="FJ447" s="1446"/>
      <c r="FK447" s="1200">
        <f>FM431+FN431</f>
        <v>0</v>
      </c>
      <c r="FL447" s="1200">
        <v>0</v>
      </c>
      <c r="FM447" s="1200">
        <f t="shared" ref="FM447:FN449" si="1383">FM431</f>
        <v>0</v>
      </c>
      <c r="FN447" s="1200">
        <f t="shared" si="1383"/>
        <v>0</v>
      </c>
      <c r="FO447" s="1243"/>
    </row>
    <row r="448" spans="2:171">
      <c r="C448" s="1070" t="s">
        <v>460</v>
      </c>
      <c r="D448" s="1445"/>
      <c r="E448" s="1198" t="str">
        <f>E17</f>
        <v>DIRECT</v>
      </c>
      <c r="G448" s="1200">
        <f>I432+J432</f>
        <v>0</v>
      </c>
      <c r="H448" s="1200">
        <v>0</v>
      </c>
      <c r="I448" s="1200">
        <f t="shared" si="1363"/>
        <v>0</v>
      </c>
      <c r="J448" s="1200">
        <f t="shared" si="1363"/>
        <v>0</v>
      </c>
      <c r="K448" s="1167">
        <f t="shared" si="1342"/>
        <v>0</v>
      </c>
      <c r="L448" s="1445"/>
      <c r="N448" s="1446"/>
      <c r="O448" s="1200">
        <f>Q432+R432</f>
        <v>0</v>
      </c>
      <c r="P448" s="1200">
        <v>0</v>
      </c>
      <c r="Q448" s="1200">
        <f t="shared" si="1364"/>
        <v>0</v>
      </c>
      <c r="R448" s="1200">
        <f t="shared" si="1364"/>
        <v>0</v>
      </c>
      <c r="S448" s="1243"/>
      <c r="T448" s="1445"/>
      <c r="V448" s="1446"/>
      <c r="W448" s="1200">
        <f>Y432+Z432</f>
        <v>0</v>
      </c>
      <c r="X448" s="1200">
        <v>0</v>
      </c>
      <c r="Y448" s="1200">
        <f t="shared" si="1365"/>
        <v>0</v>
      </c>
      <c r="Z448" s="1200">
        <f t="shared" si="1365"/>
        <v>0</v>
      </c>
      <c r="AA448" s="1243"/>
      <c r="AB448" s="1445"/>
      <c r="AD448" s="1446"/>
      <c r="AE448" s="1200">
        <f>AG432+AH432</f>
        <v>0</v>
      </c>
      <c r="AF448" s="1200">
        <v>0</v>
      </c>
      <c r="AG448" s="1200">
        <f t="shared" si="1366"/>
        <v>0</v>
      </c>
      <c r="AH448" s="1200">
        <f t="shared" si="1366"/>
        <v>0</v>
      </c>
      <c r="AI448" s="1243"/>
      <c r="AJ448" s="1445"/>
      <c r="AL448" s="1446"/>
      <c r="AM448" s="1200">
        <f>AO432+AP432</f>
        <v>0</v>
      </c>
      <c r="AN448" s="1200">
        <v>0</v>
      </c>
      <c r="AO448" s="1200">
        <f t="shared" si="1367"/>
        <v>0</v>
      </c>
      <c r="AP448" s="1200">
        <f t="shared" si="1367"/>
        <v>0</v>
      </c>
      <c r="AQ448" s="1243"/>
      <c r="AR448" s="1445"/>
      <c r="AT448" s="1446"/>
      <c r="AU448" s="1200">
        <f>AW432+AX432</f>
        <v>0</v>
      </c>
      <c r="AV448" s="1200">
        <v>0</v>
      </c>
      <c r="AW448" s="1200">
        <f t="shared" si="1368"/>
        <v>0</v>
      </c>
      <c r="AX448" s="1200">
        <f t="shared" si="1368"/>
        <v>0</v>
      </c>
      <c r="AY448" s="1243"/>
      <c r="AZ448" s="1445"/>
      <c r="BB448" s="1446"/>
      <c r="BC448" s="1200">
        <f>BE432+BF432</f>
        <v>0</v>
      </c>
      <c r="BD448" s="1200">
        <v>0</v>
      </c>
      <c r="BE448" s="1200">
        <f t="shared" si="1369"/>
        <v>0</v>
      </c>
      <c r="BF448" s="1200">
        <f t="shared" si="1369"/>
        <v>0</v>
      </c>
      <c r="BG448" s="1243"/>
      <c r="BH448" s="1445"/>
      <c r="BJ448" s="1446"/>
      <c r="BK448" s="1200">
        <f>BM432+BN432</f>
        <v>0</v>
      </c>
      <c r="BL448" s="1200">
        <v>0</v>
      </c>
      <c r="BM448" s="1200">
        <f t="shared" si="1370"/>
        <v>0</v>
      </c>
      <c r="BN448" s="1200">
        <f t="shared" si="1370"/>
        <v>0</v>
      </c>
      <c r="BO448" s="1243"/>
      <c r="BP448" s="1445"/>
      <c r="BR448" s="1446"/>
      <c r="BS448" s="1200">
        <f>BU432+BV432</f>
        <v>0</v>
      </c>
      <c r="BT448" s="1200">
        <v>0</v>
      </c>
      <c r="BU448" s="1200">
        <f t="shared" si="1371"/>
        <v>0</v>
      </c>
      <c r="BV448" s="1200">
        <f t="shared" si="1371"/>
        <v>0</v>
      </c>
      <c r="BW448" s="1243"/>
      <c r="BX448" s="1445"/>
      <c r="BZ448" s="1446"/>
      <c r="CA448" s="1200">
        <f>CC432+CD432</f>
        <v>0</v>
      </c>
      <c r="CB448" s="1200">
        <v>0</v>
      </c>
      <c r="CC448" s="1200">
        <f t="shared" si="1372"/>
        <v>0</v>
      </c>
      <c r="CD448" s="1200">
        <f t="shared" si="1372"/>
        <v>0</v>
      </c>
      <c r="CE448" s="1243"/>
      <c r="CF448" s="1445"/>
      <c r="CH448" s="1446"/>
      <c r="CI448" s="1200">
        <f>CK432+CL432</f>
        <v>0</v>
      </c>
      <c r="CJ448" s="1200">
        <v>0</v>
      </c>
      <c r="CK448" s="1200">
        <f t="shared" si="1373"/>
        <v>0</v>
      </c>
      <c r="CL448" s="1200">
        <f t="shared" si="1373"/>
        <v>0</v>
      </c>
      <c r="CM448" s="1243"/>
      <c r="CN448" s="1445"/>
      <c r="CP448" s="1446"/>
      <c r="CQ448" s="1200">
        <f>CS432+CT432</f>
        <v>0</v>
      </c>
      <c r="CR448" s="1200">
        <v>0</v>
      </c>
      <c r="CS448" s="1200">
        <f t="shared" si="1374"/>
        <v>0</v>
      </c>
      <c r="CT448" s="1200">
        <f t="shared" si="1374"/>
        <v>0</v>
      </c>
      <c r="CU448" s="1243"/>
      <c r="CV448" s="1445"/>
      <c r="CX448" s="1446"/>
      <c r="CY448" s="1200">
        <f>DA432+DB432</f>
        <v>0</v>
      </c>
      <c r="CZ448" s="1200">
        <v>0</v>
      </c>
      <c r="DA448" s="1200">
        <f t="shared" si="1375"/>
        <v>0</v>
      </c>
      <c r="DB448" s="1200">
        <f t="shared" si="1375"/>
        <v>0</v>
      </c>
      <c r="DC448" s="1243"/>
      <c r="DD448" s="1445"/>
      <c r="DF448" s="1446"/>
      <c r="DG448" s="1200">
        <f>DI432+DJ432</f>
        <v>0</v>
      </c>
      <c r="DH448" s="1200">
        <v>0</v>
      </c>
      <c r="DI448" s="1200">
        <f t="shared" si="1376"/>
        <v>0</v>
      </c>
      <c r="DJ448" s="1200">
        <f t="shared" si="1376"/>
        <v>0</v>
      </c>
      <c r="DK448" s="1243"/>
      <c r="DL448" s="1445"/>
      <c r="DN448" s="1446"/>
      <c r="DO448" s="1200">
        <f>DQ432+DR432</f>
        <v>0</v>
      </c>
      <c r="DP448" s="1200">
        <v>0</v>
      </c>
      <c r="DQ448" s="1200">
        <f t="shared" si="1377"/>
        <v>0</v>
      </c>
      <c r="DR448" s="1200">
        <f t="shared" si="1377"/>
        <v>0</v>
      </c>
      <c r="DS448" s="1243"/>
      <c r="DT448" s="1445"/>
      <c r="DV448" s="1446"/>
      <c r="DW448" s="1200">
        <f>DY432+DZ432</f>
        <v>0</v>
      </c>
      <c r="DX448" s="1200">
        <v>0</v>
      </c>
      <c r="DY448" s="1200">
        <f t="shared" si="1378"/>
        <v>0</v>
      </c>
      <c r="DZ448" s="1200">
        <f t="shared" si="1378"/>
        <v>0</v>
      </c>
      <c r="EA448" s="1243"/>
      <c r="EB448" s="1445"/>
      <c r="ED448" s="1446"/>
      <c r="EE448" s="1200">
        <f>EG432+EH432</f>
        <v>0</v>
      </c>
      <c r="EF448" s="1200">
        <v>0</v>
      </c>
      <c r="EG448" s="1200">
        <f t="shared" si="1379"/>
        <v>0</v>
      </c>
      <c r="EH448" s="1200">
        <f t="shared" si="1379"/>
        <v>0</v>
      </c>
      <c r="EI448" s="1243"/>
      <c r="EJ448" s="1445"/>
      <c r="EL448" s="1446"/>
      <c r="EM448" s="1200">
        <f>EO432+EP432</f>
        <v>0</v>
      </c>
      <c r="EN448" s="1200">
        <v>0</v>
      </c>
      <c r="EO448" s="1200">
        <f t="shared" si="1380"/>
        <v>0</v>
      </c>
      <c r="EP448" s="1200">
        <f t="shared" si="1380"/>
        <v>0</v>
      </c>
      <c r="EQ448" s="1243"/>
      <c r="ER448" s="1445"/>
      <c r="ET448" s="1446"/>
      <c r="EU448" s="1200">
        <f>EW432+EX432</f>
        <v>0</v>
      </c>
      <c r="EV448" s="1200">
        <v>0</v>
      </c>
      <c r="EW448" s="1200">
        <f t="shared" si="1381"/>
        <v>0</v>
      </c>
      <c r="EX448" s="1200">
        <f t="shared" si="1381"/>
        <v>0</v>
      </c>
      <c r="EY448" s="1243"/>
      <c r="EZ448" s="1445"/>
      <c r="FB448" s="1446"/>
      <c r="FC448" s="1200">
        <f>FE432+FF432</f>
        <v>0</v>
      </c>
      <c r="FD448" s="1200">
        <v>0</v>
      </c>
      <c r="FE448" s="1200">
        <f t="shared" si="1382"/>
        <v>0</v>
      </c>
      <c r="FF448" s="1200">
        <f t="shared" si="1382"/>
        <v>0</v>
      </c>
      <c r="FG448" s="1243"/>
      <c r="FH448" s="1445"/>
      <c r="FJ448" s="1446"/>
      <c r="FK448" s="1200">
        <f>FM432+FN432</f>
        <v>0</v>
      </c>
      <c r="FL448" s="1200">
        <v>0</v>
      </c>
      <c r="FM448" s="1200">
        <f t="shared" si="1383"/>
        <v>0</v>
      </c>
      <c r="FN448" s="1200">
        <f t="shared" si="1383"/>
        <v>0</v>
      </c>
      <c r="FO448" s="1243"/>
    </row>
    <row r="449" spans="2:171">
      <c r="C449" s="1070" t="s">
        <v>474</v>
      </c>
      <c r="D449" s="1445"/>
      <c r="E449" s="1198" t="str">
        <f>E18</f>
        <v>DIRECT</v>
      </c>
      <c r="G449" s="1200">
        <f>I433+J433</f>
        <v>0</v>
      </c>
      <c r="H449" s="1200">
        <v>0</v>
      </c>
      <c r="I449" s="1200">
        <f t="shared" si="1363"/>
        <v>0</v>
      </c>
      <c r="J449" s="1200">
        <f t="shared" si="1363"/>
        <v>0</v>
      </c>
      <c r="K449" s="1167">
        <f t="shared" si="1342"/>
        <v>0</v>
      </c>
      <c r="L449" s="1445"/>
      <c r="N449" s="1446"/>
      <c r="O449" s="1200">
        <f>Q433+R433</f>
        <v>0</v>
      </c>
      <c r="P449" s="1200">
        <v>0</v>
      </c>
      <c r="Q449" s="1200">
        <f t="shared" si="1364"/>
        <v>0</v>
      </c>
      <c r="R449" s="1200">
        <f t="shared" si="1364"/>
        <v>0</v>
      </c>
      <c r="S449" s="1243"/>
      <c r="T449" s="1445"/>
      <c r="V449" s="1446"/>
      <c r="W449" s="1200">
        <f>Y433+Z433</f>
        <v>0</v>
      </c>
      <c r="X449" s="1200">
        <v>0</v>
      </c>
      <c r="Y449" s="1200">
        <f t="shared" si="1365"/>
        <v>0</v>
      </c>
      <c r="Z449" s="1200">
        <f t="shared" si="1365"/>
        <v>0</v>
      </c>
      <c r="AA449" s="1243"/>
      <c r="AB449" s="1445"/>
      <c r="AD449" s="1446"/>
      <c r="AE449" s="1200">
        <f>AG433+AH433</f>
        <v>0</v>
      </c>
      <c r="AF449" s="1200">
        <v>0</v>
      </c>
      <c r="AG449" s="1200">
        <f t="shared" si="1366"/>
        <v>0</v>
      </c>
      <c r="AH449" s="1200">
        <f t="shared" si="1366"/>
        <v>0</v>
      </c>
      <c r="AI449" s="1243"/>
      <c r="AJ449" s="1445"/>
      <c r="AL449" s="1446"/>
      <c r="AM449" s="1200">
        <f>AO433+AP433</f>
        <v>0</v>
      </c>
      <c r="AN449" s="1200">
        <v>0</v>
      </c>
      <c r="AO449" s="1200">
        <f t="shared" si="1367"/>
        <v>0</v>
      </c>
      <c r="AP449" s="1200">
        <f t="shared" si="1367"/>
        <v>0</v>
      </c>
      <c r="AQ449" s="1243"/>
      <c r="AR449" s="1445"/>
      <c r="AT449" s="1446"/>
      <c r="AU449" s="1200">
        <f>AW433+AX433</f>
        <v>0</v>
      </c>
      <c r="AV449" s="1200">
        <v>0</v>
      </c>
      <c r="AW449" s="1200">
        <f t="shared" si="1368"/>
        <v>0</v>
      </c>
      <c r="AX449" s="1200">
        <f t="shared" si="1368"/>
        <v>0</v>
      </c>
      <c r="AY449" s="1243"/>
      <c r="AZ449" s="1445"/>
      <c r="BB449" s="1446"/>
      <c r="BC449" s="1200">
        <f>BE433+BF433</f>
        <v>0</v>
      </c>
      <c r="BD449" s="1200">
        <v>0</v>
      </c>
      <c r="BE449" s="1200">
        <f t="shared" si="1369"/>
        <v>0</v>
      </c>
      <c r="BF449" s="1200">
        <f t="shared" si="1369"/>
        <v>0</v>
      </c>
      <c r="BG449" s="1243"/>
      <c r="BH449" s="1445"/>
      <c r="BJ449" s="1446"/>
      <c r="BK449" s="1200">
        <f>BM433+BN433</f>
        <v>0</v>
      </c>
      <c r="BL449" s="1200">
        <v>0</v>
      </c>
      <c r="BM449" s="1200">
        <f t="shared" si="1370"/>
        <v>0</v>
      </c>
      <c r="BN449" s="1200">
        <f t="shared" si="1370"/>
        <v>0</v>
      </c>
      <c r="BO449" s="1243"/>
      <c r="BP449" s="1445"/>
      <c r="BR449" s="1446"/>
      <c r="BS449" s="1200">
        <f>BU433+BV433</f>
        <v>0</v>
      </c>
      <c r="BT449" s="1200">
        <v>0</v>
      </c>
      <c r="BU449" s="1200">
        <f t="shared" si="1371"/>
        <v>0</v>
      </c>
      <c r="BV449" s="1200">
        <f t="shared" si="1371"/>
        <v>0</v>
      </c>
      <c r="BW449" s="1243"/>
      <c r="BX449" s="1445"/>
      <c r="BZ449" s="1446"/>
      <c r="CA449" s="1200">
        <f>CC433+CD433</f>
        <v>0</v>
      </c>
      <c r="CB449" s="1200">
        <v>0</v>
      </c>
      <c r="CC449" s="1200">
        <f t="shared" si="1372"/>
        <v>0</v>
      </c>
      <c r="CD449" s="1200">
        <f t="shared" si="1372"/>
        <v>0</v>
      </c>
      <c r="CE449" s="1243"/>
      <c r="CF449" s="1445"/>
      <c r="CH449" s="1446"/>
      <c r="CI449" s="1200">
        <f>CK433+CL433</f>
        <v>0</v>
      </c>
      <c r="CJ449" s="1200">
        <v>0</v>
      </c>
      <c r="CK449" s="1200">
        <f t="shared" si="1373"/>
        <v>0</v>
      </c>
      <c r="CL449" s="1200">
        <f t="shared" si="1373"/>
        <v>0</v>
      </c>
      <c r="CM449" s="1243"/>
      <c r="CN449" s="1445"/>
      <c r="CP449" s="1446"/>
      <c r="CQ449" s="1200">
        <f>CS433+CT433</f>
        <v>0</v>
      </c>
      <c r="CR449" s="1200">
        <v>0</v>
      </c>
      <c r="CS449" s="1200">
        <f t="shared" si="1374"/>
        <v>0</v>
      </c>
      <c r="CT449" s="1200">
        <f t="shared" si="1374"/>
        <v>0</v>
      </c>
      <c r="CU449" s="1243"/>
      <c r="CV449" s="1445"/>
      <c r="CX449" s="1446"/>
      <c r="CY449" s="1200">
        <f>DA433+DB433</f>
        <v>0</v>
      </c>
      <c r="CZ449" s="1200">
        <v>0</v>
      </c>
      <c r="DA449" s="1200">
        <f t="shared" si="1375"/>
        <v>0</v>
      </c>
      <c r="DB449" s="1200">
        <f t="shared" si="1375"/>
        <v>0</v>
      </c>
      <c r="DC449" s="1243"/>
      <c r="DD449" s="1445"/>
      <c r="DF449" s="1446"/>
      <c r="DG449" s="1200">
        <f>DI433+DJ433</f>
        <v>0</v>
      </c>
      <c r="DH449" s="1200">
        <v>0</v>
      </c>
      <c r="DI449" s="1200">
        <f t="shared" si="1376"/>
        <v>0</v>
      </c>
      <c r="DJ449" s="1200">
        <f t="shared" si="1376"/>
        <v>0</v>
      </c>
      <c r="DK449" s="1243"/>
      <c r="DL449" s="1445"/>
      <c r="DN449" s="1446"/>
      <c r="DO449" s="1200">
        <f>DQ433+DR433</f>
        <v>0</v>
      </c>
      <c r="DP449" s="1200">
        <v>0</v>
      </c>
      <c r="DQ449" s="1200">
        <f t="shared" si="1377"/>
        <v>0</v>
      </c>
      <c r="DR449" s="1200">
        <f t="shared" si="1377"/>
        <v>0</v>
      </c>
      <c r="DS449" s="1243"/>
      <c r="DT449" s="1445"/>
      <c r="DV449" s="1446"/>
      <c r="DW449" s="1200">
        <f>DY433+DZ433</f>
        <v>0</v>
      </c>
      <c r="DX449" s="1200">
        <v>0</v>
      </c>
      <c r="DY449" s="1200">
        <f t="shared" si="1378"/>
        <v>0</v>
      </c>
      <c r="DZ449" s="1200">
        <f t="shared" si="1378"/>
        <v>0</v>
      </c>
      <c r="EA449" s="1243"/>
      <c r="EB449" s="1445"/>
      <c r="ED449" s="1446"/>
      <c r="EE449" s="1200">
        <f>EG433+EH433</f>
        <v>0</v>
      </c>
      <c r="EF449" s="1200">
        <v>0</v>
      </c>
      <c r="EG449" s="1200">
        <f t="shared" si="1379"/>
        <v>0</v>
      </c>
      <c r="EH449" s="1200">
        <f t="shared" si="1379"/>
        <v>0</v>
      </c>
      <c r="EI449" s="1243"/>
      <c r="EJ449" s="1445"/>
      <c r="EL449" s="1446"/>
      <c r="EM449" s="1200">
        <f>EO433+EP433</f>
        <v>0</v>
      </c>
      <c r="EN449" s="1200">
        <v>0</v>
      </c>
      <c r="EO449" s="1200">
        <f t="shared" si="1380"/>
        <v>0</v>
      </c>
      <c r="EP449" s="1200">
        <f t="shared" si="1380"/>
        <v>0</v>
      </c>
      <c r="EQ449" s="1243"/>
      <c r="ER449" s="1445"/>
      <c r="ET449" s="1446"/>
      <c r="EU449" s="1200">
        <f>EW433+EX433</f>
        <v>0</v>
      </c>
      <c r="EV449" s="1200">
        <v>0</v>
      </c>
      <c r="EW449" s="1200">
        <f t="shared" si="1381"/>
        <v>0</v>
      </c>
      <c r="EX449" s="1200">
        <f t="shared" si="1381"/>
        <v>0</v>
      </c>
      <c r="EY449" s="1243"/>
      <c r="EZ449" s="1445"/>
      <c r="FB449" s="1446"/>
      <c r="FC449" s="1200">
        <f>FE433+FF433</f>
        <v>0</v>
      </c>
      <c r="FD449" s="1200">
        <v>0</v>
      </c>
      <c r="FE449" s="1200">
        <f t="shared" si="1382"/>
        <v>0</v>
      </c>
      <c r="FF449" s="1200">
        <f t="shared" si="1382"/>
        <v>0</v>
      </c>
      <c r="FG449" s="1243"/>
      <c r="FH449" s="1445"/>
      <c r="FJ449" s="1446"/>
      <c r="FK449" s="1200">
        <f>FM433+FN433</f>
        <v>0</v>
      </c>
      <c r="FL449" s="1200">
        <v>0</v>
      </c>
      <c r="FM449" s="1200">
        <f t="shared" si="1383"/>
        <v>0</v>
      </c>
      <c r="FN449" s="1200">
        <f t="shared" si="1383"/>
        <v>0</v>
      </c>
      <c r="FO449" s="1243"/>
    </row>
    <row r="450" spans="2:171">
      <c r="C450" s="1070" t="s">
        <v>653</v>
      </c>
      <c r="D450" s="1445"/>
      <c r="E450" s="1198" t="s">
        <v>101</v>
      </c>
      <c r="G450" s="1200">
        <f>I415+J415</f>
        <v>0</v>
      </c>
      <c r="H450" s="1200">
        <v>0</v>
      </c>
      <c r="I450" s="1200">
        <f>I415</f>
        <v>0</v>
      </c>
      <c r="J450" s="1200">
        <f>J415</f>
        <v>0</v>
      </c>
      <c r="K450" s="1167">
        <f t="shared" si="1342"/>
        <v>1</v>
      </c>
      <c r="L450" s="1445"/>
      <c r="N450" s="1446"/>
      <c r="O450" s="1200" t="e">
        <f>Q415+R415</f>
        <v>#DIV/0!</v>
      </c>
      <c r="P450" s="1200">
        <v>0</v>
      </c>
      <c r="Q450" s="1200" t="e">
        <f>Q415</f>
        <v>#DIV/0!</v>
      </c>
      <c r="R450" s="1200" t="e">
        <f>R415</f>
        <v>#DIV/0!</v>
      </c>
      <c r="S450" s="1243"/>
      <c r="T450" s="1445"/>
      <c r="V450" s="1446"/>
      <c r="W450" s="1200" t="e">
        <f>Y415+Z415</f>
        <v>#DIV/0!</v>
      </c>
      <c r="X450" s="1200">
        <v>0</v>
      </c>
      <c r="Y450" s="1200" t="e">
        <f>Y415</f>
        <v>#DIV/0!</v>
      </c>
      <c r="Z450" s="1200" t="e">
        <f>Z415</f>
        <v>#DIV/0!</v>
      </c>
      <c r="AA450" s="1243"/>
      <c r="AB450" s="1445"/>
      <c r="AD450" s="1446"/>
      <c r="AE450" s="1200" t="e">
        <f>AG415+AH415</f>
        <v>#DIV/0!</v>
      </c>
      <c r="AF450" s="1200">
        <v>0</v>
      </c>
      <c r="AG450" s="1200" t="e">
        <f>AG415</f>
        <v>#DIV/0!</v>
      </c>
      <c r="AH450" s="1200" t="e">
        <f>AH415</f>
        <v>#DIV/0!</v>
      </c>
      <c r="AI450" s="1243"/>
      <c r="AJ450" s="1445"/>
      <c r="AL450" s="1446"/>
      <c r="AM450" s="1200" t="e">
        <f>AO415+AP415</f>
        <v>#DIV/0!</v>
      </c>
      <c r="AN450" s="1200">
        <v>0</v>
      </c>
      <c r="AO450" s="1200" t="e">
        <f>AO415</f>
        <v>#DIV/0!</v>
      </c>
      <c r="AP450" s="1200" t="e">
        <f>AP415</f>
        <v>#DIV/0!</v>
      </c>
      <c r="AQ450" s="1243"/>
      <c r="AR450" s="1445"/>
      <c r="AT450" s="1446"/>
      <c r="AU450" s="1200" t="e">
        <f>AW415+AX415</f>
        <v>#DIV/0!</v>
      </c>
      <c r="AV450" s="1200">
        <v>0</v>
      </c>
      <c r="AW450" s="1200" t="e">
        <f>AW415</f>
        <v>#DIV/0!</v>
      </c>
      <c r="AX450" s="1200" t="e">
        <f>AX415</f>
        <v>#DIV/0!</v>
      </c>
      <c r="AY450" s="1243"/>
      <c r="AZ450" s="1445"/>
      <c r="BB450" s="1446"/>
      <c r="BC450" s="1200" t="e">
        <f>BE415+BF415</f>
        <v>#DIV/0!</v>
      </c>
      <c r="BD450" s="1200">
        <v>0</v>
      </c>
      <c r="BE450" s="1200" t="e">
        <f>BE415</f>
        <v>#DIV/0!</v>
      </c>
      <c r="BF450" s="1200" t="e">
        <f>BF415</f>
        <v>#DIV/0!</v>
      </c>
      <c r="BG450" s="1243"/>
      <c r="BH450" s="1445"/>
      <c r="BJ450" s="1446"/>
      <c r="BK450" s="1200" t="e">
        <f>BM415+BN415</f>
        <v>#DIV/0!</v>
      </c>
      <c r="BL450" s="1200">
        <v>0</v>
      </c>
      <c r="BM450" s="1200" t="e">
        <f>BM415</f>
        <v>#DIV/0!</v>
      </c>
      <c r="BN450" s="1200" t="e">
        <f>BN415</f>
        <v>#DIV/0!</v>
      </c>
      <c r="BO450" s="1243"/>
      <c r="BP450" s="1445"/>
      <c r="BR450" s="1446"/>
      <c r="BS450" s="1200" t="e">
        <f>BU415+BV415</f>
        <v>#DIV/0!</v>
      </c>
      <c r="BT450" s="1200">
        <v>0</v>
      </c>
      <c r="BU450" s="1200" t="e">
        <f>BU415</f>
        <v>#DIV/0!</v>
      </c>
      <c r="BV450" s="1200" t="e">
        <f>BV415</f>
        <v>#DIV/0!</v>
      </c>
      <c r="BW450" s="1243"/>
      <c r="BX450" s="1445"/>
      <c r="BZ450" s="1446"/>
      <c r="CA450" s="1200" t="e">
        <f>CC415+CD415</f>
        <v>#DIV/0!</v>
      </c>
      <c r="CB450" s="1200">
        <v>0</v>
      </c>
      <c r="CC450" s="1200" t="e">
        <f>CC415</f>
        <v>#DIV/0!</v>
      </c>
      <c r="CD450" s="1200" t="e">
        <f>CD415</f>
        <v>#DIV/0!</v>
      </c>
      <c r="CE450" s="1243"/>
      <c r="CF450" s="1445"/>
      <c r="CH450" s="1446"/>
      <c r="CI450" s="1200" t="e">
        <f>CK415+CL415</f>
        <v>#DIV/0!</v>
      </c>
      <c r="CJ450" s="1200">
        <v>0</v>
      </c>
      <c r="CK450" s="1200" t="e">
        <f>CK415</f>
        <v>#DIV/0!</v>
      </c>
      <c r="CL450" s="1200" t="e">
        <f>CL415</f>
        <v>#DIV/0!</v>
      </c>
      <c r="CM450" s="1243"/>
      <c r="CN450" s="1445"/>
      <c r="CP450" s="1446"/>
      <c r="CQ450" s="1200" t="e">
        <f>CS415+CT415</f>
        <v>#DIV/0!</v>
      </c>
      <c r="CR450" s="1200">
        <v>0</v>
      </c>
      <c r="CS450" s="1200" t="e">
        <f>CS415</f>
        <v>#DIV/0!</v>
      </c>
      <c r="CT450" s="1200" t="e">
        <f>CT415</f>
        <v>#DIV/0!</v>
      </c>
      <c r="CU450" s="1243"/>
      <c r="CV450" s="1445"/>
      <c r="CX450" s="1446"/>
      <c r="CY450" s="1200" t="e">
        <f>DA415+DB415</f>
        <v>#DIV/0!</v>
      </c>
      <c r="CZ450" s="1200">
        <v>0</v>
      </c>
      <c r="DA450" s="1200" t="e">
        <f>DA415</f>
        <v>#DIV/0!</v>
      </c>
      <c r="DB450" s="1200" t="e">
        <f>DB415</f>
        <v>#DIV/0!</v>
      </c>
      <c r="DC450" s="1243"/>
      <c r="DD450" s="1445"/>
      <c r="DF450" s="1446"/>
      <c r="DG450" s="1200" t="e">
        <f>DI415+DJ415</f>
        <v>#DIV/0!</v>
      </c>
      <c r="DH450" s="1200">
        <v>0</v>
      </c>
      <c r="DI450" s="1200" t="e">
        <f>DI415</f>
        <v>#DIV/0!</v>
      </c>
      <c r="DJ450" s="1200" t="e">
        <f>DJ415</f>
        <v>#DIV/0!</v>
      </c>
      <c r="DK450" s="1243"/>
      <c r="DL450" s="1445"/>
      <c r="DN450" s="1446"/>
      <c r="DO450" s="1200" t="e">
        <f>DQ415+DR415</f>
        <v>#DIV/0!</v>
      </c>
      <c r="DP450" s="1200">
        <v>0</v>
      </c>
      <c r="DQ450" s="1200" t="e">
        <f>DQ415</f>
        <v>#DIV/0!</v>
      </c>
      <c r="DR450" s="1200" t="e">
        <f>DR415</f>
        <v>#DIV/0!</v>
      </c>
      <c r="DS450" s="1243"/>
      <c r="DT450" s="1445"/>
      <c r="DV450" s="1446"/>
      <c r="DW450" s="1200" t="e">
        <f>DY415+DZ415</f>
        <v>#DIV/0!</v>
      </c>
      <c r="DX450" s="1200">
        <v>0</v>
      </c>
      <c r="DY450" s="1200" t="e">
        <f>DY415</f>
        <v>#DIV/0!</v>
      </c>
      <c r="DZ450" s="1200" t="e">
        <f>DZ415</f>
        <v>#DIV/0!</v>
      </c>
      <c r="EA450" s="1243"/>
      <c r="EB450" s="1445"/>
      <c r="ED450" s="1446"/>
      <c r="EE450" s="1200" t="e">
        <f>EG415+EH415</f>
        <v>#DIV/0!</v>
      </c>
      <c r="EF450" s="1200">
        <v>0</v>
      </c>
      <c r="EG450" s="1200" t="e">
        <f>EG415</f>
        <v>#DIV/0!</v>
      </c>
      <c r="EH450" s="1200" t="e">
        <f>EH415</f>
        <v>#DIV/0!</v>
      </c>
      <c r="EI450" s="1243"/>
      <c r="EJ450" s="1445"/>
      <c r="EL450" s="1446"/>
      <c r="EM450" s="1200" t="e">
        <f>EO415+EP415</f>
        <v>#DIV/0!</v>
      </c>
      <c r="EN450" s="1200">
        <v>0</v>
      </c>
      <c r="EO450" s="1200" t="e">
        <f>EO415</f>
        <v>#DIV/0!</v>
      </c>
      <c r="EP450" s="1200" t="e">
        <f>EP415</f>
        <v>#DIV/0!</v>
      </c>
      <c r="EQ450" s="1243"/>
      <c r="ER450" s="1445"/>
      <c r="ET450" s="1446"/>
      <c r="EU450" s="1200" t="e">
        <f>EW415+EX415</f>
        <v>#DIV/0!</v>
      </c>
      <c r="EV450" s="1200">
        <v>0</v>
      </c>
      <c r="EW450" s="1200" t="e">
        <f>EW415</f>
        <v>#DIV/0!</v>
      </c>
      <c r="EX450" s="1200" t="e">
        <f>EX415</f>
        <v>#DIV/0!</v>
      </c>
      <c r="EY450" s="1243"/>
      <c r="EZ450" s="1445"/>
      <c r="FB450" s="1446"/>
      <c r="FC450" s="1200" t="e">
        <f>FE415+FF415</f>
        <v>#DIV/0!</v>
      </c>
      <c r="FD450" s="1200">
        <v>0</v>
      </c>
      <c r="FE450" s="1200" t="e">
        <f>FE415</f>
        <v>#DIV/0!</v>
      </c>
      <c r="FF450" s="1200" t="e">
        <f>FF415</f>
        <v>#DIV/0!</v>
      </c>
      <c r="FG450" s="1243"/>
      <c r="FH450" s="1445"/>
      <c r="FJ450" s="1446"/>
      <c r="FK450" s="1200" t="e">
        <f>FM415+FN415</f>
        <v>#DIV/0!</v>
      </c>
      <c r="FL450" s="1200">
        <v>0</v>
      </c>
      <c r="FM450" s="1200" t="e">
        <f>FM415</f>
        <v>#DIV/0!</v>
      </c>
      <c r="FN450" s="1200" t="e">
        <f>FN415</f>
        <v>#DIV/0!</v>
      </c>
      <c r="FO450" s="1243"/>
    </row>
    <row r="451" spans="2:171">
      <c r="C451" s="1070" t="s">
        <v>454</v>
      </c>
      <c r="D451" s="1445"/>
      <c r="E451" s="1453"/>
      <c r="F451" s="1446"/>
      <c r="G451" s="1210">
        <f>SUM(G445:G450)</f>
        <v>0</v>
      </c>
      <c r="H451" s="1210">
        <f>SUM(H445:H450)</f>
        <v>0</v>
      </c>
      <c r="I451" s="1210">
        <f>SUM(I445:I450)</f>
        <v>0</v>
      </c>
      <c r="J451" s="1210">
        <f>SUM(J445:J450)</f>
        <v>0</v>
      </c>
      <c r="K451" s="1167"/>
      <c r="L451" s="1445"/>
      <c r="N451" s="1446"/>
      <c r="O451" s="1210" t="e">
        <f>SUM(O445:O450)</f>
        <v>#DIV/0!</v>
      </c>
      <c r="P451" s="1210">
        <f>SUM(P445:P450)</f>
        <v>0</v>
      </c>
      <c r="Q451" s="1210" t="e">
        <f>SUM(Q445:Q450)</f>
        <v>#DIV/0!</v>
      </c>
      <c r="R451" s="1210" t="e">
        <f>SUM(R445:R450)</f>
        <v>#DIV/0!</v>
      </c>
      <c r="S451" s="1243"/>
      <c r="T451" s="1445"/>
      <c r="V451" s="1446"/>
      <c r="W451" s="1210" t="e">
        <f>SUM(W445:W450)</f>
        <v>#DIV/0!</v>
      </c>
      <c r="X451" s="1210">
        <f>SUM(X445:X450)</f>
        <v>0</v>
      </c>
      <c r="Y451" s="1210" t="e">
        <f>SUM(Y445:Y450)</f>
        <v>#DIV/0!</v>
      </c>
      <c r="Z451" s="1210" t="e">
        <f>SUM(Z445:Z450)</f>
        <v>#DIV/0!</v>
      </c>
      <c r="AA451" s="1243"/>
      <c r="AB451" s="1445"/>
      <c r="AD451" s="1446"/>
      <c r="AE451" s="1210" t="e">
        <f>SUM(AE445:AE450)</f>
        <v>#DIV/0!</v>
      </c>
      <c r="AF451" s="1210">
        <f>SUM(AF445:AF450)</f>
        <v>0</v>
      </c>
      <c r="AG451" s="1210" t="e">
        <f>SUM(AG445:AG450)</f>
        <v>#DIV/0!</v>
      </c>
      <c r="AH451" s="1210" t="e">
        <f>SUM(AH445:AH450)</f>
        <v>#DIV/0!</v>
      </c>
      <c r="AI451" s="1243"/>
      <c r="AJ451" s="1445"/>
      <c r="AL451" s="1446"/>
      <c r="AM451" s="1210" t="e">
        <f>SUM(AM445:AM450)</f>
        <v>#DIV/0!</v>
      </c>
      <c r="AN451" s="1210">
        <f>SUM(AN445:AN450)</f>
        <v>0</v>
      </c>
      <c r="AO451" s="1210" t="e">
        <f>SUM(AO445:AO450)</f>
        <v>#DIV/0!</v>
      </c>
      <c r="AP451" s="1210" t="e">
        <f>SUM(AP445:AP450)</f>
        <v>#DIV/0!</v>
      </c>
      <c r="AQ451" s="1243"/>
      <c r="AR451" s="1445"/>
      <c r="AT451" s="1446"/>
      <c r="AU451" s="1210" t="e">
        <f>SUM(AU445:AU450)</f>
        <v>#DIV/0!</v>
      </c>
      <c r="AV451" s="1210">
        <f>SUM(AV445:AV450)</f>
        <v>0</v>
      </c>
      <c r="AW451" s="1210" t="e">
        <f>SUM(AW445:AW450)</f>
        <v>#DIV/0!</v>
      </c>
      <c r="AX451" s="1210" t="e">
        <f>SUM(AX445:AX450)</f>
        <v>#DIV/0!</v>
      </c>
      <c r="AY451" s="1243"/>
      <c r="AZ451" s="1445"/>
      <c r="BB451" s="1446"/>
      <c r="BC451" s="1210" t="e">
        <f>SUM(BC445:BC450)</f>
        <v>#DIV/0!</v>
      </c>
      <c r="BD451" s="1210">
        <f>SUM(BD445:BD450)</f>
        <v>0</v>
      </c>
      <c r="BE451" s="1210" t="e">
        <f>SUM(BE445:BE450)</f>
        <v>#DIV/0!</v>
      </c>
      <c r="BF451" s="1210" t="e">
        <f>SUM(BF445:BF450)</f>
        <v>#DIV/0!</v>
      </c>
      <c r="BG451" s="1243"/>
      <c r="BH451" s="1445"/>
      <c r="BJ451" s="1446"/>
      <c r="BK451" s="1210" t="e">
        <f>SUM(BK445:BK450)</f>
        <v>#DIV/0!</v>
      </c>
      <c r="BL451" s="1210">
        <f>SUM(BL445:BL450)</f>
        <v>0</v>
      </c>
      <c r="BM451" s="1210" t="e">
        <f>SUM(BM445:BM450)</f>
        <v>#DIV/0!</v>
      </c>
      <c r="BN451" s="1210" t="e">
        <f>SUM(BN445:BN450)</f>
        <v>#DIV/0!</v>
      </c>
      <c r="BO451" s="1243"/>
      <c r="BP451" s="1445"/>
      <c r="BR451" s="1446"/>
      <c r="BS451" s="1210" t="e">
        <f>SUM(BS445:BS450)</f>
        <v>#DIV/0!</v>
      </c>
      <c r="BT451" s="1210">
        <f>SUM(BT445:BT450)</f>
        <v>0</v>
      </c>
      <c r="BU451" s="1210" t="e">
        <f>SUM(BU445:BU450)</f>
        <v>#DIV/0!</v>
      </c>
      <c r="BV451" s="1210" t="e">
        <f>SUM(BV445:BV450)</f>
        <v>#DIV/0!</v>
      </c>
      <c r="BW451" s="1243"/>
      <c r="BX451" s="1445"/>
      <c r="BZ451" s="1446"/>
      <c r="CA451" s="1210" t="e">
        <f>SUM(CA445:CA450)</f>
        <v>#DIV/0!</v>
      </c>
      <c r="CB451" s="1210">
        <f>SUM(CB445:CB450)</f>
        <v>0</v>
      </c>
      <c r="CC451" s="1210" t="e">
        <f>SUM(CC445:CC450)</f>
        <v>#DIV/0!</v>
      </c>
      <c r="CD451" s="1210" t="e">
        <f>SUM(CD445:CD450)</f>
        <v>#DIV/0!</v>
      </c>
      <c r="CE451" s="1243"/>
      <c r="CF451" s="1445"/>
      <c r="CH451" s="1446"/>
      <c r="CI451" s="1210" t="e">
        <f>SUM(CI445:CI450)</f>
        <v>#DIV/0!</v>
      </c>
      <c r="CJ451" s="1210">
        <f>SUM(CJ445:CJ450)</f>
        <v>0</v>
      </c>
      <c r="CK451" s="1210" t="e">
        <f>SUM(CK445:CK450)</f>
        <v>#DIV/0!</v>
      </c>
      <c r="CL451" s="1210" t="e">
        <f>SUM(CL445:CL450)</f>
        <v>#DIV/0!</v>
      </c>
      <c r="CM451" s="1243"/>
      <c r="CN451" s="1445"/>
      <c r="CP451" s="1446"/>
      <c r="CQ451" s="1210" t="e">
        <f>SUM(CQ445:CQ450)</f>
        <v>#DIV/0!</v>
      </c>
      <c r="CR451" s="1210">
        <f>SUM(CR445:CR450)</f>
        <v>0</v>
      </c>
      <c r="CS451" s="1210" t="e">
        <f>SUM(CS445:CS450)</f>
        <v>#DIV/0!</v>
      </c>
      <c r="CT451" s="1210" t="e">
        <f>SUM(CT445:CT450)</f>
        <v>#DIV/0!</v>
      </c>
      <c r="CU451" s="1243"/>
      <c r="CV451" s="1445"/>
      <c r="CX451" s="1446"/>
      <c r="CY451" s="1210" t="e">
        <f>SUM(CY445:CY450)</f>
        <v>#DIV/0!</v>
      </c>
      <c r="CZ451" s="1210">
        <f>SUM(CZ445:CZ450)</f>
        <v>0</v>
      </c>
      <c r="DA451" s="1210" t="e">
        <f>SUM(DA445:DA450)</f>
        <v>#DIV/0!</v>
      </c>
      <c r="DB451" s="1210" t="e">
        <f>SUM(DB445:DB450)</f>
        <v>#DIV/0!</v>
      </c>
      <c r="DC451" s="1243"/>
      <c r="DD451" s="1445"/>
      <c r="DF451" s="1446"/>
      <c r="DG451" s="1210" t="e">
        <f>SUM(DG445:DG450)</f>
        <v>#DIV/0!</v>
      </c>
      <c r="DH451" s="1210">
        <f>SUM(DH445:DH450)</f>
        <v>0</v>
      </c>
      <c r="DI451" s="1210" t="e">
        <f>SUM(DI445:DI450)</f>
        <v>#DIV/0!</v>
      </c>
      <c r="DJ451" s="1210" t="e">
        <f>SUM(DJ445:DJ450)</f>
        <v>#DIV/0!</v>
      </c>
      <c r="DK451" s="1243"/>
      <c r="DL451" s="1445"/>
      <c r="DN451" s="1446"/>
      <c r="DO451" s="1210" t="e">
        <f>SUM(DO445:DO450)</f>
        <v>#DIV/0!</v>
      </c>
      <c r="DP451" s="1210">
        <f>SUM(DP445:DP450)</f>
        <v>0</v>
      </c>
      <c r="DQ451" s="1210" t="e">
        <f>SUM(DQ445:DQ450)</f>
        <v>#DIV/0!</v>
      </c>
      <c r="DR451" s="1210" t="e">
        <f>SUM(DR445:DR450)</f>
        <v>#DIV/0!</v>
      </c>
      <c r="DS451" s="1243"/>
      <c r="DT451" s="1445"/>
      <c r="DV451" s="1446"/>
      <c r="DW451" s="1210" t="e">
        <f>SUM(DW445:DW450)</f>
        <v>#DIV/0!</v>
      </c>
      <c r="DX451" s="1210">
        <f>SUM(DX445:DX450)</f>
        <v>0</v>
      </c>
      <c r="DY451" s="1210" t="e">
        <f>SUM(DY445:DY450)</f>
        <v>#DIV/0!</v>
      </c>
      <c r="DZ451" s="1210" t="e">
        <f>SUM(DZ445:DZ450)</f>
        <v>#DIV/0!</v>
      </c>
      <c r="EA451" s="1243"/>
      <c r="EB451" s="1445"/>
      <c r="ED451" s="1446"/>
      <c r="EE451" s="1210" t="e">
        <f>SUM(EE445:EE450)</f>
        <v>#DIV/0!</v>
      </c>
      <c r="EF451" s="1210">
        <f>SUM(EF445:EF450)</f>
        <v>0</v>
      </c>
      <c r="EG451" s="1210" t="e">
        <f>SUM(EG445:EG450)</f>
        <v>#DIV/0!</v>
      </c>
      <c r="EH451" s="1210" t="e">
        <f>SUM(EH445:EH450)</f>
        <v>#DIV/0!</v>
      </c>
      <c r="EI451" s="1243"/>
      <c r="EJ451" s="1445"/>
      <c r="EL451" s="1446"/>
      <c r="EM451" s="1210" t="e">
        <f>SUM(EM445:EM450)</f>
        <v>#DIV/0!</v>
      </c>
      <c r="EN451" s="1210">
        <f>SUM(EN445:EN450)</f>
        <v>0</v>
      </c>
      <c r="EO451" s="1210" t="e">
        <f>SUM(EO445:EO450)</f>
        <v>#DIV/0!</v>
      </c>
      <c r="EP451" s="1210" t="e">
        <f>SUM(EP445:EP450)</f>
        <v>#DIV/0!</v>
      </c>
      <c r="EQ451" s="1243"/>
      <c r="ER451" s="1445"/>
      <c r="ET451" s="1446"/>
      <c r="EU451" s="1210" t="e">
        <f>SUM(EU445:EU450)</f>
        <v>#DIV/0!</v>
      </c>
      <c r="EV451" s="1210">
        <f>SUM(EV445:EV450)</f>
        <v>0</v>
      </c>
      <c r="EW451" s="1210" t="e">
        <f>SUM(EW445:EW450)</f>
        <v>#DIV/0!</v>
      </c>
      <c r="EX451" s="1210" t="e">
        <f>SUM(EX445:EX450)</f>
        <v>#DIV/0!</v>
      </c>
      <c r="EY451" s="1243"/>
      <c r="EZ451" s="1445"/>
      <c r="FB451" s="1446"/>
      <c r="FC451" s="1210" t="e">
        <f>SUM(FC445:FC450)</f>
        <v>#DIV/0!</v>
      </c>
      <c r="FD451" s="1210">
        <f>SUM(FD445:FD450)</f>
        <v>0</v>
      </c>
      <c r="FE451" s="1210" t="e">
        <f>SUM(FE445:FE450)</f>
        <v>#DIV/0!</v>
      </c>
      <c r="FF451" s="1210" t="e">
        <f>SUM(FF445:FF450)</f>
        <v>#DIV/0!</v>
      </c>
      <c r="FG451" s="1243"/>
      <c r="FH451" s="1445"/>
      <c r="FJ451" s="1446"/>
      <c r="FK451" s="1210" t="e">
        <f>SUM(FK445:FK450)</f>
        <v>#DIV/0!</v>
      </c>
      <c r="FL451" s="1210">
        <f>SUM(FL445:FL450)</f>
        <v>0</v>
      </c>
      <c r="FM451" s="1210" t="e">
        <f>SUM(FM445:FM450)</f>
        <v>#DIV/0!</v>
      </c>
      <c r="FN451" s="1210" t="e">
        <f>SUM(FN445:FN450)</f>
        <v>#DIV/0!</v>
      </c>
      <c r="FO451" s="1243"/>
    </row>
    <row r="452" spans="2:171" ht="16.5">
      <c r="C452" s="1107" t="s">
        <v>654</v>
      </c>
      <c r="D452" s="1447" t="s">
        <v>546</v>
      </c>
      <c r="E452" s="1452"/>
      <c r="F452" s="1452"/>
      <c r="G452" s="1442" t="e">
        <f>H452+I452+J452</f>
        <v>#DIV/0!</v>
      </c>
      <c r="H452" s="1442" t="e">
        <f>H451/G451</f>
        <v>#DIV/0!</v>
      </c>
      <c r="I452" s="1442" t="e">
        <f>I451/G451</f>
        <v>#DIV/0!</v>
      </c>
      <c r="J452" s="1442" t="e">
        <f>J451/G451</f>
        <v>#DIV/0!</v>
      </c>
      <c r="K452" s="1451"/>
      <c r="L452" s="1443" t="s">
        <v>546</v>
      </c>
      <c r="M452" s="1452"/>
      <c r="N452" s="1452"/>
      <c r="O452" s="1442" t="e">
        <f>P452+Q452+R452</f>
        <v>#DIV/0!</v>
      </c>
      <c r="P452" s="1442" t="e">
        <f>P451/O451</f>
        <v>#DIV/0!</v>
      </c>
      <c r="Q452" s="1442" t="e">
        <f>Q451/O451</f>
        <v>#DIV/0!</v>
      </c>
      <c r="R452" s="1442" t="e">
        <f>R451/O451</f>
        <v>#DIV/0!</v>
      </c>
      <c r="S452" s="1451"/>
      <c r="T452" s="1443" t="s">
        <v>546</v>
      </c>
      <c r="U452" s="1452"/>
      <c r="V452" s="1452"/>
      <c r="W452" s="1442" t="e">
        <f>X452+Y452+Z452</f>
        <v>#DIV/0!</v>
      </c>
      <c r="X452" s="1442" t="e">
        <f>X451/W451</f>
        <v>#DIV/0!</v>
      </c>
      <c r="Y452" s="1442" t="e">
        <f>Y451/W451</f>
        <v>#DIV/0!</v>
      </c>
      <c r="Z452" s="1442" t="e">
        <f>Z451/W451</f>
        <v>#DIV/0!</v>
      </c>
      <c r="AA452" s="1451"/>
      <c r="AB452" s="1443" t="s">
        <v>546</v>
      </c>
      <c r="AC452" s="1452"/>
      <c r="AD452" s="1452"/>
      <c r="AE452" s="1442" t="e">
        <f>AF452+AG452+AH452</f>
        <v>#DIV/0!</v>
      </c>
      <c r="AF452" s="1442" t="e">
        <f>AF451/AE451</f>
        <v>#DIV/0!</v>
      </c>
      <c r="AG452" s="1442" t="e">
        <f>AG451/AE451</f>
        <v>#DIV/0!</v>
      </c>
      <c r="AH452" s="1442" t="e">
        <f>AH451/AE451</f>
        <v>#DIV/0!</v>
      </c>
      <c r="AI452" s="1451"/>
      <c r="AJ452" s="1443" t="s">
        <v>546</v>
      </c>
      <c r="AK452" s="1452"/>
      <c r="AL452" s="1452"/>
      <c r="AM452" s="1442" t="e">
        <f>AN452+AO452+AP452</f>
        <v>#DIV/0!</v>
      </c>
      <c r="AN452" s="1442" t="e">
        <f>AN451/AM451</f>
        <v>#DIV/0!</v>
      </c>
      <c r="AO452" s="1442" t="e">
        <f>AO451/AM451</f>
        <v>#DIV/0!</v>
      </c>
      <c r="AP452" s="1442" t="e">
        <f>AP451/AM451</f>
        <v>#DIV/0!</v>
      </c>
      <c r="AQ452" s="1451"/>
      <c r="AR452" s="1443" t="s">
        <v>546</v>
      </c>
      <c r="AS452" s="1452"/>
      <c r="AT452" s="1452"/>
      <c r="AU452" s="1442" t="e">
        <f>AV452+AW452+AX452</f>
        <v>#DIV/0!</v>
      </c>
      <c r="AV452" s="1442" t="e">
        <f>AV451/AU451</f>
        <v>#DIV/0!</v>
      </c>
      <c r="AW452" s="1442" t="e">
        <f>AW451/AU451</f>
        <v>#DIV/0!</v>
      </c>
      <c r="AX452" s="1442" t="e">
        <f>AX451/AU451</f>
        <v>#DIV/0!</v>
      </c>
      <c r="AY452" s="1451"/>
      <c r="AZ452" s="1443" t="s">
        <v>546</v>
      </c>
      <c r="BA452" s="1452"/>
      <c r="BB452" s="1452"/>
      <c r="BC452" s="1442" t="e">
        <f>BD452+BE452+BF452</f>
        <v>#DIV/0!</v>
      </c>
      <c r="BD452" s="1442" t="e">
        <f>BD451/BC451</f>
        <v>#DIV/0!</v>
      </c>
      <c r="BE452" s="1442" t="e">
        <f>BE451/BC451</f>
        <v>#DIV/0!</v>
      </c>
      <c r="BF452" s="1442" t="e">
        <f>BF451/BC451</f>
        <v>#DIV/0!</v>
      </c>
      <c r="BG452" s="1451"/>
      <c r="BH452" s="1443" t="s">
        <v>546</v>
      </c>
      <c r="BI452" s="1452"/>
      <c r="BJ452" s="1452"/>
      <c r="BK452" s="1442" t="e">
        <f>BL452+BM452+BN452</f>
        <v>#DIV/0!</v>
      </c>
      <c r="BL452" s="1442" t="e">
        <f>BL451/BK451</f>
        <v>#DIV/0!</v>
      </c>
      <c r="BM452" s="1442" t="e">
        <f>BM451/BK451</f>
        <v>#DIV/0!</v>
      </c>
      <c r="BN452" s="1442" t="e">
        <f>BN451/BK451</f>
        <v>#DIV/0!</v>
      </c>
      <c r="BO452" s="1451"/>
      <c r="BP452" s="1443" t="s">
        <v>546</v>
      </c>
      <c r="BQ452" s="1452"/>
      <c r="BR452" s="1452"/>
      <c r="BS452" s="1442" t="e">
        <f>BT452+BU452+BV452</f>
        <v>#DIV/0!</v>
      </c>
      <c r="BT452" s="1442" t="e">
        <f>BT451/BS451</f>
        <v>#DIV/0!</v>
      </c>
      <c r="BU452" s="1442" t="e">
        <f>BU451/BS451</f>
        <v>#DIV/0!</v>
      </c>
      <c r="BV452" s="1442" t="e">
        <f>BV451/BS451</f>
        <v>#DIV/0!</v>
      </c>
      <c r="BW452" s="1451"/>
      <c r="BX452" s="1443" t="s">
        <v>546</v>
      </c>
      <c r="BY452" s="1452"/>
      <c r="BZ452" s="1452"/>
      <c r="CA452" s="1442" t="e">
        <f>CB452+CC452+CD452</f>
        <v>#DIV/0!</v>
      </c>
      <c r="CB452" s="1442" t="e">
        <f>CB451/CA451</f>
        <v>#DIV/0!</v>
      </c>
      <c r="CC452" s="1442" t="e">
        <f>CC451/CA451</f>
        <v>#DIV/0!</v>
      </c>
      <c r="CD452" s="1442" t="e">
        <f>CD451/CA451</f>
        <v>#DIV/0!</v>
      </c>
      <c r="CE452" s="1451"/>
      <c r="CF452" s="1443" t="s">
        <v>546</v>
      </c>
      <c r="CG452" s="1452"/>
      <c r="CH452" s="1452"/>
      <c r="CI452" s="1442" t="e">
        <f>CJ452+CK452+CL452</f>
        <v>#DIV/0!</v>
      </c>
      <c r="CJ452" s="1442" t="e">
        <f>CJ451/CI451</f>
        <v>#DIV/0!</v>
      </c>
      <c r="CK452" s="1442" t="e">
        <f>CK451/CI451</f>
        <v>#DIV/0!</v>
      </c>
      <c r="CL452" s="1442" t="e">
        <f>CL451/CI451</f>
        <v>#DIV/0!</v>
      </c>
      <c r="CM452" s="1451"/>
      <c r="CN452" s="1443" t="s">
        <v>546</v>
      </c>
      <c r="CO452" s="1452"/>
      <c r="CP452" s="1452"/>
      <c r="CQ452" s="1442" t="e">
        <f>CR452+CS452+CT452</f>
        <v>#DIV/0!</v>
      </c>
      <c r="CR452" s="1442" t="e">
        <f>CR451/CQ451</f>
        <v>#DIV/0!</v>
      </c>
      <c r="CS452" s="1442" t="e">
        <f>CS451/CQ451</f>
        <v>#DIV/0!</v>
      </c>
      <c r="CT452" s="1442" t="e">
        <f>CT451/CQ451</f>
        <v>#DIV/0!</v>
      </c>
      <c r="CU452" s="1451"/>
      <c r="CV452" s="1443" t="s">
        <v>546</v>
      </c>
      <c r="CW452" s="1452"/>
      <c r="CX452" s="1452"/>
      <c r="CY452" s="1442" t="e">
        <f>CZ452+DA452+DB452</f>
        <v>#DIV/0!</v>
      </c>
      <c r="CZ452" s="1442" t="e">
        <f>CZ451/CY451</f>
        <v>#DIV/0!</v>
      </c>
      <c r="DA452" s="1442" t="e">
        <f>DA451/CY451</f>
        <v>#DIV/0!</v>
      </c>
      <c r="DB452" s="1442" t="e">
        <f>DB451/CY451</f>
        <v>#DIV/0!</v>
      </c>
      <c r="DC452" s="1451"/>
      <c r="DD452" s="1443" t="s">
        <v>546</v>
      </c>
      <c r="DE452" s="1452"/>
      <c r="DF452" s="1452"/>
      <c r="DG452" s="1442" t="e">
        <f>DH452+DI452+DJ452</f>
        <v>#DIV/0!</v>
      </c>
      <c r="DH452" s="1442" t="e">
        <f>DH451/DG451</f>
        <v>#DIV/0!</v>
      </c>
      <c r="DI452" s="1442" t="e">
        <f>DI451/DG451</f>
        <v>#DIV/0!</v>
      </c>
      <c r="DJ452" s="1442" t="e">
        <f>DJ451/DG451</f>
        <v>#DIV/0!</v>
      </c>
      <c r="DK452" s="1451"/>
      <c r="DL452" s="1443" t="s">
        <v>546</v>
      </c>
      <c r="DM452" s="1452"/>
      <c r="DN452" s="1452"/>
      <c r="DO452" s="1442" t="e">
        <f>DP452+DQ452+DR452</f>
        <v>#DIV/0!</v>
      </c>
      <c r="DP452" s="1442" t="e">
        <f>DP451/DO451</f>
        <v>#DIV/0!</v>
      </c>
      <c r="DQ452" s="1442" t="e">
        <f>DQ451/DO451</f>
        <v>#DIV/0!</v>
      </c>
      <c r="DR452" s="1442" t="e">
        <f>DR451/DO451</f>
        <v>#DIV/0!</v>
      </c>
      <c r="DS452" s="1451"/>
      <c r="DT452" s="1443" t="s">
        <v>546</v>
      </c>
      <c r="DU452" s="1452"/>
      <c r="DV452" s="1452"/>
      <c r="DW452" s="1442" t="e">
        <f>DX452+DY452+DZ452</f>
        <v>#DIV/0!</v>
      </c>
      <c r="DX452" s="1442" t="e">
        <f>DX451/DW451</f>
        <v>#DIV/0!</v>
      </c>
      <c r="DY452" s="1442" t="e">
        <f>DY451/DW451</f>
        <v>#DIV/0!</v>
      </c>
      <c r="DZ452" s="1442" t="e">
        <f>DZ451/DW451</f>
        <v>#DIV/0!</v>
      </c>
      <c r="EA452" s="1451"/>
      <c r="EB452" s="1443" t="s">
        <v>546</v>
      </c>
      <c r="EC452" s="1452"/>
      <c r="ED452" s="1452"/>
      <c r="EE452" s="1442" t="e">
        <f>EF452+EG452+EH452</f>
        <v>#DIV/0!</v>
      </c>
      <c r="EF452" s="1442" t="e">
        <f>EF451/EE451</f>
        <v>#DIV/0!</v>
      </c>
      <c r="EG452" s="1442" t="e">
        <f>EG451/EE451</f>
        <v>#DIV/0!</v>
      </c>
      <c r="EH452" s="1442" t="e">
        <f>EH451/EE451</f>
        <v>#DIV/0!</v>
      </c>
      <c r="EI452" s="1451"/>
      <c r="EJ452" s="1443" t="s">
        <v>546</v>
      </c>
      <c r="EK452" s="1452"/>
      <c r="EL452" s="1452"/>
      <c r="EM452" s="1442" t="e">
        <f>EN452+EO452+EP452</f>
        <v>#DIV/0!</v>
      </c>
      <c r="EN452" s="1442" t="e">
        <f>EN451/EM451</f>
        <v>#DIV/0!</v>
      </c>
      <c r="EO452" s="1442" t="e">
        <f>EO451/EM451</f>
        <v>#DIV/0!</v>
      </c>
      <c r="EP452" s="1442" t="e">
        <f>EP451/EM451</f>
        <v>#DIV/0!</v>
      </c>
      <c r="EQ452" s="1451"/>
      <c r="ER452" s="1443" t="s">
        <v>546</v>
      </c>
      <c r="ES452" s="1452"/>
      <c r="ET452" s="1452"/>
      <c r="EU452" s="1442" t="e">
        <f>EV452+EW452+EX452</f>
        <v>#DIV/0!</v>
      </c>
      <c r="EV452" s="1442" t="e">
        <f>EV451/EU451</f>
        <v>#DIV/0!</v>
      </c>
      <c r="EW452" s="1442" t="e">
        <f>EW451/EU451</f>
        <v>#DIV/0!</v>
      </c>
      <c r="EX452" s="1442" t="e">
        <f>EX451/EU451</f>
        <v>#DIV/0!</v>
      </c>
      <c r="EY452" s="1451"/>
      <c r="EZ452" s="1443" t="s">
        <v>546</v>
      </c>
      <c r="FA452" s="1452"/>
      <c r="FB452" s="1452"/>
      <c r="FC452" s="1442" t="e">
        <f>FD452+FE452+FF452</f>
        <v>#DIV/0!</v>
      </c>
      <c r="FD452" s="1442" t="e">
        <f>FD451/FC451</f>
        <v>#DIV/0!</v>
      </c>
      <c r="FE452" s="1442" t="e">
        <f>FE451/FC451</f>
        <v>#DIV/0!</v>
      </c>
      <c r="FF452" s="1442" t="e">
        <f>FF451/FC451</f>
        <v>#DIV/0!</v>
      </c>
      <c r="FG452" s="1451"/>
      <c r="FH452" s="1443" t="s">
        <v>546</v>
      </c>
      <c r="FI452" s="1452"/>
      <c r="FJ452" s="1452"/>
      <c r="FK452" s="1442" t="e">
        <f>FL452+FM452+FN452</f>
        <v>#DIV/0!</v>
      </c>
      <c r="FL452" s="1442" t="e">
        <f>FL451/FK451</f>
        <v>#DIV/0!</v>
      </c>
      <c r="FM452" s="1442" t="e">
        <f>FM451/FK451</f>
        <v>#DIV/0!</v>
      </c>
      <c r="FN452" s="1442" t="e">
        <f>FN451/FK451</f>
        <v>#DIV/0!</v>
      </c>
      <c r="FO452" s="1451"/>
    </row>
    <row r="453" spans="2:171">
      <c r="K453" s="1243"/>
      <c r="S453" s="1243"/>
      <c r="AA453" s="1243"/>
      <c r="AI453" s="1243"/>
      <c r="AQ453" s="1243"/>
      <c r="AY453" s="1243"/>
      <c r="BG453" s="1243"/>
      <c r="BO453" s="1243"/>
      <c r="BW453" s="1243"/>
      <c r="CE453" s="1243"/>
      <c r="CM453" s="1243"/>
      <c r="CU453" s="1243"/>
      <c r="DC453" s="1243"/>
      <c r="DK453" s="1243"/>
      <c r="DS453" s="1243"/>
      <c r="EA453" s="1243"/>
      <c r="EI453" s="1243"/>
      <c r="EQ453" s="1243"/>
      <c r="EY453" s="1243"/>
      <c r="FG453" s="1243"/>
      <c r="FO453" s="1243"/>
    </row>
    <row r="454" spans="2:171" ht="16.5">
      <c r="E454" s="1075" t="s">
        <v>452</v>
      </c>
      <c r="G454" s="1076" t="s">
        <v>96</v>
      </c>
      <c r="H454" s="1076" t="s">
        <v>97</v>
      </c>
      <c r="I454" s="1076" t="s">
        <v>98</v>
      </c>
      <c r="J454" s="1077" t="s">
        <v>443</v>
      </c>
      <c r="K454" s="1243"/>
      <c r="O454" s="1076" t="s">
        <v>96</v>
      </c>
      <c r="P454" s="1076" t="s">
        <v>97</v>
      </c>
      <c r="Q454" s="1076" t="s">
        <v>98</v>
      </c>
      <c r="R454" s="1077" t="s">
        <v>443</v>
      </c>
      <c r="S454" s="1243"/>
      <c r="W454" s="1076" t="s">
        <v>96</v>
      </c>
      <c r="X454" s="1076" t="s">
        <v>97</v>
      </c>
      <c r="Y454" s="1076" t="s">
        <v>98</v>
      </c>
      <c r="Z454" s="1077" t="s">
        <v>443</v>
      </c>
      <c r="AA454" s="1243"/>
      <c r="AE454" s="1076" t="s">
        <v>96</v>
      </c>
      <c r="AF454" s="1076" t="s">
        <v>97</v>
      </c>
      <c r="AG454" s="1076" t="s">
        <v>98</v>
      </c>
      <c r="AH454" s="1077" t="s">
        <v>443</v>
      </c>
      <c r="AI454" s="1243"/>
      <c r="AM454" s="1076" t="s">
        <v>96</v>
      </c>
      <c r="AN454" s="1076" t="s">
        <v>97</v>
      </c>
      <c r="AO454" s="1076" t="s">
        <v>98</v>
      </c>
      <c r="AP454" s="1077" t="s">
        <v>443</v>
      </c>
      <c r="AQ454" s="1243"/>
      <c r="AU454" s="1076" t="s">
        <v>96</v>
      </c>
      <c r="AV454" s="1076" t="s">
        <v>97</v>
      </c>
      <c r="AW454" s="1076" t="s">
        <v>98</v>
      </c>
      <c r="AX454" s="1077" t="s">
        <v>443</v>
      </c>
      <c r="AY454" s="1243"/>
      <c r="BC454" s="1076" t="s">
        <v>96</v>
      </c>
      <c r="BD454" s="1076" t="s">
        <v>97</v>
      </c>
      <c r="BE454" s="1076" t="s">
        <v>98</v>
      </c>
      <c r="BF454" s="1077" t="s">
        <v>443</v>
      </c>
      <c r="BG454" s="1243"/>
      <c r="BK454" s="1076" t="s">
        <v>96</v>
      </c>
      <c r="BL454" s="1076" t="s">
        <v>97</v>
      </c>
      <c r="BM454" s="1076" t="s">
        <v>98</v>
      </c>
      <c r="BN454" s="1077" t="s">
        <v>443</v>
      </c>
      <c r="BO454" s="1243"/>
      <c r="BS454" s="1076" t="s">
        <v>96</v>
      </c>
      <c r="BT454" s="1076" t="s">
        <v>97</v>
      </c>
      <c r="BU454" s="1076" t="s">
        <v>98</v>
      </c>
      <c r="BV454" s="1077" t="s">
        <v>443</v>
      </c>
      <c r="BW454" s="1243"/>
      <c r="CA454" s="1076" t="s">
        <v>96</v>
      </c>
      <c r="CB454" s="1076" t="s">
        <v>97</v>
      </c>
      <c r="CC454" s="1076" t="s">
        <v>98</v>
      </c>
      <c r="CD454" s="1077" t="s">
        <v>443</v>
      </c>
      <c r="CE454" s="1243"/>
      <c r="CI454" s="1076" t="s">
        <v>96</v>
      </c>
      <c r="CJ454" s="1076" t="s">
        <v>97</v>
      </c>
      <c r="CK454" s="1076" t="s">
        <v>98</v>
      </c>
      <c r="CL454" s="1077" t="s">
        <v>443</v>
      </c>
      <c r="CM454" s="1243"/>
      <c r="CQ454" s="1076" t="s">
        <v>96</v>
      </c>
      <c r="CR454" s="1076" t="s">
        <v>97</v>
      </c>
      <c r="CS454" s="1076" t="s">
        <v>98</v>
      </c>
      <c r="CT454" s="1077" t="s">
        <v>443</v>
      </c>
      <c r="CU454" s="1243"/>
      <c r="CY454" s="1076" t="s">
        <v>96</v>
      </c>
      <c r="CZ454" s="1076" t="s">
        <v>97</v>
      </c>
      <c r="DA454" s="1076" t="s">
        <v>98</v>
      </c>
      <c r="DB454" s="1077" t="s">
        <v>443</v>
      </c>
      <c r="DC454" s="1243"/>
      <c r="DG454" s="1076" t="s">
        <v>96</v>
      </c>
      <c r="DH454" s="1076" t="s">
        <v>97</v>
      </c>
      <c r="DI454" s="1076" t="s">
        <v>98</v>
      </c>
      <c r="DJ454" s="1077" t="s">
        <v>443</v>
      </c>
      <c r="DK454" s="1243"/>
      <c r="DO454" s="1076" t="s">
        <v>96</v>
      </c>
      <c r="DP454" s="1076" t="s">
        <v>97</v>
      </c>
      <c r="DQ454" s="1076" t="s">
        <v>98</v>
      </c>
      <c r="DR454" s="1077" t="s">
        <v>443</v>
      </c>
      <c r="DS454" s="1243"/>
      <c r="DW454" s="1076" t="s">
        <v>96</v>
      </c>
      <c r="DX454" s="1076" t="s">
        <v>97</v>
      </c>
      <c r="DY454" s="1076" t="s">
        <v>98</v>
      </c>
      <c r="DZ454" s="1077" t="s">
        <v>443</v>
      </c>
      <c r="EA454" s="1243"/>
      <c r="EE454" s="1076" t="s">
        <v>96</v>
      </c>
      <c r="EF454" s="1076" t="s">
        <v>97</v>
      </c>
      <c r="EG454" s="1076" t="s">
        <v>98</v>
      </c>
      <c r="EH454" s="1077" t="s">
        <v>443</v>
      </c>
      <c r="EI454" s="1243"/>
      <c r="EM454" s="1076" t="s">
        <v>96</v>
      </c>
      <c r="EN454" s="1076" t="s">
        <v>97</v>
      </c>
      <c r="EO454" s="1076" t="s">
        <v>98</v>
      </c>
      <c r="EP454" s="1077" t="s">
        <v>443</v>
      </c>
      <c r="EQ454" s="1243"/>
      <c r="EU454" s="1076" t="s">
        <v>96</v>
      </c>
      <c r="EV454" s="1076" t="s">
        <v>97</v>
      </c>
      <c r="EW454" s="1076" t="s">
        <v>98</v>
      </c>
      <c r="EX454" s="1077" t="s">
        <v>443</v>
      </c>
      <c r="EY454" s="1243"/>
      <c r="FC454" s="1076" t="s">
        <v>96</v>
      </c>
      <c r="FD454" s="1076" t="s">
        <v>97</v>
      </c>
      <c r="FE454" s="1076" t="s">
        <v>98</v>
      </c>
      <c r="FF454" s="1077" t="s">
        <v>443</v>
      </c>
      <c r="FG454" s="1243"/>
      <c r="FK454" s="1076" t="s">
        <v>96</v>
      </c>
      <c r="FL454" s="1076" t="s">
        <v>97</v>
      </c>
      <c r="FM454" s="1076" t="s">
        <v>98</v>
      </c>
      <c r="FN454" s="1077" t="s">
        <v>443</v>
      </c>
      <c r="FO454" s="1243"/>
    </row>
    <row r="455" spans="2:171">
      <c r="B455" s="1070"/>
      <c r="C455" s="1070" t="s">
        <v>116</v>
      </c>
      <c r="D455" s="1445"/>
      <c r="E455" s="1198" t="str">
        <f>E45</f>
        <v>PTD</v>
      </c>
      <c r="G455" s="1200">
        <f t="shared" ref="G455:J456" si="1384">G45</f>
        <v>0</v>
      </c>
      <c r="H455" s="1200">
        <f t="shared" si="1384"/>
        <v>0</v>
      </c>
      <c r="I455" s="1200">
        <f t="shared" si="1384"/>
        <v>0</v>
      </c>
      <c r="J455" s="1200">
        <f t="shared" si="1384"/>
        <v>0</v>
      </c>
      <c r="K455" s="1451"/>
      <c r="L455" s="1445"/>
      <c r="M455" s="1446"/>
      <c r="N455" s="1446"/>
      <c r="O455" s="1200" t="e">
        <f t="shared" ref="O455:R456" si="1385">O45</f>
        <v>#DIV/0!</v>
      </c>
      <c r="P455" s="1200" t="e">
        <f t="shared" si="1385"/>
        <v>#DIV/0!</v>
      </c>
      <c r="Q455" s="1200" t="e">
        <f t="shared" si="1385"/>
        <v>#DIV/0!</v>
      </c>
      <c r="R455" s="1200" t="e">
        <f t="shared" si="1385"/>
        <v>#DIV/0!</v>
      </c>
      <c r="S455" s="1451"/>
      <c r="T455" s="1445"/>
      <c r="U455" s="1446"/>
      <c r="V455" s="1446"/>
      <c r="W455" s="1200" t="e">
        <f t="shared" ref="W455:Z456" si="1386">W45</f>
        <v>#DIV/0!</v>
      </c>
      <c r="X455" s="1200" t="e">
        <f t="shared" si="1386"/>
        <v>#DIV/0!</v>
      </c>
      <c r="Y455" s="1200" t="e">
        <f t="shared" si="1386"/>
        <v>#DIV/0!</v>
      </c>
      <c r="Z455" s="1200" t="e">
        <f t="shared" si="1386"/>
        <v>#DIV/0!</v>
      </c>
      <c r="AA455" s="1451"/>
      <c r="AB455" s="1445"/>
      <c r="AC455" s="1446"/>
      <c r="AD455" s="1446"/>
      <c r="AE455" s="1200" t="e">
        <f t="shared" ref="AE455:AH456" si="1387">AE45</f>
        <v>#DIV/0!</v>
      </c>
      <c r="AF455" s="1200" t="e">
        <f t="shared" si="1387"/>
        <v>#DIV/0!</v>
      </c>
      <c r="AG455" s="1200" t="e">
        <f t="shared" si="1387"/>
        <v>#DIV/0!</v>
      </c>
      <c r="AH455" s="1200" t="e">
        <f t="shared" si="1387"/>
        <v>#DIV/0!</v>
      </c>
      <c r="AI455" s="1451"/>
      <c r="AJ455" s="1445"/>
      <c r="AK455" s="1446"/>
      <c r="AL455" s="1446"/>
      <c r="AM455" s="1200" t="e">
        <f t="shared" ref="AM455:AP456" si="1388">AM45</f>
        <v>#DIV/0!</v>
      </c>
      <c r="AN455" s="1200" t="e">
        <f t="shared" si="1388"/>
        <v>#DIV/0!</v>
      </c>
      <c r="AO455" s="1200" t="e">
        <f t="shared" si="1388"/>
        <v>#DIV/0!</v>
      </c>
      <c r="AP455" s="1200" t="e">
        <f t="shared" si="1388"/>
        <v>#DIV/0!</v>
      </c>
      <c r="AQ455" s="1451"/>
      <c r="AR455" s="1445"/>
      <c r="AS455" s="1446"/>
      <c r="AT455" s="1446"/>
      <c r="AU455" s="1200" t="e">
        <f t="shared" ref="AU455:AX456" si="1389">AU45</f>
        <v>#DIV/0!</v>
      </c>
      <c r="AV455" s="1200" t="e">
        <f t="shared" si="1389"/>
        <v>#DIV/0!</v>
      </c>
      <c r="AW455" s="1200" t="e">
        <f t="shared" si="1389"/>
        <v>#DIV/0!</v>
      </c>
      <c r="AX455" s="1200" t="e">
        <f t="shared" si="1389"/>
        <v>#DIV/0!</v>
      </c>
      <c r="AY455" s="1451"/>
      <c r="AZ455" s="1445"/>
      <c r="BA455" s="1446"/>
      <c r="BB455" s="1446"/>
      <c r="BC455" s="1200" t="e">
        <f t="shared" ref="BC455:BF456" si="1390">BC45</f>
        <v>#DIV/0!</v>
      </c>
      <c r="BD455" s="1200" t="e">
        <f t="shared" si="1390"/>
        <v>#DIV/0!</v>
      </c>
      <c r="BE455" s="1200" t="e">
        <f t="shared" si="1390"/>
        <v>#DIV/0!</v>
      </c>
      <c r="BF455" s="1200" t="e">
        <f t="shared" si="1390"/>
        <v>#DIV/0!</v>
      </c>
      <c r="BG455" s="1451"/>
      <c r="BH455" s="1445"/>
      <c r="BI455" s="1446"/>
      <c r="BJ455" s="1446"/>
      <c r="BK455" s="1200" t="e">
        <f t="shared" ref="BK455:BN456" si="1391">BK45</f>
        <v>#DIV/0!</v>
      </c>
      <c r="BL455" s="1200" t="e">
        <f t="shared" si="1391"/>
        <v>#DIV/0!</v>
      </c>
      <c r="BM455" s="1200" t="e">
        <f t="shared" si="1391"/>
        <v>#DIV/0!</v>
      </c>
      <c r="BN455" s="1200" t="e">
        <f t="shared" si="1391"/>
        <v>#DIV/0!</v>
      </c>
      <c r="BO455" s="1451"/>
      <c r="BP455" s="1445"/>
      <c r="BQ455" s="1446"/>
      <c r="BR455" s="1446"/>
      <c r="BS455" s="1200" t="e">
        <f t="shared" ref="BS455:BV456" si="1392">BS45</f>
        <v>#DIV/0!</v>
      </c>
      <c r="BT455" s="1200" t="e">
        <f t="shared" si="1392"/>
        <v>#DIV/0!</v>
      </c>
      <c r="BU455" s="1200" t="e">
        <f t="shared" si="1392"/>
        <v>#DIV/0!</v>
      </c>
      <c r="BV455" s="1200" t="e">
        <f t="shared" si="1392"/>
        <v>#DIV/0!</v>
      </c>
      <c r="BW455" s="1451"/>
      <c r="BX455" s="1445"/>
      <c r="BY455" s="1446"/>
      <c r="BZ455" s="1446"/>
      <c r="CA455" s="1200" t="e">
        <f t="shared" ref="CA455:CD456" si="1393">CA45</f>
        <v>#DIV/0!</v>
      </c>
      <c r="CB455" s="1200" t="e">
        <f t="shared" si="1393"/>
        <v>#DIV/0!</v>
      </c>
      <c r="CC455" s="1200" t="e">
        <f t="shared" si="1393"/>
        <v>#DIV/0!</v>
      </c>
      <c r="CD455" s="1200" t="e">
        <f t="shared" si="1393"/>
        <v>#DIV/0!</v>
      </c>
      <c r="CE455" s="1451"/>
      <c r="CF455" s="1445"/>
      <c r="CG455" s="1446"/>
      <c r="CH455" s="1446"/>
      <c r="CI455" s="1200" t="e">
        <f t="shared" ref="CI455:CL456" si="1394">CI45</f>
        <v>#DIV/0!</v>
      </c>
      <c r="CJ455" s="1200" t="e">
        <f t="shared" si="1394"/>
        <v>#DIV/0!</v>
      </c>
      <c r="CK455" s="1200" t="e">
        <f t="shared" si="1394"/>
        <v>#DIV/0!</v>
      </c>
      <c r="CL455" s="1200" t="e">
        <f t="shared" si="1394"/>
        <v>#DIV/0!</v>
      </c>
      <c r="CM455" s="1451"/>
      <c r="CN455" s="1445"/>
      <c r="CO455" s="1446"/>
      <c r="CP455" s="1446"/>
      <c r="CQ455" s="1200" t="e">
        <f t="shared" ref="CQ455:CT456" si="1395">CQ45</f>
        <v>#DIV/0!</v>
      </c>
      <c r="CR455" s="1200" t="e">
        <f t="shared" si="1395"/>
        <v>#DIV/0!</v>
      </c>
      <c r="CS455" s="1200" t="e">
        <f t="shared" si="1395"/>
        <v>#DIV/0!</v>
      </c>
      <c r="CT455" s="1200" t="e">
        <f t="shared" si="1395"/>
        <v>#DIV/0!</v>
      </c>
      <c r="CU455" s="1451"/>
      <c r="CV455" s="1445"/>
      <c r="CW455" s="1446"/>
      <c r="CX455" s="1446"/>
      <c r="CY455" s="1200" t="e">
        <f t="shared" ref="CY455:DB456" si="1396">CY45</f>
        <v>#DIV/0!</v>
      </c>
      <c r="CZ455" s="1200" t="e">
        <f t="shared" si="1396"/>
        <v>#DIV/0!</v>
      </c>
      <c r="DA455" s="1200" t="e">
        <f t="shared" si="1396"/>
        <v>#DIV/0!</v>
      </c>
      <c r="DB455" s="1200" t="e">
        <f t="shared" si="1396"/>
        <v>#DIV/0!</v>
      </c>
      <c r="DC455" s="1451"/>
      <c r="DD455" s="1445"/>
      <c r="DE455" s="1446"/>
      <c r="DF455" s="1446"/>
      <c r="DG455" s="1200" t="e">
        <f t="shared" ref="DG455:DJ456" si="1397">DG45</f>
        <v>#DIV/0!</v>
      </c>
      <c r="DH455" s="1200" t="e">
        <f t="shared" si="1397"/>
        <v>#DIV/0!</v>
      </c>
      <c r="DI455" s="1200" t="e">
        <f t="shared" si="1397"/>
        <v>#DIV/0!</v>
      </c>
      <c r="DJ455" s="1200" t="e">
        <f t="shared" si="1397"/>
        <v>#DIV/0!</v>
      </c>
      <c r="DK455" s="1451"/>
      <c r="DL455" s="1445"/>
      <c r="DM455" s="1446"/>
      <c r="DN455" s="1446"/>
      <c r="DO455" s="1200" t="e">
        <f t="shared" ref="DO455:DR456" si="1398">DO45</f>
        <v>#DIV/0!</v>
      </c>
      <c r="DP455" s="1200" t="e">
        <f t="shared" si="1398"/>
        <v>#DIV/0!</v>
      </c>
      <c r="DQ455" s="1200" t="e">
        <f t="shared" si="1398"/>
        <v>#DIV/0!</v>
      </c>
      <c r="DR455" s="1200" t="e">
        <f t="shared" si="1398"/>
        <v>#DIV/0!</v>
      </c>
      <c r="DS455" s="1451"/>
      <c r="DT455" s="1445"/>
      <c r="DU455" s="1446"/>
      <c r="DV455" s="1446"/>
      <c r="DW455" s="1200" t="e">
        <f t="shared" ref="DW455:DZ456" si="1399">DW45</f>
        <v>#DIV/0!</v>
      </c>
      <c r="DX455" s="1200" t="e">
        <f t="shared" si="1399"/>
        <v>#DIV/0!</v>
      </c>
      <c r="DY455" s="1200" t="e">
        <f t="shared" si="1399"/>
        <v>#DIV/0!</v>
      </c>
      <c r="DZ455" s="1200" t="e">
        <f t="shared" si="1399"/>
        <v>#DIV/0!</v>
      </c>
      <c r="EA455" s="1451"/>
      <c r="EB455" s="1445"/>
      <c r="EC455" s="1446"/>
      <c r="ED455" s="1446"/>
      <c r="EE455" s="1200" t="e">
        <f t="shared" ref="EE455:EH456" si="1400">EE45</f>
        <v>#DIV/0!</v>
      </c>
      <c r="EF455" s="1200" t="e">
        <f t="shared" si="1400"/>
        <v>#DIV/0!</v>
      </c>
      <c r="EG455" s="1200" t="e">
        <f t="shared" si="1400"/>
        <v>#DIV/0!</v>
      </c>
      <c r="EH455" s="1200" t="e">
        <f t="shared" si="1400"/>
        <v>#DIV/0!</v>
      </c>
      <c r="EI455" s="1451"/>
      <c r="EJ455" s="1445"/>
      <c r="EK455" s="1446"/>
      <c r="EL455" s="1446"/>
      <c r="EM455" s="1200" t="e">
        <f t="shared" ref="EM455:EP456" si="1401">EM45</f>
        <v>#DIV/0!</v>
      </c>
      <c r="EN455" s="1200" t="e">
        <f t="shared" si="1401"/>
        <v>#DIV/0!</v>
      </c>
      <c r="EO455" s="1200" t="e">
        <f t="shared" si="1401"/>
        <v>#DIV/0!</v>
      </c>
      <c r="EP455" s="1200" t="e">
        <f t="shared" si="1401"/>
        <v>#DIV/0!</v>
      </c>
      <c r="EQ455" s="1451"/>
      <c r="ER455" s="1445"/>
      <c r="ES455" s="1446"/>
      <c r="ET455" s="1446"/>
      <c r="EU455" s="1200" t="e">
        <f t="shared" ref="EU455:EX456" si="1402">EU45</f>
        <v>#DIV/0!</v>
      </c>
      <c r="EV455" s="1200" t="e">
        <f t="shared" si="1402"/>
        <v>#DIV/0!</v>
      </c>
      <c r="EW455" s="1200" t="e">
        <f t="shared" si="1402"/>
        <v>#DIV/0!</v>
      </c>
      <c r="EX455" s="1200" t="e">
        <f t="shared" si="1402"/>
        <v>#DIV/0!</v>
      </c>
      <c r="EY455" s="1451"/>
      <c r="EZ455" s="1445"/>
      <c r="FA455" s="1446"/>
      <c r="FB455" s="1446"/>
      <c r="FC455" s="1200" t="e">
        <f t="shared" ref="FC455:FF456" si="1403">FC45</f>
        <v>#DIV/0!</v>
      </c>
      <c r="FD455" s="1200" t="e">
        <f t="shared" si="1403"/>
        <v>#DIV/0!</v>
      </c>
      <c r="FE455" s="1200" t="e">
        <f t="shared" si="1403"/>
        <v>#DIV/0!</v>
      </c>
      <c r="FF455" s="1200" t="e">
        <f t="shared" si="1403"/>
        <v>#DIV/0!</v>
      </c>
      <c r="FG455" s="1451"/>
      <c r="FH455" s="1445"/>
      <c r="FI455" s="1446"/>
      <c r="FJ455" s="1446"/>
      <c r="FK455" s="1200" t="e">
        <f t="shared" ref="FK455:FN456" si="1404">FK45</f>
        <v>#DIV/0!</v>
      </c>
      <c r="FL455" s="1200" t="e">
        <f t="shared" si="1404"/>
        <v>#DIV/0!</v>
      </c>
      <c r="FM455" s="1200" t="e">
        <f t="shared" si="1404"/>
        <v>#DIV/0!</v>
      </c>
      <c r="FN455" s="1200" t="e">
        <f t="shared" si="1404"/>
        <v>#DIV/0!</v>
      </c>
      <c r="FO455" s="1451"/>
    </row>
    <row r="456" spans="2:171">
      <c r="B456" s="1070"/>
      <c r="C456" s="1070" t="s">
        <v>117</v>
      </c>
      <c r="D456" s="1445"/>
      <c r="E456" s="1198" t="str">
        <f>E46</f>
        <v>LABOR</v>
      </c>
      <c r="G456" s="1200">
        <f t="shared" si="1384"/>
        <v>0</v>
      </c>
      <c r="H456" s="1200">
        <f t="shared" si="1384"/>
        <v>0</v>
      </c>
      <c r="I456" s="1200">
        <f t="shared" si="1384"/>
        <v>0</v>
      </c>
      <c r="J456" s="1200">
        <f t="shared" si="1384"/>
        <v>0</v>
      </c>
      <c r="K456" s="1243"/>
      <c r="L456" s="1445"/>
      <c r="M456" s="1446"/>
      <c r="N456" s="1446"/>
      <c r="O456" s="1200" t="e">
        <f t="shared" si="1385"/>
        <v>#DIV/0!</v>
      </c>
      <c r="P456" s="1200" t="e">
        <f t="shared" si="1385"/>
        <v>#DIV/0!</v>
      </c>
      <c r="Q456" s="1200" t="e">
        <f t="shared" si="1385"/>
        <v>#DIV/0!</v>
      </c>
      <c r="R456" s="1200" t="e">
        <f t="shared" si="1385"/>
        <v>#DIV/0!</v>
      </c>
      <c r="S456" s="1243"/>
      <c r="T456" s="1445"/>
      <c r="U456" s="1446"/>
      <c r="V456" s="1446"/>
      <c r="W456" s="1200" t="e">
        <f t="shared" si="1386"/>
        <v>#DIV/0!</v>
      </c>
      <c r="X456" s="1200" t="e">
        <f t="shared" si="1386"/>
        <v>#DIV/0!</v>
      </c>
      <c r="Y456" s="1200" t="e">
        <f t="shared" si="1386"/>
        <v>#DIV/0!</v>
      </c>
      <c r="Z456" s="1200" t="e">
        <f t="shared" si="1386"/>
        <v>#DIV/0!</v>
      </c>
      <c r="AA456" s="1243"/>
      <c r="AB456" s="1445"/>
      <c r="AC456" s="1446"/>
      <c r="AD456" s="1446"/>
      <c r="AE456" s="1200" t="e">
        <f t="shared" si="1387"/>
        <v>#DIV/0!</v>
      </c>
      <c r="AF456" s="1200" t="e">
        <f t="shared" si="1387"/>
        <v>#DIV/0!</v>
      </c>
      <c r="AG456" s="1200" t="e">
        <f t="shared" si="1387"/>
        <v>#DIV/0!</v>
      </c>
      <c r="AH456" s="1200" t="e">
        <f t="shared" si="1387"/>
        <v>#DIV/0!</v>
      </c>
      <c r="AI456" s="1243"/>
      <c r="AJ456" s="1445"/>
      <c r="AK456" s="1446"/>
      <c r="AL456" s="1446"/>
      <c r="AM456" s="1200" t="e">
        <f t="shared" si="1388"/>
        <v>#DIV/0!</v>
      </c>
      <c r="AN456" s="1200" t="e">
        <f t="shared" si="1388"/>
        <v>#DIV/0!</v>
      </c>
      <c r="AO456" s="1200" t="e">
        <f t="shared" si="1388"/>
        <v>#DIV/0!</v>
      </c>
      <c r="AP456" s="1200" t="e">
        <f t="shared" si="1388"/>
        <v>#DIV/0!</v>
      </c>
      <c r="AQ456" s="1243"/>
      <c r="AR456" s="1445"/>
      <c r="AS456" s="1446"/>
      <c r="AT456" s="1446"/>
      <c r="AU456" s="1200" t="e">
        <f t="shared" si="1389"/>
        <v>#DIV/0!</v>
      </c>
      <c r="AV456" s="1200" t="e">
        <f t="shared" si="1389"/>
        <v>#DIV/0!</v>
      </c>
      <c r="AW456" s="1200" t="e">
        <f t="shared" si="1389"/>
        <v>#DIV/0!</v>
      </c>
      <c r="AX456" s="1200" t="e">
        <f t="shared" si="1389"/>
        <v>#DIV/0!</v>
      </c>
      <c r="AY456" s="1243"/>
      <c r="AZ456" s="1445"/>
      <c r="BA456" s="1446"/>
      <c r="BB456" s="1446"/>
      <c r="BC456" s="1200" t="e">
        <f t="shared" si="1390"/>
        <v>#DIV/0!</v>
      </c>
      <c r="BD456" s="1200" t="e">
        <f t="shared" si="1390"/>
        <v>#DIV/0!</v>
      </c>
      <c r="BE456" s="1200" t="e">
        <f t="shared" si="1390"/>
        <v>#DIV/0!</v>
      </c>
      <c r="BF456" s="1200" t="e">
        <f t="shared" si="1390"/>
        <v>#DIV/0!</v>
      </c>
      <c r="BG456" s="1243"/>
      <c r="BH456" s="1445"/>
      <c r="BI456" s="1446"/>
      <c r="BJ456" s="1446"/>
      <c r="BK456" s="1200" t="e">
        <f t="shared" si="1391"/>
        <v>#DIV/0!</v>
      </c>
      <c r="BL456" s="1200" t="e">
        <f t="shared" si="1391"/>
        <v>#DIV/0!</v>
      </c>
      <c r="BM456" s="1200" t="e">
        <f t="shared" si="1391"/>
        <v>#DIV/0!</v>
      </c>
      <c r="BN456" s="1200" t="e">
        <f t="shared" si="1391"/>
        <v>#DIV/0!</v>
      </c>
      <c r="BO456" s="1243"/>
      <c r="BP456" s="1445"/>
      <c r="BQ456" s="1446"/>
      <c r="BR456" s="1446"/>
      <c r="BS456" s="1200" t="e">
        <f t="shared" si="1392"/>
        <v>#DIV/0!</v>
      </c>
      <c r="BT456" s="1200" t="e">
        <f t="shared" si="1392"/>
        <v>#DIV/0!</v>
      </c>
      <c r="BU456" s="1200" t="e">
        <f t="shared" si="1392"/>
        <v>#DIV/0!</v>
      </c>
      <c r="BV456" s="1200" t="e">
        <f t="shared" si="1392"/>
        <v>#DIV/0!</v>
      </c>
      <c r="BW456" s="1243"/>
      <c r="BX456" s="1445"/>
      <c r="BY456" s="1446"/>
      <c r="BZ456" s="1446"/>
      <c r="CA456" s="1200" t="e">
        <f t="shared" si="1393"/>
        <v>#DIV/0!</v>
      </c>
      <c r="CB456" s="1200" t="e">
        <f t="shared" si="1393"/>
        <v>#DIV/0!</v>
      </c>
      <c r="CC456" s="1200" t="e">
        <f t="shared" si="1393"/>
        <v>#DIV/0!</v>
      </c>
      <c r="CD456" s="1200" t="e">
        <f t="shared" si="1393"/>
        <v>#DIV/0!</v>
      </c>
      <c r="CE456" s="1243"/>
      <c r="CF456" s="1445"/>
      <c r="CG456" s="1446"/>
      <c r="CH456" s="1446"/>
      <c r="CI456" s="1200" t="e">
        <f t="shared" si="1394"/>
        <v>#DIV/0!</v>
      </c>
      <c r="CJ456" s="1200" t="e">
        <f t="shared" si="1394"/>
        <v>#DIV/0!</v>
      </c>
      <c r="CK456" s="1200" t="e">
        <f t="shared" si="1394"/>
        <v>#DIV/0!</v>
      </c>
      <c r="CL456" s="1200" t="e">
        <f t="shared" si="1394"/>
        <v>#DIV/0!</v>
      </c>
      <c r="CM456" s="1243"/>
      <c r="CN456" s="1445"/>
      <c r="CO456" s="1446"/>
      <c r="CP456" s="1446"/>
      <c r="CQ456" s="1200" t="e">
        <f t="shared" si="1395"/>
        <v>#DIV/0!</v>
      </c>
      <c r="CR456" s="1200" t="e">
        <f t="shared" si="1395"/>
        <v>#DIV/0!</v>
      </c>
      <c r="CS456" s="1200" t="e">
        <f t="shared" si="1395"/>
        <v>#DIV/0!</v>
      </c>
      <c r="CT456" s="1200" t="e">
        <f t="shared" si="1395"/>
        <v>#DIV/0!</v>
      </c>
      <c r="CU456" s="1243"/>
      <c r="CV456" s="1445"/>
      <c r="CW456" s="1446"/>
      <c r="CX456" s="1446"/>
      <c r="CY456" s="1200" t="e">
        <f t="shared" si="1396"/>
        <v>#DIV/0!</v>
      </c>
      <c r="CZ456" s="1200" t="e">
        <f t="shared" si="1396"/>
        <v>#DIV/0!</v>
      </c>
      <c r="DA456" s="1200" t="e">
        <f t="shared" si="1396"/>
        <v>#DIV/0!</v>
      </c>
      <c r="DB456" s="1200" t="e">
        <f t="shared" si="1396"/>
        <v>#DIV/0!</v>
      </c>
      <c r="DC456" s="1243"/>
      <c r="DD456" s="1445"/>
      <c r="DE456" s="1446"/>
      <c r="DF456" s="1446"/>
      <c r="DG456" s="1200" t="e">
        <f t="shared" si="1397"/>
        <v>#DIV/0!</v>
      </c>
      <c r="DH456" s="1200" t="e">
        <f t="shared" si="1397"/>
        <v>#DIV/0!</v>
      </c>
      <c r="DI456" s="1200" t="e">
        <f t="shared" si="1397"/>
        <v>#DIV/0!</v>
      </c>
      <c r="DJ456" s="1200" t="e">
        <f t="shared" si="1397"/>
        <v>#DIV/0!</v>
      </c>
      <c r="DK456" s="1243"/>
      <c r="DL456" s="1445"/>
      <c r="DM456" s="1446"/>
      <c r="DN456" s="1446"/>
      <c r="DO456" s="1200" t="e">
        <f t="shared" si="1398"/>
        <v>#DIV/0!</v>
      </c>
      <c r="DP456" s="1200" t="e">
        <f t="shared" si="1398"/>
        <v>#DIV/0!</v>
      </c>
      <c r="DQ456" s="1200" t="e">
        <f t="shared" si="1398"/>
        <v>#DIV/0!</v>
      </c>
      <c r="DR456" s="1200" t="e">
        <f t="shared" si="1398"/>
        <v>#DIV/0!</v>
      </c>
      <c r="DS456" s="1243"/>
      <c r="DT456" s="1445"/>
      <c r="DU456" s="1446"/>
      <c r="DV456" s="1446"/>
      <c r="DW456" s="1200" t="e">
        <f t="shared" si="1399"/>
        <v>#DIV/0!</v>
      </c>
      <c r="DX456" s="1200" t="e">
        <f t="shared" si="1399"/>
        <v>#DIV/0!</v>
      </c>
      <c r="DY456" s="1200" t="e">
        <f t="shared" si="1399"/>
        <v>#DIV/0!</v>
      </c>
      <c r="DZ456" s="1200" t="e">
        <f t="shared" si="1399"/>
        <v>#DIV/0!</v>
      </c>
      <c r="EA456" s="1243"/>
      <c r="EB456" s="1445"/>
      <c r="EC456" s="1446"/>
      <c r="ED456" s="1446"/>
      <c r="EE456" s="1200" t="e">
        <f t="shared" si="1400"/>
        <v>#DIV/0!</v>
      </c>
      <c r="EF456" s="1200" t="e">
        <f t="shared" si="1400"/>
        <v>#DIV/0!</v>
      </c>
      <c r="EG456" s="1200" t="e">
        <f t="shared" si="1400"/>
        <v>#DIV/0!</v>
      </c>
      <c r="EH456" s="1200" t="e">
        <f t="shared" si="1400"/>
        <v>#DIV/0!</v>
      </c>
      <c r="EI456" s="1243"/>
      <c r="EJ456" s="1445"/>
      <c r="EK456" s="1446"/>
      <c r="EL456" s="1446"/>
      <c r="EM456" s="1200" t="e">
        <f t="shared" si="1401"/>
        <v>#DIV/0!</v>
      </c>
      <c r="EN456" s="1200" t="e">
        <f t="shared" si="1401"/>
        <v>#DIV/0!</v>
      </c>
      <c r="EO456" s="1200" t="e">
        <f t="shared" si="1401"/>
        <v>#DIV/0!</v>
      </c>
      <c r="EP456" s="1200" t="e">
        <f t="shared" si="1401"/>
        <v>#DIV/0!</v>
      </c>
      <c r="EQ456" s="1243"/>
      <c r="ER456" s="1445"/>
      <c r="ES456" s="1446"/>
      <c r="ET456" s="1446"/>
      <c r="EU456" s="1200" t="e">
        <f t="shared" si="1402"/>
        <v>#DIV/0!</v>
      </c>
      <c r="EV456" s="1200" t="e">
        <f t="shared" si="1402"/>
        <v>#DIV/0!</v>
      </c>
      <c r="EW456" s="1200" t="e">
        <f t="shared" si="1402"/>
        <v>#DIV/0!</v>
      </c>
      <c r="EX456" s="1200" t="e">
        <f t="shared" si="1402"/>
        <v>#DIV/0!</v>
      </c>
      <c r="EY456" s="1243"/>
      <c r="EZ456" s="1445"/>
      <c r="FA456" s="1446"/>
      <c r="FB456" s="1446"/>
      <c r="FC456" s="1200" t="e">
        <f t="shared" si="1403"/>
        <v>#DIV/0!</v>
      </c>
      <c r="FD456" s="1200" t="e">
        <f t="shared" si="1403"/>
        <v>#DIV/0!</v>
      </c>
      <c r="FE456" s="1200" t="e">
        <f t="shared" si="1403"/>
        <v>#DIV/0!</v>
      </c>
      <c r="FF456" s="1200" t="e">
        <f t="shared" si="1403"/>
        <v>#DIV/0!</v>
      </c>
      <c r="FG456" s="1243"/>
      <c r="FH456" s="1445"/>
      <c r="FI456" s="1446"/>
      <c r="FJ456" s="1446"/>
      <c r="FK456" s="1200" t="e">
        <f t="shared" si="1404"/>
        <v>#DIV/0!</v>
      </c>
      <c r="FL456" s="1200" t="e">
        <f t="shared" si="1404"/>
        <v>#DIV/0!</v>
      </c>
      <c r="FM456" s="1200" t="e">
        <f t="shared" si="1404"/>
        <v>#DIV/0!</v>
      </c>
      <c r="FN456" s="1200" t="e">
        <f t="shared" si="1404"/>
        <v>#DIV/0!</v>
      </c>
      <c r="FO456" s="1243"/>
    </row>
    <row r="457" spans="2:171">
      <c r="B457" s="1070"/>
      <c r="C457" s="1070" t="s">
        <v>123</v>
      </c>
      <c r="D457" s="1445"/>
      <c r="E457" s="1198" t="str">
        <f>E52</f>
        <v>PTD</v>
      </c>
      <c r="G457" s="1200">
        <f>G52</f>
        <v>0</v>
      </c>
      <c r="H457" s="1200">
        <f>H52</f>
        <v>0</v>
      </c>
      <c r="I457" s="1200">
        <f>I52</f>
        <v>0</v>
      </c>
      <c r="J457" s="1200">
        <f>J52</f>
        <v>0</v>
      </c>
      <c r="K457" s="1243"/>
      <c r="L457" s="1445"/>
      <c r="M457" s="1446"/>
      <c r="N457" s="1446"/>
      <c r="O457" s="1200" t="e">
        <f>O52</f>
        <v>#DIV/0!</v>
      </c>
      <c r="P457" s="1200" t="e">
        <f>P52</f>
        <v>#DIV/0!</v>
      </c>
      <c r="Q457" s="1200" t="e">
        <f>Q52</f>
        <v>#DIV/0!</v>
      </c>
      <c r="R457" s="1200" t="e">
        <f>R52</f>
        <v>#DIV/0!</v>
      </c>
      <c r="S457" s="1243"/>
      <c r="T457" s="1445"/>
      <c r="U457" s="1446"/>
      <c r="V457" s="1446"/>
      <c r="W457" s="1200" t="e">
        <f>W52</f>
        <v>#DIV/0!</v>
      </c>
      <c r="X457" s="1200" t="e">
        <f>X52</f>
        <v>#DIV/0!</v>
      </c>
      <c r="Y457" s="1200" t="e">
        <f>Y52</f>
        <v>#DIV/0!</v>
      </c>
      <c r="Z457" s="1200" t="e">
        <f>Z52</f>
        <v>#DIV/0!</v>
      </c>
      <c r="AA457" s="1243"/>
      <c r="AB457" s="1445"/>
      <c r="AC457" s="1446"/>
      <c r="AD457" s="1446"/>
      <c r="AE457" s="1200" t="e">
        <f>AE52</f>
        <v>#DIV/0!</v>
      </c>
      <c r="AF457" s="1200" t="e">
        <f>AF52</f>
        <v>#DIV/0!</v>
      </c>
      <c r="AG457" s="1200" t="e">
        <f>AG52</f>
        <v>#DIV/0!</v>
      </c>
      <c r="AH457" s="1200" t="e">
        <f>AH52</f>
        <v>#DIV/0!</v>
      </c>
      <c r="AI457" s="1243"/>
      <c r="AJ457" s="1445"/>
      <c r="AK457" s="1446"/>
      <c r="AL457" s="1446"/>
      <c r="AM457" s="1200" t="e">
        <f>AM52</f>
        <v>#DIV/0!</v>
      </c>
      <c r="AN457" s="1200" t="e">
        <f>AN52</f>
        <v>#DIV/0!</v>
      </c>
      <c r="AO457" s="1200" t="e">
        <f>AO52</f>
        <v>#DIV/0!</v>
      </c>
      <c r="AP457" s="1200" t="e">
        <f>AP52</f>
        <v>#DIV/0!</v>
      </c>
      <c r="AQ457" s="1243"/>
      <c r="AR457" s="1445"/>
      <c r="AS457" s="1446"/>
      <c r="AT457" s="1446"/>
      <c r="AU457" s="1200" t="e">
        <f>AU52</f>
        <v>#DIV/0!</v>
      </c>
      <c r="AV457" s="1200" t="e">
        <f>AV52</f>
        <v>#DIV/0!</v>
      </c>
      <c r="AW457" s="1200" t="e">
        <f>AW52</f>
        <v>#DIV/0!</v>
      </c>
      <c r="AX457" s="1200" t="e">
        <f>AX52</f>
        <v>#DIV/0!</v>
      </c>
      <c r="AY457" s="1243"/>
      <c r="AZ457" s="1445"/>
      <c r="BA457" s="1446"/>
      <c r="BB457" s="1446"/>
      <c r="BC457" s="1200" t="e">
        <f>BC52</f>
        <v>#DIV/0!</v>
      </c>
      <c r="BD457" s="1200" t="e">
        <f>BD52</f>
        <v>#DIV/0!</v>
      </c>
      <c r="BE457" s="1200" t="e">
        <f>BE52</f>
        <v>#DIV/0!</v>
      </c>
      <c r="BF457" s="1200" t="e">
        <f>BF52</f>
        <v>#DIV/0!</v>
      </c>
      <c r="BG457" s="1243"/>
      <c r="BH457" s="1445"/>
      <c r="BI457" s="1446"/>
      <c r="BJ457" s="1446"/>
      <c r="BK457" s="1200" t="e">
        <f>BK52</f>
        <v>#DIV/0!</v>
      </c>
      <c r="BL457" s="1200" t="e">
        <f>BL52</f>
        <v>#DIV/0!</v>
      </c>
      <c r="BM457" s="1200" t="e">
        <f>BM52</f>
        <v>#DIV/0!</v>
      </c>
      <c r="BN457" s="1200" t="e">
        <f>BN52</f>
        <v>#DIV/0!</v>
      </c>
      <c r="BO457" s="1243"/>
      <c r="BP457" s="1445"/>
      <c r="BQ457" s="1446"/>
      <c r="BR457" s="1446"/>
      <c r="BS457" s="1200" t="e">
        <f>BS52</f>
        <v>#DIV/0!</v>
      </c>
      <c r="BT457" s="1200" t="e">
        <f>BT52</f>
        <v>#DIV/0!</v>
      </c>
      <c r="BU457" s="1200" t="e">
        <f>BU52</f>
        <v>#DIV/0!</v>
      </c>
      <c r="BV457" s="1200" t="e">
        <f>BV52</f>
        <v>#DIV/0!</v>
      </c>
      <c r="BW457" s="1243"/>
      <c r="BX457" s="1445"/>
      <c r="BY457" s="1446"/>
      <c r="BZ457" s="1446"/>
      <c r="CA457" s="1200" t="e">
        <f>CA52</f>
        <v>#DIV/0!</v>
      </c>
      <c r="CB457" s="1200" t="e">
        <f>CB52</f>
        <v>#DIV/0!</v>
      </c>
      <c r="CC457" s="1200" t="e">
        <f>CC52</f>
        <v>#DIV/0!</v>
      </c>
      <c r="CD457" s="1200" t="e">
        <f>CD52</f>
        <v>#DIV/0!</v>
      </c>
      <c r="CE457" s="1243"/>
      <c r="CF457" s="1445"/>
      <c r="CG457" s="1446"/>
      <c r="CH457" s="1446"/>
      <c r="CI457" s="1200" t="e">
        <f>CI52</f>
        <v>#DIV/0!</v>
      </c>
      <c r="CJ457" s="1200" t="e">
        <f>CJ52</f>
        <v>#DIV/0!</v>
      </c>
      <c r="CK457" s="1200" t="e">
        <f>CK52</f>
        <v>#DIV/0!</v>
      </c>
      <c r="CL457" s="1200" t="e">
        <f>CL52</f>
        <v>#DIV/0!</v>
      </c>
      <c r="CM457" s="1243"/>
      <c r="CN457" s="1445"/>
      <c r="CO457" s="1446"/>
      <c r="CP457" s="1446"/>
      <c r="CQ457" s="1200" t="e">
        <f>CQ52</f>
        <v>#DIV/0!</v>
      </c>
      <c r="CR457" s="1200" t="e">
        <f>CR52</f>
        <v>#DIV/0!</v>
      </c>
      <c r="CS457" s="1200" t="e">
        <f>CS52</f>
        <v>#DIV/0!</v>
      </c>
      <c r="CT457" s="1200" t="e">
        <f>CT52</f>
        <v>#DIV/0!</v>
      </c>
      <c r="CU457" s="1243"/>
      <c r="CV457" s="1445"/>
      <c r="CW457" s="1446"/>
      <c r="CX457" s="1446"/>
      <c r="CY457" s="1200" t="e">
        <f>CY52</f>
        <v>#DIV/0!</v>
      </c>
      <c r="CZ457" s="1200" t="e">
        <f>CZ52</f>
        <v>#DIV/0!</v>
      </c>
      <c r="DA457" s="1200" t="e">
        <f>DA52</f>
        <v>#DIV/0!</v>
      </c>
      <c r="DB457" s="1200" t="e">
        <f>DB52</f>
        <v>#DIV/0!</v>
      </c>
      <c r="DC457" s="1243"/>
      <c r="DD457" s="1445"/>
      <c r="DE457" s="1446"/>
      <c r="DF457" s="1446"/>
      <c r="DG457" s="1200" t="e">
        <f>DG52</f>
        <v>#DIV/0!</v>
      </c>
      <c r="DH457" s="1200" t="e">
        <f>DH52</f>
        <v>#DIV/0!</v>
      </c>
      <c r="DI457" s="1200" t="e">
        <f>DI52</f>
        <v>#DIV/0!</v>
      </c>
      <c r="DJ457" s="1200" t="e">
        <f>DJ52</f>
        <v>#DIV/0!</v>
      </c>
      <c r="DK457" s="1243"/>
      <c r="DL457" s="1445"/>
      <c r="DM457" s="1446"/>
      <c r="DN457" s="1446"/>
      <c r="DO457" s="1200" t="e">
        <f>DO52</f>
        <v>#DIV/0!</v>
      </c>
      <c r="DP457" s="1200" t="e">
        <f>DP52</f>
        <v>#DIV/0!</v>
      </c>
      <c r="DQ457" s="1200" t="e">
        <f>DQ52</f>
        <v>#DIV/0!</v>
      </c>
      <c r="DR457" s="1200" t="e">
        <f>DR52</f>
        <v>#DIV/0!</v>
      </c>
      <c r="DS457" s="1243"/>
      <c r="DT457" s="1445"/>
      <c r="DU457" s="1446"/>
      <c r="DV457" s="1446"/>
      <c r="DW457" s="1200" t="e">
        <f>DW52</f>
        <v>#DIV/0!</v>
      </c>
      <c r="DX457" s="1200" t="e">
        <f>DX52</f>
        <v>#DIV/0!</v>
      </c>
      <c r="DY457" s="1200" t="e">
        <f>DY52</f>
        <v>#DIV/0!</v>
      </c>
      <c r="DZ457" s="1200" t="e">
        <f>DZ52</f>
        <v>#DIV/0!</v>
      </c>
      <c r="EA457" s="1243"/>
      <c r="EB457" s="1445"/>
      <c r="EC457" s="1446"/>
      <c r="ED457" s="1446"/>
      <c r="EE457" s="1200" t="e">
        <f>EE52</f>
        <v>#DIV/0!</v>
      </c>
      <c r="EF457" s="1200" t="e">
        <f>EF52</f>
        <v>#DIV/0!</v>
      </c>
      <c r="EG457" s="1200" t="e">
        <f>EG52</f>
        <v>#DIV/0!</v>
      </c>
      <c r="EH457" s="1200" t="e">
        <f>EH52</f>
        <v>#DIV/0!</v>
      </c>
      <c r="EI457" s="1243"/>
      <c r="EJ457" s="1445"/>
      <c r="EK457" s="1446"/>
      <c r="EL457" s="1446"/>
      <c r="EM457" s="1200" t="e">
        <f>EM52</f>
        <v>#DIV/0!</v>
      </c>
      <c r="EN457" s="1200" t="e">
        <f>EN52</f>
        <v>#DIV/0!</v>
      </c>
      <c r="EO457" s="1200" t="e">
        <f>EO52</f>
        <v>#DIV/0!</v>
      </c>
      <c r="EP457" s="1200" t="e">
        <f>EP52</f>
        <v>#DIV/0!</v>
      </c>
      <c r="EQ457" s="1243"/>
      <c r="ER457" s="1445"/>
      <c r="ES457" s="1446"/>
      <c r="ET457" s="1446"/>
      <c r="EU457" s="1200" t="e">
        <f>EU52</f>
        <v>#DIV/0!</v>
      </c>
      <c r="EV457" s="1200" t="e">
        <f>EV52</f>
        <v>#DIV/0!</v>
      </c>
      <c r="EW457" s="1200" t="e">
        <f>EW52</f>
        <v>#DIV/0!</v>
      </c>
      <c r="EX457" s="1200" t="e">
        <f>EX52</f>
        <v>#DIV/0!</v>
      </c>
      <c r="EY457" s="1243"/>
      <c r="EZ457" s="1445"/>
      <c r="FA457" s="1446"/>
      <c r="FB457" s="1446"/>
      <c r="FC457" s="1200" t="e">
        <f>FC52</f>
        <v>#DIV/0!</v>
      </c>
      <c r="FD457" s="1200" t="e">
        <f>FD52</f>
        <v>#DIV/0!</v>
      </c>
      <c r="FE457" s="1200" t="e">
        <f>FE52</f>
        <v>#DIV/0!</v>
      </c>
      <c r="FF457" s="1200" t="e">
        <f>FF52</f>
        <v>#DIV/0!</v>
      </c>
      <c r="FG457" s="1243"/>
      <c r="FH457" s="1445"/>
      <c r="FI457" s="1446"/>
      <c r="FJ457" s="1446"/>
      <c r="FK457" s="1200" t="e">
        <f>FK52</f>
        <v>#DIV/0!</v>
      </c>
      <c r="FL457" s="1200" t="e">
        <f>FL52</f>
        <v>#DIV/0!</v>
      </c>
      <c r="FM457" s="1200" t="e">
        <f>FM52</f>
        <v>#DIV/0!</v>
      </c>
      <c r="FN457" s="1200" t="e">
        <f>FN52</f>
        <v>#DIV/0!</v>
      </c>
      <c r="FO457" s="1243"/>
    </row>
    <row r="458" spans="2:171">
      <c r="B458" s="1070"/>
      <c r="C458" s="1070" t="s">
        <v>124</v>
      </c>
      <c r="D458" s="1445"/>
      <c r="E458" s="1198" t="str">
        <f>E55</f>
        <v>PTD</v>
      </c>
      <c r="G458" s="1200">
        <f t="shared" ref="G458:J458" si="1405">G55</f>
        <v>0</v>
      </c>
      <c r="H458" s="1200">
        <f t="shared" si="1405"/>
        <v>0</v>
      </c>
      <c r="I458" s="1200">
        <f t="shared" si="1405"/>
        <v>0</v>
      </c>
      <c r="J458" s="1200">
        <f t="shared" si="1405"/>
        <v>0</v>
      </c>
      <c r="K458" s="1451"/>
      <c r="L458" s="1445"/>
      <c r="M458" s="1446"/>
      <c r="N458" s="1446"/>
      <c r="O458" s="1200" t="e">
        <f t="shared" ref="O458:R458" si="1406">O55</f>
        <v>#DIV/0!</v>
      </c>
      <c r="P458" s="1200" t="e">
        <f t="shared" si="1406"/>
        <v>#DIV/0!</v>
      </c>
      <c r="Q458" s="1200" t="e">
        <f t="shared" si="1406"/>
        <v>#DIV/0!</v>
      </c>
      <c r="R458" s="1200" t="e">
        <f t="shared" si="1406"/>
        <v>#DIV/0!</v>
      </c>
      <c r="S458" s="1451"/>
      <c r="T458" s="1445"/>
      <c r="U458" s="1446"/>
      <c r="V458" s="1446"/>
      <c r="W458" s="1200" t="e">
        <f t="shared" ref="W458:Z458" si="1407">W55</f>
        <v>#DIV/0!</v>
      </c>
      <c r="X458" s="1200" t="e">
        <f t="shared" si="1407"/>
        <v>#DIV/0!</v>
      </c>
      <c r="Y458" s="1200" t="e">
        <f t="shared" si="1407"/>
        <v>#DIV/0!</v>
      </c>
      <c r="Z458" s="1200" t="e">
        <f t="shared" si="1407"/>
        <v>#DIV/0!</v>
      </c>
      <c r="AA458" s="1451"/>
      <c r="AB458" s="1445"/>
      <c r="AC458" s="1446"/>
      <c r="AD458" s="1446"/>
      <c r="AE458" s="1200" t="e">
        <f t="shared" ref="AE458:AH458" si="1408">AE55</f>
        <v>#DIV/0!</v>
      </c>
      <c r="AF458" s="1200" t="e">
        <f t="shared" si="1408"/>
        <v>#DIV/0!</v>
      </c>
      <c r="AG458" s="1200" t="e">
        <f t="shared" si="1408"/>
        <v>#DIV/0!</v>
      </c>
      <c r="AH458" s="1200" t="e">
        <f t="shared" si="1408"/>
        <v>#DIV/0!</v>
      </c>
      <c r="AI458" s="1451"/>
      <c r="AJ458" s="1445"/>
      <c r="AK458" s="1446"/>
      <c r="AL458" s="1446"/>
      <c r="AM458" s="1200" t="e">
        <f t="shared" ref="AM458:AP458" si="1409">AM55</f>
        <v>#DIV/0!</v>
      </c>
      <c r="AN458" s="1200" t="e">
        <f t="shared" si="1409"/>
        <v>#DIV/0!</v>
      </c>
      <c r="AO458" s="1200" t="e">
        <f t="shared" si="1409"/>
        <v>#DIV/0!</v>
      </c>
      <c r="AP458" s="1200" t="e">
        <f t="shared" si="1409"/>
        <v>#DIV/0!</v>
      </c>
      <c r="AQ458" s="1451"/>
      <c r="AR458" s="1445"/>
      <c r="AS458" s="1446"/>
      <c r="AT458" s="1446"/>
      <c r="AU458" s="1200" t="e">
        <f t="shared" ref="AU458:AX458" si="1410">AU55</f>
        <v>#DIV/0!</v>
      </c>
      <c r="AV458" s="1200" t="e">
        <f t="shared" si="1410"/>
        <v>#DIV/0!</v>
      </c>
      <c r="AW458" s="1200" t="e">
        <f t="shared" si="1410"/>
        <v>#DIV/0!</v>
      </c>
      <c r="AX458" s="1200" t="e">
        <f t="shared" si="1410"/>
        <v>#DIV/0!</v>
      </c>
      <c r="AY458" s="1451"/>
      <c r="AZ458" s="1445"/>
      <c r="BA458" s="1446"/>
      <c r="BB458" s="1446"/>
      <c r="BC458" s="1200" t="e">
        <f t="shared" ref="BC458:BF458" si="1411">BC55</f>
        <v>#DIV/0!</v>
      </c>
      <c r="BD458" s="1200" t="e">
        <f t="shared" si="1411"/>
        <v>#DIV/0!</v>
      </c>
      <c r="BE458" s="1200" t="e">
        <f t="shared" si="1411"/>
        <v>#DIV/0!</v>
      </c>
      <c r="BF458" s="1200" t="e">
        <f t="shared" si="1411"/>
        <v>#DIV/0!</v>
      </c>
      <c r="BG458" s="1451"/>
      <c r="BH458" s="1445"/>
      <c r="BI458" s="1446"/>
      <c r="BJ458" s="1446"/>
      <c r="BK458" s="1200" t="e">
        <f t="shared" ref="BK458:BN458" si="1412">BK55</f>
        <v>#DIV/0!</v>
      </c>
      <c r="BL458" s="1200" t="e">
        <f t="shared" si="1412"/>
        <v>#DIV/0!</v>
      </c>
      <c r="BM458" s="1200" t="e">
        <f t="shared" si="1412"/>
        <v>#DIV/0!</v>
      </c>
      <c r="BN458" s="1200" t="e">
        <f t="shared" si="1412"/>
        <v>#DIV/0!</v>
      </c>
      <c r="BO458" s="1451"/>
      <c r="BP458" s="1445"/>
      <c r="BQ458" s="1446"/>
      <c r="BR458" s="1446"/>
      <c r="BS458" s="1200" t="e">
        <f t="shared" ref="BS458:BV458" si="1413">BS55</f>
        <v>#DIV/0!</v>
      </c>
      <c r="BT458" s="1200" t="e">
        <f t="shared" si="1413"/>
        <v>#DIV/0!</v>
      </c>
      <c r="BU458" s="1200" t="e">
        <f t="shared" si="1413"/>
        <v>#DIV/0!</v>
      </c>
      <c r="BV458" s="1200" t="e">
        <f t="shared" si="1413"/>
        <v>#DIV/0!</v>
      </c>
      <c r="BW458" s="1451"/>
      <c r="BX458" s="1445"/>
      <c r="BY458" s="1446"/>
      <c r="BZ458" s="1446"/>
      <c r="CA458" s="1200" t="e">
        <f t="shared" ref="CA458:CD458" si="1414">CA55</f>
        <v>#DIV/0!</v>
      </c>
      <c r="CB458" s="1200" t="e">
        <f t="shared" si="1414"/>
        <v>#DIV/0!</v>
      </c>
      <c r="CC458" s="1200" t="e">
        <f t="shared" si="1414"/>
        <v>#DIV/0!</v>
      </c>
      <c r="CD458" s="1200" t="e">
        <f t="shared" si="1414"/>
        <v>#DIV/0!</v>
      </c>
      <c r="CE458" s="1451"/>
      <c r="CF458" s="1445"/>
      <c r="CG458" s="1446"/>
      <c r="CH458" s="1446"/>
      <c r="CI458" s="1200" t="e">
        <f t="shared" ref="CI458:CL458" si="1415">CI55</f>
        <v>#DIV/0!</v>
      </c>
      <c r="CJ458" s="1200" t="e">
        <f t="shared" si="1415"/>
        <v>#DIV/0!</v>
      </c>
      <c r="CK458" s="1200" t="e">
        <f t="shared" si="1415"/>
        <v>#DIV/0!</v>
      </c>
      <c r="CL458" s="1200" t="e">
        <f t="shared" si="1415"/>
        <v>#DIV/0!</v>
      </c>
      <c r="CM458" s="1451"/>
      <c r="CN458" s="1445"/>
      <c r="CO458" s="1446"/>
      <c r="CP458" s="1446"/>
      <c r="CQ458" s="1200" t="e">
        <f t="shared" ref="CQ458:CT458" si="1416">CQ55</f>
        <v>#DIV/0!</v>
      </c>
      <c r="CR458" s="1200" t="e">
        <f t="shared" si="1416"/>
        <v>#DIV/0!</v>
      </c>
      <c r="CS458" s="1200" t="e">
        <f t="shared" si="1416"/>
        <v>#DIV/0!</v>
      </c>
      <c r="CT458" s="1200" t="e">
        <f t="shared" si="1416"/>
        <v>#DIV/0!</v>
      </c>
      <c r="CU458" s="1451"/>
      <c r="CV458" s="1445"/>
      <c r="CW458" s="1446"/>
      <c r="CX458" s="1446"/>
      <c r="CY458" s="1200" t="e">
        <f t="shared" ref="CY458:DB458" si="1417">CY55</f>
        <v>#DIV/0!</v>
      </c>
      <c r="CZ458" s="1200" t="e">
        <f t="shared" si="1417"/>
        <v>#DIV/0!</v>
      </c>
      <c r="DA458" s="1200" t="e">
        <f t="shared" si="1417"/>
        <v>#DIV/0!</v>
      </c>
      <c r="DB458" s="1200" t="e">
        <f t="shared" si="1417"/>
        <v>#DIV/0!</v>
      </c>
      <c r="DC458" s="1451"/>
      <c r="DD458" s="1445"/>
      <c r="DE458" s="1446"/>
      <c r="DF458" s="1446"/>
      <c r="DG458" s="1200" t="e">
        <f t="shared" ref="DG458:DJ458" si="1418">DG55</f>
        <v>#DIV/0!</v>
      </c>
      <c r="DH458" s="1200" t="e">
        <f t="shared" si="1418"/>
        <v>#DIV/0!</v>
      </c>
      <c r="DI458" s="1200" t="e">
        <f t="shared" si="1418"/>
        <v>#DIV/0!</v>
      </c>
      <c r="DJ458" s="1200" t="e">
        <f t="shared" si="1418"/>
        <v>#DIV/0!</v>
      </c>
      <c r="DK458" s="1451"/>
      <c r="DL458" s="1445"/>
      <c r="DM458" s="1446"/>
      <c r="DN458" s="1446"/>
      <c r="DO458" s="1200" t="e">
        <f t="shared" ref="DO458:DR458" si="1419">DO55</f>
        <v>#DIV/0!</v>
      </c>
      <c r="DP458" s="1200" t="e">
        <f t="shared" si="1419"/>
        <v>#DIV/0!</v>
      </c>
      <c r="DQ458" s="1200" t="e">
        <f t="shared" si="1419"/>
        <v>#DIV/0!</v>
      </c>
      <c r="DR458" s="1200" t="e">
        <f t="shared" si="1419"/>
        <v>#DIV/0!</v>
      </c>
      <c r="DS458" s="1451"/>
      <c r="DT458" s="1445"/>
      <c r="DU458" s="1446"/>
      <c r="DV458" s="1446"/>
      <c r="DW458" s="1200" t="e">
        <f t="shared" ref="DW458:DZ458" si="1420">DW55</f>
        <v>#DIV/0!</v>
      </c>
      <c r="DX458" s="1200" t="e">
        <f t="shared" si="1420"/>
        <v>#DIV/0!</v>
      </c>
      <c r="DY458" s="1200" t="e">
        <f t="shared" si="1420"/>
        <v>#DIV/0!</v>
      </c>
      <c r="DZ458" s="1200" t="e">
        <f t="shared" si="1420"/>
        <v>#DIV/0!</v>
      </c>
      <c r="EA458" s="1451"/>
      <c r="EB458" s="1445"/>
      <c r="EC458" s="1446"/>
      <c r="ED458" s="1446"/>
      <c r="EE458" s="1200" t="e">
        <f t="shared" ref="EE458:EH458" si="1421">EE55</f>
        <v>#DIV/0!</v>
      </c>
      <c r="EF458" s="1200" t="e">
        <f t="shared" si="1421"/>
        <v>#DIV/0!</v>
      </c>
      <c r="EG458" s="1200" t="e">
        <f t="shared" si="1421"/>
        <v>#DIV/0!</v>
      </c>
      <c r="EH458" s="1200" t="e">
        <f t="shared" si="1421"/>
        <v>#DIV/0!</v>
      </c>
      <c r="EI458" s="1451"/>
      <c r="EJ458" s="1445"/>
      <c r="EK458" s="1446"/>
      <c r="EL458" s="1446"/>
      <c r="EM458" s="1200" t="e">
        <f t="shared" ref="EM458:EP458" si="1422">EM55</f>
        <v>#DIV/0!</v>
      </c>
      <c r="EN458" s="1200" t="e">
        <f t="shared" si="1422"/>
        <v>#DIV/0!</v>
      </c>
      <c r="EO458" s="1200" t="e">
        <f t="shared" si="1422"/>
        <v>#DIV/0!</v>
      </c>
      <c r="EP458" s="1200" t="e">
        <f t="shared" si="1422"/>
        <v>#DIV/0!</v>
      </c>
      <c r="EQ458" s="1451"/>
      <c r="ER458" s="1445"/>
      <c r="ES458" s="1446"/>
      <c r="ET458" s="1446"/>
      <c r="EU458" s="1200" t="e">
        <f t="shared" ref="EU458:EX458" si="1423">EU55</f>
        <v>#DIV/0!</v>
      </c>
      <c r="EV458" s="1200" t="e">
        <f t="shared" si="1423"/>
        <v>#DIV/0!</v>
      </c>
      <c r="EW458" s="1200" t="e">
        <f t="shared" si="1423"/>
        <v>#DIV/0!</v>
      </c>
      <c r="EX458" s="1200" t="e">
        <f t="shared" si="1423"/>
        <v>#DIV/0!</v>
      </c>
      <c r="EY458" s="1451"/>
      <c r="EZ458" s="1445"/>
      <c r="FA458" s="1446"/>
      <c r="FB458" s="1446"/>
      <c r="FC458" s="1200" t="e">
        <f t="shared" ref="FC458:FF458" si="1424">FC55</f>
        <v>#DIV/0!</v>
      </c>
      <c r="FD458" s="1200" t="e">
        <f t="shared" si="1424"/>
        <v>#DIV/0!</v>
      </c>
      <c r="FE458" s="1200" t="e">
        <f t="shared" si="1424"/>
        <v>#DIV/0!</v>
      </c>
      <c r="FF458" s="1200" t="e">
        <f t="shared" si="1424"/>
        <v>#DIV/0!</v>
      </c>
      <c r="FG458" s="1451"/>
      <c r="FH458" s="1445"/>
      <c r="FI458" s="1446"/>
      <c r="FJ458" s="1446"/>
      <c r="FK458" s="1200" t="e">
        <f t="shared" ref="FK458:FN458" si="1425">FK55</f>
        <v>#DIV/0!</v>
      </c>
      <c r="FL458" s="1200" t="e">
        <f t="shared" si="1425"/>
        <v>#DIV/0!</v>
      </c>
      <c r="FM458" s="1200" t="e">
        <f t="shared" si="1425"/>
        <v>#DIV/0!</v>
      </c>
      <c r="FN458" s="1200" t="e">
        <f t="shared" si="1425"/>
        <v>#DIV/0!</v>
      </c>
      <c r="FO458" s="1451"/>
    </row>
    <row r="459" spans="2:171">
      <c r="B459" s="1070"/>
      <c r="C459" s="1070" t="s">
        <v>454</v>
      </c>
      <c r="D459" s="1445"/>
      <c r="E459" s="1082"/>
      <c r="F459" s="1446"/>
      <c r="G459" s="1210">
        <f>SUM(G455:G458)</f>
        <v>0</v>
      </c>
      <c r="H459" s="1210">
        <f>SUM(H455:H458)</f>
        <v>0</v>
      </c>
      <c r="I459" s="1210">
        <f>SUM(I455:I458)</f>
        <v>0</v>
      </c>
      <c r="J459" s="1210">
        <f>SUM(J455:J458)</f>
        <v>0</v>
      </c>
      <c r="K459" s="1243"/>
      <c r="L459" s="1445"/>
      <c r="M459" s="1446"/>
      <c r="N459" s="1446"/>
      <c r="O459" s="1210" t="e">
        <f>SUM(O455:O458)</f>
        <v>#DIV/0!</v>
      </c>
      <c r="P459" s="1210" t="e">
        <f>SUM(P455:P458)</f>
        <v>#DIV/0!</v>
      </c>
      <c r="Q459" s="1210" t="e">
        <f>SUM(Q455:Q458)</f>
        <v>#DIV/0!</v>
      </c>
      <c r="R459" s="1210" t="e">
        <f>SUM(R455:R458)</f>
        <v>#DIV/0!</v>
      </c>
      <c r="S459" s="1243"/>
      <c r="T459" s="1445"/>
      <c r="U459" s="1446"/>
      <c r="V459" s="1446"/>
      <c r="W459" s="1210" t="e">
        <f>SUM(W455:W458)</f>
        <v>#DIV/0!</v>
      </c>
      <c r="X459" s="1210" t="e">
        <f>SUM(X455:X458)</f>
        <v>#DIV/0!</v>
      </c>
      <c r="Y459" s="1210" t="e">
        <f>SUM(Y455:Y458)</f>
        <v>#DIV/0!</v>
      </c>
      <c r="Z459" s="1210" t="e">
        <f>SUM(Z455:Z458)</f>
        <v>#DIV/0!</v>
      </c>
      <c r="AA459" s="1243"/>
      <c r="AB459" s="1445"/>
      <c r="AC459" s="1446"/>
      <c r="AD459" s="1446"/>
      <c r="AE459" s="1210" t="e">
        <f>SUM(AE455:AE458)</f>
        <v>#DIV/0!</v>
      </c>
      <c r="AF459" s="1210" t="e">
        <f>SUM(AF455:AF458)</f>
        <v>#DIV/0!</v>
      </c>
      <c r="AG459" s="1210" t="e">
        <f>SUM(AG455:AG458)</f>
        <v>#DIV/0!</v>
      </c>
      <c r="AH459" s="1210" t="e">
        <f>SUM(AH455:AH458)</f>
        <v>#DIV/0!</v>
      </c>
      <c r="AI459" s="1243"/>
      <c r="AJ459" s="1445"/>
      <c r="AK459" s="1446"/>
      <c r="AL459" s="1446"/>
      <c r="AM459" s="1210" t="e">
        <f>SUM(AM455:AM458)</f>
        <v>#DIV/0!</v>
      </c>
      <c r="AN459" s="1210" t="e">
        <f>SUM(AN455:AN458)</f>
        <v>#DIV/0!</v>
      </c>
      <c r="AO459" s="1210" t="e">
        <f>SUM(AO455:AO458)</f>
        <v>#DIV/0!</v>
      </c>
      <c r="AP459" s="1210" t="e">
        <f>SUM(AP455:AP458)</f>
        <v>#DIV/0!</v>
      </c>
      <c r="AQ459" s="1243"/>
      <c r="AR459" s="1445"/>
      <c r="AS459" s="1446"/>
      <c r="AT459" s="1446"/>
      <c r="AU459" s="1210" t="e">
        <f>SUM(AU455:AU458)</f>
        <v>#DIV/0!</v>
      </c>
      <c r="AV459" s="1210" t="e">
        <f>SUM(AV455:AV458)</f>
        <v>#DIV/0!</v>
      </c>
      <c r="AW459" s="1210" t="e">
        <f>SUM(AW455:AW458)</f>
        <v>#DIV/0!</v>
      </c>
      <c r="AX459" s="1210" t="e">
        <f>SUM(AX455:AX458)</f>
        <v>#DIV/0!</v>
      </c>
      <c r="AY459" s="1243"/>
      <c r="AZ459" s="1445"/>
      <c r="BA459" s="1446"/>
      <c r="BB459" s="1446"/>
      <c r="BC459" s="1210" t="e">
        <f>SUM(BC455:BC458)</f>
        <v>#DIV/0!</v>
      </c>
      <c r="BD459" s="1210" t="e">
        <f>SUM(BD455:BD458)</f>
        <v>#DIV/0!</v>
      </c>
      <c r="BE459" s="1210" t="e">
        <f>SUM(BE455:BE458)</f>
        <v>#DIV/0!</v>
      </c>
      <c r="BF459" s="1210" t="e">
        <f>SUM(BF455:BF458)</f>
        <v>#DIV/0!</v>
      </c>
      <c r="BG459" s="1243"/>
      <c r="BH459" s="1445"/>
      <c r="BI459" s="1446"/>
      <c r="BJ459" s="1446"/>
      <c r="BK459" s="1210" t="e">
        <f>SUM(BK455:BK458)</f>
        <v>#DIV/0!</v>
      </c>
      <c r="BL459" s="1210" t="e">
        <f>SUM(BL455:BL458)</f>
        <v>#DIV/0!</v>
      </c>
      <c r="BM459" s="1210" t="e">
        <f>SUM(BM455:BM458)</f>
        <v>#DIV/0!</v>
      </c>
      <c r="BN459" s="1210" t="e">
        <f>SUM(BN455:BN458)</f>
        <v>#DIV/0!</v>
      </c>
      <c r="BO459" s="1243"/>
      <c r="BP459" s="1445"/>
      <c r="BQ459" s="1446"/>
      <c r="BR459" s="1446"/>
      <c r="BS459" s="1210" t="e">
        <f>SUM(BS455:BS458)</f>
        <v>#DIV/0!</v>
      </c>
      <c r="BT459" s="1210" t="e">
        <f>SUM(BT455:BT458)</f>
        <v>#DIV/0!</v>
      </c>
      <c r="BU459" s="1210" t="e">
        <f>SUM(BU455:BU458)</f>
        <v>#DIV/0!</v>
      </c>
      <c r="BV459" s="1210" t="e">
        <f>SUM(BV455:BV458)</f>
        <v>#DIV/0!</v>
      </c>
      <c r="BW459" s="1243"/>
      <c r="BX459" s="1445"/>
      <c r="BY459" s="1446"/>
      <c r="BZ459" s="1446"/>
      <c r="CA459" s="1210" t="e">
        <f>SUM(CA455:CA458)</f>
        <v>#DIV/0!</v>
      </c>
      <c r="CB459" s="1210" t="e">
        <f>SUM(CB455:CB458)</f>
        <v>#DIV/0!</v>
      </c>
      <c r="CC459" s="1210" t="e">
        <f>SUM(CC455:CC458)</f>
        <v>#DIV/0!</v>
      </c>
      <c r="CD459" s="1210" t="e">
        <f>SUM(CD455:CD458)</f>
        <v>#DIV/0!</v>
      </c>
      <c r="CE459" s="1243"/>
      <c r="CF459" s="1445"/>
      <c r="CG459" s="1446"/>
      <c r="CH459" s="1446"/>
      <c r="CI459" s="1210" t="e">
        <f>SUM(CI455:CI458)</f>
        <v>#DIV/0!</v>
      </c>
      <c r="CJ459" s="1210" t="e">
        <f>SUM(CJ455:CJ458)</f>
        <v>#DIV/0!</v>
      </c>
      <c r="CK459" s="1210" t="e">
        <f>SUM(CK455:CK458)</f>
        <v>#DIV/0!</v>
      </c>
      <c r="CL459" s="1210" t="e">
        <f>SUM(CL455:CL458)</f>
        <v>#DIV/0!</v>
      </c>
      <c r="CM459" s="1243"/>
      <c r="CN459" s="1445"/>
      <c r="CO459" s="1446"/>
      <c r="CP459" s="1446"/>
      <c r="CQ459" s="1210" t="e">
        <f>SUM(CQ455:CQ458)</f>
        <v>#DIV/0!</v>
      </c>
      <c r="CR459" s="1210" t="e">
        <f>SUM(CR455:CR458)</f>
        <v>#DIV/0!</v>
      </c>
      <c r="CS459" s="1210" t="e">
        <f>SUM(CS455:CS458)</f>
        <v>#DIV/0!</v>
      </c>
      <c r="CT459" s="1210" t="e">
        <f>SUM(CT455:CT458)</f>
        <v>#DIV/0!</v>
      </c>
      <c r="CU459" s="1243"/>
      <c r="CV459" s="1445"/>
      <c r="CW459" s="1446"/>
      <c r="CX459" s="1446"/>
      <c r="CY459" s="1210" t="e">
        <f>SUM(CY455:CY458)</f>
        <v>#DIV/0!</v>
      </c>
      <c r="CZ459" s="1210" t="e">
        <f>SUM(CZ455:CZ458)</f>
        <v>#DIV/0!</v>
      </c>
      <c r="DA459" s="1210" t="e">
        <f>SUM(DA455:DA458)</f>
        <v>#DIV/0!</v>
      </c>
      <c r="DB459" s="1210" t="e">
        <f>SUM(DB455:DB458)</f>
        <v>#DIV/0!</v>
      </c>
      <c r="DC459" s="1243"/>
      <c r="DD459" s="1445"/>
      <c r="DE459" s="1446"/>
      <c r="DF459" s="1446"/>
      <c r="DG459" s="1210" t="e">
        <f>SUM(DG455:DG458)</f>
        <v>#DIV/0!</v>
      </c>
      <c r="DH459" s="1210" t="e">
        <f>SUM(DH455:DH458)</f>
        <v>#DIV/0!</v>
      </c>
      <c r="DI459" s="1210" t="e">
        <f>SUM(DI455:DI458)</f>
        <v>#DIV/0!</v>
      </c>
      <c r="DJ459" s="1210" t="e">
        <f>SUM(DJ455:DJ458)</f>
        <v>#DIV/0!</v>
      </c>
      <c r="DK459" s="1243"/>
      <c r="DL459" s="1445"/>
      <c r="DM459" s="1446"/>
      <c r="DN459" s="1446"/>
      <c r="DO459" s="1210" t="e">
        <f>SUM(DO455:DO458)</f>
        <v>#DIV/0!</v>
      </c>
      <c r="DP459" s="1210" t="e">
        <f>SUM(DP455:DP458)</f>
        <v>#DIV/0!</v>
      </c>
      <c r="DQ459" s="1210" t="e">
        <f>SUM(DQ455:DQ458)</f>
        <v>#DIV/0!</v>
      </c>
      <c r="DR459" s="1210" t="e">
        <f>SUM(DR455:DR458)</f>
        <v>#DIV/0!</v>
      </c>
      <c r="DS459" s="1243"/>
      <c r="DT459" s="1445"/>
      <c r="DU459" s="1446"/>
      <c r="DV459" s="1446"/>
      <c r="DW459" s="1210" t="e">
        <f>SUM(DW455:DW458)</f>
        <v>#DIV/0!</v>
      </c>
      <c r="DX459" s="1210" t="e">
        <f>SUM(DX455:DX458)</f>
        <v>#DIV/0!</v>
      </c>
      <c r="DY459" s="1210" t="e">
        <f>SUM(DY455:DY458)</f>
        <v>#DIV/0!</v>
      </c>
      <c r="DZ459" s="1210" t="e">
        <f>SUM(DZ455:DZ458)</f>
        <v>#DIV/0!</v>
      </c>
      <c r="EA459" s="1243"/>
      <c r="EB459" s="1445"/>
      <c r="EC459" s="1446"/>
      <c r="ED459" s="1446"/>
      <c r="EE459" s="1210" t="e">
        <f>SUM(EE455:EE458)</f>
        <v>#DIV/0!</v>
      </c>
      <c r="EF459" s="1210" t="e">
        <f>SUM(EF455:EF458)</f>
        <v>#DIV/0!</v>
      </c>
      <c r="EG459" s="1210" t="e">
        <f>SUM(EG455:EG458)</f>
        <v>#DIV/0!</v>
      </c>
      <c r="EH459" s="1210" t="e">
        <f>SUM(EH455:EH458)</f>
        <v>#DIV/0!</v>
      </c>
      <c r="EI459" s="1243"/>
      <c r="EJ459" s="1445"/>
      <c r="EK459" s="1446"/>
      <c r="EL459" s="1446"/>
      <c r="EM459" s="1210" t="e">
        <f>SUM(EM455:EM458)</f>
        <v>#DIV/0!</v>
      </c>
      <c r="EN459" s="1210" t="e">
        <f>SUM(EN455:EN458)</f>
        <v>#DIV/0!</v>
      </c>
      <c r="EO459" s="1210" t="e">
        <f>SUM(EO455:EO458)</f>
        <v>#DIV/0!</v>
      </c>
      <c r="EP459" s="1210" t="e">
        <f>SUM(EP455:EP458)</f>
        <v>#DIV/0!</v>
      </c>
      <c r="EQ459" s="1243"/>
      <c r="ER459" s="1445"/>
      <c r="ES459" s="1446"/>
      <c r="ET459" s="1446"/>
      <c r="EU459" s="1210" t="e">
        <f>SUM(EU455:EU458)</f>
        <v>#DIV/0!</v>
      </c>
      <c r="EV459" s="1210" t="e">
        <f>SUM(EV455:EV458)</f>
        <v>#DIV/0!</v>
      </c>
      <c r="EW459" s="1210" t="e">
        <f>SUM(EW455:EW458)</f>
        <v>#DIV/0!</v>
      </c>
      <c r="EX459" s="1210" t="e">
        <f>SUM(EX455:EX458)</f>
        <v>#DIV/0!</v>
      </c>
      <c r="EY459" s="1243"/>
      <c r="EZ459" s="1445"/>
      <c r="FA459" s="1446"/>
      <c r="FB459" s="1446"/>
      <c r="FC459" s="1210" t="e">
        <f>SUM(FC455:FC458)</f>
        <v>#DIV/0!</v>
      </c>
      <c r="FD459" s="1210" t="e">
        <f>SUM(FD455:FD458)</f>
        <v>#DIV/0!</v>
      </c>
      <c r="FE459" s="1210" t="e">
        <f>SUM(FE455:FE458)</f>
        <v>#DIV/0!</v>
      </c>
      <c r="FF459" s="1210" t="e">
        <f>SUM(FF455:FF458)</f>
        <v>#DIV/0!</v>
      </c>
      <c r="FG459" s="1243"/>
      <c r="FH459" s="1445"/>
      <c r="FI459" s="1446"/>
      <c r="FJ459" s="1446"/>
      <c r="FK459" s="1210" t="e">
        <f>SUM(FK455:FK458)</f>
        <v>#DIV/0!</v>
      </c>
      <c r="FL459" s="1210" t="e">
        <f>SUM(FL455:FL458)</f>
        <v>#DIV/0!</v>
      </c>
      <c r="FM459" s="1210" t="e">
        <f>SUM(FM455:FM458)</f>
        <v>#DIV/0!</v>
      </c>
      <c r="FN459" s="1210" t="e">
        <f>SUM(FN455:FN458)</f>
        <v>#DIV/0!</v>
      </c>
      <c r="FO459" s="1243"/>
    </row>
    <row r="460" spans="2:171" ht="16.5">
      <c r="B460" s="1107"/>
      <c r="C460" s="1107" t="s">
        <v>307</v>
      </c>
      <c r="D460" s="1447" t="s">
        <v>549</v>
      </c>
      <c r="E460" s="1115"/>
      <c r="F460" s="1452"/>
      <c r="G460" s="1442" t="e">
        <f>SUM(H460:J460)</f>
        <v>#DIV/0!</v>
      </c>
      <c r="H460" s="1442" t="e">
        <f>H459/G459</f>
        <v>#DIV/0!</v>
      </c>
      <c r="I460" s="1442" t="e">
        <f>I459/G459</f>
        <v>#DIV/0!</v>
      </c>
      <c r="J460" s="1442" t="e">
        <f>J459/G459</f>
        <v>#DIV/0!</v>
      </c>
      <c r="K460" s="1243"/>
      <c r="L460" s="1443" t="s">
        <v>549</v>
      </c>
      <c r="M460" s="1452"/>
      <c r="N460" s="1452"/>
      <c r="O460" s="1442" t="e">
        <f>SUM(P460:R460)</f>
        <v>#DIV/0!</v>
      </c>
      <c r="P460" s="1442" t="e">
        <f>P459/O459</f>
        <v>#DIV/0!</v>
      </c>
      <c r="Q460" s="1442" t="e">
        <f>Q459/O459</f>
        <v>#DIV/0!</v>
      </c>
      <c r="R460" s="1442" t="e">
        <f>R459/O459</f>
        <v>#DIV/0!</v>
      </c>
      <c r="S460" s="1243"/>
      <c r="T460" s="1443" t="s">
        <v>549</v>
      </c>
      <c r="U460" s="1452"/>
      <c r="V460" s="1452"/>
      <c r="W460" s="1442" t="e">
        <f>SUM(X460:Z460)</f>
        <v>#DIV/0!</v>
      </c>
      <c r="X460" s="1442" t="e">
        <f>X459/W459</f>
        <v>#DIV/0!</v>
      </c>
      <c r="Y460" s="1442" t="e">
        <f>Y459/W459</f>
        <v>#DIV/0!</v>
      </c>
      <c r="Z460" s="1442" t="e">
        <f>Z459/W459</f>
        <v>#DIV/0!</v>
      </c>
      <c r="AA460" s="1243"/>
      <c r="AB460" s="1443" t="s">
        <v>549</v>
      </c>
      <c r="AC460" s="1452"/>
      <c r="AD460" s="1452"/>
      <c r="AE460" s="1442" t="e">
        <f>SUM(AF460:AH460)</f>
        <v>#DIV/0!</v>
      </c>
      <c r="AF460" s="1442" t="e">
        <f>AF459/AE459</f>
        <v>#DIV/0!</v>
      </c>
      <c r="AG460" s="1442" t="e">
        <f>AG459/AE459</f>
        <v>#DIV/0!</v>
      </c>
      <c r="AH460" s="1442" t="e">
        <f>AH459/AE459</f>
        <v>#DIV/0!</v>
      </c>
      <c r="AI460" s="1243"/>
      <c r="AJ460" s="1443" t="s">
        <v>549</v>
      </c>
      <c r="AK460" s="1452"/>
      <c r="AL460" s="1452"/>
      <c r="AM460" s="1442" t="e">
        <f>SUM(AN460:AP460)</f>
        <v>#DIV/0!</v>
      </c>
      <c r="AN460" s="1442" t="e">
        <f>AN459/AM459</f>
        <v>#DIV/0!</v>
      </c>
      <c r="AO460" s="1442" t="e">
        <f>AO459/AM459</f>
        <v>#DIV/0!</v>
      </c>
      <c r="AP460" s="1442" t="e">
        <f>AP459/AM459</f>
        <v>#DIV/0!</v>
      </c>
      <c r="AQ460" s="1243"/>
      <c r="AR460" s="1443" t="s">
        <v>549</v>
      </c>
      <c r="AS460" s="1452"/>
      <c r="AT460" s="1452"/>
      <c r="AU460" s="1442" t="e">
        <f>SUM(AV460:AX460)</f>
        <v>#DIV/0!</v>
      </c>
      <c r="AV460" s="1442" t="e">
        <f>AV459/AU459</f>
        <v>#DIV/0!</v>
      </c>
      <c r="AW460" s="1442" t="e">
        <f>AW459/AU459</f>
        <v>#DIV/0!</v>
      </c>
      <c r="AX460" s="1442" t="e">
        <f>AX459/AU459</f>
        <v>#DIV/0!</v>
      </c>
      <c r="AY460" s="1243"/>
      <c r="AZ460" s="1443" t="s">
        <v>549</v>
      </c>
      <c r="BA460" s="1452"/>
      <c r="BB460" s="1452"/>
      <c r="BC460" s="1442" t="e">
        <f>SUM(BD460:BF460)</f>
        <v>#DIV/0!</v>
      </c>
      <c r="BD460" s="1442" t="e">
        <f>BD459/BC459</f>
        <v>#DIV/0!</v>
      </c>
      <c r="BE460" s="1442" t="e">
        <f>BE459/BC459</f>
        <v>#DIV/0!</v>
      </c>
      <c r="BF460" s="1442" t="e">
        <f>BF459/BC459</f>
        <v>#DIV/0!</v>
      </c>
      <c r="BG460" s="1243"/>
      <c r="BH460" s="1443" t="s">
        <v>549</v>
      </c>
      <c r="BI460" s="1452"/>
      <c r="BJ460" s="1452"/>
      <c r="BK460" s="1442" t="e">
        <f>SUM(BL460:BN460)</f>
        <v>#DIV/0!</v>
      </c>
      <c r="BL460" s="1442" t="e">
        <f>BL459/BK459</f>
        <v>#DIV/0!</v>
      </c>
      <c r="BM460" s="1442" t="e">
        <f>BM459/BK459</f>
        <v>#DIV/0!</v>
      </c>
      <c r="BN460" s="1442" t="e">
        <f>BN459/BK459</f>
        <v>#DIV/0!</v>
      </c>
      <c r="BO460" s="1243"/>
      <c r="BP460" s="1443" t="s">
        <v>549</v>
      </c>
      <c r="BQ460" s="1452"/>
      <c r="BR460" s="1452"/>
      <c r="BS460" s="1442" t="e">
        <f>SUM(BT460:BV460)</f>
        <v>#DIV/0!</v>
      </c>
      <c r="BT460" s="1442" t="e">
        <f>BT459/BS459</f>
        <v>#DIV/0!</v>
      </c>
      <c r="BU460" s="1442" t="e">
        <f>BU459/BS459</f>
        <v>#DIV/0!</v>
      </c>
      <c r="BV460" s="1442" t="e">
        <f>BV459/BS459</f>
        <v>#DIV/0!</v>
      </c>
      <c r="BW460" s="1243"/>
      <c r="BX460" s="1443" t="s">
        <v>549</v>
      </c>
      <c r="BY460" s="1452"/>
      <c r="BZ460" s="1452"/>
      <c r="CA460" s="1442" t="e">
        <f>SUM(CB460:CD460)</f>
        <v>#DIV/0!</v>
      </c>
      <c r="CB460" s="1442" t="e">
        <f>CB459/CA459</f>
        <v>#DIV/0!</v>
      </c>
      <c r="CC460" s="1442" t="e">
        <f>CC459/CA459</f>
        <v>#DIV/0!</v>
      </c>
      <c r="CD460" s="1442" t="e">
        <f>CD459/CA459</f>
        <v>#DIV/0!</v>
      </c>
      <c r="CE460" s="1243"/>
      <c r="CF460" s="1443" t="s">
        <v>549</v>
      </c>
      <c r="CG460" s="1452"/>
      <c r="CH460" s="1452"/>
      <c r="CI460" s="1442" t="e">
        <f>SUM(CJ460:CL460)</f>
        <v>#DIV/0!</v>
      </c>
      <c r="CJ460" s="1442" t="e">
        <f>CJ459/CI459</f>
        <v>#DIV/0!</v>
      </c>
      <c r="CK460" s="1442" t="e">
        <f>CK459/CI459</f>
        <v>#DIV/0!</v>
      </c>
      <c r="CL460" s="1442" t="e">
        <f>CL459/CI459</f>
        <v>#DIV/0!</v>
      </c>
      <c r="CM460" s="1243"/>
      <c r="CN460" s="1443" t="s">
        <v>549</v>
      </c>
      <c r="CO460" s="1452"/>
      <c r="CP460" s="1452"/>
      <c r="CQ460" s="1442" t="e">
        <f>SUM(CR460:CT460)</f>
        <v>#DIV/0!</v>
      </c>
      <c r="CR460" s="1442" t="e">
        <f>CR459/CQ459</f>
        <v>#DIV/0!</v>
      </c>
      <c r="CS460" s="1442" t="e">
        <f>CS459/CQ459</f>
        <v>#DIV/0!</v>
      </c>
      <c r="CT460" s="1442" t="e">
        <f>CT459/CQ459</f>
        <v>#DIV/0!</v>
      </c>
      <c r="CU460" s="1243"/>
      <c r="CV460" s="1443" t="s">
        <v>549</v>
      </c>
      <c r="CW460" s="1452"/>
      <c r="CX460" s="1452"/>
      <c r="CY460" s="1442" t="e">
        <f>SUM(CZ460:DB460)</f>
        <v>#DIV/0!</v>
      </c>
      <c r="CZ460" s="1442" t="e">
        <f>CZ459/CY459</f>
        <v>#DIV/0!</v>
      </c>
      <c r="DA460" s="1442" t="e">
        <f>DA459/CY459</f>
        <v>#DIV/0!</v>
      </c>
      <c r="DB460" s="1442" t="e">
        <f>DB459/CY459</f>
        <v>#DIV/0!</v>
      </c>
      <c r="DC460" s="1243"/>
      <c r="DD460" s="1443" t="s">
        <v>549</v>
      </c>
      <c r="DE460" s="1452"/>
      <c r="DF460" s="1452"/>
      <c r="DG460" s="1442" t="e">
        <f>SUM(DH460:DJ460)</f>
        <v>#DIV/0!</v>
      </c>
      <c r="DH460" s="1442" t="e">
        <f>DH459/DG459</f>
        <v>#DIV/0!</v>
      </c>
      <c r="DI460" s="1442" t="e">
        <f>DI459/DG459</f>
        <v>#DIV/0!</v>
      </c>
      <c r="DJ460" s="1442" t="e">
        <f>DJ459/DG459</f>
        <v>#DIV/0!</v>
      </c>
      <c r="DK460" s="1243"/>
      <c r="DL460" s="1443" t="s">
        <v>549</v>
      </c>
      <c r="DM460" s="1452"/>
      <c r="DN460" s="1452"/>
      <c r="DO460" s="1442" t="e">
        <f>SUM(DP460:DR460)</f>
        <v>#DIV/0!</v>
      </c>
      <c r="DP460" s="1442" t="e">
        <f>DP459/DO459</f>
        <v>#DIV/0!</v>
      </c>
      <c r="DQ460" s="1442" t="e">
        <f>DQ459/DO459</f>
        <v>#DIV/0!</v>
      </c>
      <c r="DR460" s="1442" t="e">
        <f>DR459/DO459</f>
        <v>#DIV/0!</v>
      </c>
      <c r="DS460" s="1243"/>
      <c r="DT460" s="1443" t="s">
        <v>549</v>
      </c>
      <c r="DU460" s="1452"/>
      <c r="DV460" s="1452"/>
      <c r="DW460" s="1442" t="e">
        <f>SUM(DX460:DZ460)</f>
        <v>#DIV/0!</v>
      </c>
      <c r="DX460" s="1442" t="e">
        <f>DX459/DW459</f>
        <v>#DIV/0!</v>
      </c>
      <c r="DY460" s="1442" t="e">
        <f>DY459/DW459</f>
        <v>#DIV/0!</v>
      </c>
      <c r="DZ460" s="1442" t="e">
        <f>DZ459/DW459</f>
        <v>#DIV/0!</v>
      </c>
      <c r="EA460" s="1243"/>
      <c r="EB460" s="1443" t="s">
        <v>549</v>
      </c>
      <c r="EC460" s="1452"/>
      <c r="ED460" s="1452"/>
      <c r="EE460" s="1442" t="e">
        <f>SUM(EF460:EH460)</f>
        <v>#DIV/0!</v>
      </c>
      <c r="EF460" s="1442" t="e">
        <f>EF459/EE459</f>
        <v>#DIV/0!</v>
      </c>
      <c r="EG460" s="1442" t="e">
        <f>EG459/EE459</f>
        <v>#DIV/0!</v>
      </c>
      <c r="EH460" s="1442" t="e">
        <f>EH459/EE459</f>
        <v>#DIV/0!</v>
      </c>
      <c r="EI460" s="1243"/>
      <c r="EJ460" s="1443" t="s">
        <v>549</v>
      </c>
      <c r="EK460" s="1452"/>
      <c r="EL460" s="1452"/>
      <c r="EM460" s="1442" t="e">
        <f>SUM(EN460:EP460)</f>
        <v>#DIV/0!</v>
      </c>
      <c r="EN460" s="1442" t="e">
        <f>EN459/EM459</f>
        <v>#DIV/0!</v>
      </c>
      <c r="EO460" s="1442" t="e">
        <f>EO459/EM459</f>
        <v>#DIV/0!</v>
      </c>
      <c r="EP460" s="1442" t="e">
        <f>EP459/EM459</f>
        <v>#DIV/0!</v>
      </c>
      <c r="EQ460" s="1243"/>
      <c r="ER460" s="1443" t="s">
        <v>549</v>
      </c>
      <c r="ES460" s="1452"/>
      <c r="ET460" s="1452"/>
      <c r="EU460" s="1442" t="e">
        <f>SUM(EV460:EX460)</f>
        <v>#DIV/0!</v>
      </c>
      <c r="EV460" s="1442" t="e">
        <f>EV459/EU459</f>
        <v>#DIV/0!</v>
      </c>
      <c r="EW460" s="1442" t="e">
        <f>EW459/EU459</f>
        <v>#DIV/0!</v>
      </c>
      <c r="EX460" s="1442" t="e">
        <f>EX459/EU459</f>
        <v>#DIV/0!</v>
      </c>
      <c r="EY460" s="1243"/>
      <c r="EZ460" s="1443" t="s">
        <v>549</v>
      </c>
      <c r="FA460" s="1452"/>
      <c r="FB460" s="1452"/>
      <c r="FC460" s="1442" t="e">
        <f>SUM(FD460:FF460)</f>
        <v>#DIV/0!</v>
      </c>
      <c r="FD460" s="1442" t="e">
        <f>FD459/FC459</f>
        <v>#DIV/0!</v>
      </c>
      <c r="FE460" s="1442" t="e">
        <f>FE459/FC459</f>
        <v>#DIV/0!</v>
      </c>
      <c r="FF460" s="1442" t="e">
        <f>FF459/FC459</f>
        <v>#DIV/0!</v>
      </c>
      <c r="FG460" s="1243"/>
      <c r="FH460" s="1443" t="s">
        <v>549</v>
      </c>
      <c r="FI460" s="1452"/>
      <c r="FJ460" s="1452"/>
      <c r="FK460" s="1442" t="e">
        <f>SUM(FL460:FN460)</f>
        <v>#DIV/0!</v>
      </c>
      <c r="FL460" s="1442" t="e">
        <f>FL459/FK459</f>
        <v>#DIV/0!</v>
      </c>
      <c r="FM460" s="1442" t="e">
        <f>FM459/FK459</f>
        <v>#DIV/0!</v>
      </c>
      <c r="FN460" s="1442" t="e">
        <f>FN459/FK459</f>
        <v>#DIV/0!</v>
      </c>
      <c r="FO460" s="1243"/>
    </row>
    <row r="461" spans="2:171" ht="16.5" thickBot="1">
      <c r="K461" s="1451"/>
      <c r="S461" s="1243"/>
      <c r="AA461" s="1243"/>
      <c r="AI461" s="1243"/>
      <c r="AQ461" s="1243"/>
      <c r="AY461" s="1243"/>
      <c r="BG461" s="1243"/>
      <c r="BO461" s="1243"/>
      <c r="BW461" s="1243"/>
      <c r="CE461" s="1243"/>
      <c r="CM461" s="1243"/>
      <c r="CU461" s="1243"/>
      <c r="DC461" s="1243"/>
      <c r="DK461" s="1243"/>
      <c r="DS461" s="1243"/>
      <c r="EA461" s="1243"/>
      <c r="EI461" s="1243"/>
      <c r="EQ461" s="1243"/>
      <c r="EY461" s="1243"/>
      <c r="FG461" s="1243"/>
      <c r="FO461" s="1243"/>
    </row>
    <row r="462" spans="2:171" ht="18" thickTop="1" thickBot="1">
      <c r="D462" s="1445"/>
      <c r="E462" s="132"/>
      <c r="F462" s="132"/>
      <c r="G462" s="1454"/>
      <c r="H462" s="1455"/>
      <c r="I462" s="1455"/>
      <c r="J462" s="1456"/>
      <c r="K462" s="1243"/>
      <c r="O462" s="1454"/>
      <c r="P462" s="1455"/>
      <c r="Q462" s="1455"/>
      <c r="R462" s="1456"/>
      <c r="S462" s="1243"/>
      <c r="W462" s="1454"/>
      <c r="X462" s="1455"/>
      <c r="Y462" s="1455"/>
      <c r="Z462" s="1456"/>
      <c r="AA462" s="1243"/>
      <c r="AE462" s="1454"/>
      <c r="AF462" s="1455"/>
      <c r="AG462" s="1455"/>
      <c r="AH462" s="1456"/>
      <c r="AI462" s="1243"/>
      <c r="AM462" s="1454"/>
      <c r="AN462" s="1455"/>
      <c r="AO462" s="1455"/>
      <c r="AP462" s="1456"/>
      <c r="AQ462" s="1243"/>
      <c r="AU462" s="1454"/>
      <c r="AV462" s="1455"/>
      <c r="AW462" s="1455"/>
      <c r="AX462" s="1456"/>
      <c r="AY462" s="1243"/>
      <c r="BC462" s="1454"/>
      <c r="BD462" s="1455"/>
      <c r="BE462" s="1455"/>
      <c r="BF462" s="1456"/>
      <c r="BG462" s="1243"/>
      <c r="BK462" s="1454"/>
      <c r="BL462" s="1455"/>
      <c r="BM462" s="1455"/>
      <c r="BN462" s="1456"/>
      <c r="BO462" s="1243"/>
      <c r="BS462" s="1454"/>
      <c r="BT462" s="1455"/>
      <c r="BU462" s="1455"/>
      <c r="BV462" s="1456"/>
      <c r="BW462" s="1243"/>
      <c r="CA462" s="1454"/>
      <c r="CB462" s="1455"/>
      <c r="CC462" s="1455"/>
      <c r="CD462" s="1456"/>
      <c r="CE462" s="1243"/>
      <c r="CI462" s="1454"/>
      <c r="CJ462" s="1455"/>
      <c r="CK462" s="1455"/>
      <c r="CL462" s="1456"/>
      <c r="CM462" s="1243"/>
      <c r="CQ462" s="1454"/>
      <c r="CR462" s="1455"/>
      <c r="CS462" s="1455"/>
      <c r="CT462" s="1456"/>
      <c r="CU462" s="1243"/>
      <c r="CY462" s="1454"/>
      <c r="CZ462" s="1455"/>
      <c r="DA462" s="1455"/>
      <c r="DB462" s="1456"/>
      <c r="DC462" s="1243"/>
      <c r="DG462" s="1454"/>
      <c r="DH462" s="1455"/>
      <c r="DI462" s="1455"/>
      <c r="DJ462" s="1456"/>
      <c r="DK462" s="1243"/>
      <c r="DO462" s="1454"/>
      <c r="DP462" s="1455"/>
      <c r="DQ462" s="1455"/>
      <c r="DR462" s="1456"/>
      <c r="DS462" s="1243"/>
      <c r="DW462" s="1454"/>
      <c r="DX462" s="1455"/>
      <c r="DY462" s="1455"/>
      <c r="DZ462" s="1456"/>
      <c r="EA462" s="1243"/>
      <c r="EE462" s="1454"/>
      <c r="EF462" s="1455"/>
      <c r="EG462" s="1455"/>
      <c r="EH462" s="1456"/>
      <c r="EI462" s="1243"/>
      <c r="EM462" s="1454"/>
      <c r="EN462" s="1455"/>
      <c r="EO462" s="1455"/>
      <c r="EP462" s="1456"/>
      <c r="EQ462" s="1243"/>
      <c r="EU462" s="1454"/>
      <c r="EV462" s="1455"/>
      <c r="EW462" s="1455"/>
      <c r="EX462" s="1456"/>
      <c r="EY462" s="1243"/>
      <c r="FC462" s="1454"/>
      <c r="FD462" s="1455"/>
      <c r="FE462" s="1455"/>
      <c r="FF462" s="1456"/>
      <c r="FG462" s="1243"/>
      <c r="FK462" s="1454"/>
      <c r="FL462" s="1455"/>
      <c r="FM462" s="1455"/>
      <c r="FN462" s="1456"/>
      <c r="FO462" s="1243"/>
    </row>
    <row r="463" spans="2:171" ht="16.5">
      <c r="D463" s="1457"/>
      <c r="E463" s="1458"/>
      <c r="F463" s="132"/>
      <c r="G463" s="1459"/>
      <c r="H463" s="1460"/>
      <c r="I463" s="1460"/>
      <c r="J463" s="1461"/>
      <c r="K463" s="1243"/>
      <c r="O463" s="1459"/>
      <c r="P463" s="1460"/>
      <c r="Q463" s="1460"/>
      <c r="R463" s="1461"/>
      <c r="S463" s="1243"/>
      <c r="W463" s="1459"/>
      <c r="X463" s="1460"/>
      <c r="Y463" s="1460"/>
      <c r="Z463" s="1461"/>
      <c r="AA463" s="1243"/>
      <c r="AE463" s="1459"/>
      <c r="AF463" s="1460"/>
      <c r="AG463" s="1460"/>
      <c r="AH463" s="1461"/>
      <c r="AI463" s="1243"/>
      <c r="AM463" s="1459"/>
      <c r="AN463" s="1460"/>
      <c r="AO463" s="1460"/>
      <c r="AP463" s="1461"/>
      <c r="AQ463" s="1243"/>
      <c r="AU463" s="1459"/>
      <c r="AV463" s="1460"/>
      <c r="AW463" s="1460"/>
      <c r="AX463" s="1461"/>
      <c r="AY463" s="1243"/>
      <c r="BC463" s="1459"/>
      <c r="BD463" s="1460"/>
      <c r="BE463" s="1460"/>
      <c r="BF463" s="1461"/>
      <c r="BG463" s="1243"/>
      <c r="BK463" s="1459"/>
      <c r="BL463" s="1460"/>
      <c r="BM463" s="1460"/>
      <c r="BN463" s="1461"/>
      <c r="BO463" s="1243"/>
      <c r="BS463" s="1459"/>
      <c r="BT463" s="1460"/>
      <c r="BU463" s="1460"/>
      <c r="BV463" s="1461"/>
      <c r="BW463" s="1243"/>
      <c r="CA463" s="1459"/>
      <c r="CB463" s="1460"/>
      <c r="CC463" s="1460"/>
      <c r="CD463" s="1461"/>
      <c r="CE463" s="1243"/>
      <c r="CI463" s="1459"/>
      <c r="CJ463" s="1460"/>
      <c r="CK463" s="1460"/>
      <c r="CL463" s="1461"/>
      <c r="CM463" s="1243"/>
      <c r="CQ463" s="1459"/>
      <c r="CR463" s="1460"/>
      <c r="CS463" s="1460"/>
      <c r="CT463" s="1461"/>
      <c r="CU463" s="1243"/>
      <c r="CY463" s="1459"/>
      <c r="CZ463" s="1460"/>
      <c r="DA463" s="1460"/>
      <c r="DB463" s="1461"/>
      <c r="DC463" s="1243"/>
      <c r="DG463" s="1459"/>
      <c r="DH463" s="1460"/>
      <c r="DI463" s="1460"/>
      <c r="DJ463" s="1461"/>
      <c r="DK463" s="1243"/>
      <c r="DO463" s="1459"/>
      <c r="DP463" s="1460"/>
      <c r="DQ463" s="1460"/>
      <c r="DR463" s="1461"/>
      <c r="DS463" s="1243"/>
      <c r="DW463" s="1459"/>
      <c r="DX463" s="1460"/>
      <c r="DY463" s="1460"/>
      <c r="DZ463" s="1461"/>
      <c r="EA463" s="1243"/>
      <c r="EE463" s="1459"/>
      <c r="EF463" s="1460"/>
      <c r="EG463" s="1460"/>
      <c r="EH463" s="1461"/>
      <c r="EI463" s="1243"/>
      <c r="EM463" s="1459"/>
      <c r="EN463" s="1460"/>
      <c r="EO463" s="1460"/>
      <c r="EP463" s="1461"/>
      <c r="EQ463" s="1243"/>
      <c r="EU463" s="1459"/>
      <c r="EV463" s="1460"/>
      <c r="EW463" s="1460"/>
      <c r="EX463" s="1461"/>
      <c r="EY463" s="1243"/>
      <c r="FC463" s="1459"/>
      <c r="FD463" s="1460"/>
      <c r="FE463" s="1460"/>
      <c r="FF463" s="1461"/>
      <c r="FG463" s="1243"/>
      <c r="FK463" s="1459"/>
      <c r="FL463" s="1460"/>
      <c r="FM463" s="1460"/>
      <c r="FN463" s="1461"/>
      <c r="FO463" s="1243"/>
    </row>
    <row r="464" spans="2:171" ht="16.5">
      <c r="D464" s="1457"/>
      <c r="E464" s="1458"/>
      <c r="F464" s="132"/>
      <c r="G464" s="1459" t="s">
        <v>349</v>
      </c>
      <c r="H464" s="1462">
        <v>0</v>
      </c>
      <c r="I464" s="1462">
        <v>0</v>
      </c>
      <c r="J464" s="1463">
        <v>1</v>
      </c>
      <c r="K464" s="1451"/>
      <c r="O464" s="1459" t="s">
        <v>349</v>
      </c>
      <c r="P464" s="1462">
        <v>0</v>
      </c>
      <c r="Q464" s="1462">
        <v>0</v>
      </c>
      <c r="R464" s="1463">
        <v>1</v>
      </c>
      <c r="S464" s="1451"/>
      <c r="W464" s="1459" t="s">
        <v>349</v>
      </c>
      <c r="X464" s="1462">
        <v>0</v>
      </c>
      <c r="Y464" s="1462">
        <v>0</v>
      </c>
      <c r="Z464" s="1463">
        <v>1</v>
      </c>
      <c r="AA464" s="1451"/>
      <c r="AE464" s="1459" t="s">
        <v>349</v>
      </c>
      <c r="AF464" s="1462">
        <v>0</v>
      </c>
      <c r="AG464" s="1462">
        <v>0</v>
      </c>
      <c r="AH464" s="1463">
        <v>1</v>
      </c>
      <c r="AI464" s="1451"/>
      <c r="AM464" s="1459" t="s">
        <v>349</v>
      </c>
      <c r="AN464" s="1462">
        <v>0</v>
      </c>
      <c r="AO464" s="1462">
        <v>0</v>
      </c>
      <c r="AP464" s="1463">
        <v>1</v>
      </c>
      <c r="AQ464" s="1451"/>
      <c r="AU464" s="1459" t="s">
        <v>349</v>
      </c>
      <c r="AV464" s="1462">
        <v>0</v>
      </c>
      <c r="AW464" s="1462">
        <v>0</v>
      </c>
      <c r="AX464" s="1463">
        <v>1</v>
      </c>
      <c r="AY464" s="1451"/>
      <c r="BC464" s="1459" t="s">
        <v>349</v>
      </c>
      <c r="BD464" s="1462">
        <v>0</v>
      </c>
      <c r="BE464" s="1462">
        <v>0</v>
      </c>
      <c r="BF464" s="1463">
        <v>1</v>
      </c>
      <c r="BG464" s="1451"/>
      <c r="BK464" s="1459" t="s">
        <v>349</v>
      </c>
      <c r="BL464" s="1462">
        <v>0</v>
      </c>
      <c r="BM464" s="1462">
        <v>0</v>
      </c>
      <c r="BN464" s="1463">
        <v>1</v>
      </c>
      <c r="BO464" s="1451"/>
      <c r="BS464" s="1459" t="s">
        <v>349</v>
      </c>
      <c r="BT464" s="1462">
        <v>0</v>
      </c>
      <c r="BU464" s="1462">
        <v>0</v>
      </c>
      <c r="BV464" s="1463">
        <v>1</v>
      </c>
      <c r="BW464" s="1451"/>
      <c r="CA464" s="1459" t="s">
        <v>349</v>
      </c>
      <c r="CB464" s="1462">
        <v>0</v>
      </c>
      <c r="CC464" s="1462">
        <v>0</v>
      </c>
      <c r="CD464" s="1463">
        <v>1</v>
      </c>
      <c r="CE464" s="1451"/>
      <c r="CI464" s="1459" t="s">
        <v>349</v>
      </c>
      <c r="CJ464" s="1462">
        <v>0</v>
      </c>
      <c r="CK464" s="1462">
        <v>0</v>
      </c>
      <c r="CL464" s="1463">
        <v>1</v>
      </c>
      <c r="CM464" s="1451"/>
      <c r="CQ464" s="1459" t="s">
        <v>349</v>
      </c>
      <c r="CR464" s="1462">
        <v>0</v>
      </c>
      <c r="CS464" s="1462">
        <v>0</v>
      </c>
      <c r="CT464" s="1463">
        <v>1</v>
      </c>
      <c r="CU464" s="1451"/>
      <c r="CY464" s="1459" t="s">
        <v>349</v>
      </c>
      <c r="CZ464" s="1462">
        <v>0</v>
      </c>
      <c r="DA464" s="1462">
        <v>0</v>
      </c>
      <c r="DB464" s="1463">
        <v>1</v>
      </c>
      <c r="DC464" s="1451"/>
      <c r="DG464" s="1459" t="s">
        <v>349</v>
      </c>
      <c r="DH464" s="1462">
        <v>0</v>
      </c>
      <c r="DI464" s="1462">
        <v>0</v>
      </c>
      <c r="DJ464" s="1463">
        <v>1</v>
      </c>
      <c r="DK464" s="1451"/>
      <c r="DO464" s="1459" t="s">
        <v>349</v>
      </c>
      <c r="DP464" s="1462">
        <v>0</v>
      </c>
      <c r="DQ464" s="1462">
        <v>0</v>
      </c>
      <c r="DR464" s="1463">
        <v>1</v>
      </c>
      <c r="DS464" s="1451"/>
      <c r="DW464" s="1459" t="s">
        <v>349</v>
      </c>
      <c r="DX464" s="1462">
        <v>0</v>
      </c>
      <c r="DY464" s="1462">
        <v>0</v>
      </c>
      <c r="DZ464" s="1463">
        <v>1</v>
      </c>
      <c r="EA464" s="1451"/>
      <c r="EE464" s="1459" t="s">
        <v>349</v>
      </c>
      <c r="EF464" s="1462">
        <v>0</v>
      </c>
      <c r="EG464" s="1462">
        <v>0</v>
      </c>
      <c r="EH464" s="1463">
        <v>1</v>
      </c>
      <c r="EI464" s="1451"/>
      <c r="EM464" s="1459" t="s">
        <v>349</v>
      </c>
      <c r="EN464" s="1462">
        <v>0</v>
      </c>
      <c r="EO464" s="1462">
        <v>0</v>
      </c>
      <c r="EP464" s="1463">
        <v>1</v>
      </c>
      <c r="EQ464" s="1451"/>
      <c r="EU464" s="1459" t="s">
        <v>349</v>
      </c>
      <c r="EV464" s="1462">
        <v>0</v>
      </c>
      <c r="EW464" s="1462">
        <v>0</v>
      </c>
      <c r="EX464" s="1463">
        <v>1</v>
      </c>
      <c r="EY464" s="1451"/>
      <c r="FC464" s="1459" t="s">
        <v>349</v>
      </c>
      <c r="FD464" s="1462">
        <v>0</v>
      </c>
      <c r="FE464" s="1462">
        <v>0</v>
      </c>
      <c r="FF464" s="1463">
        <v>1</v>
      </c>
      <c r="FG464" s="1451"/>
      <c r="FK464" s="1459" t="s">
        <v>349</v>
      </c>
      <c r="FL464" s="1462">
        <v>0</v>
      </c>
      <c r="FM464" s="1462">
        <v>0</v>
      </c>
      <c r="FN464" s="1463">
        <v>1</v>
      </c>
      <c r="FO464" s="1451"/>
    </row>
    <row r="465" spans="4:171" ht="16.5">
      <c r="D465" s="1457"/>
      <c r="E465" s="1458"/>
      <c r="F465" s="132"/>
      <c r="G465" s="1459" t="s">
        <v>351</v>
      </c>
      <c r="H465" s="1462">
        <v>1</v>
      </c>
      <c r="I465" s="1462">
        <v>0</v>
      </c>
      <c r="J465" s="1463">
        <v>0</v>
      </c>
      <c r="K465" s="1243"/>
      <c r="O465" s="1459" t="s">
        <v>351</v>
      </c>
      <c r="P465" s="1462">
        <v>1</v>
      </c>
      <c r="Q465" s="1462">
        <v>0</v>
      </c>
      <c r="R465" s="1463">
        <v>0</v>
      </c>
      <c r="S465" s="1243"/>
      <c r="W465" s="1459" t="s">
        <v>351</v>
      </c>
      <c r="X465" s="1462">
        <v>1</v>
      </c>
      <c r="Y465" s="1462">
        <v>0</v>
      </c>
      <c r="Z465" s="1463">
        <v>0</v>
      </c>
      <c r="AA465" s="1243"/>
      <c r="AE465" s="1459" t="s">
        <v>351</v>
      </c>
      <c r="AF465" s="1462">
        <v>1</v>
      </c>
      <c r="AG465" s="1462">
        <v>0</v>
      </c>
      <c r="AH465" s="1463">
        <v>0</v>
      </c>
      <c r="AI465" s="1243"/>
      <c r="AM465" s="1459" t="s">
        <v>351</v>
      </c>
      <c r="AN465" s="1462">
        <v>1</v>
      </c>
      <c r="AO465" s="1462">
        <v>0</v>
      </c>
      <c r="AP465" s="1463">
        <v>0</v>
      </c>
      <c r="AQ465" s="1243"/>
      <c r="AU465" s="1459" t="s">
        <v>351</v>
      </c>
      <c r="AV465" s="1462">
        <v>1</v>
      </c>
      <c r="AW465" s="1462">
        <v>0</v>
      </c>
      <c r="AX465" s="1463">
        <v>0</v>
      </c>
      <c r="AY465" s="1243"/>
      <c r="BC465" s="1459" t="s">
        <v>351</v>
      </c>
      <c r="BD465" s="1462">
        <v>1</v>
      </c>
      <c r="BE465" s="1462">
        <v>0</v>
      </c>
      <c r="BF465" s="1463">
        <v>0</v>
      </c>
      <c r="BG465" s="1243"/>
      <c r="BK465" s="1459" t="s">
        <v>351</v>
      </c>
      <c r="BL465" s="1462">
        <v>1</v>
      </c>
      <c r="BM465" s="1462">
        <v>0</v>
      </c>
      <c r="BN465" s="1463">
        <v>0</v>
      </c>
      <c r="BO465" s="1243"/>
      <c r="BS465" s="1459" t="s">
        <v>351</v>
      </c>
      <c r="BT465" s="1462">
        <v>1</v>
      </c>
      <c r="BU465" s="1462">
        <v>0</v>
      </c>
      <c r="BV465" s="1463">
        <v>0</v>
      </c>
      <c r="BW465" s="1243"/>
      <c r="CA465" s="1459" t="s">
        <v>351</v>
      </c>
      <c r="CB465" s="1462">
        <v>1</v>
      </c>
      <c r="CC465" s="1462">
        <v>0</v>
      </c>
      <c r="CD465" s="1463">
        <v>0</v>
      </c>
      <c r="CE465" s="1243"/>
      <c r="CI465" s="1459" t="s">
        <v>351</v>
      </c>
      <c r="CJ465" s="1462">
        <v>1</v>
      </c>
      <c r="CK465" s="1462">
        <v>0</v>
      </c>
      <c r="CL465" s="1463">
        <v>0</v>
      </c>
      <c r="CM465" s="1243"/>
      <c r="CQ465" s="1459" t="s">
        <v>351</v>
      </c>
      <c r="CR465" s="1462">
        <v>1</v>
      </c>
      <c r="CS465" s="1462">
        <v>0</v>
      </c>
      <c r="CT465" s="1463">
        <v>0</v>
      </c>
      <c r="CU465" s="1243"/>
      <c r="CY465" s="1459" t="s">
        <v>351</v>
      </c>
      <c r="CZ465" s="1462">
        <v>1</v>
      </c>
      <c r="DA465" s="1462">
        <v>0</v>
      </c>
      <c r="DB465" s="1463">
        <v>0</v>
      </c>
      <c r="DC465" s="1243"/>
      <c r="DG465" s="1459" t="s">
        <v>351</v>
      </c>
      <c r="DH465" s="1462">
        <v>1</v>
      </c>
      <c r="DI465" s="1462">
        <v>0</v>
      </c>
      <c r="DJ465" s="1463">
        <v>0</v>
      </c>
      <c r="DK465" s="1243"/>
      <c r="DO465" s="1459" t="s">
        <v>351</v>
      </c>
      <c r="DP465" s="1462">
        <v>1</v>
      </c>
      <c r="DQ465" s="1462">
        <v>0</v>
      </c>
      <c r="DR465" s="1463">
        <v>0</v>
      </c>
      <c r="DS465" s="1243"/>
      <c r="DW465" s="1459" t="s">
        <v>351</v>
      </c>
      <c r="DX465" s="1462">
        <v>1</v>
      </c>
      <c r="DY465" s="1462">
        <v>0</v>
      </c>
      <c r="DZ465" s="1463">
        <v>0</v>
      </c>
      <c r="EA465" s="1243"/>
      <c r="EE465" s="1459" t="s">
        <v>351</v>
      </c>
      <c r="EF465" s="1462">
        <v>1</v>
      </c>
      <c r="EG465" s="1462">
        <v>0</v>
      </c>
      <c r="EH465" s="1463">
        <v>0</v>
      </c>
      <c r="EI465" s="1243"/>
      <c r="EM465" s="1459" t="s">
        <v>351</v>
      </c>
      <c r="EN465" s="1462">
        <v>1</v>
      </c>
      <c r="EO465" s="1462">
        <v>0</v>
      </c>
      <c r="EP465" s="1463">
        <v>0</v>
      </c>
      <c r="EQ465" s="1243"/>
      <c r="EU465" s="1459" t="s">
        <v>351</v>
      </c>
      <c r="EV465" s="1462">
        <v>1</v>
      </c>
      <c r="EW465" s="1462">
        <v>0</v>
      </c>
      <c r="EX465" s="1463">
        <v>0</v>
      </c>
      <c r="EY465" s="1243"/>
      <c r="FC465" s="1459" t="s">
        <v>351</v>
      </c>
      <c r="FD465" s="1462">
        <v>1</v>
      </c>
      <c r="FE465" s="1462">
        <v>0</v>
      </c>
      <c r="FF465" s="1463">
        <v>0</v>
      </c>
      <c r="FG465" s="1243"/>
      <c r="FK465" s="1459" t="s">
        <v>351</v>
      </c>
      <c r="FL465" s="1462">
        <v>1</v>
      </c>
      <c r="FM465" s="1462">
        <v>0</v>
      </c>
      <c r="FN465" s="1463">
        <v>0</v>
      </c>
      <c r="FO465" s="1243"/>
    </row>
    <row r="466" spans="4:171" ht="16.5">
      <c r="D466" s="1457"/>
      <c r="E466" s="1458"/>
      <c r="F466" s="132"/>
      <c r="G466" s="1459" t="s">
        <v>350</v>
      </c>
      <c r="H466" s="1462">
        <v>0</v>
      </c>
      <c r="I466" s="1462">
        <v>1</v>
      </c>
      <c r="J466" s="1463">
        <v>0</v>
      </c>
      <c r="K466" s="1243"/>
      <c r="O466" s="1459" t="s">
        <v>350</v>
      </c>
      <c r="P466" s="1462">
        <v>0</v>
      </c>
      <c r="Q466" s="1462">
        <v>1</v>
      </c>
      <c r="R466" s="1463">
        <v>0</v>
      </c>
      <c r="S466" s="1243"/>
      <c r="W466" s="1459" t="s">
        <v>350</v>
      </c>
      <c r="X466" s="1462">
        <v>0</v>
      </c>
      <c r="Y466" s="1462">
        <v>1</v>
      </c>
      <c r="Z466" s="1463">
        <v>0</v>
      </c>
      <c r="AA466" s="1243"/>
      <c r="AE466" s="1459" t="s">
        <v>350</v>
      </c>
      <c r="AF466" s="1462">
        <v>0</v>
      </c>
      <c r="AG466" s="1462">
        <v>1</v>
      </c>
      <c r="AH466" s="1463">
        <v>0</v>
      </c>
      <c r="AI466" s="1243"/>
      <c r="AM466" s="1459" t="s">
        <v>350</v>
      </c>
      <c r="AN466" s="1462">
        <v>0</v>
      </c>
      <c r="AO466" s="1462">
        <v>1</v>
      </c>
      <c r="AP466" s="1463">
        <v>0</v>
      </c>
      <c r="AQ466" s="1243"/>
      <c r="AU466" s="1459" t="s">
        <v>350</v>
      </c>
      <c r="AV466" s="1462">
        <v>0</v>
      </c>
      <c r="AW466" s="1462">
        <v>1</v>
      </c>
      <c r="AX466" s="1463">
        <v>0</v>
      </c>
      <c r="AY466" s="1243"/>
      <c r="BC466" s="1459" t="s">
        <v>350</v>
      </c>
      <c r="BD466" s="1462">
        <v>0</v>
      </c>
      <c r="BE466" s="1462">
        <v>1</v>
      </c>
      <c r="BF466" s="1463">
        <v>0</v>
      </c>
      <c r="BG466" s="1243"/>
      <c r="BK466" s="1459" t="s">
        <v>350</v>
      </c>
      <c r="BL466" s="1462">
        <v>0</v>
      </c>
      <c r="BM466" s="1462">
        <v>1</v>
      </c>
      <c r="BN466" s="1463">
        <v>0</v>
      </c>
      <c r="BO466" s="1243"/>
      <c r="BS466" s="1459" t="s">
        <v>350</v>
      </c>
      <c r="BT466" s="1462">
        <v>0</v>
      </c>
      <c r="BU466" s="1462">
        <v>1</v>
      </c>
      <c r="BV466" s="1463">
        <v>0</v>
      </c>
      <c r="BW466" s="1243"/>
      <c r="CA466" s="1459" t="s">
        <v>350</v>
      </c>
      <c r="CB466" s="1462">
        <v>0</v>
      </c>
      <c r="CC466" s="1462">
        <v>1</v>
      </c>
      <c r="CD466" s="1463">
        <v>0</v>
      </c>
      <c r="CE466" s="1243"/>
      <c r="CI466" s="1459" t="s">
        <v>350</v>
      </c>
      <c r="CJ466" s="1462">
        <v>0</v>
      </c>
      <c r="CK466" s="1462">
        <v>1</v>
      </c>
      <c r="CL466" s="1463">
        <v>0</v>
      </c>
      <c r="CM466" s="1243"/>
      <c r="CQ466" s="1459" t="s">
        <v>350</v>
      </c>
      <c r="CR466" s="1462">
        <v>0</v>
      </c>
      <c r="CS466" s="1462">
        <v>1</v>
      </c>
      <c r="CT466" s="1463">
        <v>0</v>
      </c>
      <c r="CU466" s="1243"/>
      <c r="CY466" s="1459" t="s">
        <v>350</v>
      </c>
      <c r="CZ466" s="1462">
        <v>0</v>
      </c>
      <c r="DA466" s="1462">
        <v>1</v>
      </c>
      <c r="DB466" s="1463">
        <v>0</v>
      </c>
      <c r="DC466" s="1243"/>
      <c r="DG466" s="1459" t="s">
        <v>350</v>
      </c>
      <c r="DH466" s="1462">
        <v>0</v>
      </c>
      <c r="DI466" s="1462">
        <v>1</v>
      </c>
      <c r="DJ466" s="1463">
        <v>0</v>
      </c>
      <c r="DK466" s="1243"/>
      <c r="DO466" s="1459" t="s">
        <v>350</v>
      </c>
      <c r="DP466" s="1462">
        <v>0</v>
      </c>
      <c r="DQ466" s="1462">
        <v>1</v>
      </c>
      <c r="DR466" s="1463">
        <v>0</v>
      </c>
      <c r="DS466" s="1243"/>
      <c r="DW466" s="1459" t="s">
        <v>350</v>
      </c>
      <c r="DX466" s="1462">
        <v>0</v>
      </c>
      <c r="DY466" s="1462">
        <v>1</v>
      </c>
      <c r="DZ466" s="1463">
        <v>0</v>
      </c>
      <c r="EA466" s="1243"/>
      <c r="EE466" s="1459" t="s">
        <v>350</v>
      </c>
      <c r="EF466" s="1462">
        <v>0</v>
      </c>
      <c r="EG466" s="1462">
        <v>1</v>
      </c>
      <c r="EH466" s="1463">
        <v>0</v>
      </c>
      <c r="EI466" s="1243"/>
      <c r="EM466" s="1459" t="s">
        <v>350</v>
      </c>
      <c r="EN466" s="1462">
        <v>0</v>
      </c>
      <c r="EO466" s="1462">
        <v>1</v>
      </c>
      <c r="EP466" s="1463">
        <v>0</v>
      </c>
      <c r="EQ466" s="1243"/>
      <c r="EU466" s="1459" t="s">
        <v>350</v>
      </c>
      <c r="EV466" s="1462">
        <v>0</v>
      </c>
      <c r="EW466" s="1462">
        <v>1</v>
      </c>
      <c r="EX466" s="1463">
        <v>0</v>
      </c>
      <c r="EY466" s="1243"/>
      <c r="FC466" s="1459" t="s">
        <v>350</v>
      </c>
      <c r="FD466" s="1462">
        <v>0</v>
      </c>
      <c r="FE466" s="1462">
        <v>1</v>
      </c>
      <c r="FF466" s="1463">
        <v>0</v>
      </c>
      <c r="FG466" s="1243"/>
      <c r="FK466" s="1459" t="s">
        <v>350</v>
      </c>
      <c r="FL466" s="1462">
        <v>0</v>
      </c>
      <c r="FM466" s="1462">
        <v>1</v>
      </c>
      <c r="FN466" s="1463">
        <v>0</v>
      </c>
      <c r="FO466" s="1243"/>
    </row>
    <row r="467" spans="4:171" ht="16.5">
      <c r="D467" s="1457"/>
      <c r="E467" s="1458"/>
      <c r="F467" s="132"/>
      <c r="G467" s="1459" t="s">
        <v>82</v>
      </c>
      <c r="H467" s="1462">
        <v>0</v>
      </c>
      <c r="I467" s="1462">
        <v>0</v>
      </c>
      <c r="J467" s="1463">
        <v>0</v>
      </c>
      <c r="K467" s="1451"/>
      <c r="O467" s="1459" t="s">
        <v>82</v>
      </c>
      <c r="P467" s="1462">
        <v>0</v>
      </c>
      <c r="Q467" s="1462">
        <v>0</v>
      </c>
      <c r="R467" s="1463">
        <v>0</v>
      </c>
      <c r="S467" s="1451"/>
      <c r="W467" s="1459" t="s">
        <v>82</v>
      </c>
      <c r="X467" s="1462">
        <v>0</v>
      </c>
      <c r="Y467" s="1462">
        <v>0</v>
      </c>
      <c r="Z467" s="1463">
        <v>0</v>
      </c>
      <c r="AA467" s="1451"/>
      <c r="AE467" s="1459" t="s">
        <v>82</v>
      </c>
      <c r="AF467" s="1462">
        <v>0</v>
      </c>
      <c r="AG467" s="1462">
        <v>0</v>
      </c>
      <c r="AH467" s="1463">
        <v>0</v>
      </c>
      <c r="AI467" s="1451"/>
      <c r="AM467" s="1459" t="s">
        <v>82</v>
      </c>
      <c r="AN467" s="1462">
        <v>0</v>
      </c>
      <c r="AO467" s="1462">
        <v>0</v>
      </c>
      <c r="AP467" s="1463">
        <v>0</v>
      </c>
      <c r="AQ467" s="1451"/>
      <c r="AU467" s="1459" t="s">
        <v>82</v>
      </c>
      <c r="AV467" s="1462">
        <v>0</v>
      </c>
      <c r="AW467" s="1462">
        <v>0</v>
      </c>
      <c r="AX467" s="1463">
        <v>0</v>
      </c>
      <c r="AY467" s="1451"/>
      <c r="BC467" s="1459" t="s">
        <v>82</v>
      </c>
      <c r="BD467" s="1462">
        <v>0</v>
      </c>
      <c r="BE467" s="1462">
        <v>0</v>
      </c>
      <c r="BF467" s="1463">
        <v>0</v>
      </c>
      <c r="BG467" s="1451"/>
      <c r="BK467" s="1459" t="s">
        <v>82</v>
      </c>
      <c r="BL467" s="1462">
        <v>0</v>
      </c>
      <c r="BM467" s="1462">
        <v>0</v>
      </c>
      <c r="BN467" s="1463">
        <v>0</v>
      </c>
      <c r="BO467" s="1451"/>
      <c r="BS467" s="1459" t="s">
        <v>82</v>
      </c>
      <c r="BT467" s="1462">
        <v>0</v>
      </c>
      <c r="BU467" s="1462">
        <v>0</v>
      </c>
      <c r="BV467" s="1463">
        <v>0</v>
      </c>
      <c r="BW467" s="1451"/>
      <c r="CA467" s="1459" t="s">
        <v>82</v>
      </c>
      <c r="CB467" s="1462">
        <v>0</v>
      </c>
      <c r="CC467" s="1462">
        <v>0</v>
      </c>
      <c r="CD467" s="1463">
        <v>0</v>
      </c>
      <c r="CE467" s="1451"/>
      <c r="CI467" s="1459" t="s">
        <v>82</v>
      </c>
      <c r="CJ467" s="1462">
        <v>0</v>
      </c>
      <c r="CK467" s="1462">
        <v>0</v>
      </c>
      <c r="CL467" s="1463">
        <v>0</v>
      </c>
      <c r="CM467" s="1451"/>
      <c r="CQ467" s="1459" t="s">
        <v>82</v>
      </c>
      <c r="CR467" s="1462">
        <v>0</v>
      </c>
      <c r="CS467" s="1462">
        <v>0</v>
      </c>
      <c r="CT467" s="1463">
        <v>0</v>
      </c>
      <c r="CU467" s="1451"/>
      <c r="CY467" s="1459" t="s">
        <v>82</v>
      </c>
      <c r="CZ467" s="1462">
        <v>0</v>
      </c>
      <c r="DA467" s="1462">
        <v>0</v>
      </c>
      <c r="DB467" s="1463">
        <v>0</v>
      </c>
      <c r="DC467" s="1451"/>
      <c r="DG467" s="1459" t="s">
        <v>82</v>
      </c>
      <c r="DH467" s="1462">
        <v>0</v>
      </c>
      <c r="DI467" s="1462">
        <v>0</v>
      </c>
      <c r="DJ467" s="1463">
        <v>0</v>
      </c>
      <c r="DK467" s="1451"/>
      <c r="DO467" s="1459" t="s">
        <v>82</v>
      </c>
      <c r="DP467" s="1462">
        <v>0</v>
      </c>
      <c r="DQ467" s="1462">
        <v>0</v>
      </c>
      <c r="DR467" s="1463">
        <v>0</v>
      </c>
      <c r="DS467" s="1451"/>
      <c r="DW467" s="1459" t="s">
        <v>82</v>
      </c>
      <c r="DX467" s="1462">
        <v>0</v>
      </c>
      <c r="DY467" s="1462">
        <v>0</v>
      </c>
      <c r="DZ467" s="1463">
        <v>0</v>
      </c>
      <c r="EA467" s="1451"/>
      <c r="EE467" s="1459" t="s">
        <v>82</v>
      </c>
      <c r="EF467" s="1462">
        <v>0</v>
      </c>
      <c r="EG467" s="1462">
        <v>0</v>
      </c>
      <c r="EH467" s="1463">
        <v>0</v>
      </c>
      <c r="EI467" s="1451"/>
      <c r="EM467" s="1459" t="s">
        <v>82</v>
      </c>
      <c r="EN467" s="1462">
        <v>0</v>
      </c>
      <c r="EO467" s="1462">
        <v>0</v>
      </c>
      <c r="EP467" s="1463">
        <v>0</v>
      </c>
      <c r="EQ467" s="1451"/>
      <c r="EU467" s="1459" t="s">
        <v>82</v>
      </c>
      <c r="EV467" s="1462">
        <v>0</v>
      </c>
      <c r="EW467" s="1462">
        <v>0</v>
      </c>
      <c r="EX467" s="1463">
        <v>0</v>
      </c>
      <c r="EY467" s="1451"/>
      <c r="FC467" s="1459" t="s">
        <v>82</v>
      </c>
      <c r="FD467" s="1462">
        <v>0</v>
      </c>
      <c r="FE467" s="1462">
        <v>0</v>
      </c>
      <c r="FF467" s="1463">
        <v>0</v>
      </c>
      <c r="FG467" s="1451"/>
      <c r="FK467" s="1459" t="s">
        <v>82</v>
      </c>
      <c r="FL467" s="1462">
        <v>0</v>
      </c>
      <c r="FM467" s="1462">
        <v>0</v>
      </c>
      <c r="FN467" s="1463">
        <v>0</v>
      </c>
      <c r="FO467" s="1451"/>
    </row>
    <row r="468" spans="4:171" ht="16.5">
      <c r="D468" s="1457"/>
      <c r="E468" s="1458"/>
      <c r="F468" s="132"/>
      <c r="G468" s="1459" t="s">
        <v>83</v>
      </c>
      <c r="H468" s="1462" t="e">
        <f>H416</f>
        <v>#DIV/0!</v>
      </c>
      <c r="I468" s="1462" t="e">
        <f>I416</f>
        <v>#DIV/0!</v>
      </c>
      <c r="J468" s="1463" t="e">
        <f>J416</f>
        <v>#DIV/0!</v>
      </c>
      <c r="K468" s="1243"/>
      <c r="O468" s="1459" t="s">
        <v>83</v>
      </c>
      <c r="P468" s="1462" t="e">
        <f>P416</f>
        <v>#DIV/0!</v>
      </c>
      <c r="Q468" s="1462" t="e">
        <f>Q416</f>
        <v>#DIV/0!</v>
      </c>
      <c r="R468" s="1463" t="e">
        <f>R416</f>
        <v>#DIV/0!</v>
      </c>
      <c r="S468" s="1243"/>
      <c r="W468" s="1459" t="s">
        <v>83</v>
      </c>
      <c r="X468" s="1462" t="e">
        <f>X416</f>
        <v>#DIV/0!</v>
      </c>
      <c r="Y468" s="1462" t="e">
        <f>Y416</f>
        <v>#DIV/0!</v>
      </c>
      <c r="Z468" s="1463" t="e">
        <f>Z416</f>
        <v>#DIV/0!</v>
      </c>
      <c r="AA468" s="1243"/>
      <c r="AE468" s="1459" t="s">
        <v>83</v>
      </c>
      <c r="AF468" s="1462" t="e">
        <f>AF416</f>
        <v>#DIV/0!</v>
      </c>
      <c r="AG468" s="1462" t="e">
        <f>AG416</f>
        <v>#DIV/0!</v>
      </c>
      <c r="AH468" s="1463" t="e">
        <f>AH416</f>
        <v>#DIV/0!</v>
      </c>
      <c r="AI468" s="1243"/>
      <c r="AM468" s="1459" t="s">
        <v>83</v>
      </c>
      <c r="AN468" s="1462" t="e">
        <f>AN416</f>
        <v>#DIV/0!</v>
      </c>
      <c r="AO468" s="1462" t="e">
        <f>AO416</f>
        <v>#DIV/0!</v>
      </c>
      <c r="AP468" s="1463" t="e">
        <f>AP416</f>
        <v>#DIV/0!</v>
      </c>
      <c r="AQ468" s="1243"/>
      <c r="AU468" s="1459" t="s">
        <v>83</v>
      </c>
      <c r="AV468" s="1462" t="e">
        <f>AV416</f>
        <v>#DIV/0!</v>
      </c>
      <c r="AW468" s="1462" t="e">
        <f>AW416</f>
        <v>#DIV/0!</v>
      </c>
      <c r="AX468" s="1463" t="e">
        <f>AX416</f>
        <v>#DIV/0!</v>
      </c>
      <c r="AY468" s="1243"/>
      <c r="BC468" s="1459" t="s">
        <v>83</v>
      </c>
      <c r="BD468" s="1462" t="e">
        <f>BD416</f>
        <v>#DIV/0!</v>
      </c>
      <c r="BE468" s="1462" t="e">
        <f>BE416</f>
        <v>#DIV/0!</v>
      </c>
      <c r="BF468" s="1463" t="e">
        <f>BF416</f>
        <v>#DIV/0!</v>
      </c>
      <c r="BG468" s="1243"/>
      <c r="BK468" s="1459" t="s">
        <v>83</v>
      </c>
      <c r="BL468" s="1462" t="e">
        <f>BL416</f>
        <v>#DIV/0!</v>
      </c>
      <c r="BM468" s="1462" t="e">
        <f>BM416</f>
        <v>#DIV/0!</v>
      </c>
      <c r="BN468" s="1463" t="e">
        <f>BN416</f>
        <v>#DIV/0!</v>
      </c>
      <c r="BO468" s="1243"/>
      <c r="BS468" s="1459" t="s">
        <v>83</v>
      </c>
      <c r="BT468" s="1462" t="e">
        <f>BT416</f>
        <v>#DIV/0!</v>
      </c>
      <c r="BU468" s="1462" t="e">
        <f>BU416</f>
        <v>#DIV/0!</v>
      </c>
      <c r="BV468" s="1463" t="e">
        <f>BV416</f>
        <v>#DIV/0!</v>
      </c>
      <c r="BW468" s="1243"/>
      <c r="CA468" s="1459" t="s">
        <v>83</v>
      </c>
      <c r="CB468" s="1462" t="e">
        <f>CB416</f>
        <v>#DIV/0!</v>
      </c>
      <c r="CC468" s="1462" t="e">
        <f>CC416</f>
        <v>#DIV/0!</v>
      </c>
      <c r="CD468" s="1463" t="e">
        <f>CD416</f>
        <v>#DIV/0!</v>
      </c>
      <c r="CE468" s="1243"/>
      <c r="CI468" s="1459" t="s">
        <v>83</v>
      </c>
      <c r="CJ468" s="1462" t="e">
        <f>CJ416</f>
        <v>#DIV/0!</v>
      </c>
      <c r="CK468" s="1462" t="e">
        <f>CK416</f>
        <v>#DIV/0!</v>
      </c>
      <c r="CL468" s="1463" t="e">
        <f>CL416</f>
        <v>#DIV/0!</v>
      </c>
      <c r="CM468" s="1243"/>
      <c r="CQ468" s="1459" t="s">
        <v>83</v>
      </c>
      <c r="CR468" s="1462" t="e">
        <f>CR416</f>
        <v>#DIV/0!</v>
      </c>
      <c r="CS468" s="1462" t="e">
        <f>CS416</f>
        <v>#DIV/0!</v>
      </c>
      <c r="CT468" s="1463" t="e">
        <f>CT416</f>
        <v>#DIV/0!</v>
      </c>
      <c r="CU468" s="1243"/>
      <c r="CY468" s="1459" t="s">
        <v>83</v>
      </c>
      <c r="CZ468" s="1462" t="e">
        <f>CZ416</f>
        <v>#DIV/0!</v>
      </c>
      <c r="DA468" s="1462" t="e">
        <f>DA416</f>
        <v>#DIV/0!</v>
      </c>
      <c r="DB468" s="1463" t="e">
        <f>DB416</f>
        <v>#DIV/0!</v>
      </c>
      <c r="DC468" s="1243"/>
      <c r="DG468" s="1459" t="s">
        <v>83</v>
      </c>
      <c r="DH468" s="1462" t="e">
        <f>DH416</f>
        <v>#DIV/0!</v>
      </c>
      <c r="DI468" s="1462" t="e">
        <f>DI416</f>
        <v>#DIV/0!</v>
      </c>
      <c r="DJ468" s="1463" t="e">
        <f>DJ416</f>
        <v>#DIV/0!</v>
      </c>
      <c r="DK468" s="1243"/>
      <c r="DO468" s="1459" t="s">
        <v>83</v>
      </c>
      <c r="DP468" s="1462" t="e">
        <f>DP416</f>
        <v>#DIV/0!</v>
      </c>
      <c r="DQ468" s="1462" t="e">
        <f>DQ416</f>
        <v>#DIV/0!</v>
      </c>
      <c r="DR468" s="1463" t="e">
        <f>DR416</f>
        <v>#DIV/0!</v>
      </c>
      <c r="DS468" s="1243"/>
      <c r="DW468" s="1459" t="s">
        <v>83</v>
      </c>
      <c r="DX468" s="1462" t="e">
        <f>DX416</f>
        <v>#DIV/0!</v>
      </c>
      <c r="DY468" s="1462" t="e">
        <f>DY416</f>
        <v>#DIV/0!</v>
      </c>
      <c r="DZ468" s="1463" t="e">
        <f>DZ416</f>
        <v>#DIV/0!</v>
      </c>
      <c r="EA468" s="1243"/>
      <c r="EE468" s="1459" t="s">
        <v>83</v>
      </c>
      <c r="EF468" s="1462" t="e">
        <f>EF416</f>
        <v>#DIV/0!</v>
      </c>
      <c r="EG468" s="1462" t="e">
        <f>EG416</f>
        <v>#DIV/0!</v>
      </c>
      <c r="EH468" s="1463" t="e">
        <f>EH416</f>
        <v>#DIV/0!</v>
      </c>
      <c r="EI468" s="1243"/>
      <c r="EM468" s="1459" t="s">
        <v>83</v>
      </c>
      <c r="EN468" s="1462" t="e">
        <f>EN416</f>
        <v>#DIV/0!</v>
      </c>
      <c r="EO468" s="1462" t="e">
        <f>EO416</f>
        <v>#DIV/0!</v>
      </c>
      <c r="EP468" s="1463" t="e">
        <f>EP416</f>
        <v>#DIV/0!</v>
      </c>
      <c r="EQ468" s="1243"/>
      <c r="EU468" s="1459" t="s">
        <v>83</v>
      </c>
      <c r="EV468" s="1462" t="e">
        <f>EV416</f>
        <v>#DIV/0!</v>
      </c>
      <c r="EW468" s="1462" t="e">
        <f>EW416</f>
        <v>#DIV/0!</v>
      </c>
      <c r="EX468" s="1463" t="e">
        <f>EX416</f>
        <v>#DIV/0!</v>
      </c>
      <c r="EY468" s="1243"/>
      <c r="FC468" s="1459" t="s">
        <v>83</v>
      </c>
      <c r="FD468" s="1462" t="e">
        <f>FD416</f>
        <v>#DIV/0!</v>
      </c>
      <c r="FE468" s="1462" t="e">
        <f>FE416</f>
        <v>#DIV/0!</v>
      </c>
      <c r="FF468" s="1463" t="e">
        <f>FF416</f>
        <v>#DIV/0!</v>
      </c>
      <c r="FG468" s="1243"/>
      <c r="FK468" s="1459" t="s">
        <v>83</v>
      </c>
      <c r="FL468" s="1462" t="e">
        <f>FL416</f>
        <v>#DIV/0!</v>
      </c>
      <c r="FM468" s="1462" t="e">
        <f>FM416</f>
        <v>#DIV/0!</v>
      </c>
      <c r="FN468" s="1463" t="e">
        <f>FN416</f>
        <v>#DIV/0!</v>
      </c>
      <c r="FO468" s="1243"/>
    </row>
    <row r="469" spans="4:171" ht="16.5">
      <c r="D469" s="1457"/>
      <c r="E469" s="1458"/>
      <c r="F469" s="132"/>
      <c r="G469" s="1459" t="s">
        <v>85</v>
      </c>
      <c r="H469" s="1462" t="e">
        <f>H460</f>
        <v>#DIV/0!</v>
      </c>
      <c r="I469" s="1462" t="e">
        <f>I460</f>
        <v>#DIV/0!</v>
      </c>
      <c r="J469" s="1463" t="e">
        <f>J460</f>
        <v>#DIV/0!</v>
      </c>
      <c r="K469" s="1243"/>
      <c r="O469" s="1459" t="s">
        <v>85</v>
      </c>
      <c r="P469" s="1462" t="e">
        <f>P460</f>
        <v>#DIV/0!</v>
      </c>
      <c r="Q469" s="1462" t="e">
        <f>Q460</f>
        <v>#DIV/0!</v>
      </c>
      <c r="R469" s="1463" t="e">
        <f>R460</f>
        <v>#DIV/0!</v>
      </c>
      <c r="S469" s="1243"/>
      <c r="W469" s="1459" t="s">
        <v>85</v>
      </c>
      <c r="X469" s="1462" t="e">
        <f>X460</f>
        <v>#DIV/0!</v>
      </c>
      <c r="Y469" s="1462" t="e">
        <f>Y460</f>
        <v>#DIV/0!</v>
      </c>
      <c r="Z469" s="1463" t="e">
        <f>Z460</f>
        <v>#DIV/0!</v>
      </c>
      <c r="AA469" s="1243"/>
      <c r="AE469" s="1459" t="s">
        <v>85</v>
      </c>
      <c r="AF469" s="1462" t="e">
        <f>AF460</f>
        <v>#DIV/0!</v>
      </c>
      <c r="AG469" s="1462" t="e">
        <f>AG460</f>
        <v>#DIV/0!</v>
      </c>
      <c r="AH469" s="1463" t="e">
        <f>AH460</f>
        <v>#DIV/0!</v>
      </c>
      <c r="AI469" s="1243"/>
      <c r="AM469" s="1459" t="s">
        <v>85</v>
      </c>
      <c r="AN469" s="1462" t="e">
        <f>AN460</f>
        <v>#DIV/0!</v>
      </c>
      <c r="AO469" s="1462" t="e">
        <f>AO460</f>
        <v>#DIV/0!</v>
      </c>
      <c r="AP469" s="1463" t="e">
        <f>AP460</f>
        <v>#DIV/0!</v>
      </c>
      <c r="AQ469" s="1243"/>
      <c r="AU469" s="1459" t="s">
        <v>85</v>
      </c>
      <c r="AV469" s="1462" t="e">
        <f>AV460</f>
        <v>#DIV/0!</v>
      </c>
      <c r="AW469" s="1462" t="e">
        <f>AW460</f>
        <v>#DIV/0!</v>
      </c>
      <c r="AX469" s="1463" t="e">
        <f>AX460</f>
        <v>#DIV/0!</v>
      </c>
      <c r="AY469" s="1243"/>
      <c r="BC469" s="1459" t="s">
        <v>85</v>
      </c>
      <c r="BD469" s="1462" t="e">
        <f>BD460</f>
        <v>#DIV/0!</v>
      </c>
      <c r="BE469" s="1462" t="e">
        <f>BE460</f>
        <v>#DIV/0!</v>
      </c>
      <c r="BF469" s="1463" t="e">
        <f>BF460</f>
        <v>#DIV/0!</v>
      </c>
      <c r="BG469" s="1243"/>
      <c r="BK469" s="1459" t="s">
        <v>85</v>
      </c>
      <c r="BL469" s="1462" t="e">
        <f>BL460</f>
        <v>#DIV/0!</v>
      </c>
      <c r="BM469" s="1462" t="e">
        <f>BM460</f>
        <v>#DIV/0!</v>
      </c>
      <c r="BN469" s="1463" t="e">
        <f>BN460</f>
        <v>#DIV/0!</v>
      </c>
      <c r="BO469" s="1243"/>
      <c r="BS469" s="1459" t="s">
        <v>85</v>
      </c>
      <c r="BT469" s="1462" t="e">
        <f>BT460</f>
        <v>#DIV/0!</v>
      </c>
      <c r="BU469" s="1462" t="e">
        <f>BU460</f>
        <v>#DIV/0!</v>
      </c>
      <c r="BV469" s="1463" t="e">
        <f>BV460</f>
        <v>#DIV/0!</v>
      </c>
      <c r="BW469" s="1243"/>
      <c r="CA469" s="1459" t="s">
        <v>85</v>
      </c>
      <c r="CB469" s="1462" t="e">
        <f>CB460</f>
        <v>#DIV/0!</v>
      </c>
      <c r="CC469" s="1462" t="e">
        <f>CC460</f>
        <v>#DIV/0!</v>
      </c>
      <c r="CD469" s="1463" t="e">
        <f>CD460</f>
        <v>#DIV/0!</v>
      </c>
      <c r="CE469" s="1243"/>
      <c r="CI469" s="1459" t="s">
        <v>85</v>
      </c>
      <c r="CJ469" s="1462" t="e">
        <f>CJ460</f>
        <v>#DIV/0!</v>
      </c>
      <c r="CK469" s="1462" t="e">
        <f>CK460</f>
        <v>#DIV/0!</v>
      </c>
      <c r="CL469" s="1463" t="e">
        <f>CL460</f>
        <v>#DIV/0!</v>
      </c>
      <c r="CM469" s="1243"/>
      <c r="CQ469" s="1459" t="s">
        <v>85</v>
      </c>
      <c r="CR469" s="1462" t="e">
        <f>CR460</f>
        <v>#DIV/0!</v>
      </c>
      <c r="CS469" s="1462" t="e">
        <f>CS460</f>
        <v>#DIV/0!</v>
      </c>
      <c r="CT469" s="1463" t="e">
        <f>CT460</f>
        <v>#DIV/0!</v>
      </c>
      <c r="CU469" s="1243"/>
      <c r="CY469" s="1459" t="s">
        <v>85</v>
      </c>
      <c r="CZ469" s="1462" t="e">
        <f>CZ460</f>
        <v>#DIV/0!</v>
      </c>
      <c r="DA469" s="1462" t="e">
        <f>DA460</f>
        <v>#DIV/0!</v>
      </c>
      <c r="DB469" s="1463" t="e">
        <f>DB460</f>
        <v>#DIV/0!</v>
      </c>
      <c r="DC469" s="1243"/>
      <c r="DG469" s="1459" t="s">
        <v>85</v>
      </c>
      <c r="DH469" s="1462" t="e">
        <f>DH460</f>
        <v>#DIV/0!</v>
      </c>
      <c r="DI469" s="1462" t="e">
        <f>DI460</f>
        <v>#DIV/0!</v>
      </c>
      <c r="DJ469" s="1463" t="e">
        <f>DJ460</f>
        <v>#DIV/0!</v>
      </c>
      <c r="DK469" s="1243"/>
      <c r="DO469" s="1459" t="s">
        <v>85</v>
      </c>
      <c r="DP469" s="1462" t="e">
        <f>DP460</f>
        <v>#DIV/0!</v>
      </c>
      <c r="DQ469" s="1462" t="e">
        <f>DQ460</f>
        <v>#DIV/0!</v>
      </c>
      <c r="DR469" s="1463" t="e">
        <f>DR460</f>
        <v>#DIV/0!</v>
      </c>
      <c r="DS469" s="1243"/>
      <c r="DW469" s="1459" t="s">
        <v>85</v>
      </c>
      <c r="DX469" s="1462" t="e">
        <f>DX460</f>
        <v>#DIV/0!</v>
      </c>
      <c r="DY469" s="1462" t="e">
        <f>DY460</f>
        <v>#DIV/0!</v>
      </c>
      <c r="DZ469" s="1463" t="e">
        <f>DZ460</f>
        <v>#DIV/0!</v>
      </c>
      <c r="EA469" s="1243"/>
      <c r="EE469" s="1459" t="s">
        <v>85</v>
      </c>
      <c r="EF469" s="1462" t="e">
        <f>EF460</f>
        <v>#DIV/0!</v>
      </c>
      <c r="EG469" s="1462" t="e">
        <f>EG460</f>
        <v>#DIV/0!</v>
      </c>
      <c r="EH469" s="1463" t="e">
        <f>EH460</f>
        <v>#DIV/0!</v>
      </c>
      <c r="EI469" s="1243"/>
      <c r="EM469" s="1459" t="s">
        <v>85</v>
      </c>
      <c r="EN469" s="1462" t="e">
        <f>EN460</f>
        <v>#DIV/0!</v>
      </c>
      <c r="EO469" s="1462" t="e">
        <f>EO460</f>
        <v>#DIV/0!</v>
      </c>
      <c r="EP469" s="1463" t="e">
        <f>EP460</f>
        <v>#DIV/0!</v>
      </c>
      <c r="EQ469" s="1243"/>
      <c r="EU469" s="1459" t="s">
        <v>85</v>
      </c>
      <c r="EV469" s="1462" t="e">
        <f>EV460</f>
        <v>#DIV/0!</v>
      </c>
      <c r="EW469" s="1462" t="e">
        <f>EW460</f>
        <v>#DIV/0!</v>
      </c>
      <c r="EX469" s="1463" t="e">
        <f>EX460</f>
        <v>#DIV/0!</v>
      </c>
      <c r="EY469" s="1243"/>
      <c r="FC469" s="1459" t="s">
        <v>85</v>
      </c>
      <c r="FD469" s="1462" t="e">
        <f>FD460</f>
        <v>#DIV/0!</v>
      </c>
      <c r="FE469" s="1462" t="e">
        <f>FE460</f>
        <v>#DIV/0!</v>
      </c>
      <c r="FF469" s="1463" t="e">
        <f>FF460</f>
        <v>#DIV/0!</v>
      </c>
      <c r="FG469" s="1243"/>
      <c r="FK469" s="1459" t="s">
        <v>85</v>
      </c>
      <c r="FL469" s="1462" t="e">
        <f>FL460</f>
        <v>#DIV/0!</v>
      </c>
      <c r="FM469" s="1462" t="e">
        <f>FM460</f>
        <v>#DIV/0!</v>
      </c>
      <c r="FN469" s="1463" t="e">
        <f>FN460</f>
        <v>#DIV/0!</v>
      </c>
      <c r="FO469" s="1243"/>
    </row>
    <row r="470" spans="4:171" ht="16.5">
      <c r="D470" s="1457"/>
      <c r="E470" s="1458"/>
      <c r="F470" s="132"/>
      <c r="G470" s="1459" t="s">
        <v>87</v>
      </c>
      <c r="H470" s="1462" t="e">
        <f>H400</f>
        <v>#DIV/0!</v>
      </c>
      <c r="I470" s="1462" t="e">
        <f>I400</f>
        <v>#DIV/0!</v>
      </c>
      <c r="J470" s="1463" t="e">
        <f>J400</f>
        <v>#DIV/0!</v>
      </c>
      <c r="K470" s="1451"/>
      <c r="O470" s="1459" t="s">
        <v>87</v>
      </c>
      <c r="P470" s="1462" t="e">
        <f>P400</f>
        <v>#DIV/0!</v>
      </c>
      <c r="Q470" s="1462" t="e">
        <f>Q400</f>
        <v>#DIV/0!</v>
      </c>
      <c r="R470" s="1463" t="e">
        <f>R400</f>
        <v>#DIV/0!</v>
      </c>
      <c r="S470" s="1451"/>
      <c r="W470" s="1459" t="s">
        <v>87</v>
      </c>
      <c r="X470" s="1462" t="e">
        <f>X400</f>
        <v>#DIV/0!</v>
      </c>
      <c r="Y470" s="1462" t="e">
        <f>Y400</f>
        <v>#DIV/0!</v>
      </c>
      <c r="Z470" s="1463" t="e">
        <f>Z400</f>
        <v>#DIV/0!</v>
      </c>
      <c r="AA470" s="1451"/>
      <c r="AE470" s="1459" t="s">
        <v>87</v>
      </c>
      <c r="AF470" s="1462" t="e">
        <f>AF400</f>
        <v>#DIV/0!</v>
      </c>
      <c r="AG470" s="1462" t="e">
        <f>AG400</f>
        <v>#DIV/0!</v>
      </c>
      <c r="AH470" s="1463" t="e">
        <f>AH400</f>
        <v>#DIV/0!</v>
      </c>
      <c r="AI470" s="1451"/>
      <c r="AM470" s="1459" t="s">
        <v>87</v>
      </c>
      <c r="AN470" s="1462" t="e">
        <f>AN400</f>
        <v>#DIV/0!</v>
      </c>
      <c r="AO470" s="1462" t="e">
        <f>AO400</f>
        <v>#DIV/0!</v>
      </c>
      <c r="AP470" s="1463" t="e">
        <f>AP400</f>
        <v>#DIV/0!</v>
      </c>
      <c r="AQ470" s="1451"/>
      <c r="AU470" s="1459" t="s">
        <v>87</v>
      </c>
      <c r="AV470" s="1462" t="e">
        <f>AV400</f>
        <v>#DIV/0!</v>
      </c>
      <c r="AW470" s="1462" t="e">
        <f>AW400</f>
        <v>#DIV/0!</v>
      </c>
      <c r="AX470" s="1463" t="e">
        <f>AX400</f>
        <v>#DIV/0!</v>
      </c>
      <c r="AY470" s="1451"/>
      <c r="BC470" s="1459" t="s">
        <v>87</v>
      </c>
      <c r="BD470" s="1462" t="e">
        <f>BD400</f>
        <v>#DIV/0!</v>
      </c>
      <c r="BE470" s="1462" t="e">
        <f>BE400</f>
        <v>#DIV/0!</v>
      </c>
      <c r="BF470" s="1463" t="e">
        <f>BF400</f>
        <v>#DIV/0!</v>
      </c>
      <c r="BG470" s="1451"/>
      <c r="BK470" s="1459" t="s">
        <v>87</v>
      </c>
      <c r="BL470" s="1462" t="e">
        <f>BL400</f>
        <v>#DIV/0!</v>
      </c>
      <c r="BM470" s="1462" t="e">
        <f>BM400</f>
        <v>#DIV/0!</v>
      </c>
      <c r="BN470" s="1463" t="e">
        <f>BN400</f>
        <v>#DIV/0!</v>
      </c>
      <c r="BO470" s="1451"/>
      <c r="BS470" s="1459" t="s">
        <v>87</v>
      </c>
      <c r="BT470" s="1462" t="e">
        <f>BT400</f>
        <v>#DIV/0!</v>
      </c>
      <c r="BU470" s="1462" t="e">
        <f>BU400</f>
        <v>#DIV/0!</v>
      </c>
      <c r="BV470" s="1463" t="e">
        <f>BV400</f>
        <v>#DIV/0!</v>
      </c>
      <c r="BW470" s="1451"/>
      <c r="CA470" s="1459" t="s">
        <v>87</v>
      </c>
      <c r="CB470" s="1462" t="e">
        <f>CB400</f>
        <v>#DIV/0!</v>
      </c>
      <c r="CC470" s="1462" t="e">
        <f>CC400</f>
        <v>#DIV/0!</v>
      </c>
      <c r="CD470" s="1463" t="e">
        <f>CD400</f>
        <v>#DIV/0!</v>
      </c>
      <c r="CE470" s="1451"/>
      <c r="CI470" s="1459" t="s">
        <v>87</v>
      </c>
      <c r="CJ470" s="1462" t="e">
        <f>CJ400</f>
        <v>#DIV/0!</v>
      </c>
      <c r="CK470" s="1462" t="e">
        <f>CK400</f>
        <v>#DIV/0!</v>
      </c>
      <c r="CL470" s="1463" t="e">
        <f>CL400</f>
        <v>#DIV/0!</v>
      </c>
      <c r="CM470" s="1451"/>
      <c r="CQ470" s="1459" t="s">
        <v>87</v>
      </c>
      <c r="CR470" s="1462" t="e">
        <f>CR400</f>
        <v>#DIV/0!</v>
      </c>
      <c r="CS470" s="1462" t="e">
        <f>CS400</f>
        <v>#DIV/0!</v>
      </c>
      <c r="CT470" s="1463" t="e">
        <f>CT400</f>
        <v>#DIV/0!</v>
      </c>
      <c r="CU470" s="1451"/>
      <c r="CY470" s="1459" t="s">
        <v>87</v>
      </c>
      <c r="CZ470" s="1462" t="e">
        <f>CZ400</f>
        <v>#DIV/0!</v>
      </c>
      <c r="DA470" s="1462" t="e">
        <f>DA400</f>
        <v>#DIV/0!</v>
      </c>
      <c r="DB470" s="1463" t="e">
        <f>DB400</f>
        <v>#DIV/0!</v>
      </c>
      <c r="DC470" s="1451"/>
      <c r="DG470" s="1459" t="s">
        <v>87</v>
      </c>
      <c r="DH470" s="1462" t="e">
        <f>DH400</f>
        <v>#DIV/0!</v>
      </c>
      <c r="DI470" s="1462" t="e">
        <f>DI400</f>
        <v>#DIV/0!</v>
      </c>
      <c r="DJ470" s="1463" t="e">
        <f>DJ400</f>
        <v>#DIV/0!</v>
      </c>
      <c r="DK470" s="1451"/>
      <c r="DO470" s="1459" t="s">
        <v>87</v>
      </c>
      <c r="DP470" s="1462" t="e">
        <f>DP400</f>
        <v>#DIV/0!</v>
      </c>
      <c r="DQ470" s="1462" t="e">
        <f>DQ400</f>
        <v>#DIV/0!</v>
      </c>
      <c r="DR470" s="1463" t="e">
        <f>DR400</f>
        <v>#DIV/0!</v>
      </c>
      <c r="DS470" s="1451"/>
      <c r="DW470" s="1459" t="s">
        <v>87</v>
      </c>
      <c r="DX470" s="1462" t="e">
        <f>DX400</f>
        <v>#DIV/0!</v>
      </c>
      <c r="DY470" s="1462" t="e">
        <f>DY400</f>
        <v>#DIV/0!</v>
      </c>
      <c r="DZ470" s="1463" t="e">
        <f>DZ400</f>
        <v>#DIV/0!</v>
      </c>
      <c r="EA470" s="1451"/>
      <c r="EE470" s="1459" t="s">
        <v>87</v>
      </c>
      <c r="EF470" s="1462" t="e">
        <f>EF400</f>
        <v>#DIV/0!</v>
      </c>
      <c r="EG470" s="1462" t="e">
        <f>EG400</f>
        <v>#DIV/0!</v>
      </c>
      <c r="EH470" s="1463" t="e">
        <f>EH400</f>
        <v>#DIV/0!</v>
      </c>
      <c r="EI470" s="1451"/>
      <c r="EM470" s="1459" t="s">
        <v>87</v>
      </c>
      <c r="EN470" s="1462" t="e">
        <f>EN400</f>
        <v>#DIV/0!</v>
      </c>
      <c r="EO470" s="1462" t="e">
        <f>EO400</f>
        <v>#DIV/0!</v>
      </c>
      <c r="EP470" s="1463" t="e">
        <f>EP400</f>
        <v>#DIV/0!</v>
      </c>
      <c r="EQ470" s="1451"/>
      <c r="EU470" s="1459" t="s">
        <v>87</v>
      </c>
      <c r="EV470" s="1462" t="e">
        <f>EV400</f>
        <v>#DIV/0!</v>
      </c>
      <c r="EW470" s="1462" t="e">
        <f>EW400</f>
        <v>#DIV/0!</v>
      </c>
      <c r="EX470" s="1463" t="e">
        <f>EX400</f>
        <v>#DIV/0!</v>
      </c>
      <c r="EY470" s="1451"/>
      <c r="FC470" s="1459" t="s">
        <v>87</v>
      </c>
      <c r="FD470" s="1462" t="e">
        <f>FD400</f>
        <v>#DIV/0!</v>
      </c>
      <c r="FE470" s="1462" t="e">
        <f>FE400</f>
        <v>#DIV/0!</v>
      </c>
      <c r="FF470" s="1463" t="e">
        <f>FF400</f>
        <v>#DIV/0!</v>
      </c>
      <c r="FG470" s="1451"/>
      <c r="FK470" s="1459" t="s">
        <v>87</v>
      </c>
      <c r="FL470" s="1462" t="e">
        <f>FL400</f>
        <v>#DIV/0!</v>
      </c>
      <c r="FM470" s="1462" t="e">
        <f>FM400</f>
        <v>#DIV/0!</v>
      </c>
      <c r="FN470" s="1463" t="e">
        <f>FN400</f>
        <v>#DIV/0!</v>
      </c>
      <c r="FO470" s="1451"/>
    </row>
    <row r="471" spans="4:171" ht="16.5">
      <c r="D471" s="1457"/>
      <c r="E471" s="1458"/>
      <c r="F471" s="132"/>
      <c r="G471" s="1459" t="s">
        <v>91</v>
      </c>
      <c r="H471" s="1462">
        <f>H427</f>
        <v>0</v>
      </c>
      <c r="I471" s="1462">
        <f>I427</f>
        <v>0</v>
      </c>
      <c r="J471" s="1463">
        <f>J427</f>
        <v>0</v>
      </c>
      <c r="K471" s="1243"/>
      <c r="O471" s="1459" t="s">
        <v>91</v>
      </c>
      <c r="P471" s="1462">
        <f>P427</f>
        <v>0</v>
      </c>
      <c r="Q471" s="1462">
        <f>Q427</f>
        <v>0</v>
      </c>
      <c r="R471" s="1463">
        <f>R427</f>
        <v>0</v>
      </c>
      <c r="S471" s="1243"/>
      <c r="W471" s="1459" t="s">
        <v>91</v>
      </c>
      <c r="X471" s="1462">
        <f>X427</f>
        <v>0</v>
      </c>
      <c r="Y471" s="1462">
        <f>Y427</f>
        <v>0</v>
      </c>
      <c r="Z471" s="1463">
        <f>Z427</f>
        <v>0</v>
      </c>
      <c r="AA471" s="1243"/>
      <c r="AE471" s="1459" t="s">
        <v>91</v>
      </c>
      <c r="AF471" s="1462">
        <f>AF427</f>
        <v>0</v>
      </c>
      <c r="AG471" s="1462">
        <f>AG427</f>
        <v>0</v>
      </c>
      <c r="AH471" s="1463">
        <f>AH427</f>
        <v>0</v>
      </c>
      <c r="AI471" s="1243"/>
      <c r="AM471" s="1459" t="s">
        <v>91</v>
      </c>
      <c r="AN471" s="1462">
        <f>AN427</f>
        <v>0</v>
      </c>
      <c r="AO471" s="1462">
        <f>AO427</f>
        <v>0</v>
      </c>
      <c r="AP471" s="1463">
        <f>AP427</f>
        <v>0</v>
      </c>
      <c r="AQ471" s="1243"/>
      <c r="AU471" s="1459" t="s">
        <v>91</v>
      </c>
      <c r="AV471" s="1462">
        <f>AV427</f>
        <v>0</v>
      </c>
      <c r="AW471" s="1462">
        <f>AW427</f>
        <v>0</v>
      </c>
      <c r="AX471" s="1463">
        <f>AX427</f>
        <v>0</v>
      </c>
      <c r="AY471" s="1243"/>
      <c r="BC471" s="1459" t="s">
        <v>91</v>
      </c>
      <c r="BD471" s="1462">
        <f>BD427</f>
        <v>0</v>
      </c>
      <c r="BE471" s="1462">
        <f>BE427</f>
        <v>0</v>
      </c>
      <c r="BF471" s="1463">
        <f>BF427</f>
        <v>0</v>
      </c>
      <c r="BG471" s="1243"/>
      <c r="BK471" s="1459" t="s">
        <v>91</v>
      </c>
      <c r="BL471" s="1462">
        <f>BL427</f>
        <v>0</v>
      </c>
      <c r="BM471" s="1462">
        <f>BM427</f>
        <v>0</v>
      </c>
      <c r="BN471" s="1463">
        <f>BN427</f>
        <v>0</v>
      </c>
      <c r="BO471" s="1243"/>
      <c r="BS471" s="1459" t="s">
        <v>91</v>
      </c>
      <c r="BT471" s="1462">
        <f>BT427</f>
        <v>0</v>
      </c>
      <c r="BU471" s="1462">
        <f>BU427</f>
        <v>0</v>
      </c>
      <c r="BV471" s="1463">
        <f>BV427</f>
        <v>0</v>
      </c>
      <c r="BW471" s="1243"/>
      <c r="CA471" s="1459" t="s">
        <v>91</v>
      </c>
      <c r="CB471" s="1462">
        <f>CB427</f>
        <v>0</v>
      </c>
      <c r="CC471" s="1462">
        <f>CC427</f>
        <v>0</v>
      </c>
      <c r="CD471" s="1463">
        <f>CD427</f>
        <v>0</v>
      </c>
      <c r="CE471" s="1243"/>
      <c r="CI471" s="1459" t="s">
        <v>91</v>
      </c>
      <c r="CJ471" s="1462">
        <f>CJ427</f>
        <v>0</v>
      </c>
      <c r="CK471" s="1462">
        <f>CK427</f>
        <v>0</v>
      </c>
      <c r="CL471" s="1463">
        <f>CL427</f>
        <v>0</v>
      </c>
      <c r="CM471" s="1243"/>
      <c r="CQ471" s="1459" t="s">
        <v>91</v>
      </c>
      <c r="CR471" s="1462">
        <f>CR427</f>
        <v>0</v>
      </c>
      <c r="CS471" s="1462">
        <f>CS427</f>
        <v>0</v>
      </c>
      <c r="CT471" s="1463">
        <f>CT427</f>
        <v>0</v>
      </c>
      <c r="CU471" s="1243"/>
      <c r="CY471" s="1459" t="s">
        <v>91</v>
      </c>
      <c r="CZ471" s="1462">
        <f>CZ427</f>
        <v>0</v>
      </c>
      <c r="DA471" s="1462">
        <f>DA427</f>
        <v>0</v>
      </c>
      <c r="DB471" s="1463">
        <f>DB427</f>
        <v>0</v>
      </c>
      <c r="DC471" s="1243"/>
      <c r="DG471" s="1459" t="s">
        <v>91</v>
      </c>
      <c r="DH471" s="1462">
        <f>DH427</f>
        <v>0</v>
      </c>
      <c r="DI471" s="1462">
        <f>DI427</f>
        <v>0</v>
      </c>
      <c r="DJ471" s="1463">
        <f>DJ427</f>
        <v>0</v>
      </c>
      <c r="DK471" s="1243"/>
      <c r="DO471" s="1459" t="s">
        <v>91</v>
      </c>
      <c r="DP471" s="1462">
        <f>DP427</f>
        <v>0</v>
      </c>
      <c r="DQ471" s="1462">
        <f>DQ427</f>
        <v>0</v>
      </c>
      <c r="DR471" s="1463">
        <f>DR427</f>
        <v>0</v>
      </c>
      <c r="DS471" s="1243"/>
      <c r="DW471" s="1459" t="s">
        <v>91</v>
      </c>
      <c r="DX471" s="1462">
        <f>DX427</f>
        <v>0</v>
      </c>
      <c r="DY471" s="1462">
        <f>DY427</f>
        <v>0</v>
      </c>
      <c r="DZ471" s="1463">
        <f>DZ427</f>
        <v>0</v>
      </c>
      <c r="EA471" s="1243"/>
      <c r="EE471" s="1459" t="s">
        <v>91</v>
      </c>
      <c r="EF471" s="1462">
        <f>EF427</f>
        <v>0</v>
      </c>
      <c r="EG471" s="1462">
        <f>EG427</f>
        <v>0</v>
      </c>
      <c r="EH471" s="1463">
        <f>EH427</f>
        <v>0</v>
      </c>
      <c r="EI471" s="1243"/>
      <c r="EM471" s="1459" t="s">
        <v>91</v>
      </c>
      <c r="EN471" s="1462">
        <f>EN427</f>
        <v>0</v>
      </c>
      <c r="EO471" s="1462">
        <f>EO427</f>
        <v>0</v>
      </c>
      <c r="EP471" s="1463">
        <f>EP427</f>
        <v>0</v>
      </c>
      <c r="EQ471" s="1243"/>
      <c r="EU471" s="1459" t="s">
        <v>91</v>
      </c>
      <c r="EV471" s="1462">
        <f>EV427</f>
        <v>0</v>
      </c>
      <c r="EW471" s="1462">
        <f>EW427</f>
        <v>0</v>
      </c>
      <c r="EX471" s="1463">
        <f>EX427</f>
        <v>0</v>
      </c>
      <c r="EY471" s="1243"/>
      <c r="FC471" s="1459" t="s">
        <v>91</v>
      </c>
      <c r="FD471" s="1462">
        <f>FD427</f>
        <v>0</v>
      </c>
      <c r="FE471" s="1462">
        <f>FE427</f>
        <v>0</v>
      </c>
      <c r="FF471" s="1463">
        <f>FF427</f>
        <v>0</v>
      </c>
      <c r="FG471" s="1243"/>
      <c r="FK471" s="1459" t="s">
        <v>91</v>
      </c>
      <c r="FL471" s="1462">
        <f>FL427</f>
        <v>0</v>
      </c>
      <c r="FM471" s="1462">
        <f>FM427</f>
        <v>0</v>
      </c>
      <c r="FN471" s="1463">
        <f>FN427</f>
        <v>0</v>
      </c>
      <c r="FO471" s="1243"/>
    </row>
    <row r="472" spans="4:171" ht="16.5">
      <c r="D472" s="1457"/>
      <c r="E472" s="1458"/>
      <c r="F472" s="132"/>
      <c r="G472" s="1459" t="s">
        <v>100</v>
      </c>
      <c r="H472" s="1462">
        <f>H436</f>
        <v>0</v>
      </c>
      <c r="I472" s="1462">
        <f>I436</f>
        <v>0</v>
      </c>
      <c r="J472" s="1463">
        <f>J436</f>
        <v>0</v>
      </c>
      <c r="K472" s="1243"/>
      <c r="O472" s="1459" t="s">
        <v>100</v>
      </c>
      <c r="P472" s="1462">
        <f>P436</f>
        <v>0</v>
      </c>
      <c r="Q472" s="1462">
        <f>Q436</f>
        <v>0</v>
      </c>
      <c r="R472" s="1463">
        <f>R436</f>
        <v>0</v>
      </c>
      <c r="S472" s="1243"/>
      <c r="W472" s="1459" t="s">
        <v>100</v>
      </c>
      <c r="X472" s="1462">
        <f>X436</f>
        <v>0</v>
      </c>
      <c r="Y472" s="1462">
        <f>Y436</f>
        <v>0</v>
      </c>
      <c r="Z472" s="1463">
        <f>Z436</f>
        <v>0</v>
      </c>
      <c r="AA472" s="1243"/>
      <c r="AE472" s="1459" t="s">
        <v>100</v>
      </c>
      <c r="AF472" s="1462">
        <f>AF436</f>
        <v>0</v>
      </c>
      <c r="AG472" s="1462">
        <f>AG436</f>
        <v>0</v>
      </c>
      <c r="AH472" s="1463">
        <f>AH436</f>
        <v>0</v>
      </c>
      <c r="AI472" s="1243"/>
      <c r="AM472" s="1459" t="s">
        <v>100</v>
      </c>
      <c r="AN472" s="1462">
        <f>AN436</f>
        <v>0</v>
      </c>
      <c r="AO472" s="1462">
        <f>AO436</f>
        <v>0</v>
      </c>
      <c r="AP472" s="1463">
        <f>AP436</f>
        <v>0</v>
      </c>
      <c r="AQ472" s="1243"/>
      <c r="AU472" s="1459" t="s">
        <v>100</v>
      </c>
      <c r="AV472" s="1462">
        <f>AV436</f>
        <v>0</v>
      </c>
      <c r="AW472" s="1462">
        <f>AW436</f>
        <v>0</v>
      </c>
      <c r="AX472" s="1463">
        <f>AX436</f>
        <v>0</v>
      </c>
      <c r="AY472" s="1243"/>
      <c r="BC472" s="1459" t="s">
        <v>100</v>
      </c>
      <c r="BD472" s="1462">
        <f>BD436</f>
        <v>0</v>
      </c>
      <c r="BE472" s="1462">
        <f>BE436</f>
        <v>0</v>
      </c>
      <c r="BF472" s="1463">
        <f>BF436</f>
        <v>0</v>
      </c>
      <c r="BG472" s="1243"/>
      <c r="BK472" s="1459" t="s">
        <v>100</v>
      </c>
      <c r="BL472" s="1462">
        <f>BL436</f>
        <v>0</v>
      </c>
      <c r="BM472" s="1462">
        <f>BM436</f>
        <v>0</v>
      </c>
      <c r="BN472" s="1463">
        <f>BN436</f>
        <v>0</v>
      </c>
      <c r="BO472" s="1243"/>
      <c r="BS472" s="1459" t="s">
        <v>100</v>
      </c>
      <c r="BT472" s="1462">
        <f>BT436</f>
        <v>0</v>
      </c>
      <c r="BU472" s="1462">
        <f>BU436</f>
        <v>0</v>
      </c>
      <c r="BV472" s="1463">
        <f>BV436</f>
        <v>0</v>
      </c>
      <c r="BW472" s="1243"/>
      <c r="CA472" s="1459" t="s">
        <v>100</v>
      </c>
      <c r="CB472" s="1462">
        <f>CB436</f>
        <v>0</v>
      </c>
      <c r="CC472" s="1462">
        <f>CC436</f>
        <v>0</v>
      </c>
      <c r="CD472" s="1463">
        <f>CD436</f>
        <v>0</v>
      </c>
      <c r="CE472" s="1243"/>
      <c r="CI472" s="1459" t="s">
        <v>100</v>
      </c>
      <c r="CJ472" s="1462">
        <f>CJ436</f>
        <v>0</v>
      </c>
      <c r="CK472" s="1462">
        <f>CK436</f>
        <v>0</v>
      </c>
      <c r="CL472" s="1463">
        <f>CL436</f>
        <v>0</v>
      </c>
      <c r="CM472" s="1243"/>
      <c r="CQ472" s="1459" t="s">
        <v>100</v>
      </c>
      <c r="CR472" s="1462">
        <f>CR436</f>
        <v>0</v>
      </c>
      <c r="CS472" s="1462">
        <f>CS436</f>
        <v>0</v>
      </c>
      <c r="CT472" s="1463">
        <f>CT436</f>
        <v>0</v>
      </c>
      <c r="CU472" s="1243"/>
      <c r="CY472" s="1459" t="s">
        <v>100</v>
      </c>
      <c r="CZ472" s="1462">
        <f>CZ436</f>
        <v>0</v>
      </c>
      <c r="DA472" s="1462">
        <f>DA436</f>
        <v>0</v>
      </c>
      <c r="DB472" s="1463">
        <f>DB436</f>
        <v>0</v>
      </c>
      <c r="DC472" s="1243"/>
      <c r="DG472" s="1459" t="s">
        <v>100</v>
      </c>
      <c r="DH472" s="1462">
        <f>DH436</f>
        <v>0</v>
      </c>
      <c r="DI472" s="1462">
        <f>DI436</f>
        <v>0</v>
      </c>
      <c r="DJ472" s="1463">
        <f>DJ436</f>
        <v>0</v>
      </c>
      <c r="DK472" s="1243"/>
      <c r="DO472" s="1459" t="s">
        <v>100</v>
      </c>
      <c r="DP472" s="1462">
        <f>DP436</f>
        <v>0</v>
      </c>
      <c r="DQ472" s="1462">
        <f>DQ436</f>
        <v>0</v>
      </c>
      <c r="DR472" s="1463">
        <f>DR436</f>
        <v>0</v>
      </c>
      <c r="DS472" s="1243"/>
      <c r="DW472" s="1459" t="s">
        <v>100</v>
      </c>
      <c r="DX472" s="1462">
        <f>DX436</f>
        <v>0</v>
      </c>
      <c r="DY472" s="1462">
        <f>DY436</f>
        <v>0</v>
      </c>
      <c r="DZ472" s="1463">
        <f>DZ436</f>
        <v>0</v>
      </c>
      <c r="EA472" s="1243"/>
      <c r="EE472" s="1459" t="s">
        <v>100</v>
      </c>
      <c r="EF472" s="1462">
        <f>EF436</f>
        <v>0</v>
      </c>
      <c r="EG472" s="1462">
        <f>EG436</f>
        <v>0</v>
      </c>
      <c r="EH472" s="1463">
        <f>EH436</f>
        <v>0</v>
      </c>
      <c r="EI472" s="1243"/>
      <c r="EM472" s="1459" t="s">
        <v>100</v>
      </c>
      <c r="EN472" s="1462">
        <f>EN436</f>
        <v>0</v>
      </c>
      <c r="EO472" s="1462">
        <f>EO436</f>
        <v>0</v>
      </c>
      <c r="EP472" s="1463">
        <f>EP436</f>
        <v>0</v>
      </c>
      <c r="EQ472" s="1243"/>
      <c r="EU472" s="1459" t="s">
        <v>100</v>
      </c>
      <c r="EV472" s="1462">
        <f>EV436</f>
        <v>0</v>
      </c>
      <c r="EW472" s="1462">
        <f>EW436</f>
        <v>0</v>
      </c>
      <c r="EX472" s="1463">
        <f>EX436</f>
        <v>0</v>
      </c>
      <c r="EY472" s="1243"/>
      <c r="FC472" s="1459" t="s">
        <v>100</v>
      </c>
      <c r="FD472" s="1462">
        <f>FD436</f>
        <v>0</v>
      </c>
      <c r="FE472" s="1462">
        <f>FE436</f>
        <v>0</v>
      </c>
      <c r="FF472" s="1463">
        <f>FF436</f>
        <v>0</v>
      </c>
      <c r="FG472" s="1243"/>
      <c r="FK472" s="1459" t="s">
        <v>100</v>
      </c>
      <c r="FL472" s="1462">
        <f>FL436</f>
        <v>0</v>
      </c>
      <c r="FM472" s="1462">
        <f>FM436</f>
        <v>0</v>
      </c>
      <c r="FN472" s="1463">
        <f>FN436</f>
        <v>0</v>
      </c>
      <c r="FO472" s="1243"/>
    </row>
    <row r="473" spans="4:171" ht="16.5">
      <c r="D473" s="1457"/>
      <c r="E473" s="1458"/>
      <c r="F473" s="132"/>
      <c r="G473" s="1464" t="s">
        <v>101</v>
      </c>
      <c r="H473" s="1462">
        <f>H442</f>
        <v>0</v>
      </c>
      <c r="I473" s="1462">
        <f>I442</f>
        <v>0</v>
      </c>
      <c r="J473" s="1463">
        <f>J442</f>
        <v>0</v>
      </c>
      <c r="K473" s="1451"/>
      <c r="O473" s="1464" t="s">
        <v>101</v>
      </c>
      <c r="P473" s="1462">
        <f>P442</f>
        <v>0</v>
      </c>
      <c r="Q473" s="1462">
        <f>Q442</f>
        <v>0</v>
      </c>
      <c r="R473" s="1463">
        <f>R442</f>
        <v>0</v>
      </c>
      <c r="S473" s="1451"/>
      <c r="W473" s="1464" t="s">
        <v>101</v>
      </c>
      <c r="X473" s="1462">
        <f>X442</f>
        <v>0</v>
      </c>
      <c r="Y473" s="1462">
        <f>Y442</f>
        <v>0</v>
      </c>
      <c r="Z473" s="1463">
        <f>Z442</f>
        <v>0</v>
      </c>
      <c r="AA473" s="1451"/>
      <c r="AE473" s="1464" t="s">
        <v>101</v>
      </c>
      <c r="AF473" s="1462">
        <f>AF442</f>
        <v>0</v>
      </c>
      <c r="AG473" s="1462">
        <f>AG442</f>
        <v>0</v>
      </c>
      <c r="AH473" s="1463">
        <f>AH442</f>
        <v>0</v>
      </c>
      <c r="AI473" s="1451"/>
      <c r="AM473" s="1464" t="s">
        <v>101</v>
      </c>
      <c r="AN473" s="1462">
        <f>AN442</f>
        <v>0</v>
      </c>
      <c r="AO473" s="1462">
        <f>AO442</f>
        <v>0</v>
      </c>
      <c r="AP473" s="1463">
        <f>AP442</f>
        <v>0</v>
      </c>
      <c r="AQ473" s="1451"/>
      <c r="AU473" s="1464" t="s">
        <v>101</v>
      </c>
      <c r="AV473" s="1462">
        <f>AV442</f>
        <v>0</v>
      </c>
      <c r="AW473" s="1462">
        <f>AW442</f>
        <v>0</v>
      </c>
      <c r="AX473" s="1463">
        <f>AX442</f>
        <v>0</v>
      </c>
      <c r="AY473" s="1451"/>
      <c r="BC473" s="1464" t="s">
        <v>101</v>
      </c>
      <c r="BD473" s="1462">
        <f>BD442</f>
        <v>0</v>
      </c>
      <c r="BE473" s="1462">
        <f>BE442</f>
        <v>0</v>
      </c>
      <c r="BF473" s="1463">
        <f>BF442</f>
        <v>0</v>
      </c>
      <c r="BG473" s="1451"/>
      <c r="BK473" s="1464" t="s">
        <v>101</v>
      </c>
      <c r="BL473" s="1462">
        <f>BL442</f>
        <v>0</v>
      </c>
      <c r="BM473" s="1462">
        <f>BM442</f>
        <v>0</v>
      </c>
      <c r="BN473" s="1463">
        <f>BN442</f>
        <v>0</v>
      </c>
      <c r="BO473" s="1451"/>
      <c r="BS473" s="1464" t="s">
        <v>101</v>
      </c>
      <c r="BT473" s="1462">
        <f>BT442</f>
        <v>0</v>
      </c>
      <c r="BU473" s="1462">
        <f>BU442</f>
        <v>0</v>
      </c>
      <c r="BV473" s="1463">
        <f>BV442</f>
        <v>0</v>
      </c>
      <c r="BW473" s="1451"/>
      <c r="CA473" s="1464" t="s">
        <v>101</v>
      </c>
      <c r="CB473" s="1462">
        <f>CB442</f>
        <v>0</v>
      </c>
      <c r="CC473" s="1462">
        <f>CC442</f>
        <v>0</v>
      </c>
      <c r="CD473" s="1463">
        <f>CD442</f>
        <v>0</v>
      </c>
      <c r="CE473" s="1451"/>
      <c r="CI473" s="1464" t="s">
        <v>101</v>
      </c>
      <c r="CJ473" s="1462">
        <f>CJ442</f>
        <v>0</v>
      </c>
      <c r="CK473" s="1462">
        <f>CK442</f>
        <v>0</v>
      </c>
      <c r="CL473" s="1463">
        <f>CL442</f>
        <v>0</v>
      </c>
      <c r="CM473" s="1451"/>
      <c r="CQ473" s="1464" t="s">
        <v>101</v>
      </c>
      <c r="CR473" s="1462">
        <f>CR442</f>
        <v>0</v>
      </c>
      <c r="CS473" s="1462">
        <f>CS442</f>
        <v>0</v>
      </c>
      <c r="CT473" s="1463">
        <f>CT442</f>
        <v>0</v>
      </c>
      <c r="CU473" s="1451"/>
      <c r="CY473" s="1464" t="s">
        <v>101</v>
      </c>
      <c r="CZ473" s="1462">
        <f>CZ442</f>
        <v>0</v>
      </c>
      <c r="DA473" s="1462">
        <f>DA442</f>
        <v>0</v>
      </c>
      <c r="DB473" s="1463">
        <f>DB442</f>
        <v>0</v>
      </c>
      <c r="DC473" s="1451"/>
      <c r="DG473" s="1464" t="s">
        <v>101</v>
      </c>
      <c r="DH473" s="1462">
        <f>DH442</f>
        <v>0</v>
      </c>
      <c r="DI473" s="1462">
        <f>DI442</f>
        <v>0</v>
      </c>
      <c r="DJ473" s="1463">
        <f>DJ442</f>
        <v>0</v>
      </c>
      <c r="DK473" s="1451"/>
      <c r="DO473" s="1464" t="s">
        <v>101</v>
      </c>
      <c r="DP473" s="1462">
        <f>DP442</f>
        <v>0</v>
      </c>
      <c r="DQ473" s="1462">
        <f>DQ442</f>
        <v>0</v>
      </c>
      <c r="DR473" s="1463">
        <f>DR442</f>
        <v>0</v>
      </c>
      <c r="DS473" s="1451"/>
      <c r="DW473" s="1464" t="s">
        <v>101</v>
      </c>
      <c r="DX473" s="1462">
        <f>DX442</f>
        <v>0</v>
      </c>
      <c r="DY473" s="1462">
        <f>DY442</f>
        <v>0</v>
      </c>
      <c r="DZ473" s="1463">
        <f>DZ442</f>
        <v>0</v>
      </c>
      <c r="EA473" s="1451"/>
      <c r="EE473" s="1464" t="s">
        <v>101</v>
      </c>
      <c r="EF473" s="1462">
        <f>EF442</f>
        <v>0</v>
      </c>
      <c r="EG473" s="1462">
        <f>EG442</f>
        <v>0</v>
      </c>
      <c r="EH473" s="1463">
        <f>EH442</f>
        <v>0</v>
      </c>
      <c r="EI473" s="1451"/>
      <c r="EM473" s="1464" t="s">
        <v>101</v>
      </c>
      <c r="EN473" s="1462">
        <f>EN442</f>
        <v>0</v>
      </c>
      <c r="EO473" s="1462">
        <f>EO442</f>
        <v>0</v>
      </c>
      <c r="EP473" s="1463">
        <f>EP442</f>
        <v>0</v>
      </c>
      <c r="EQ473" s="1451"/>
      <c r="EU473" s="1464" t="s">
        <v>101</v>
      </c>
      <c r="EV473" s="1462">
        <f>EV442</f>
        <v>0</v>
      </c>
      <c r="EW473" s="1462">
        <f>EW442</f>
        <v>0</v>
      </c>
      <c r="EX473" s="1463">
        <f>EX442</f>
        <v>0</v>
      </c>
      <c r="EY473" s="1451"/>
      <c r="FC473" s="1464" t="s">
        <v>101</v>
      </c>
      <c r="FD473" s="1462">
        <f>FD442</f>
        <v>0</v>
      </c>
      <c r="FE473" s="1462">
        <f>FE442</f>
        <v>0</v>
      </c>
      <c r="FF473" s="1463">
        <f>FF442</f>
        <v>0</v>
      </c>
      <c r="FG473" s="1451"/>
      <c r="FK473" s="1464" t="s">
        <v>101</v>
      </c>
      <c r="FL473" s="1462">
        <f>FL442</f>
        <v>0</v>
      </c>
      <c r="FM473" s="1462">
        <f>FM442</f>
        <v>0</v>
      </c>
      <c r="FN473" s="1463">
        <f>FN442</f>
        <v>0</v>
      </c>
      <c r="FO473" s="1451"/>
    </row>
    <row r="474" spans="4:171" ht="17.25" thickBot="1">
      <c r="E474" s="132"/>
      <c r="F474" s="132"/>
      <c r="G474" s="1164"/>
      <c r="H474" s="1465"/>
      <c r="I474" s="1465"/>
      <c r="J474" s="1466"/>
      <c r="K474" s="1243"/>
      <c r="O474" s="1164"/>
      <c r="P474" s="1465"/>
      <c r="Q474" s="1465"/>
      <c r="R474" s="1466"/>
      <c r="S474" s="1243"/>
      <c r="W474" s="1164"/>
      <c r="X474" s="1465"/>
      <c r="Y474" s="1465"/>
      <c r="Z474" s="1466"/>
      <c r="AA474" s="1243"/>
      <c r="AE474" s="1164"/>
      <c r="AF474" s="1465"/>
      <c r="AG474" s="1465"/>
      <c r="AH474" s="1466"/>
      <c r="AI474" s="1243"/>
      <c r="AM474" s="1164"/>
      <c r="AN474" s="1465"/>
      <c r="AO474" s="1465"/>
      <c r="AP474" s="1466"/>
      <c r="AQ474" s="1243"/>
      <c r="AU474" s="1164"/>
      <c r="AV474" s="1465"/>
      <c r="AW474" s="1465"/>
      <c r="AX474" s="1466"/>
      <c r="AY474" s="1243"/>
      <c r="BC474" s="1164"/>
      <c r="BD474" s="1465"/>
      <c r="BE474" s="1465"/>
      <c r="BF474" s="1466"/>
      <c r="BG474" s="1243"/>
      <c r="BK474" s="1164"/>
      <c r="BL474" s="1465"/>
      <c r="BM474" s="1465"/>
      <c r="BN474" s="1466"/>
      <c r="BO474" s="1243"/>
      <c r="BS474" s="1164"/>
      <c r="BT474" s="1465"/>
      <c r="BU474" s="1465"/>
      <c r="BV474" s="1466"/>
      <c r="BW474" s="1243"/>
      <c r="CA474" s="1164"/>
      <c r="CB474" s="1465"/>
      <c r="CC474" s="1465"/>
      <c r="CD474" s="1466"/>
      <c r="CE474" s="1243"/>
      <c r="CI474" s="1164"/>
      <c r="CJ474" s="1465"/>
      <c r="CK474" s="1465"/>
      <c r="CL474" s="1466"/>
      <c r="CM474" s="1243"/>
      <c r="CQ474" s="1164"/>
      <c r="CR474" s="1465"/>
      <c r="CS474" s="1465"/>
      <c r="CT474" s="1466"/>
      <c r="CU474" s="1243"/>
      <c r="CY474" s="1164"/>
      <c r="CZ474" s="1465"/>
      <c r="DA474" s="1465"/>
      <c r="DB474" s="1466"/>
      <c r="DC474" s="1243"/>
      <c r="DG474" s="1164"/>
      <c r="DH474" s="1465"/>
      <c r="DI474" s="1465"/>
      <c r="DJ474" s="1466"/>
      <c r="DK474" s="1243"/>
      <c r="DO474" s="1164"/>
      <c r="DP474" s="1465"/>
      <c r="DQ474" s="1465"/>
      <c r="DR474" s="1466"/>
      <c r="DS474" s="1243"/>
      <c r="DW474" s="1164"/>
      <c r="DX474" s="1465"/>
      <c r="DY474" s="1465"/>
      <c r="DZ474" s="1466"/>
      <c r="EA474" s="1243"/>
      <c r="EE474" s="1164"/>
      <c r="EF474" s="1465"/>
      <c r="EG474" s="1465"/>
      <c r="EH474" s="1466"/>
      <c r="EI474" s="1243"/>
      <c r="EM474" s="1164"/>
      <c r="EN474" s="1465"/>
      <c r="EO474" s="1465"/>
      <c r="EP474" s="1466"/>
      <c r="EQ474" s="1243"/>
      <c r="EU474" s="1164"/>
      <c r="EV474" s="1465"/>
      <c r="EW474" s="1465"/>
      <c r="EX474" s="1466"/>
      <c r="EY474" s="1243"/>
      <c r="FC474" s="1164"/>
      <c r="FD474" s="1465"/>
      <c r="FE474" s="1465"/>
      <c r="FF474" s="1466"/>
      <c r="FG474" s="1243"/>
      <c r="FK474" s="1164"/>
      <c r="FL474" s="1465"/>
      <c r="FM474" s="1465"/>
      <c r="FN474" s="1466"/>
      <c r="FO474" s="1243"/>
    </row>
    <row r="475" spans="4:171" ht="16.5" thickTop="1">
      <c r="K475" s="1243"/>
      <c r="S475" s="1243"/>
      <c r="AA475" s="1243"/>
      <c r="AI475" s="1243"/>
      <c r="AQ475" s="1243"/>
      <c r="AY475" s="1243"/>
      <c r="BG475" s="1243"/>
      <c r="BO475" s="1243"/>
      <c r="BW475" s="1243"/>
      <c r="CE475" s="1243"/>
      <c r="CM475" s="1243"/>
      <c r="CU475" s="1243"/>
      <c r="DC475" s="1243"/>
      <c r="DK475" s="1243"/>
      <c r="DS475" s="1243"/>
      <c r="EA475" s="1243"/>
      <c r="EI475" s="1243"/>
      <c r="EQ475" s="1243"/>
      <c r="EY475" s="1243"/>
      <c r="FG475" s="1243"/>
      <c r="FO475" s="1243"/>
    </row>
    <row r="476" spans="4:171">
      <c r="K476" s="1451"/>
      <c r="S476" s="1243"/>
      <c r="AA476" s="1243"/>
      <c r="AI476" s="1243"/>
      <c r="AQ476" s="1243"/>
      <c r="AY476" s="1243"/>
      <c r="BG476" s="1243"/>
      <c r="BO476" s="1243"/>
      <c r="BW476" s="1243"/>
      <c r="CE476" s="1243"/>
      <c r="CM476" s="1243"/>
      <c r="CU476" s="1243"/>
      <c r="DC476" s="1243"/>
      <c r="DK476" s="1243"/>
      <c r="DS476" s="1243"/>
      <c r="EA476" s="1243"/>
      <c r="EI476" s="1243"/>
      <c r="EQ476" s="1243"/>
      <c r="EY476" s="1243"/>
      <c r="FG476" s="1243"/>
      <c r="FO476" s="1243"/>
    </row>
    <row r="477" spans="4:171">
      <c r="K477" s="1243"/>
      <c r="S477" s="1243"/>
      <c r="AA477" s="1243"/>
      <c r="AI477" s="1243"/>
      <c r="AQ477" s="1243"/>
      <c r="AY477" s="1243"/>
      <c r="BG477" s="1243"/>
      <c r="BO477" s="1243"/>
      <c r="BW477" s="1243"/>
      <c r="CE477" s="1243"/>
      <c r="CM477" s="1243"/>
      <c r="CU477" s="1243"/>
      <c r="DC477" s="1243"/>
      <c r="DK477" s="1243"/>
      <c r="DS477" s="1243"/>
      <c r="EA477" s="1243"/>
      <c r="EI477" s="1243"/>
      <c r="EQ477" s="1243"/>
      <c r="EY477" s="1243"/>
      <c r="FG477" s="1243"/>
      <c r="FO477" s="1243"/>
    </row>
    <row r="478" spans="4:171">
      <c r="K478" s="1243"/>
      <c r="S478" s="1243"/>
      <c r="AA478" s="1243"/>
      <c r="AI478" s="1243"/>
      <c r="AQ478" s="1243"/>
      <c r="AY478" s="1243"/>
      <c r="BG478" s="1243"/>
      <c r="BO478" s="1243"/>
      <c r="BW478" s="1243"/>
      <c r="CE478" s="1243"/>
      <c r="CM478" s="1243"/>
      <c r="CU478" s="1243"/>
      <c r="DC478" s="1243"/>
      <c r="DK478" s="1243"/>
      <c r="DS478" s="1243"/>
      <c r="EA478" s="1243"/>
      <c r="EI478" s="1243"/>
      <c r="EQ478" s="1243"/>
      <c r="EY478" s="1243"/>
      <c r="FG478" s="1243"/>
      <c r="FO478" s="1243"/>
    </row>
    <row r="479" spans="4:171">
      <c r="K479" s="1243"/>
      <c r="S479" s="1243"/>
      <c r="AA479" s="1243"/>
      <c r="AI479" s="1243"/>
      <c r="AQ479" s="1243"/>
      <c r="AY479" s="1243"/>
      <c r="BG479" s="1243"/>
      <c r="BO479" s="1243"/>
      <c r="BW479" s="1243"/>
      <c r="CE479" s="1243"/>
      <c r="CM479" s="1243"/>
      <c r="CU479" s="1243"/>
      <c r="DC479" s="1243"/>
      <c r="DK479" s="1243"/>
      <c r="DS479" s="1243"/>
      <c r="EA479" s="1243"/>
      <c r="EI479" s="1243"/>
      <c r="EQ479" s="1243"/>
      <c r="EY479" s="1243"/>
      <c r="FG479" s="1243"/>
      <c r="FO479" s="1243"/>
    </row>
    <row r="480" spans="4:171">
      <c r="K480" s="1243"/>
      <c r="S480" s="1243"/>
      <c r="AA480" s="1243"/>
      <c r="AI480" s="1243"/>
      <c r="AQ480" s="1243"/>
      <c r="AY480" s="1243"/>
      <c r="BG480" s="1243"/>
      <c r="BO480" s="1243"/>
      <c r="BW480" s="1243"/>
      <c r="CE480" s="1243"/>
      <c r="CM480" s="1243"/>
      <c r="CU480" s="1243"/>
      <c r="DC480" s="1243"/>
      <c r="DK480" s="1243"/>
      <c r="DS480" s="1243"/>
      <c r="EA480" s="1243"/>
      <c r="EI480" s="1243"/>
      <c r="EQ480" s="1243"/>
      <c r="EY480" s="1243"/>
      <c r="FG480" s="1243"/>
      <c r="FO480" s="1243"/>
    </row>
    <row r="481" spans="1:171">
      <c r="K481" s="1243"/>
      <c r="S481" s="1243"/>
      <c r="AA481" s="1243"/>
      <c r="AI481" s="1243"/>
      <c r="AQ481" s="1243"/>
      <c r="AY481" s="1243"/>
      <c r="BG481" s="1243"/>
      <c r="BO481" s="1243"/>
      <c r="BW481" s="1243"/>
      <c r="CE481" s="1243"/>
      <c r="CM481" s="1243"/>
      <c r="CU481" s="1243"/>
      <c r="DC481" s="1243"/>
      <c r="DK481" s="1243"/>
      <c r="DS481" s="1243"/>
      <c r="EA481" s="1243"/>
      <c r="EI481" s="1243"/>
      <c r="EQ481" s="1243"/>
      <c r="EY481" s="1243"/>
      <c r="FG481" s="1243"/>
      <c r="FO481" s="1243"/>
    </row>
    <row r="482" spans="1:171">
      <c r="A482" s="1167"/>
      <c r="B482" s="1167"/>
      <c r="C482" s="1167"/>
      <c r="D482" s="1167"/>
      <c r="E482" s="1167"/>
      <c r="F482" s="1167"/>
      <c r="G482" s="1167"/>
      <c r="H482" s="1167"/>
      <c r="I482" s="1167"/>
      <c r="J482" s="1167"/>
      <c r="K482" s="1167"/>
      <c r="L482" s="1167"/>
      <c r="M482" s="1167"/>
      <c r="N482" s="1167"/>
      <c r="O482" s="1167"/>
      <c r="P482" s="1167"/>
      <c r="Q482" s="1167"/>
      <c r="R482" s="1167"/>
      <c r="S482" s="1167"/>
      <c r="T482" s="1167"/>
      <c r="U482" s="1167"/>
      <c r="V482" s="1167"/>
      <c r="W482" s="1167"/>
      <c r="X482" s="1167"/>
      <c r="Y482" s="1167"/>
      <c r="Z482" s="1167"/>
      <c r="AA482" s="1167"/>
      <c r="AB482" s="1167"/>
      <c r="AC482" s="1167"/>
      <c r="AD482" s="1167"/>
      <c r="AE482" s="1167"/>
      <c r="AF482" s="1167"/>
      <c r="AG482" s="1167"/>
      <c r="AH482" s="1167"/>
      <c r="AI482" s="1167"/>
      <c r="AJ482" s="1167"/>
      <c r="AK482" s="1167"/>
      <c r="AL482" s="1167"/>
      <c r="AM482" s="1167"/>
      <c r="AN482" s="1167"/>
      <c r="AO482" s="1167"/>
      <c r="AP482" s="1167"/>
      <c r="AQ482" s="1167"/>
      <c r="AR482" s="1167"/>
      <c r="AS482" s="1167"/>
      <c r="AT482" s="1167"/>
      <c r="AU482" s="1167"/>
      <c r="AV482" s="1167"/>
      <c r="AW482" s="1167"/>
      <c r="AX482" s="1167"/>
      <c r="AY482" s="1167"/>
      <c r="AZ482" s="1167"/>
      <c r="BA482" s="1167"/>
      <c r="BB482" s="1167"/>
      <c r="BC482" s="1167"/>
      <c r="BD482" s="1167"/>
      <c r="BE482" s="1167"/>
      <c r="BF482" s="1167"/>
      <c r="BG482" s="1167"/>
      <c r="BH482" s="1167"/>
      <c r="BI482" s="1167"/>
      <c r="BJ482" s="1167"/>
      <c r="BK482" s="1167"/>
      <c r="BL482" s="1167"/>
      <c r="BM482" s="1167"/>
      <c r="BN482" s="1167"/>
      <c r="BO482" s="1167"/>
      <c r="BP482" s="1167"/>
      <c r="BQ482" s="1167"/>
      <c r="BR482" s="1167"/>
      <c r="BS482" s="1167"/>
      <c r="BT482" s="1167"/>
      <c r="BU482" s="1167"/>
      <c r="BV482" s="1167"/>
      <c r="BW482" s="1167"/>
      <c r="BX482" s="1167"/>
      <c r="BY482" s="1167"/>
      <c r="BZ482" s="1167"/>
      <c r="CA482" s="1167"/>
      <c r="CB482" s="1167"/>
      <c r="CC482" s="1167"/>
      <c r="CD482" s="1167"/>
      <c r="CE482" s="1167"/>
      <c r="CF482" s="1167"/>
      <c r="CG482" s="1167"/>
      <c r="CH482" s="1167"/>
      <c r="CI482" s="1167"/>
      <c r="CJ482" s="1167"/>
      <c r="CK482" s="1167"/>
      <c r="CL482" s="1167"/>
      <c r="CM482" s="1167"/>
      <c r="CN482" s="1167"/>
      <c r="CO482" s="1167"/>
      <c r="CP482" s="1167"/>
      <c r="CQ482" s="1167"/>
      <c r="CR482" s="1167"/>
      <c r="CS482" s="1167"/>
      <c r="CT482" s="1167"/>
      <c r="CU482" s="1167"/>
      <c r="CV482" s="1167"/>
      <c r="CW482" s="1167"/>
      <c r="CX482" s="1167"/>
      <c r="CY482" s="1167"/>
      <c r="CZ482" s="1167"/>
      <c r="DA482" s="1167"/>
      <c r="DB482" s="1167"/>
      <c r="DC482" s="1167"/>
      <c r="DD482" s="1167"/>
      <c r="DE482" s="1167"/>
      <c r="DF482" s="1167"/>
      <c r="DG482" s="1167"/>
      <c r="DH482" s="1167"/>
      <c r="DI482" s="1167"/>
      <c r="DJ482" s="1167"/>
      <c r="DK482" s="1167"/>
      <c r="DL482" s="1167"/>
      <c r="DM482" s="1167"/>
      <c r="DN482" s="1167"/>
      <c r="DO482" s="1167"/>
      <c r="DP482" s="1167"/>
      <c r="DQ482" s="1167"/>
      <c r="DR482" s="1167"/>
      <c r="DS482" s="1167"/>
      <c r="DT482" s="1167"/>
      <c r="DU482" s="1167"/>
      <c r="DV482" s="1167"/>
      <c r="DW482" s="1167"/>
      <c r="DX482" s="1167"/>
      <c r="DY482" s="1167"/>
      <c r="DZ482" s="1167"/>
      <c r="EA482" s="1167"/>
      <c r="EB482" s="1167"/>
      <c r="EC482" s="1167"/>
      <c r="ED482" s="1167"/>
      <c r="EE482" s="1167"/>
      <c r="EF482" s="1167"/>
      <c r="EG482" s="1167"/>
      <c r="EH482" s="1167"/>
      <c r="EI482" s="1167"/>
      <c r="EJ482" s="1167"/>
      <c r="EK482" s="1167"/>
      <c r="EL482" s="1167"/>
      <c r="EM482" s="1167"/>
      <c r="EN482" s="1167"/>
      <c r="EO482" s="1167"/>
      <c r="EP482" s="1167"/>
      <c r="EQ482" s="1167"/>
      <c r="ER482" s="1167"/>
      <c r="ES482" s="1167"/>
      <c r="ET482" s="1167"/>
      <c r="EU482" s="1167"/>
      <c r="EV482" s="1167"/>
      <c r="EW482" s="1167"/>
      <c r="EX482" s="1167"/>
      <c r="EY482" s="1167"/>
      <c r="EZ482" s="1167"/>
      <c r="FA482" s="1167"/>
      <c r="FB482" s="1167"/>
      <c r="FC482" s="1167"/>
      <c r="FD482" s="1167"/>
      <c r="FE482" s="1167"/>
      <c r="FF482" s="1167"/>
      <c r="FG482" s="1167"/>
      <c r="FH482" s="1167"/>
      <c r="FI482" s="1167"/>
      <c r="FJ482" s="1167"/>
      <c r="FK482" s="1167"/>
      <c r="FL482" s="1167"/>
      <c r="FM482" s="1167"/>
      <c r="FN482" s="1167"/>
      <c r="FO482" s="1167"/>
    </row>
    <row r="483" spans="1:171">
      <c r="K483" s="1243"/>
      <c r="S483" s="1243"/>
      <c r="AA483" s="1243"/>
      <c r="AI483" s="1243"/>
      <c r="AQ483" s="1243"/>
      <c r="AY483" s="1243"/>
      <c r="BG483" s="1243"/>
      <c r="BO483" s="1243"/>
      <c r="BW483" s="1243"/>
      <c r="CE483" s="1243"/>
      <c r="CM483" s="1243"/>
      <c r="CU483" s="1243"/>
      <c r="DC483" s="1243"/>
      <c r="DK483" s="1243"/>
      <c r="DS483" s="1243"/>
      <c r="EA483" s="1243"/>
      <c r="EI483" s="1243"/>
      <c r="EQ483" s="1243"/>
      <c r="EY483" s="1243"/>
      <c r="FG483" s="1243"/>
      <c r="FO483" s="1243"/>
    </row>
    <row r="484" spans="1:171" ht="16.5">
      <c r="B484" s="854" t="s">
        <v>550</v>
      </c>
      <c r="G484" s="1467" t="s">
        <v>551</v>
      </c>
      <c r="K484" s="1243"/>
      <c r="S484" s="1243"/>
      <c r="AA484" s="1243"/>
      <c r="AI484" s="1243"/>
      <c r="AQ484" s="1243"/>
      <c r="AY484" s="1243"/>
      <c r="BG484" s="1243"/>
      <c r="BO484" s="1243"/>
      <c r="BW484" s="1243"/>
      <c r="CE484" s="1243"/>
      <c r="CM484" s="1243"/>
      <c r="CU484" s="1243"/>
      <c r="DC484" s="1243"/>
      <c r="DK484" s="1243"/>
      <c r="DS484" s="1243"/>
      <c r="EA484" s="1243"/>
      <c r="EI484" s="1243"/>
      <c r="EQ484" s="1243"/>
      <c r="EY484" s="1243"/>
      <c r="FG484" s="1243"/>
      <c r="FO484" s="1243"/>
    </row>
    <row r="485" spans="1:171">
      <c r="K485" s="1243"/>
      <c r="S485" s="1243"/>
      <c r="AA485" s="1243"/>
      <c r="AI485" s="1243"/>
      <c r="AQ485" s="1243"/>
      <c r="AY485" s="1243"/>
      <c r="BG485" s="1243"/>
      <c r="BO485" s="1243"/>
      <c r="BW485" s="1243"/>
      <c r="CE485" s="1243"/>
      <c r="CM485" s="1243"/>
      <c r="CU485" s="1243"/>
      <c r="DC485" s="1243"/>
      <c r="DK485" s="1243"/>
      <c r="DS485" s="1243"/>
      <c r="EA485" s="1243"/>
      <c r="EI485" s="1243"/>
      <c r="EQ485" s="1243"/>
      <c r="EY485" s="1243"/>
      <c r="FG485" s="1243"/>
      <c r="FO485" s="1243"/>
    </row>
    <row r="486" spans="1:171">
      <c r="B486" s="1848" t="s">
        <v>574</v>
      </c>
      <c r="C486" s="1849"/>
      <c r="D486" s="1849"/>
      <c r="E486" s="1849"/>
      <c r="F486" s="1468"/>
      <c r="G486" s="785">
        <f>G491+G505</f>
        <v>0</v>
      </c>
      <c r="K486" s="1243"/>
      <c r="O486" s="785" t="e">
        <f>O491+O505</f>
        <v>#DIV/0!</v>
      </c>
      <c r="S486" s="1243"/>
      <c r="W486" s="785" t="e">
        <f>W491+W505</f>
        <v>#DIV/0!</v>
      </c>
      <c r="AA486" s="1243"/>
      <c r="AE486" s="785" t="e">
        <f>AE491+AE505</f>
        <v>#DIV/0!</v>
      </c>
      <c r="AI486" s="1243"/>
      <c r="AM486" s="785" t="e">
        <f>AM491+AM505</f>
        <v>#DIV/0!</v>
      </c>
      <c r="AQ486" s="1243"/>
      <c r="AU486" s="785" t="e">
        <f>AU491+AU505</f>
        <v>#DIV/0!</v>
      </c>
      <c r="AY486" s="1243"/>
      <c r="BC486" s="785" t="e">
        <f>BC491+BC505</f>
        <v>#DIV/0!</v>
      </c>
      <c r="BG486" s="1243"/>
      <c r="BK486" s="785" t="e">
        <f>BK491+BK505</f>
        <v>#DIV/0!</v>
      </c>
      <c r="BO486" s="1243"/>
      <c r="BS486" s="785" t="e">
        <f>BS491+BS505</f>
        <v>#DIV/0!</v>
      </c>
      <c r="BW486" s="1243"/>
      <c r="CA486" s="785" t="e">
        <f>CA491+CA505</f>
        <v>#DIV/0!</v>
      </c>
      <c r="CE486" s="1243"/>
      <c r="CI486" s="785" t="e">
        <f>CI491+CI505</f>
        <v>#DIV/0!</v>
      </c>
      <c r="CM486" s="1243"/>
      <c r="CQ486" s="785" t="e">
        <f>CQ491+CQ505</f>
        <v>#DIV/0!</v>
      </c>
      <c r="CU486" s="1243"/>
      <c r="CY486" s="785" t="e">
        <f>CY491+CY505</f>
        <v>#DIV/0!</v>
      </c>
      <c r="DC486" s="1243"/>
      <c r="DG486" s="785" t="e">
        <f>DG491+DG505</f>
        <v>#DIV/0!</v>
      </c>
      <c r="DK486" s="1243"/>
      <c r="DO486" s="785" t="e">
        <f>DO491+DO505</f>
        <v>#DIV/0!</v>
      </c>
      <c r="DS486" s="1243"/>
      <c r="DW486" s="785" t="e">
        <f>DW491+DW505</f>
        <v>#DIV/0!</v>
      </c>
      <c r="EA486" s="1243"/>
      <c r="EE486" s="785" t="e">
        <f>EE491+EE505</f>
        <v>#DIV/0!</v>
      </c>
      <c r="EI486" s="1243"/>
      <c r="EM486" s="785" t="e">
        <f>EM491+EM505</f>
        <v>#DIV/0!</v>
      </c>
      <c r="EQ486" s="1243"/>
      <c r="EU486" s="785" t="e">
        <f>EU491+EU505</f>
        <v>#DIV/0!</v>
      </c>
      <c r="EY486" s="1243"/>
      <c r="FC486" s="785" t="e">
        <f>FC491+FC505</f>
        <v>#DIV/0!</v>
      </c>
      <c r="FG486" s="1243"/>
      <c r="FK486" s="785" t="e">
        <f>FK491+FK505</f>
        <v>#DIV/0!</v>
      </c>
      <c r="FO486" s="1243"/>
    </row>
    <row r="487" spans="1:171">
      <c r="B487" s="1850" t="s">
        <v>575</v>
      </c>
      <c r="C487" s="1851"/>
      <c r="D487" s="1851"/>
      <c r="E487" s="1851"/>
      <c r="F487" s="1469"/>
      <c r="G487" s="785">
        <f>G510+G514</f>
        <v>0</v>
      </c>
      <c r="K487" s="1243"/>
      <c r="O487" s="785" t="e">
        <f>O510+O514</f>
        <v>#DIV/0!</v>
      </c>
      <c r="S487" s="1243"/>
      <c r="W487" s="785" t="e">
        <f>W510+W514</f>
        <v>#DIV/0!</v>
      </c>
      <c r="AA487" s="1243"/>
      <c r="AE487" s="785" t="e">
        <f>AE510+AE514</f>
        <v>#DIV/0!</v>
      </c>
      <c r="AI487" s="1243"/>
      <c r="AM487" s="785" t="e">
        <f>AM510+AM514</f>
        <v>#DIV/0!</v>
      </c>
      <c r="AQ487" s="1243"/>
      <c r="AU487" s="785" t="e">
        <f>AU510+AU514</f>
        <v>#DIV/0!</v>
      </c>
      <c r="AY487" s="1243"/>
      <c r="BC487" s="785" t="e">
        <f>BC510+BC514</f>
        <v>#DIV/0!</v>
      </c>
      <c r="BG487" s="1243"/>
      <c r="BK487" s="785" t="e">
        <f>BK510+BK514</f>
        <v>#DIV/0!</v>
      </c>
      <c r="BO487" s="1243"/>
      <c r="BS487" s="785" t="e">
        <f>BS510+BS514</f>
        <v>#DIV/0!</v>
      </c>
      <c r="BW487" s="1243"/>
      <c r="CA487" s="785" t="e">
        <f>CA510+CA514</f>
        <v>#DIV/0!</v>
      </c>
      <c r="CE487" s="1243"/>
      <c r="CI487" s="785" t="e">
        <f>CI510+CI514</f>
        <v>#DIV/0!</v>
      </c>
      <c r="CM487" s="1243"/>
      <c r="CQ487" s="785" t="e">
        <f>CQ510+CQ514</f>
        <v>#DIV/0!</v>
      </c>
      <c r="CU487" s="1243"/>
      <c r="CY487" s="785" t="e">
        <f>CY510+CY514</f>
        <v>#DIV/0!</v>
      </c>
      <c r="DC487" s="1243"/>
      <c r="DG487" s="785" t="e">
        <f>DG510+DG514</f>
        <v>#DIV/0!</v>
      </c>
      <c r="DK487" s="1243"/>
      <c r="DO487" s="785" t="e">
        <f>DO510+DO514</f>
        <v>#DIV/0!</v>
      </c>
      <c r="DS487" s="1243"/>
      <c r="DW487" s="785" t="e">
        <f>DW510+DW514</f>
        <v>#DIV/0!</v>
      </c>
      <c r="EA487" s="1243"/>
      <c r="EE487" s="785" t="e">
        <f>EE510+EE514</f>
        <v>#DIV/0!</v>
      </c>
      <c r="EI487" s="1243"/>
      <c r="EM487" s="785" t="e">
        <f>EM510+EM514</f>
        <v>#DIV/0!</v>
      </c>
      <c r="EQ487" s="1243"/>
      <c r="EU487" s="785" t="e">
        <f>EU510+EU514</f>
        <v>#DIV/0!</v>
      </c>
      <c r="EY487" s="1243"/>
      <c r="FC487" s="785" t="e">
        <f>FC510+FC514</f>
        <v>#DIV/0!</v>
      </c>
      <c r="FG487" s="1243"/>
      <c r="FK487" s="785" t="e">
        <f>FK510+FK514</f>
        <v>#DIV/0!</v>
      </c>
      <c r="FO487" s="1243"/>
    </row>
    <row r="488" spans="1:171">
      <c r="K488" s="1243"/>
      <c r="S488" s="1243"/>
      <c r="AA488" s="1243"/>
      <c r="AI488" s="1243"/>
      <c r="AQ488" s="1243"/>
      <c r="AY488" s="1243"/>
      <c r="BG488" s="1243"/>
      <c r="BO488" s="1243"/>
      <c r="BW488" s="1243"/>
      <c r="CE488" s="1243"/>
      <c r="CM488" s="1243"/>
      <c r="CU488" s="1243"/>
      <c r="DC488" s="1243"/>
      <c r="DK488" s="1243"/>
      <c r="DS488" s="1243"/>
      <c r="EA488" s="1243"/>
      <c r="EI488" s="1243"/>
      <c r="EQ488" s="1243"/>
      <c r="EY488" s="1243"/>
      <c r="FG488" s="1243"/>
      <c r="FO488" s="1243"/>
    </row>
    <row r="489" spans="1:171">
      <c r="K489" s="1243"/>
      <c r="S489" s="1243"/>
      <c r="AA489" s="1243"/>
      <c r="AI489" s="1243"/>
      <c r="AQ489" s="1243"/>
      <c r="AY489" s="1243"/>
      <c r="BG489" s="1243"/>
      <c r="BO489" s="1243"/>
      <c r="BW489" s="1243"/>
      <c r="CE489" s="1243"/>
      <c r="CM489" s="1243"/>
      <c r="CU489" s="1243"/>
      <c r="DC489" s="1243"/>
      <c r="DK489" s="1243"/>
      <c r="DS489" s="1243"/>
      <c r="EA489" s="1243"/>
      <c r="EI489" s="1243"/>
      <c r="EQ489" s="1243"/>
      <c r="EY489" s="1243"/>
      <c r="FG489" s="1243"/>
      <c r="FO489" s="1243"/>
    </row>
    <row r="490" spans="1:171">
      <c r="A490" s="1470"/>
      <c r="B490" s="1471" t="s">
        <v>552</v>
      </c>
      <c r="C490" s="1472"/>
      <c r="K490" s="1243"/>
      <c r="S490" s="1243"/>
      <c r="AA490" s="1243"/>
      <c r="AI490" s="1243"/>
      <c r="AQ490" s="1243"/>
      <c r="AY490" s="1243"/>
      <c r="BG490" s="1243"/>
      <c r="BO490" s="1243"/>
      <c r="BW490" s="1243"/>
      <c r="CE490" s="1243"/>
      <c r="CM490" s="1243"/>
      <c r="CU490" s="1243"/>
      <c r="DC490" s="1243"/>
      <c r="DK490" s="1243"/>
      <c r="DS490" s="1243"/>
      <c r="EA490" s="1243"/>
      <c r="EI490" s="1243"/>
      <c r="EQ490" s="1243"/>
      <c r="EY490" s="1243"/>
      <c r="FG490" s="1243"/>
      <c r="FO490" s="1243"/>
    </row>
    <row r="491" spans="1:171">
      <c r="A491" s="1473">
        <v>134</v>
      </c>
      <c r="B491" s="1474"/>
      <c r="C491" s="1467" t="s">
        <v>555</v>
      </c>
      <c r="G491" s="1475">
        <f>'3-YEAR PP &amp; OSS Worksheet'!$D$11+'3-YEAR PP &amp; OSS Worksheet'!$D$12+'3-YEAR PP &amp; OSS Worksheet'!$D$13+'3-YEAR PP &amp; OSS Worksheet'!$D$15+'3-YEAR PP &amp; OSS Worksheet'!$D$16</f>
        <v>0</v>
      </c>
      <c r="K491" s="1243"/>
      <c r="N491" s="1476">
        <f>VLOOKUP($A491,'New Resources - Individual'!$A$4:$Y$151,N$2,FALSE)*N$1</f>
        <v>0</v>
      </c>
      <c r="O491" s="1477">
        <f>$G491+N491</f>
        <v>0</v>
      </c>
      <c r="S491" s="1243"/>
      <c r="V491" s="1476">
        <f>VLOOKUP($A491,'New Resources - Individual'!$A$4:$Y$151,V$2,FALSE)*V$1</f>
        <v>0</v>
      </c>
      <c r="W491" s="1477">
        <f>$G491+V491</f>
        <v>0</v>
      </c>
      <c r="AA491" s="1243"/>
      <c r="AD491" s="1476">
        <f>VLOOKUP($A491,'New Resources - Individual'!$A$4:$Y$151,AD$2,FALSE)*AD$1</f>
        <v>0</v>
      </c>
      <c r="AE491" s="1477">
        <f>$G491+AD491</f>
        <v>0</v>
      </c>
      <c r="AI491" s="1243"/>
      <c r="AL491" s="1476">
        <f>VLOOKUP($A491,'New Resources - Individual'!$A$4:$Y$151,AL$2,FALSE)*AL$1</f>
        <v>0</v>
      </c>
      <c r="AM491" s="1477">
        <f>$G491+AL491</f>
        <v>0</v>
      </c>
      <c r="AQ491" s="1243"/>
      <c r="AT491" s="1476">
        <f>VLOOKUP($A491,'New Resources - Individual'!$A$4:$Y$151,AT$2,FALSE)*AT$1</f>
        <v>0</v>
      </c>
      <c r="AU491" s="1477">
        <f>$G491+AT491</f>
        <v>0</v>
      </c>
      <c r="AY491" s="1243"/>
      <c r="BB491" s="1476">
        <f>VLOOKUP($A491,'New Resources - Individual'!$A$4:$Y$151,BB$2,FALSE)*BB$1</f>
        <v>0</v>
      </c>
      <c r="BC491" s="1477">
        <f>$G491+BB491</f>
        <v>0</v>
      </c>
      <c r="BG491" s="1243"/>
      <c r="BJ491" s="1476">
        <f>VLOOKUP($A491,'New Resources - Individual'!$A$4:$Y$151,BJ$2,FALSE)*BJ$1</f>
        <v>0</v>
      </c>
      <c r="BK491" s="1477">
        <f>$G491+BJ491</f>
        <v>0</v>
      </c>
      <c r="BO491" s="1243"/>
      <c r="BR491" s="1476">
        <f>VLOOKUP($A491,'New Resources - Individual'!$A$4:$Y$151,BR$2,FALSE)*BR$1</f>
        <v>0</v>
      </c>
      <c r="BS491" s="1477">
        <f>$G491+BR491</f>
        <v>0</v>
      </c>
      <c r="BW491" s="1243"/>
      <c r="BZ491" s="1476">
        <f>VLOOKUP($A491,'New Resources - Individual'!$A$4:$Y$151,BZ$2,FALSE)*BZ$1</f>
        <v>0</v>
      </c>
      <c r="CA491" s="1477">
        <f>$G491+BZ491</f>
        <v>0</v>
      </c>
      <c r="CE491" s="1243"/>
      <c r="CH491" s="1476">
        <f>VLOOKUP($A491,'New Resources - Individual'!$A$4:$Y$151,CH$2,FALSE)*CH$1</f>
        <v>0</v>
      </c>
      <c r="CI491" s="1477">
        <f>$G491+CH491</f>
        <v>0</v>
      </c>
      <c r="CM491" s="1243"/>
      <c r="CP491" s="1476">
        <f>VLOOKUP($A491,'New Resources - Individual'!$A$4:$Y$151,CP$2,FALSE)*CP$1</f>
        <v>0</v>
      </c>
      <c r="CQ491" s="1477">
        <f>$G491+CP491</f>
        <v>0</v>
      </c>
      <c r="CU491" s="1243"/>
      <c r="CX491" s="1476">
        <f>VLOOKUP($A491,'New Resources - Individual'!$A$4:$Y$151,CX$2,FALSE)*CX$1</f>
        <v>0</v>
      </c>
      <c r="CY491" s="1477">
        <f>$G491+CX491</f>
        <v>0</v>
      </c>
      <c r="DC491" s="1243"/>
      <c r="DF491" s="1476">
        <f>VLOOKUP($A491,'New Resources - Individual'!$A$4:$Y$151,DF$2,FALSE)*DF$1</f>
        <v>0</v>
      </c>
      <c r="DG491" s="1477">
        <f>$G491+DF491</f>
        <v>0</v>
      </c>
      <c r="DK491" s="1243"/>
      <c r="DN491" s="1476">
        <f>VLOOKUP($A491,'New Resources - Individual'!$A$4:$Y$151,DN$2,FALSE)*DN$1</f>
        <v>0</v>
      </c>
      <c r="DO491" s="1477">
        <f>$G491+DN491</f>
        <v>0</v>
      </c>
      <c r="DS491" s="1243"/>
      <c r="DV491" s="1476">
        <f>VLOOKUP($A491,'New Resources - Individual'!$A$4:$Y$151,DV$2,FALSE)*DV$1</f>
        <v>0</v>
      </c>
      <c r="DW491" s="1477">
        <f>$G491+DV491</f>
        <v>0</v>
      </c>
      <c r="EA491" s="1243"/>
      <c r="ED491" s="1476">
        <f>VLOOKUP($A491,'New Resources - Individual'!$A$4:$Y$151,ED$2,FALSE)*ED$1</f>
        <v>0</v>
      </c>
      <c r="EE491" s="1477">
        <f>$G491+ED491</f>
        <v>0</v>
      </c>
      <c r="EI491" s="1243"/>
      <c r="EL491" s="1476">
        <f>VLOOKUP($A491,'New Resources - Individual'!$A$4:$Y$151,EL$2,FALSE)*EL$1</f>
        <v>0</v>
      </c>
      <c r="EM491" s="1477">
        <f>$G491+EL491</f>
        <v>0</v>
      </c>
      <c r="EQ491" s="1243"/>
      <c r="ET491" s="1476">
        <f>VLOOKUP($A491,'New Resources - Individual'!$A$4:$Y$151,ET$2,FALSE)*ET$1</f>
        <v>0</v>
      </c>
      <c r="EU491" s="1477">
        <f>$G491+ET491</f>
        <v>0</v>
      </c>
      <c r="EY491" s="1243"/>
      <c r="FB491" s="1476">
        <f>VLOOKUP($A491,'New Resources - Individual'!$A$4:$Y$151,FB$2,FALSE)*FB$1</f>
        <v>0</v>
      </c>
      <c r="FC491" s="1477">
        <f>$G491+FB491</f>
        <v>0</v>
      </c>
      <c r="FG491" s="1243"/>
      <c r="FJ491" s="1476">
        <f>VLOOKUP($A491,'New Resources - Individual'!$A$4:$Y$151,FJ$2,FALSE)*FJ$1</f>
        <v>0</v>
      </c>
      <c r="FK491" s="1477">
        <f>$G491+FJ491</f>
        <v>0</v>
      </c>
      <c r="FO491" s="1243"/>
    </row>
    <row r="492" spans="1:171">
      <c r="B492" s="1474"/>
      <c r="K492" s="1243"/>
      <c r="S492" s="1243"/>
      <c r="AA492" s="1243"/>
      <c r="AI492" s="1243"/>
      <c r="AQ492" s="1243"/>
      <c r="AY492" s="1243"/>
      <c r="BG492" s="1243"/>
      <c r="BO492" s="1243"/>
      <c r="BW492" s="1243"/>
      <c r="CE492" s="1243"/>
      <c r="CM492" s="1243"/>
      <c r="CU492" s="1243"/>
      <c r="DC492" s="1243"/>
      <c r="DK492" s="1243"/>
      <c r="DS492" s="1243"/>
      <c r="EA492" s="1243"/>
      <c r="EI492" s="1243"/>
      <c r="EQ492" s="1243"/>
      <c r="EY492" s="1243"/>
      <c r="FG492" s="1243"/>
      <c r="FO492" s="1243"/>
    </row>
    <row r="493" spans="1:171">
      <c r="A493" s="1470"/>
      <c r="B493" s="1474"/>
      <c r="C493" s="1467"/>
      <c r="K493" s="1243"/>
      <c r="S493" s="1243"/>
      <c r="AA493" s="1243"/>
      <c r="AI493" s="1243"/>
      <c r="AQ493" s="1243"/>
      <c r="AY493" s="1243"/>
      <c r="BG493" s="1243"/>
      <c r="BO493" s="1243"/>
      <c r="BW493" s="1243"/>
      <c r="CE493" s="1243"/>
      <c r="CM493" s="1243"/>
      <c r="CU493" s="1243"/>
      <c r="DC493" s="1243"/>
      <c r="DK493" s="1243"/>
      <c r="DS493" s="1243"/>
      <c r="EA493" s="1243"/>
      <c r="EI493" s="1243"/>
      <c r="EQ493" s="1243"/>
      <c r="EY493" s="1243"/>
      <c r="FG493" s="1243"/>
      <c r="FO493" s="1243"/>
    </row>
    <row r="494" spans="1:171">
      <c r="A494" s="1473">
        <v>135</v>
      </c>
      <c r="B494" s="1471"/>
      <c r="C494" s="1467" t="s">
        <v>556</v>
      </c>
      <c r="K494" s="1243"/>
      <c r="N494" s="1476">
        <f>VLOOKUP($A494,'New Resources - Individual'!$A$4:$Y$151,N$2,FALSE)*N$1</f>
        <v>0</v>
      </c>
      <c r="S494" s="1243"/>
      <c r="V494" s="1476">
        <f>VLOOKUP($A494,'New Resources - Individual'!$A$4:$Y$151,V$2,FALSE)*V$1</f>
        <v>0</v>
      </c>
      <c r="AA494" s="1243"/>
      <c r="AD494" s="1476">
        <f>VLOOKUP($A494,'New Resources - Individual'!$A$4:$Y$151,AD$2,FALSE)*AD$1</f>
        <v>0</v>
      </c>
      <c r="AI494" s="1243"/>
      <c r="AL494" s="1476">
        <f>VLOOKUP($A494,'New Resources - Individual'!$A$4:$Y$151,AL$2,FALSE)*AL$1</f>
        <v>0</v>
      </c>
      <c r="AQ494" s="1243"/>
      <c r="AT494" s="1476">
        <f>VLOOKUP($A494,'New Resources - Individual'!$A$4:$Y$151,AT$2,FALSE)*AT$1</f>
        <v>0</v>
      </c>
      <c r="AY494" s="1243"/>
      <c r="BB494" s="1476">
        <f>VLOOKUP($A494,'New Resources - Individual'!$A$4:$Y$151,BB$2,FALSE)*BB$1</f>
        <v>0</v>
      </c>
      <c r="BG494" s="1243"/>
      <c r="BJ494" s="1476">
        <f>VLOOKUP($A494,'New Resources - Individual'!$A$4:$Y$151,BJ$2,FALSE)*BJ$1</f>
        <v>0</v>
      </c>
      <c r="BO494" s="1243"/>
      <c r="BR494" s="1476">
        <f>VLOOKUP($A494,'New Resources - Individual'!$A$4:$Y$151,BR$2,FALSE)*BR$1</f>
        <v>0</v>
      </c>
      <c r="BW494" s="1243"/>
      <c r="BZ494" s="1476">
        <f>VLOOKUP($A494,'New Resources - Individual'!$A$4:$Y$151,BZ$2,FALSE)*BZ$1</f>
        <v>0</v>
      </c>
      <c r="CE494" s="1243"/>
      <c r="CH494" s="1476">
        <f>VLOOKUP($A494,'New Resources - Individual'!$A$4:$Y$151,CH$2,FALSE)*CH$1</f>
        <v>0</v>
      </c>
      <c r="CM494" s="1243"/>
      <c r="CP494" s="1476">
        <f>VLOOKUP($A494,'New Resources - Individual'!$A$4:$Y$151,CP$2,FALSE)*CP$1</f>
        <v>0</v>
      </c>
      <c r="CU494" s="1243"/>
      <c r="CX494" s="1476">
        <f>VLOOKUP($A494,'New Resources - Individual'!$A$4:$Y$151,CX$2,FALSE)*CX$1</f>
        <v>0</v>
      </c>
      <c r="DC494" s="1243"/>
      <c r="DF494" s="1476">
        <f>VLOOKUP($A494,'New Resources - Individual'!$A$4:$Y$151,DF$2,FALSE)*DF$1</f>
        <v>0</v>
      </c>
      <c r="DK494" s="1243"/>
      <c r="DN494" s="1476">
        <f>VLOOKUP($A494,'New Resources - Individual'!$A$4:$Y$151,DN$2,FALSE)*DN$1</f>
        <v>0</v>
      </c>
      <c r="DS494" s="1243"/>
      <c r="DV494" s="1476">
        <f>VLOOKUP($A494,'New Resources - Individual'!$A$4:$Y$151,DV$2,FALSE)*DV$1</f>
        <v>0</v>
      </c>
      <c r="EA494" s="1243"/>
      <c r="ED494" s="1476">
        <f>VLOOKUP($A494,'New Resources - Individual'!$A$4:$Y$151,ED$2,FALSE)*ED$1</f>
        <v>0</v>
      </c>
      <c r="EI494" s="1243"/>
      <c r="EL494" s="1476">
        <f>VLOOKUP($A494,'New Resources - Individual'!$A$4:$Y$151,EL$2,FALSE)*EL$1</f>
        <v>0</v>
      </c>
      <c r="EQ494" s="1243"/>
      <c r="ET494" s="1476">
        <f>VLOOKUP($A494,'New Resources - Individual'!$A$4:$Y$151,ET$2,FALSE)*ET$1</f>
        <v>0</v>
      </c>
      <c r="EY494" s="1243"/>
      <c r="FB494" s="1476">
        <f>VLOOKUP($A494,'New Resources - Individual'!$A$4:$Y$151,FB$2,FALSE)*FB$1</f>
        <v>0</v>
      </c>
      <c r="FG494" s="1243"/>
      <c r="FJ494" s="1476">
        <f>VLOOKUP($A494,'New Resources - Individual'!$A$4:$Y$151,FJ$2,FALSE)*FJ$1</f>
        <v>0</v>
      </c>
      <c r="FO494" s="1243"/>
    </row>
    <row r="495" spans="1:171">
      <c r="A495" s="1473">
        <v>136</v>
      </c>
      <c r="B495" s="1471"/>
      <c r="C495" s="1467" t="s">
        <v>557</v>
      </c>
      <c r="K495" s="1243"/>
      <c r="N495" s="1476">
        <f>VLOOKUP($A495,'New Resources - Individual'!$A$4:$Y$151,N$2,FALSE)*N$1</f>
        <v>0</v>
      </c>
      <c r="S495" s="1243"/>
      <c r="V495" s="1476">
        <f>VLOOKUP($A495,'New Resources - Individual'!$A$4:$Y$151,V$2,FALSE)*V$1</f>
        <v>0</v>
      </c>
      <c r="AA495" s="1243"/>
      <c r="AD495" s="1476">
        <f>VLOOKUP($A495,'New Resources - Individual'!$A$4:$Y$151,AD$2,FALSE)*AD$1</f>
        <v>0</v>
      </c>
      <c r="AI495" s="1243"/>
      <c r="AL495" s="1476">
        <f>VLOOKUP($A495,'New Resources - Individual'!$A$4:$Y$151,AL$2,FALSE)*AL$1</f>
        <v>0</v>
      </c>
      <c r="AQ495" s="1243"/>
      <c r="AT495" s="1476">
        <f>VLOOKUP($A495,'New Resources - Individual'!$A$4:$Y$151,AT$2,FALSE)*AT$1</f>
        <v>0</v>
      </c>
      <c r="AY495" s="1243"/>
      <c r="BB495" s="1476">
        <f>VLOOKUP($A495,'New Resources - Individual'!$A$4:$Y$151,BB$2,FALSE)*BB$1</f>
        <v>0</v>
      </c>
      <c r="BG495" s="1243"/>
      <c r="BJ495" s="1476">
        <f>VLOOKUP($A495,'New Resources - Individual'!$A$4:$Y$151,BJ$2,FALSE)*BJ$1</f>
        <v>0</v>
      </c>
      <c r="BO495" s="1243"/>
      <c r="BR495" s="1476">
        <f>VLOOKUP($A495,'New Resources - Individual'!$A$4:$Y$151,BR$2,FALSE)*BR$1</f>
        <v>0</v>
      </c>
      <c r="BW495" s="1243"/>
      <c r="BZ495" s="1476">
        <f>VLOOKUP($A495,'New Resources - Individual'!$A$4:$Y$151,BZ$2,FALSE)*BZ$1</f>
        <v>0</v>
      </c>
      <c r="CE495" s="1243"/>
      <c r="CH495" s="1476">
        <f>VLOOKUP($A495,'New Resources - Individual'!$A$4:$Y$151,CH$2,FALSE)*CH$1</f>
        <v>0</v>
      </c>
      <c r="CM495" s="1243"/>
      <c r="CP495" s="1476">
        <f>VLOOKUP($A495,'New Resources - Individual'!$A$4:$Y$151,CP$2,FALSE)*CP$1</f>
        <v>0</v>
      </c>
      <c r="CU495" s="1243"/>
      <c r="CX495" s="1476">
        <f>VLOOKUP($A495,'New Resources - Individual'!$A$4:$Y$151,CX$2,FALSE)*CX$1</f>
        <v>0</v>
      </c>
      <c r="DC495" s="1243"/>
      <c r="DF495" s="1476">
        <f>VLOOKUP($A495,'New Resources - Individual'!$A$4:$Y$151,DF$2,FALSE)*DF$1</f>
        <v>0</v>
      </c>
      <c r="DK495" s="1243"/>
      <c r="DN495" s="1476">
        <f>VLOOKUP($A495,'New Resources - Individual'!$A$4:$Y$151,DN$2,FALSE)*DN$1</f>
        <v>0</v>
      </c>
      <c r="DS495" s="1243"/>
      <c r="DV495" s="1476">
        <f>VLOOKUP($A495,'New Resources - Individual'!$A$4:$Y$151,DV$2,FALSE)*DV$1</f>
        <v>0</v>
      </c>
      <c r="EA495" s="1243"/>
      <c r="ED495" s="1476">
        <f>VLOOKUP($A495,'New Resources - Individual'!$A$4:$Y$151,ED$2,FALSE)*ED$1</f>
        <v>0</v>
      </c>
      <c r="EI495" s="1243"/>
      <c r="EL495" s="1476">
        <f>VLOOKUP($A495,'New Resources - Individual'!$A$4:$Y$151,EL$2,FALSE)*EL$1</f>
        <v>0</v>
      </c>
      <c r="EQ495" s="1243"/>
      <c r="ET495" s="1476">
        <f>VLOOKUP($A495,'New Resources - Individual'!$A$4:$Y$151,ET$2,FALSE)*ET$1</f>
        <v>0</v>
      </c>
      <c r="EY495" s="1243"/>
      <c r="FB495" s="1476">
        <f>VLOOKUP($A495,'New Resources - Individual'!$A$4:$Y$151,FB$2,FALSE)*FB$1</f>
        <v>0</v>
      </c>
      <c r="FG495" s="1243"/>
      <c r="FJ495" s="1476">
        <f>VLOOKUP($A495,'New Resources - Individual'!$A$4:$Y$151,FJ$2,FALSE)*FJ$1</f>
        <v>0</v>
      </c>
      <c r="FO495" s="1243"/>
    </row>
    <row r="496" spans="1:171">
      <c r="A496" s="1473">
        <v>133</v>
      </c>
      <c r="B496" s="1470"/>
      <c r="C496" s="1467" t="s">
        <v>558</v>
      </c>
      <c r="K496" s="1243"/>
      <c r="N496" s="1476">
        <f>VLOOKUP($A496,'New Resources - Individual'!$A$4:$Y$151,N$2,FALSE)*N$1</f>
        <v>0</v>
      </c>
      <c r="O496" s="1478"/>
      <c r="S496" s="1243"/>
      <c r="V496" s="1476">
        <f>VLOOKUP($A496,'New Resources - Individual'!$A$4:$Y$151,V$2,FALSE)*V$1</f>
        <v>0</v>
      </c>
      <c r="W496" s="1478"/>
      <c r="AA496" s="1243"/>
      <c r="AD496" s="1476">
        <f>VLOOKUP($A496,'New Resources - Individual'!$A$4:$Y$151,AD$2,FALSE)*AD$1</f>
        <v>0</v>
      </c>
      <c r="AE496" s="1478"/>
      <c r="AI496" s="1243"/>
      <c r="AL496" s="1476">
        <f>VLOOKUP($A496,'New Resources - Individual'!$A$4:$Y$151,AL$2,FALSE)*AL$1</f>
        <v>0</v>
      </c>
      <c r="AM496" s="1478"/>
      <c r="AQ496" s="1243"/>
      <c r="AT496" s="1476">
        <f>VLOOKUP($A496,'New Resources - Individual'!$A$4:$Y$151,AT$2,FALSE)*AT$1</f>
        <v>0</v>
      </c>
      <c r="AU496" s="1478"/>
      <c r="AY496" s="1243"/>
      <c r="BB496" s="1476">
        <f>VLOOKUP($A496,'New Resources - Individual'!$A$4:$Y$151,BB$2,FALSE)*BB$1</f>
        <v>0</v>
      </c>
      <c r="BC496" s="1478"/>
      <c r="BG496" s="1243"/>
      <c r="BJ496" s="1476">
        <f>VLOOKUP($A496,'New Resources - Individual'!$A$4:$Y$151,BJ$2,FALSE)*BJ$1</f>
        <v>0</v>
      </c>
      <c r="BK496" s="1478"/>
      <c r="BO496" s="1243"/>
      <c r="BR496" s="1476">
        <f>VLOOKUP($A496,'New Resources - Individual'!$A$4:$Y$151,BR$2,FALSE)*BR$1</f>
        <v>0</v>
      </c>
      <c r="BS496" s="1478"/>
      <c r="BW496" s="1243"/>
      <c r="BZ496" s="1476">
        <f>VLOOKUP($A496,'New Resources - Individual'!$A$4:$Y$151,BZ$2,FALSE)*BZ$1</f>
        <v>0</v>
      </c>
      <c r="CA496" s="1478"/>
      <c r="CE496" s="1243"/>
      <c r="CH496" s="1476">
        <f>VLOOKUP($A496,'New Resources - Individual'!$A$4:$Y$151,CH$2,FALSE)*CH$1</f>
        <v>0</v>
      </c>
      <c r="CI496" s="1478"/>
      <c r="CM496" s="1243"/>
      <c r="CP496" s="1476">
        <f>VLOOKUP($A496,'New Resources - Individual'!$A$4:$Y$151,CP$2,FALSE)*CP$1</f>
        <v>0</v>
      </c>
      <c r="CQ496" s="1478"/>
      <c r="CU496" s="1243"/>
      <c r="CX496" s="1476">
        <f>VLOOKUP($A496,'New Resources - Individual'!$A$4:$Y$151,CX$2,FALSE)*CX$1</f>
        <v>0</v>
      </c>
      <c r="CY496" s="1478"/>
      <c r="DC496" s="1243"/>
      <c r="DF496" s="1476">
        <f>VLOOKUP($A496,'New Resources - Individual'!$A$4:$Y$151,DF$2,FALSE)*DF$1</f>
        <v>0</v>
      </c>
      <c r="DG496" s="1478"/>
      <c r="DK496" s="1243"/>
      <c r="DN496" s="1476">
        <f>VLOOKUP($A496,'New Resources - Individual'!$A$4:$Y$151,DN$2,FALSE)*DN$1</f>
        <v>0</v>
      </c>
      <c r="DO496" s="1478"/>
      <c r="DS496" s="1243"/>
      <c r="DV496" s="1476">
        <f>VLOOKUP($A496,'New Resources - Individual'!$A$4:$Y$151,DV$2,FALSE)*DV$1</f>
        <v>0</v>
      </c>
      <c r="DW496" s="1478"/>
      <c r="EA496" s="1243"/>
      <c r="ED496" s="1476">
        <f>VLOOKUP($A496,'New Resources - Individual'!$A$4:$Y$151,ED$2,FALSE)*ED$1</f>
        <v>0</v>
      </c>
      <c r="EE496" s="1478"/>
      <c r="EI496" s="1243"/>
      <c r="EL496" s="1476">
        <f>VLOOKUP($A496,'New Resources - Individual'!$A$4:$Y$151,EL$2,FALSE)*EL$1</f>
        <v>0</v>
      </c>
      <c r="EM496" s="1478"/>
      <c r="EQ496" s="1243"/>
      <c r="ET496" s="1476">
        <f>VLOOKUP($A496,'New Resources - Individual'!$A$4:$Y$151,ET$2,FALSE)*ET$1</f>
        <v>0</v>
      </c>
      <c r="EU496" s="1478"/>
      <c r="EY496" s="1243"/>
      <c r="FB496" s="1476">
        <f>VLOOKUP($A496,'New Resources - Individual'!$A$4:$Y$151,FB$2,FALSE)*FB$1</f>
        <v>0</v>
      </c>
      <c r="FC496" s="1478"/>
      <c r="FG496" s="1243"/>
      <c r="FJ496" s="1476">
        <f>VLOOKUP($A496,'New Resources - Individual'!$A$4:$Y$151,FJ$2,FALSE)*FJ$1</f>
        <v>0</v>
      </c>
      <c r="FK496" s="1478"/>
      <c r="FO496" s="1243"/>
    </row>
    <row r="497" spans="1:171">
      <c r="A497" s="1470"/>
      <c r="B497" s="1470"/>
      <c r="C497" s="1467" t="s">
        <v>559</v>
      </c>
      <c r="K497" s="1243"/>
      <c r="N497" s="1479">
        <f>N494+N495-N496</f>
        <v>0</v>
      </c>
      <c r="O497" s="1479">
        <f>N497</f>
        <v>0</v>
      </c>
      <c r="S497" s="1243"/>
      <c r="V497" s="1479">
        <f>V494+V495-V496</f>
        <v>0</v>
      </c>
      <c r="W497" s="1479">
        <f>V497</f>
        <v>0</v>
      </c>
      <c r="AA497" s="1243"/>
      <c r="AD497" s="1479">
        <f>AD494+AD495-AD496</f>
        <v>0</v>
      </c>
      <c r="AE497" s="1479">
        <f>AD497</f>
        <v>0</v>
      </c>
      <c r="AI497" s="1243"/>
      <c r="AL497" s="1479">
        <f>AL494+AL495-AL496</f>
        <v>0</v>
      </c>
      <c r="AM497" s="1479">
        <f>AL497</f>
        <v>0</v>
      </c>
      <c r="AQ497" s="1243"/>
      <c r="AT497" s="1479">
        <f>AT494+AT495-AT496</f>
        <v>0</v>
      </c>
      <c r="AU497" s="1479">
        <f>AT497</f>
        <v>0</v>
      </c>
      <c r="AY497" s="1243"/>
      <c r="BB497" s="1479">
        <f>BB494+BB495-BB496</f>
        <v>0</v>
      </c>
      <c r="BC497" s="1479">
        <f>BB497</f>
        <v>0</v>
      </c>
      <c r="BG497" s="1243"/>
      <c r="BJ497" s="1479">
        <f>BJ494+BJ495-BJ496</f>
        <v>0</v>
      </c>
      <c r="BK497" s="1479">
        <f>BJ497</f>
        <v>0</v>
      </c>
      <c r="BO497" s="1243"/>
      <c r="BR497" s="1479">
        <f>BR494+BR495-BR496</f>
        <v>0</v>
      </c>
      <c r="BS497" s="1479">
        <f>BR497</f>
        <v>0</v>
      </c>
      <c r="BW497" s="1243"/>
      <c r="BZ497" s="1479">
        <f>BZ494+BZ495-BZ496</f>
        <v>0</v>
      </c>
      <c r="CA497" s="1479">
        <f>BZ497</f>
        <v>0</v>
      </c>
      <c r="CE497" s="1243"/>
      <c r="CH497" s="1479">
        <f>CH494+CH495-CH496</f>
        <v>0</v>
      </c>
      <c r="CI497" s="1479">
        <f>CH497</f>
        <v>0</v>
      </c>
      <c r="CM497" s="1243"/>
      <c r="CP497" s="1479">
        <f>CP494+CP495-CP496</f>
        <v>0</v>
      </c>
      <c r="CQ497" s="1479">
        <f>CP497</f>
        <v>0</v>
      </c>
      <c r="CU497" s="1243"/>
      <c r="CX497" s="1479">
        <f>CX494+CX495-CX496</f>
        <v>0</v>
      </c>
      <c r="CY497" s="1479">
        <f>CX497</f>
        <v>0</v>
      </c>
      <c r="DC497" s="1243"/>
      <c r="DF497" s="1479">
        <f>DF494+DF495-DF496</f>
        <v>0</v>
      </c>
      <c r="DG497" s="1479">
        <f>DF497</f>
        <v>0</v>
      </c>
      <c r="DK497" s="1243"/>
      <c r="DN497" s="1479">
        <f>DN494+DN495-DN496</f>
        <v>0</v>
      </c>
      <c r="DO497" s="1479">
        <f>DN497</f>
        <v>0</v>
      </c>
      <c r="DS497" s="1243"/>
      <c r="DV497" s="1479">
        <f>DV494+DV495-DV496</f>
        <v>0</v>
      </c>
      <c r="DW497" s="1479">
        <f>DV497</f>
        <v>0</v>
      </c>
      <c r="EA497" s="1243"/>
      <c r="ED497" s="1479">
        <f>ED494+ED495-ED496</f>
        <v>0</v>
      </c>
      <c r="EE497" s="1479">
        <f>ED497</f>
        <v>0</v>
      </c>
      <c r="EI497" s="1243"/>
      <c r="EL497" s="1479">
        <f>EL494+EL495-EL496</f>
        <v>0</v>
      </c>
      <c r="EM497" s="1479">
        <f>EL497</f>
        <v>0</v>
      </c>
      <c r="EQ497" s="1243"/>
      <c r="ET497" s="1479">
        <f>ET494+ET495-ET496</f>
        <v>0</v>
      </c>
      <c r="EU497" s="1479">
        <f>ET497</f>
        <v>0</v>
      </c>
      <c r="EY497" s="1243"/>
      <c r="FB497" s="1479">
        <f>FB494+FB495-FB496</f>
        <v>0</v>
      </c>
      <c r="FC497" s="1479">
        <f>FB497</f>
        <v>0</v>
      </c>
      <c r="FG497" s="1243"/>
      <c r="FJ497" s="1479">
        <f>FJ494+FJ495-FJ496</f>
        <v>0</v>
      </c>
      <c r="FK497" s="1479">
        <f>FJ497</f>
        <v>0</v>
      </c>
      <c r="FO497" s="1243"/>
    </row>
    <row r="498" spans="1:171">
      <c r="A498" s="1470"/>
      <c r="B498" s="1470"/>
      <c r="C498" s="1472"/>
      <c r="K498" s="1243"/>
      <c r="S498" s="1243"/>
      <c r="AA498" s="1243"/>
      <c r="AI498" s="1243"/>
      <c r="AQ498" s="1243"/>
      <c r="AY498" s="1243"/>
      <c r="BG498" s="1243"/>
      <c r="BO498" s="1243"/>
      <c r="BW498" s="1243"/>
      <c r="CE498" s="1243"/>
      <c r="CM498" s="1243"/>
      <c r="CU498" s="1243"/>
      <c r="DC498" s="1243"/>
      <c r="DK498" s="1243"/>
      <c r="DS498" s="1243"/>
      <c r="EA498" s="1243"/>
      <c r="EI498" s="1243"/>
      <c r="EQ498" s="1243"/>
      <c r="EY498" s="1243"/>
      <c r="FG498" s="1243"/>
      <c r="FO498" s="1243"/>
    </row>
    <row r="499" spans="1:171">
      <c r="A499" s="1470"/>
      <c r="B499" s="1470"/>
      <c r="C499" s="1480" t="s">
        <v>560</v>
      </c>
      <c r="G499" s="1475">
        <f>'3-YEAR PP &amp; OSS Worksheet'!$E$14+'3-YEAR PP &amp; OSS Worksheet'!$E$17+'3-YEAR PP &amp; OSS Worksheet'!$E$18+'3-YEAR PP &amp; OSS Worksheet'!$E$19+'3-YEAR PP &amp; OSS Worksheet'!$E$20</f>
        <v>0</v>
      </c>
      <c r="K499" s="1243"/>
      <c r="O499" s="1481">
        <f>$G499</f>
        <v>0</v>
      </c>
      <c r="S499" s="1243"/>
      <c r="W499" s="1481">
        <f>$G499</f>
        <v>0</v>
      </c>
      <c r="AA499" s="1243"/>
      <c r="AE499" s="1481">
        <f>$G499</f>
        <v>0</v>
      </c>
      <c r="AI499" s="1243"/>
      <c r="AM499" s="1481">
        <f>$G499</f>
        <v>0</v>
      </c>
      <c r="AQ499" s="1243"/>
      <c r="AU499" s="1481">
        <f>$G499</f>
        <v>0</v>
      </c>
      <c r="AY499" s="1243"/>
      <c r="BC499" s="1481">
        <f>$G499</f>
        <v>0</v>
      </c>
      <c r="BG499" s="1243"/>
      <c r="BK499" s="1481">
        <f>$G499</f>
        <v>0</v>
      </c>
      <c r="BO499" s="1243"/>
      <c r="BS499" s="1481">
        <f>$G499</f>
        <v>0</v>
      </c>
      <c r="BW499" s="1243"/>
      <c r="CA499" s="1481">
        <f>$G499</f>
        <v>0</v>
      </c>
      <c r="CE499" s="1243"/>
      <c r="CI499" s="1481">
        <f>$G499</f>
        <v>0</v>
      </c>
      <c r="CM499" s="1243"/>
      <c r="CQ499" s="1481">
        <f>$G499</f>
        <v>0</v>
      </c>
      <c r="CU499" s="1243"/>
      <c r="CY499" s="1481">
        <f>$G499</f>
        <v>0</v>
      </c>
      <c r="DC499" s="1243"/>
      <c r="DG499" s="1481">
        <f>$G499</f>
        <v>0</v>
      </c>
      <c r="DK499" s="1243"/>
      <c r="DO499" s="1481">
        <f>$G499</f>
        <v>0</v>
      </c>
      <c r="DS499" s="1243"/>
      <c r="DW499" s="1481">
        <f>$G499</f>
        <v>0</v>
      </c>
      <c r="EA499" s="1243"/>
      <c r="EE499" s="1481">
        <f>$G499</f>
        <v>0</v>
      </c>
      <c r="EI499" s="1243"/>
      <c r="EM499" s="1481">
        <f>$G499</f>
        <v>0</v>
      </c>
      <c r="EQ499" s="1243"/>
      <c r="EU499" s="1481">
        <f>$G499</f>
        <v>0</v>
      </c>
      <c r="EY499" s="1243"/>
      <c r="FC499" s="1481">
        <f>$G499</f>
        <v>0</v>
      </c>
      <c r="FG499" s="1243"/>
      <c r="FK499" s="1481">
        <f>$G499</f>
        <v>0</v>
      </c>
      <c r="FO499" s="1243"/>
    </row>
    <row r="500" spans="1:171">
      <c r="A500" s="1470"/>
      <c r="B500" s="1470"/>
      <c r="C500" s="1472"/>
      <c r="K500" s="1243"/>
      <c r="S500" s="1243"/>
      <c r="AA500" s="1243"/>
      <c r="AI500" s="1243"/>
      <c r="AQ500" s="1243"/>
      <c r="AY500" s="1243"/>
      <c r="BG500" s="1243"/>
      <c r="BO500" s="1243"/>
      <c r="BW500" s="1243"/>
      <c r="CE500" s="1243"/>
      <c r="CM500" s="1243"/>
      <c r="CU500" s="1243"/>
      <c r="DC500" s="1243"/>
      <c r="DK500" s="1243"/>
      <c r="DS500" s="1243"/>
      <c r="EA500" s="1243"/>
      <c r="EI500" s="1243"/>
      <c r="EQ500" s="1243"/>
      <c r="EY500" s="1243"/>
      <c r="FG500" s="1243"/>
      <c r="FO500" s="1243"/>
    </row>
    <row r="501" spans="1:171">
      <c r="A501" s="1470"/>
      <c r="B501" s="1470"/>
      <c r="C501" s="1482" t="s">
        <v>561</v>
      </c>
      <c r="K501" s="1243"/>
      <c r="O501" s="1478">
        <f>O499-O497</f>
        <v>0</v>
      </c>
      <c r="S501" s="1243"/>
      <c r="W501" s="1478">
        <f>W499-W497</f>
        <v>0</v>
      </c>
      <c r="AA501" s="1243"/>
      <c r="AE501" s="1478">
        <f>AE499-AE497</f>
        <v>0</v>
      </c>
      <c r="AI501" s="1243"/>
      <c r="AM501" s="1478">
        <f>AM499-AM497</f>
        <v>0</v>
      </c>
      <c r="AQ501" s="1243"/>
      <c r="AU501" s="1478">
        <f>AU499-AU497</f>
        <v>0</v>
      </c>
      <c r="AY501" s="1243"/>
      <c r="BC501" s="1478">
        <f>BC499-BC497</f>
        <v>0</v>
      </c>
      <c r="BG501" s="1243"/>
      <c r="BK501" s="1478">
        <f>BK499-BK497</f>
        <v>0</v>
      </c>
      <c r="BO501" s="1243"/>
      <c r="BS501" s="1478">
        <f>BS499-BS497</f>
        <v>0</v>
      </c>
      <c r="BW501" s="1243"/>
      <c r="CA501" s="1478">
        <f>CA499-CA497</f>
        <v>0</v>
      </c>
      <c r="CE501" s="1243"/>
      <c r="CI501" s="1478">
        <f>CI499-CI497</f>
        <v>0</v>
      </c>
      <c r="CM501" s="1243"/>
      <c r="CQ501" s="1478">
        <f>CQ499-CQ497</f>
        <v>0</v>
      </c>
      <c r="CU501" s="1243"/>
      <c r="CY501" s="1478">
        <f>CY499-CY497</f>
        <v>0</v>
      </c>
      <c r="DC501" s="1243"/>
      <c r="DG501" s="1478">
        <f>DG499-DG497</f>
        <v>0</v>
      </c>
      <c r="DK501" s="1243"/>
      <c r="DO501" s="1478">
        <f>DO499-DO497</f>
        <v>0</v>
      </c>
      <c r="DS501" s="1243"/>
      <c r="DW501" s="1478">
        <f>DW499-DW497</f>
        <v>0</v>
      </c>
      <c r="EA501" s="1243"/>
      <c r="EE501" s="1478">
        <f>EE499-EE497</f>
        <v>0</v>
      </c>
      <c r="EI501" s="1243"/>
      <c r="EM501" s="1478">
        <f>EM499-EM497</f>
        <v>0</v>
      </c>
      <c r="EQ501" s="1243"/>
      <c r="EU501" s="1478">
        <f>EU499-EU497</f>
        <v>0</v>
      </c>
      <c r="EY501" s="1243"/>
      <c r="FC501" s="1478">
        <f>FC499-FC497</f>
        <v>0</v>
      </c>
      <c r="FG501" s="1243"/>
      <c r="FK501" s="1478">
        <f>FK499-FK497</f>
        <v>0</v>
      </c>
      <c r="FO501" s="1243"/>
    </row>
    <row r="502" spans="1:171">
      <c r="A502" s="1470"/>
      <c r="B502" s="1470"/>
      <c r="C502" s="1483" t="s">
        <v>562</v>
      </c>
      <c r="K502" s="1243"/>
      <c r="O502" s="1478">
        <f>IF(O501&gt;0,O501,0)</f>
        <v>0</v>
      </c>
      <c r="S502" s="1243"/>
      <c r="W502" s="1478">
        <f>IF(W501&gt;0,W501,0)</f>
        <v>0</v>
      </c>
      <c r="AA502" s="1243"/>
      <c r="AE502" s="1478">
        <f>IF(AE501&gt;0,AE501,0)</f>
        <v>0</v>
      </c>
      <c r="AI502" s="1243"/>
      <c r="AM502" s="1478">
        <f>IF(AM501&gt;0,AM501,0)</f>
        <v>0</v>
      </c>
      <c r="AQ502" s="1243"/>
      <c r="AU502" s="1478">
        <f>IF(AU501&gt;0,AU501,0)</f>
        <v>0</v>
      </c>
      <c r="AY502" s="1243"/>
      <c r="BC502" s="1478">
        <f>IF(BC501&gt;0,BC501,0)</f>
        <v>0</v>
      </c>
      <c r="BG502" s="1243"/>
      <c r="BK502" s="1478">
        <f>IF(BK501&gt;0,BK501,0)</f>
        <v>0</v>
      </c>
      <c r="BO502" s="1243"/>
      <c r="BS502" s="1478">
        <f>IF(BS501&gt;0,BS501,0)</f>
        <v>0</v>
      </c>
      <c r="BW502" s="1243"/>
      <c r="CA502" s="1478">
        <f>IF(CA501&gt;0,CA501,0)</f>
        <v>0</v>
      </c>
      <c r="CE502" s="1243"/>
      <c r="CI502" s="1478">
        <f>IF(CI501&gt;0,CI501,0)</f>
        <v>0</v>
      </c>
      <c r="CM502" s="1243"/>
      <c r="CQ502" s="1478">
        <f>IF(CQ501&gt;0,CQ501,0)</f>
        <v>0</v>
      </c>
      <c r="CU502" s="1243"/>
      <c r="CY502" s="1478">
        <f>IF(CY501&gt;0,CY501,0)</f>
        <v>0</v>
      </c>
      <c r="DC502" s="1243"/>
      <c r="DG502" s="1478">
        <f>IF(DG501&gt;0,DG501,0)</f>
        <v>0</v>
      </c>
      <c r="DK502" s="1243"/>
      <c r="DO502" s="1478">
        <f>IF(DO501&gt;0,DO501,0)</f>
        <v>0</v>
      </c>
      <c r="DS502" s="1243"/>
      <c r="DW502" s="1478">
        <f>IF(DW501&gt;0,DW501,0)</f>
        <v>0</v>
      </c>
      <c r="EA502" s="1243"/>
      <c r="EE502" s="1478">
        <f>IF(EE501&gt;0,EE501,0)</f>
        <v>0</v>
      </c>
      <c r="EI502" s="1243"/>
      <c r="EM502" s="1478">
        <f>IF(EM501&gt;0,EM501,0)</f>
        <v>0</v>
      </c>
      <c r="EQ502" s="1243"/>
      <c r="EU502" s="1478">
        <f>IF(EU501&gt;0,EU501,0)</f>
        <v>0</v>
      </c>
      <c r="EY502" s="1243"/>
      <c r="FC502" s="1478">
        <f>IF(FC501&gt;0,FC501,0)</f>
        <v>0</v>
      </c>
      <c r="FG502" s="1243"/>
      <c r="FK502" s="1478">
        <f>IF(FK501&gt;0,FK501,0)</f>
        <v>0</v>
      </c>
      <c r="FO502" s="1243"/>
    </row>
    <row r="503" spans="1:171">
      <c r="A503" s="1470"/>
      <c r="B503" s="1470"/>
      <c r="C503" s="1484"/>
      <c r="K503" s="1243"/>
      <c r="S503" s="1243"/>
      <c r="AA503" s="1243"/>
      <c r="AI503" s="1243"/>
      <c r="AQ503" s="1243"/>
      <c r="AY503" s="1243"/>
      <c r="BG503" s="1243"/>
      <c r="BO503" s="1243"/>
      <c r="BW503" s="1243"/>
      <c r="CE503" s="1243"/>
      <c r="CM503" s="1243"/>
      <c r="CU503" s="1243"/>
      <c r="DC503" s="1243"/>
      <c r="DK503" s="1243"/>
      <c r="DS503" s="1243"/>
      <c r="EA503" s="1243"/>
      <c r="EI503" s="1243"/>
      <c r="EQ503" s="1243"/>
      <c r="EY503" s="1243"/>
      <c r="FG503" s="1243"/>
      <c r="FO503" s="1243"/>
    </row>
    <row r="504" spans="1:171" ht="16.5">
      <c r="A504" s="1470"/>
      <c r="B504" s="1470"/>
      <c r="C504" s="1482" t="s">
        <v>563</v>
      </c>
      <c r="G504" s="1485" t="e">
        <f>G505/G499</f>
        <v>#DIV/0!</v>
      </c>
      <c r="K504" s="1243"/>
      <c r="O504" s="1486" t="e">
        <f>$G504</f>
        <v>#DIV/0!</v>
      </c>
      <c r="S504" s="1243"/>
      <c r="W504" s="1486" t="e">
        <f>$G504</f>
        <v>#DIV/0!</v>
      </c>
      <c r="AA504" s="1243"/>
      <c r="AE504" s="1486" t="e">
        <f>$G504</f>
        <v>#DIV/0!</v>
      </c>
      <c r="AI504" s="1243"/>
      <c r="AM504" s="1486" t="e">
        <f>$G504</f>
        <v>#DIV/0!</v>
      </c>
      <c r="AQ504" s="1243"/>
      <c r="AU504" s="1486" t="e">
        <f>$G504</f>
        <v>#DIV/0!</v>
      </c>
      <c r="AY504" s="1243"/>
      <c r="BC504" s="1486" t="e">
        <f>$G504</f>
        <v>#DIV/0!</v>
      </c>
      <c r="BG504" s="1243"/>
      <c r="BK504" s="1486" t="e">
        <f>$G504</f>
        <v>#DIV/0!</v>
      </c>
      <c r="BO504" s="1243"/>
      <c r="BS504" s="1486" t="e">
        <f>$G504</f>
        <v>#DIV/0!</v>
      </c>
      <c r="BW504" s="1243"/>
      <c r="CA504" s="1486" t="e">
        <f>$G504</f>
        <v>#DIV/0!</v>
      </c>
      <c r="CE504" s="1243"/>
      <c r="CI504" s="1486" t="e">
        <f>$G504</f>
        <v>#DIV/0!</v>
      </c>
      <c r="CM504" s="1243"/>
      <c r="CQ504" s="1486" t="e">
        <f>$G504</f>
        <v>#DIV/0!</v>
      </c>
      <c r="CU504" s="1243"/>
      <c r="CY504" s="1486" t="e">
        <f>$G504</f>
        <v>#DIV/0!</v>
      </c>
      <c r="DC504" s="1243"/>
      <c r="DG504" s="1486" t="e">
        <f>$G504</f>
        <v>#DIV/0!</v>
      </c>
      <c r="DK504" s="1243"/>
      <c r="DO504" s="1486" t="e">
        <f>$G504</f>
        <v>#DIV/0!</v>
      </c>
      <c r="DS504" s="1243"/>
      <c r="DW504" s="1486" t="e">
        <f>$G504</f>
        <v>#DIV/0!</v>
      </c>
      <c r="EA504" s="1243"/>
      <c r="EE504" s="1486" t="e">
        <f>$G504</f>
        <v>#DIV/0!</v>
      </c>
      <c r="EI504" s="1243"/>
      <c r="EM504" s="1486" t="e">
        <f>$G504</f>
        <v>#DIV/0!</v>
      </c>
      <c r="EQ504" s="1243"/>
      <c r="EU504" s="1486" t="e">
        <f>$G504</f>
        <v>#DIV/0!</v>
      </c>
      <c r="EY504" s="1243"/>
      <c r="FC504" s="1486" t="e">
        <f>$G504</f>
        <v>#DIV/0!</v>
      </c>
      <c r="FG504" s="1243"/>
      <c r="FK504" s="1486" t="e">
        <f>$G504</f>
        <v>#DIV/0!</v>
      </c>
      <c r="FO504" s="1243"/>
    </row>
    <row r="505" spans="1:171">
      <c r="A505" s="1470"/>
      <c r="B505" s="1470"/>
      <c r="C505" s="1487" t="s">
        <v>564</v>
      </c>
      <c r="G505" s="1488">
        <f>'3-YEAR PP &amp; OSS Worksheet'!$D$14+'3-YEAR PP &amp; OSS Worksheet'!$D$17+'3-YEAR PP &amp; OSS Worksheet'!$D$18+'3-YEAR PP &amp; OSS Worksheet'!$D$19+'3-YEAR PP &amp; OSS Worksheet'!$D$20</f>
        <v>0</v>
      </c>
      <c r="K505" s="1243"/>
      <c r="O505" s="1477" t="e">
        <f>O502*O504</f>
        <v>#DIV/0!</v>
      </c>
      <c r="S505" s="1243"/>
      <c r="W505" s="1477" t="e">
        <f>W502*W504</f>
        <v>#DIV/0!</v>
      </c>
      <c r="AA505" s="1243"/>
      <c r="AE505" s="1477" t="e">
        <f>AE502*AE504</f>
        <v>#DIV/0!</v>
      </c>
      <c r="AI505" s="1243"/>
      <c r="AM505" s="1477" t="e">
        <f>AM502*AM504</f>
        <v>#DIV/0!</v>
      </c>
      <c r="AQ505" s="1243"/>
      <c r="AU505" s="1477" t="e">
        <f>AU502*AU504</f>
        <v>#DIV/0!</v>
      </c>
      <c r="AY505" s="1243"/>
      <c r="BC505" s="1477" t="e">
        <f>BC502*BC504</f>
        <v>#DIV/0!</v>
      </c>
      <c r="BG505" s="1243"/>
      <c r="BK505" s="1477" t="e">
        <f>BK502*BK504</f>
        <v>#DIV/0!</v>
      </c>
      <c r="BO505" s="1243"/>
      <c r="BS505" s="1477" t="e">
        <f>BS502*BS504</f>
        <v>#DIV/0!</v>
      </c>
      <c r="BW505" s="1243"/>
      <c r="CA505" s="1477" t="e">
        <f>CA502*CA504</f>
        <v>#DIV/0!</v>
      </c>
      <c r="CE505" s="1243"/>
      <c r="CI505" s="1477" t="e">
        <f>CI502*CI504</f>
        <v>#DIV/0!</v>
      </c>
      <c r="CM505" s="1243"/>
      <c r="CQ505" s="1477" t="e">
        <f>CQ502*CQ504</f>
        <v>#DIV/0!</v>
      </c>
      <c r="CU505" s="1243"/>
      <c r="CY505" s="1477" t="e">
        <f>CY502*CY504</f>
        <v>#DIV/0!</v>
      </c>
      <c r="DC505" s="1243"/>
      <c r="DG505" s="1477" t="e">
        <f>DG502*DG504</f>
        <v>#DIV/0!</v>
      </c>
      <c r="DK505" s="1243"/>
      <c r="DO505" s="1477" t="e">
        <f>DO502*DO504</f>
        <v>#DIV/0!</v>
      </c>
      <c r="DS505" s="1243"/>
      <c r="DW505" s="1477" t="e">
        <f>DW502*DW504</f>
        <v>#DIV/0!</v>
      </c>
      <c r="EA505" s="1243"/>
      <c r="EE505" s="1477" t="e">
        <f>EE502*EE504</f>
        <v>#DIV/0!</v>
      </c>
      <c r="EI505" s="1243"/>
      <c r="EM505" s="1477" t="e">
        <f>EM502*EM504</f>
        <v>#DIV/0!</v>
      </c>
      <c r="EQ505" s="1243"/>
      <c r="EU505" s="1477" t="e">
        <f>EU502*EU504</f>
        <v>#DIV/0!</v>
      </c>
      <c r="EY505" s="1243"/>
      <c r="FC505" s="1477" t="e">
        <f>FC502*FC504</f>
        <v>#DIV/0!</v>
      </c>
      <c r="FG505" s="1243"/>
      <c r="FK505" s="1477" t="e">
        <f>FK502*FK504</f>
        <v>#DIV/0!</v>
      </c>
      <c r="FO505" s="1243"/>
    </row>
    <row r="506" spans="1:171">
      <c r="A506" s="1470"/>
      <c r="B506" s="1470"/>
      <c r="C506" s="1484"/>
      <c r="K506" s="1243"/>
      <c r="S506" s="1243"/>
      <c r="AA506" s="1243"/>
      <c r="AI506" s="1243"/>
      <c r="AQ506" s="1243"/>
      <c r="AY506" s="1243"/>
      <c r="BG506" s="1243"/>
      <c r="BO506" s="1243"/>
      <c r="BW506" s="1243"/>
      <c r="CE506" s="1243"/>
      <c r="CM506" s="1243"/>
      <c r="CU506" s="1243"/>
      <c r="DC506" s="1243"/>
      <c r="DK506" s="1243"/>
      <c r="DS506" s="1243"/>
      <c r="EA506" s="1243"/>
      <c r="EI506" s="1243"/>
      <c r="EQ506" s="1243"/>
      <c r="EY506" s="1243"/>
      <c r="FG506" s="1243"/>
      <c r="FO506" s="1243"/>
    </row>
    <row r="507" spans="1:171">
      <c r="A507" s="1470"/>
      <c r="B507" s="1470"/>
      <c r="C507" s="1484" t="s">
        <v>565</v>
      </c>
      <c r="G507" s="1475">
        <f>'3-YEAR PP &amp; OSS Worksheet'!$E$29+'3-YEAR PP &amp; OSS Worksheet'!$E$32+'3-YEAR PP &amp; OSS Worksheet'!$E$33+'3-YEAR PP &amp; OSS Worksheet'!$E$34+'3-YEAR PP &amp; OSS Worksheet'!$E$35</f>
        <v>0</v>
      </c>
      <c r="K507" s="1243"/>
      <c r="O507" s="1478">
        <f>$G507</f>
        <v>0</v>
      </c>
      <c r="S507" s="1243"/>
      <c r="W507" s="1478">
        <f>$G507</f>
        <v>0</v>
      </c>
      <c r="AA507" s="1243"/>
      <c r="AE507" s="1478">
        <f>$G507</f>
        <v>0</v>
      </c>
      <c r="AI507" s="1243"/>
      <c r="AM507" s="1478">
        <f>$G507</f>
        <v>0</v>
      </c>
      <c r="AQ507" s="1243"/>
      <c r="AU507" s="1478">
        <f>$G507</f>
        <v>0</v>
      </c>
      <c r="AY507" s="1243"/>
      <c r="BC507" s="1478">
        <f>$G507</f>
        <v>0</v>
      </c>
      <c r="BG507" s="1243"/>
      <c r="BK507" s="1478">
        <f>$G507</f>
        <v>0</v>
      </c>
      <c r="BO507" s="1243"/>
      <c r="BS507" s="1478">
        <f>$G507</f>
        <v>0</v>
      </c>
      <c r="BW507" s="1243"/>
      <c r="CA507" s="1478">
        <f>$G507</f>
        <v>0</v>
      </c>
      <c r="CE507" s="1243"/>
      <c r="CI507" s="1478">
        <f>$G507</f>
        <v>0</v>
      </c>
      <c r="CM507" s="1243"/>
      <c r="CQ507" s="1478">
        <f>$G507</f>
        <v>0</v>
      </c>
      <c r="CU507" s="1243"/>
      <c r="CY507" s="1478">
        <f>$G507</f>
        <v>0</v>
      </c>
      <c r="DC507" s="1243"/>
      <c r="DG507" s="1478">
        <f>$G507</f>
        <v>0</v>
      </c>
      <c r="DK507" s="1243"/>
      <c r="DO507" s="1478">
        <f>$G507</f>
        <v>0</v>
      </c>
      <c r="DS507" s="1243"/>
      <c r="DW507" s="1478">
        <f>$G507</f>
        <v>0</v>
      </c>
      <c r="EA507" s="1243"/>
      <c r="EE507" s="1478">
        <f>$G507</f>
        <v>0</v>
      </c>
      <c r="EI507" s="1243"/>
      <c r="EM507" s="1478">
        <f>$G507</f>
        <v>0</v>
      </c>
      <c r="EQ507" s="1243"/>
      <c r="EU507" s="1478">
        <f>$G507</f>
        <v>0</v>
      </c>
      <c r="EY507" s="1243"/>
      <c r="FC507" s="1478">
        <f>$G507</f>
        <v>0</v>
      </c>
      <c r="FG507" s="1243"/>
      <c r="FK507" s="1478">
        <f>$G507</f>
        <v>0</v>
      </c>
      <c r="FO507" s="1243"/>
    </row>
    <row r="508" spans="1:171">
      <c r="A508" s="1470"/>
      <c r="B508" s="1470"/>
      <c r="C508" s="1484" t="s">
        <v>566</v>
      </c>
      <c r="K508" s="1243"/>
      <c r="O508" s="1478">
        <f>IF(O501&gt;0,0,-O501)</f>
        <v>0</v>
      </c>
      <c r="S508" s="1243"/>
      <c r="W508" s="1478">
        <f>IF(W501&gt;0,0,-W501)</f>
        <v>0</v>
      </c>
      <c r="AA508" s="1243"/>
      <c r="AE508" s="1478">
        <f>IF(AE501&gt;0,0,-AE501)</f>
        <v>0</v>
      </c>
      <c r="AI508" s="1243"/>
      <c r="AM508" s="1478">
        <f>IF(AM501&gt;0,0,-AM501)</f>
        <v>0</v>
      </c>
      <c r="AQ508" s="1243"/>
      <c r="AU508" s="1478">
        <f>IF(AU501&gt;0,0,-AU501)</f>
        <v>0</v>
      </c>
      <c r="AY508" s="1243"/>
      <c r="BC508" s="1478">
        <f>IF(BC501&gt;0,0,-BC501)</f>
        <v>0</v>
      </c>
      <c r="BG508" s="1243"/>
      <c r="BK508" s="1478">
        <f>IF(BK501&gt;0,0,-BK501)</f>
        <v>0</v>
      </c>
      <c r="BO508" s="1243"/>
      <c r="BS508" s="1478">
        <f>IF(BS501&gt;0,0,-BS501)</f>
        <v>0</v>
      </c>
      <c r="BW508" s="1243"/>
      <c r="CA508" s="1478">
        <f>IF(CA501&gt;0,0,-CA501)</f>
        <v>0</v>
      </c>
      <c r="CE508" s="1243"/>
      <c r="CI508" s="1478">
        <f>IF(CI501&gt;0,0,-CI501)</f>
        <v>0</v>
      </c>
      <c r="CM508" s="1243"/>
      <c r="CQ508" s="1478">
        <f>IF(CQ501&gt;0,0,-CQ501)</f>
        <v>0</v>
      </c>
      <c r="CU508" s="1243"/>
      <c r="CY508" s="1478">
        <f>IF(CY501&gt;0,0,-CY501)</f>
        <v>0</v>
      </c>
      <c r="DC508" s="1243"/>
      <c r="DG508" s="1478">
        <f>IF(DG501&gt;0,0,-DG501)</f>
        <v>0</v>
      </c>
      <c r="DK508" s="1243"/>
      <c r="DO508" s="1478">
        <f>IF(DO501&gt;0,0,-DO501)</f>
        <v>0</v>
      </c>
      <c r="DS508" s="1243"/>
      <c r="DW508" s="1478">
        <f>IF(DW501&gt;0,0,-DW501)</f>
        <v>0</v>
      </c>
      <c r="EA508" s="1243"/>
      <c r="EE508" s="1478">
        <f>IF(EE501&gt;0,0,-EE501)</f>
        <v>0</v>
      </c>
      <c r="EI508" s="1243"/>
      <c r="EM508" s="1478">
        <f>IF(EM501&gt;0,0,-EM501)</f>
        <v>0</v>
      </c>
      <c r="EQ508" s="1243"/>
      <c r="EU508" s="1478">
        <f>IF(EU501&gt;0,0,-EU501)</f>
        <v>0</v>
      </c>
      <c r="EY508" s="1243"/>
      <c r="FC508" s="1478">
        <f>IF(FC501&gt;0,0,-FC501)</f>
        <v>0</v>
      </c>
      <c r="FG508" s="1243"/>
      <c r="FK508" s="1478">
        <f>IF(FK501&gt;0,0,-FK501)</f>
        <v>0</v>
      </c>
      <c r="FO508" s="1243"/>
    </row>
    <row r="509" spans="1:171">
      <c r="A509" s="1470"/>
      <c r="B509" s="1470"/>
      <c r="C509" s="1483" t="s">
        <v>567</v>
      </c>
      <c r="K509" s="1243"/>
      <c r="O509" s="1478">
        <f>SUM(O507:O508)</f>
        <v>0</v>
      </c>
      <c r="S509" s="1243"/>
      <c r="W509" s="1478">
        <f>SUM(W507:W508)</f>
        <v>0</v>
      </c>
      <c r="AA509" s="1243"/>
      <c r="AE509" s="1478">
        <f>SUM(AE507:AE508)</f>
        <v>0</v>
      </c>
      <c r="AI509" s="1243"/>
      <c r="AM509" s="1478">
        <f>SUM(AM507:AM508)</f>
        <v>0</v>
      </c>
      <c r="AQ509" s="1243"/>
      <c r="AU509" s="1478">
        <f>SUM(AU507:AU508)</f>
        <v>0</v>
      </c>
      <c r="AY509" s="1243"/>
      <c r="BC509" s="1478">
        <f>SUM(BC507:BC508)</f>
        <v>0</v>
      </c>
      <c r="BG509" s="1243"/>
      <c r="BK509" s="1478">
        <f>SUM(BK507:BK508)</f>
        <v>0</v>
      </c>
      <c r="BO509" s="1243"/>
      <c r="BS509" s="1478">
        <f>SUM(BS507:BS508)</f>
        <v>0</v>
      </c>
      <c r="BW509" s="1243"/>
      <c r="CA509" s="1478">
        <f>SUM(CA507:CA508)</f>
        <v>0</v>
      </c>
      <c r="CE509" s="1243"/>
      <c r="CI509" s="1478">
        <f>SUM(CI507:CI508)</f>
        <v>0</v>
      </c>
      <c r="CM509" s="1243"/>
      <c r="CQ509" s="1478">
        <f>SUM(CQ507:CQ508)</f>
        <v>0</v>
      </c>
      <c r="CU509" s="1243"/>
      <c r="CY509" s="1478">
        <f>SUM(CY507:CY508)</f>
        <v>0</v>
      </c>
      <c r="DC509" s="1243"/>
      <c r="DG509" s="1478">
        <f>SUM(DG507:DG508)</f>
        <v>0</v>
      </c>
      <c r="DK509" s="1243"/>
      <c r="DO509" s="1478">
        <f>SUM(DO507:DO508)</f>
        <v>0</v>
      </c>
      <c r="DS509" s="1243"/>
      <c r="DW509" s="1478">
        <f>SUM(DW507:DW508)</f>
        <v>0</v>
      </c>
      <c r="EA509" s="1243"/>
      <c r="EE509" s="1478">
        <f>SUM(EE507:EE508)</f>
        <v>0</v>
      </c>
      <c r="EI509" s="1243"/>
      <c r="EM509" s="1478">
        <f>SUM(EM507:EM508)</f>
        <v>0</v>
      </c>
      <c r="EQ509" s="1243"/>
      <c r="EU509" s="1478">
        <f>SUM(EU507:EU508)</f>
        <v>0</v>
      </c>
      <c r="EY509" s="1243"/>
      <c r="FC509" s="1478">
        <f>SUM(FC507:FC508)</f>
        <v>0</v>
      </c>
      <c r="FG509" s="1243"/>
      <c r="FK509" s="1478">
        <f>SUM(FK507:FK508)</f>
        <v>0</v>
      </c>
      <c r="FO509" s="1243"/>
    </row>
    <row r="510" spans="1:171">
      <c r="A510" s="1470"/>
      <c r="B510" s="1470"/>
      <c r="C510" s="1487" t="s">
        <v>568</v>
      </c>
      <c r="G510" s="1488">
        <f>'3-YEAR PP &amp; OSS Worksheet'!$D$29+'3-YEAR PP &amp; OSS Worksheet'!$D$32+'3-YEAR PP &amp; OSS Worksheet'!$D$33+'3-YEAR PP &amp; OSS Worksheet'!$D$34+'3-YEAR PP &amp; OSS Worksheet'!$D$35</f>
        <v>0</v>
      </c>
      <c r="K510" s="1243"/>
      <c r="O510" s="1477" t="e">
        <f>O509*O511</f>
        <v>#DIV/0!</v>
      </c>
      <c r="S510" s="1243"/>
      <c r="W510" s="1477" t="e">
        <f>W509*W511</f>
        <v>#DIV/0!</v>
      </c>
      <c r="AA510" s="1243"/>
      <c r="AE510" s="1477" t="e">
        <f>AE509*AE511</f>
        <v>#DIV/0!</v>
      </c>
      <c r="AI510" s="1243"/>
      <c r="AM510" s="1477" t="e">
        <f>AM509*AM511</f>
        <v>#DIV/0!</v>
      </c>
      <c r="AQ510" s="1243"/>
      <c r="AU510" s="1477" t="e">
        <f>AU509*AU511</f>
        <v>#DIV/0!</v>
      </c>
      <c r="AY510" s="1243"/>
      <c r="BC510" s="1477" t="e">
        <f>BC509*BC511</f>
        <v>#DIV/0!</v>
      </c>
      <c r="BG510" s="1243"/>
      <c r="BK510" s="1477" t="e">
        <f>BK509*BK511</f>
        <v>#DIV/0!</v>
      </c>
      <c r="BO510" s="1243"/>
      <c r="BS510" s="1477" t="e">
        <f>BS509*BS511</f>
        <v>#DIV/0!</v>
      </c>
      <c r="BW510" s="1243"/>
      <c r="CA510" s="1477" t="e">
        <f>CA509*CA511</f>
        <v>#DIV/0!</v>
      </c>
      <c r="CE510" s="1243"/>
      <c r="CI510" s="1477" t="e">
        <f>CI509*CI511</f>
        <v>#DIV/0!</v>
      </c>
      <c r="CM510" s="1243"/>
      <c r="CQ510" s="1477" t="e">
        <f>CQ509*CQ511</f>
        <v>#DIV/0!</v>
      </c>
      <c r="CU510" s="1243"/>
      <c r="CY510" s="1477" t="e">
        <f>CY509*CY511</f>
        <v>#DIV/0!</v>
      </c>
      <c r="DC510" s="1243"/>
      <c r="DG510" s="1477" t="e">
        <f>DG509*DG511</f>
        <v>#DIV/0!</v>
      </c>
      <c r="DK510" s="1243"/>
      <c r="DO510" s="1477" t="e">
        <f>DO509*DO511</f>
        <v>#DIV/0!</v>
      </c>
      <c r="DS510" s="1243"/>
      <c r="DW510" s="1477" t="e">
        <f>DW509*DW511</f>
        <v>#DIV/0!</v>
      </c>
      <c r="EA510" s="1243"/>
      <c r="EE510" s="1477" t="e">
        <f>EE509*EE511</f>
        <v>#DIV/0!</v>
      </c>
      <c r="EI510" s="1243"/>
      <c r="EM510" s="1477" t="e">
        <f>EM509*EM511</f>
        <v>#DIV/0!</v>
      </c>
      <c r="EQ510" s="1243"/>
      <c r="EU510" s="1477" t="e">
        <f>EU509*EU511</f>
        <v>#DIV/0!</v>
      </c>
      <c r="EY510" s="1243"/>
      <c r="FC510" s="1477" t="e">
        <f>FC509*FC511</f>
        <v>#DIV/0!</v>
      </c>
      <c r="FG510" s="1243"/>
      <c r="FK510" s="1477" t="e">
        <f>FK509*FK511</f>
        <v>#DIV/0!</v>
      </c>
      <c r="FO510" s="1243"/>
    </row>
    <row r="511" spans="1:171" ht="16.5">
      <c r="A511" s="1470"/>
      <c r="B511" s="1470"/>
      <c r="C511" s="1482" t="s">
        <v>569</v>
      </c>
      <c r="G511" s="1485" t="e">
        <f>G510/G507</f>
        <v>#DIV/0!</v>
      </c>
      <c r="K511" s="1243"/>
      <c r="O511" s="1486" t="e">
        <f>$G511</f>
        <v>#DIV/0!</v>
      </c>
      <c r="S511" s="1243"/>
      <c r="W511" s="1486" t="e">
        <f>$G511</f>
        <v>#DIV/0!</v>
      </c>
      <c r="AA511" s="1243"/>
      <c r="AE511" s="1486" t="e">
        <f>$G511</f>
        <v>#DIV/0!</v>
      </c>
      <c r="AI511" s="1243"/>
      <c r="AM511" s="1486" t="e">
        <f>$G511</f>
        <v>#DIV/0!</v>
      </c>
      <c r="AQ511" s="1243"/>
      <c r="AU511" s="1486" t="e">
        <f>$G511</f>
        <v>#DIV/0!</v>
      </c>
      <c r="AY511" s="1243"/>
      <c r="BC511" s="1486" t="e">
        <f>$G511</f>
        <v>#DIV/0!</v>
      </c>
      <c r="BG511" s="1243"/>
      <c r="BK511" s="1486" t="e">
        <f>$G511</f>
        <v>#DIV/0!</v>
      </c>
      <c r="BO511" s="1243"/>
      <c r="BS511" s="1486" t="e">
        <f>$G511</f>
        <v>#DIV/0!</v>
      </c>
      <c r="BW511" s="1243"/>
      <c r="CA511" s="1486" t="e">
        <f>$G511</f>
        <v>#DIV/0!</v>
      </c>
      <c r="CE511" s="1243"/>
      <c r="CI511" s="1486" t="e">
        <f>$G511</f>
        <v>#DIV/0!</v>
      </c>
      <c r="CM511" s="1243"/>
      <c r="CQ511" s="1486" t="e">
        <f>$G511</f>
        <v>#DIV/0!</v>
      </c>
      <c r="CU511" s="1243"/>
      <c r="CY511" s="1486" t="e">
        <f>$G511</f>
        <v>#DIV/0!</v>
      </c>
      <c r="DC511" s="1243"/>
      <c r="DG511" s="1486" t="e">
        <f>$G511</f>
        <v>#DIV/0!</v>
      </c>
      <c r="DK511" s="1243"/>
      <c r="DO511" s="1486" t="e">
        <f>$G511</f>
        <v>#DIV/0!</v>
      </c>
      <c r="DS511" s="1243"/>
      <c r="DW511" s="1486" t="e">
        <f>$G511</f>
        <v>#DIV/0!</v>
      </c>
      <c r="EA511" s="1243"/>
      <c r="EE511" s="1486" t="e">
        <f>$G511</f>
        <v>#DIV/0!</v>
      </c>
      <c r="EI511" s="1243"/>
      <c r="EM511" s="1486" t="e">
        <f>$G511</f>
        <v>#DIV/0!</v>
      </c>
      <c r="EQ511" s="1243"/>
      <c r="EU511" s="1486" t="e">
        <f>$G511</f>
        <v>#DIV/0!</v>
      </c>
      <c r="EY511" s="1243"/>
      <c r="FC511" s="1486" t="e">
        <f>$G511</f>
        <v>#DIV/0!</v>
      </c>
      <c r="FG511" s="1243"/>
      <c r="FK511" s="1486" t="e">
        <f>$G511</f>
        <v>#DIV/0!</v>
      </c>
      <c r="FO511" s="1243"/>
    </row>
    <row r="512" spans="1:171">
      <c r="A512" s="1470"/>
      <c r="B512" s="1489" t="s">
        <v>553</v>
      </c>
      <c r="C512" s="1472"/>
      <c r="K512" s="1243"/>
      <c r="S512" s="1243"/>
      <c r="AA512" s="1243"/>
      <c r="AI512" s="1243"/>
      <c r="AQ512" s="1243"/>
      <c r="AY512" s="1243"/>
      <c r="BG512" s="1243"/>
      <c r="BO512" s="1243"/>
      <c r="BW512" s="1243"/>
      <c r="CE512" s="1243"/>
      <c r="CM512" s="1243"/>
      <c r="CU512" s="1243"/>
      <c r="DC512" s="1243"/>
      <c r="DK512" s="1243"/>
      <c r="DS512" s="1243"/>
      <c r="EA512" s="1243"/>
      <c r="EI512" s="1243"/>
      <c r="EQ512" s="1243"/>
      <c r="EY512" s="1243"/>
      <c r="FG512" s="1243"/>
      <c r="FO512" s="1243"/>
    </row>
    <row r="513" spans="1:171">
      <c r="B513" s="1489" t="s">
        <v>554</v>
      </c>
      <c r="K513" s="1243"/>
      <c r="S513" s="1243"/>
      <c r="AA513" s="1243"/>
      <c r="AI513" s="1243"/>
      <c r="AQ513" s="1243"/>
      <c r="AY513" s="1243"/>
      <c r="BG513" s="1243"/>
      <c r="BO513" s="1243"/>
      <c r="BW513" s="1243"/>
      <c r="CE513" s="1243"/>
      <c r="CM513" s="1243"/>
      <c r="CU513" s="1243"/>
      <c r="DC513" s="1243"/>
      <c r="DK513" s="1243"/>
      <c r="DS513" s="1243"/>
      <c r="EA513" s="1243"/>
      <c r="EI513" s="1243"/>
      <c r="EQ513" s="1243"/>
      <c r="EY513" s="1243"/>
      <c r="FG513" s="1243"/>
      <c r="FO513" s="1243"/>
    </row>
    <row r="514" spans="1:171">
      <c r="A514" s="1473">
        <v>132</v>
      </c>
      <c r="C514" s="1487" t="s">
        <v>570</v>
      </c>
      <c r="G514" s="1488">
        <f>'3-YEAR PP &amp; OSS Worksheet'!$D$26+'3-YEAR PP &amp; OSS Worksheet'!$D$27+'3-YEAR PP &amp; OSS Worksheet'!$D$28+'3-YEAR PP &amp; OSS Worksheet'!$D$30+'3-YEAR PP &amp; OSS Worksheet'!$D$31</f>
        <v>0</v>
      </c>
      <c r="K514" s="1243"/>
      <c r="N514" s="1278">
        <f>VLOOKUP($A514,'New Resources - Individual'!$A$4:$Y$151,N$2,FALSE)*N$1</f>
        <v>0</v>
      </c>
      <c r="O514" s="1477">
        <f>$G514+N514</f>
        <v>0</v>
      </c>
      <c r="S514" s="1243"/>
      <c r="V514" s="1278">
        <f>VLOOKUP($A514,'New Resources - Individual'!$A$4:$Y$151,V$2,FALSE)*V$1</f>
        <v>0</v>
      </c>
      <c r="W514" s="1477">
        <f>$G514+V514</f>
        <v>0</v>
      </c>
      <c r="AA514" s="1243"/>
      <c r="AD514" s="1278">
        <f>VLOOKUP($A514,'New Resources - Individual'!$A$4:$Y$151,AD$2,FALSE)*AD$1</f>
        <v>0</v>
      </c>
      <c r="AE514" s="1477">
        <f>$G514+AD514</f>
        <v>0</v>
      </c>
      <c r="AI514" s="1243"/>
      <c r="AL514" s="1278">
        <f>VLOOKUP($A514,'New Resources - Individual'!$A$4:$Y$151,AL$2,FALSE)*AL$1</f>
        <v>0</v>
      </c>
      <c r="AM514" s="1477">
        <f>$G514+AL514</f>
        <v>0</v>
      </c>
      <c r="AQ514" s="1243"/>
      <c r="AT514" s="1278">
        <f>VLOOKUP($A514,'New Resources - Individual'!$A$4:$Y$151,AT$2,FALSE)*AT$1</f>
        <v>0</v>
      </c>
      <c r="AU514" s="1477">
        <f>$G514+AT514</f>
        <v>0</v>
      </c>
      <c r="AY514" s="1243"/>
      <c r="BB514" s="1278">
        <f>VLOOKUP($A514,'New Resources - Individual'!$A$4:$Y$151,BB$2,FALSE)*BB$1</f>
        <v>0</v>
      </c>
      <c r="BC514" s="1477">
        <f>$G514+BB514</f>
        <v>0</v>
      </c>
      <c r="BG514" s="1243"/>
      <c r="BJ514" s="1278">
        <f>VLOOKUP($A514,'New Resources - Individual'!$A$4:$Y$151,BJ$2,FALSE)*BJ$1</f>
        <v>0</v>
      </c>
      <c r="BK514" s="1477">
        <f>$G514+BJ514</f>
        <v>0</v>
      </c>
      <c r="BO514" s="1243"/>
      <c r="BR514" s="1278">
        <f>VLOOKUP($A514,'New Resources - Individual'!$A$4:$Y$151,BR$2,FALSE)*BR$1</f>
        <v>0</v>
      </c>
      <c r="BS514" s="1477">
        <f>$G514+BR514</f>
        <v>0</v>
      </c>
      <c r="BW514" s="1243"/>
      <c r="BZ514" s="1278">
        <f>VLOOKUP($A514,'New Resources - Individual'!$A$4:$Y$151,BZ$2,FALSE)*BZ$1</f>
        <v>0</v>
      </c>
      <c r="CA514" s="1477">
        <f>$G514+BZ514</f>
        <v>0</v>
      </c>
      <c r="CE514" s="1243"/>
      <c r="CH514" s="1278">
        <f>VLOOKUP($A514,'New Resources - Individual'!$A$4:$Y$151,CH$2,FALSE)*CH$1</f>
        <v>0</v>
      </c>
      <c r="CI514" s="1477">
        <f>$G514+CH514</f>
        <v>0</v>
      </c>
      <c r="CM514" s="1243"/>
      <c r="CP514" s="1278">
        <f>VLOOKUP($A514,'New Resources - Individual'!$A$4:$Y$151,CP$2,FALSE)*CP$1</f>
        <v>0</v>
      </c>
      <c r="CQ514" s="1477">
        <f>$G514+CP514</f>
        <v>0</v>
      </c>
      <c r="CU514" s="1243"/>
      <c r="CX514" s="1278">
        <f>VLOOKUP($A514,'New Resources - Individual'!$A$4:$Y$151,CX$2,FALSE)*CX$1</f>
        <v>0</v>
      </c>
      <c r="CY514" s="1477">
        <f>$G514+CX514</f>
        <v>0</v>
      </c>
      <c r="DC514" s="1243"/>
      <c r="DF514" s="1278">
        <f>VLOOKUP($A514,'New Resources - Individual'!$A$4:$Y$151,DF$2,FALSE)*DF$1</f>
        <v>0</v>
      </c>
      <c r="DG514" s="1477">
        <f>$G514+DF514</f>
        <v>0</v>
      </c>
      <c r="DK514" s="1243"/>
      <c r="DN514" s="1278">
        <f>VLOOKUP($A514,'New Resources - Individual'!$A$4:$Y$151,DN$2,FALSE)*DN$1</f>
        <v>0</v>
      </c>
      <c r="DO514" s="1477">
        <f>$G514+DN514</f>
        <v>0</v>
      </c>
      <c r="DS514" s="1243"/>
      <c r="DV514" s="1278">
        <f>VLOOKUP($A514,'New Resources - Individual'!$A$4:$Y$151,DV$2,FALSE)*DV$1</f>
        <v>0</v>
      </c>
      <c r="DW514" s="1477">
        <f>$G514+DV514</f>
        <v>0</v>
      </c>
      <c r="EA514" s="1243"/>
      <c r="ED514" s="1278">
        <f>VLOOKUP($A514,'New Resources - Individual'!$A$4:$Y$151,ED$2,FALSE)*ED$1</f>
        <v>0</v>
      </c>
      <c r="EE514" s="1477">
        <f>$G514+ED514</f>
        <v>0</v>
      </c>
      <c r="EI514" s="1243"/>
      <c r="EL514" s="1278">
        <f>VLOOKUP($A514,'New Resources - Individual'!$A$4:$Y$151,EL$2,FALSE)*EL$1</f>
        <v>0</v>
      </c>
      <c r="EM514" s="1477">
        <f>$G514+EL514</f>
        <v>0</v>
      </c>
      <c r="EQ514" s="1243"/>
      <c r="ET514" s="1278">
        <f>VLOOKUP($A514,'New Resources - Individual'!$A$4:$Y$151,ET$2,FALSE)*ET$1</f>
        <v>0</v>
      </c>
      <c r="EU514" s="1477">
        <f>$G514+ET514</f>
        <v>0</v>
      </c>
      <c r="EY514" s="1243"/>
      <c r="FB514" s="1278">
        <f>VLOOKUP($A514,'New Resources - Individual'!$A$4:$Y$151,FB$2,FALSE)*FB$1</f>
        <v>0</v>
      </c>
      <c r="FC514" s="1477">
        <f>$G514+FB514</f>
        <v>0</v>
      </c>
      <c r="FG514" s="1243"/>
      <c r="FJ514" s="1278">
        <f>VLOOKUP($A514,'New Resources - Individual'!$A$4:$Y$151,FJ$2,FALSE)*FJ$1</f>
        <v>0</v>
      </c>
      <c r="FK514" s="1477">
        <f>$G514+FJ514</f>
        <v>0</v>
      </c>
      <c r="FO514" s="1243"/>
    </row>
    <row r="515" spans="1:171">
      <c r="A515" s="1470"/>
      <c r="K515" s="1243"/>
      <c r="S515" s="1243"/>
      <c r="AA515" s="1243"/>
      <c r="AI515" s="1243"/>
      <c r="AQ515" s="1243"/>
      <c r="AY515" s="1243"/>
      <c r="BG515" s="1243"/>
      <c r="BO515" s="1243"/>
      <c r="BW515" s="1243"/>
      <c r="CE515" s="1243"/>
      <c r="CM515" s="1243"/>
      <c r="CU515" s="1243"/>
      <c r="DC515" s="1243"/>
      <c r="DK515" s="1243"/>
      <c r="DS515" s="1243"/>
      <c r="EA515" s="1243"/>
      <c r="EI515" s="1243"/>
      <c r="EQ515" s="1243"/>
      <c r="EY515" s="1243"/>
      <c r="FG515" s="1243"/>
      <c r="FO515" s="1243"/>
    </row>
    <row r="516" spans="1:171">
      <c r="K516" s="1243"/>
      <c r="S516" s="1243"/>
      <c r="AA516" s="1243"/>
      <c r="AI516" s="1243"/>
      <c r="AQ516" s="1243"/>
      <c r="AY516" s="1243"/>
      <c r="BG516" s="1243"/>
      <c r="BO516" s="1243"/>
      <c r="BW516" s="1243"/>
      <c r="CE516" s="1243"/>
      <c r="CM516" s="1243"/>
      <c r="CU516" s="1243"/>
      <c r="DC516" s="1243"/>
      <c r="DK516" s="1243"/>
      <c r="DS516" s="1243"/>
      <c r="EA516" s="1243"/>
      <c r="EI516" s="1243"/>
      <c r="EQ516" s="1243"/>
      <c r="EY516" s="1243"/>
      <c r="FG516" s="1243"/>
      <c r="FO516" s="1243"/>
    </row>
    <row r="517" spans="1:171">
      <c r="A517" s="1167"/>
      <c r="B517" s="1167"/>
      <c r="C517" s="1167"/>
      <c r="D517" s="1167"/>
      <c r="E517" s="1167"/>
      <c r="F517" s="1167"/>
      <c r="G517" s="1167"/>
      <c r="H517" s="1167"/>
      <c r="I517" s="1167"/>
      <c r="J517" s="1167"/>
      <c r="K517" s="1167"/>
      <c r="L517" s="1167"/>
      <c r="M517" s="1167"/>
      <c r="N517" s="1167"/>
      <c r="O517" s="1167"/>
      <c r="P517" s="1167"/>
      <c r="Q517" s="1167"/>
      <c r="R517" s="1167"/>
      <c r="S517" s="1167"/>
      <c r="T517" s="1167"/>
      <c r="U517" s="1167"/>
      <c r="V517" s="1167"/>
      <c r="W517" s="1167"/>
      <c r="X517" s="1167"/>
      <c r="Y517" s="1167"/>
      <c r="Z517" s="1167"/>
      <c r="AA517" s="1167"/>
      <c r="AB517" s="1167"/>
      <c r="AC517" s="1167"/>
      <c r="AD517" s="1167"/>
      <c r="AE517" s="1167"/>
      <c r="AF517" s="1167"/>
      <c r="AG517" s="1167"/>
      <c r="AH517" s="1167"/>
      <c r="AI517" s="1167"/>
      <c r="AJ517" s="1167"/>
      <c r="AK517" s="1167"/>
      <c r="AL517" s="1167"/>
      <c r="AM517" s="1167"/>
      <c r="AN517" s="1167"/>
      <c r="AO517" s="1167"/>
      <c r="AP517" s="1167"/>
      <c r="AQ517" s="1167"/>
      <c r="AR517" s="1167"/>
      <c r="AS517" s="1167"/>
      <c r="AT517" s="1167"/>
      <c r="AU517" s="1167"/>
      <c r="AV517" s="1167"/>
      <c r="AW517" s="1167"/>
      <c r="AX517" s="1167"/>
      <c r="AY517" s="1167"/>
      <c r="AZ517" s="1167"/>
      <c r="BA517" s="1167"/>
      <c r="BB517" s="1167"/>
      <c r="BC517" s="1167"/>
      <c r="BD517" s="1167"/>
      <c r="BE517" s="1167"/>
      <c r="BF517" s="1167"/>
      <c r="BG517" s="1167"/>
      <c r="BH517" s="1167"/>
      <c r="BI517" s="1167"/>
      <c r="BJ517" s="1167"/>
      <c r="BK517" s="1167"/>
      <c r="BL517" s="1167"/>
      <c r="BM517" s="1167"/>
      <c r="BN517" s="1167"/>
      <c r="BO517" s="1167"/>
      <c r="BP517" s="1167"/>
      <c r="BQ517" s="1167"/>
      <c r="BR517" s="1167"/>
      <c r="BS517" s="1167"/>
      <c r="BT517" s="1167"/>
      <c r="BU517" s="1167"/>
      <c r="BV517" s="1167"/>
      <c r="BW517" s="1167"/>
      <c r="BX517" s="1167"/>
      <c r="BY517" s="1167"/>
      <c r="BZ517" s="1167"/>
      <c r="CA517" s="1167"/>
      <c r="CB517" s="1167"/>
      <c r="CC517" s="1167"/>
      <c r="CD517" s="1167"/>
      <c r="CE517" s="1167"/>
      <c r="CF517" s="1167"/>
      <c r="CG517" s="1167"/>
      <c r="CH517" s="1167"/>
      <c r="CI517" s="1167"/>
      <c r="CJ517" s="1167"/>
      <c r="CK517" s="1167"/>
      <c r="CL517" s="1167"/>
      <c r="CM517" s="1167"/>
      <c r="CN517" s="1167"/>
      <c r="CO517" s="1167"/>
      <c r="CP517" s="1167"/>
      <c r="CQ517" s="1167"/>
      <c r="CR517" s="1167"/>
      <c r="CS517" s="1167"/>
      <c r="CT517" s="1167"/>
      <c r="CU517" s="1167"/>
      <c r="CV517" s="1167"/>
      <c r="CW517" s="1167"/>
      <c r="CX517" s="1167"/>
      <c r="CY517" s="1167"/>
      <c r="CZ517" s="1167"/>
      <c r="DA517" s="1167"/>
      <c r="DB517" s="1167"/>
      <c r="DC517" s="1167"/>
      <c r="DD517" s="1167"/>
      <c r="DE517" s="1167"/>
      <c r="DF517" s="1167"/>
      <c r="DG517" s="1167"/>
      <c r="DH517" s="1167"/>
      <c r="DI517" s="1167"/>
      <c r="DJ517" s="1167"/>
      <c r="DK517" s="1167"/>
      <c r="DL517" s="1167"/>
      <c r="DM517" s="1167"/>
      <c r="DN517" s="1167"/>
      <c r="DO517" s="1167"/>
      <c r="DP517" s="1167"/>
      <c r="DQ517" s="1167"/>
      <c r="DR517" s="1167"/>
      <c r="DS517" s="1167"/>
      <c r="DT517" s="1167"/>
      <c r="DU517" s="1167"/>
      <c r="DV517" s="1167"/>
      <c r="DW517" s="1167"/>
      <c r="DX517" s="1167"/>
      <c r="DY517" s="1167"/>
      <c r="DZ517" s="1167"/>
      <c r="EA517" s="1167"/>
      <c r="EB517" s="1167"/>
      <c r="EC517" s="1167"/>
      <c r="ED517" s="1167"/>
      <c r="EE517" s="1167"/>
      <c r="EF517" s="1167"/>
      <c r="EG517" s="1167"/>
      <c r="EH517" s="1167"/>
      <c r="EI517" s="1167"/>
      <c r="EJ517" s="1167"/>
      <c r="EK517" s="1167"/>
      <c r="EL517" s="1167"/>
      <c r="EM517" s="1167"/>
      <c r="EN517" s="1167"/>
      <c r="EO517" s="1167"/>
      <c r="EP517" s="1167"/>
      <c r="EQ517" s="1167"/>
      <c r="ER517" s="1167"/>
      <c r="ES517" s="1167"/>
      <c r="ET517" s="1167"/>
      <c r="EU517" s="1167"/>
      <c r="EV517" s="1167"/>
      <c r="EW517" s="1167"/>
      <c r="EX517" s="1167"/>
      <c r="EY517" s="1167"/>
      <c r="EZ517" s="1167"/>
      <c r="FA517" s="1167"/>
      <c r="FB517" s="1167"/>
      <c r="FC517" s="1167"/>
      <c r="FD517" s="1167"/>
      <c r="FE517" s="1167"/>
      <c r="FF517" s="1167"/>
      <c r="FG517" s="1167"/>
      <c r="FH517" s="1167"/>
      <c r="FI517" s="1167"/>
      <c r="FJ517" s="1167"/>
      <c r="FK517" s="1167"/>
      <c r="FL517" s="1167"/>
      <c r="FM517" s="1167"/>
      <c r="FN517" s="1167"/>
      <c r="FO517" s="1167"/>
    </row>
  </sheetData>
  <mergeCells count="23">
    <mergeCell ref="B486:E486"/>
    <mergeCell ref="B487:E487"/>
    <mergeCell ref="G284:G286"/>
    <mergeCell ref="H284:H286"/>
    <mergeCell ref="I284:I286"/>
    <mergeCell ref="B307:B309"/>
    <mergeCell ref="E307:F308"/>
    <mergeCell ref="G307:G309"/>
    <mergeCell ref="H307:H309"/>
    <mergeCell ref="I307:I309"/>
    <mergeCell ref="B284:B286"/>
    <mergeCell ref="E284:F285"/>
    <mergeCell ref="I12:I14"/>
    <mergeCell ref="B176:B178"/>
    <mergeCell ref="E176:F177"/>
    <mergeCell ref="G176:G178"/>
    <mergeCell ref="H176:H178"/>
    <mergeCell ref="I176:I178"/>
    <mergeCell ref="B12:B14"/>
    <mergeCell ref="E12:F13"/>
    <mergeCell ref="G12:G14"/>
    <mergeCell ref="H12:H14"/>
    <mergeCell ref="C92:F92"/>
  </mergeCells>
  <phoneticPr fontId="0" type="noConversion"/>
  <hyperlinks>
    <hyperlink ref="A5" location="TOC!A1" display="TOC" xr:uid="{00000000-0004-0000-1100-000000000000}"/>
    <hyperlink ref="A6" location="'Materiality - Individual'!A15" display="é" xr:uid="{00000000-0004-0000-1100-000001000000}"/>
  </hyperlinks>
  <printOptions horizontalCentered="1" headings="1"/>
  <pageMargins left="0.5" right="0.5" top="0.5" bottom="0.5" header="0.05" footer="0.05"/>
  <pageSetup scale="50" orientation="landscape" r:id="rId1"/>
  <headerFooter alignWithMargins="0">
    <oddFooter>&amp;LFY 2026-2028 ASC Filing&amp;CPage &amp;P of &amp;N&amp;R&amp;A
&amp;D</oddFooter>
  </headerFooter>
  <rowBreaks count="5" manualBreakCount="5">
    <brk id="89" max="16383" man="1"/>
    <brk id="174" max="16383" man="1"/>
    <brk id="304" max="16383" man="1"/>
    <brk id="384" max="16383" man="1"/>
    <brk id="482" max="16383" man="1"/>
  </rowBreaks>
  <colBreaks count="20" manualBreakCount="20">
    <brk id="10" max="1048575" man="1"/>
    <brk id="19" max="1048575" man="1"/>
    <brk id="27" max="1048575" man="1"/>
    <brk id="35" max="1048575" man="1"/>
    <brk id="43" max="1048575" man="1"/>
    <brk id="51" max="1048575" man="1"/>
    <brk id="59" max="1048575" man="1"/>
    <brk id="67" max="1048575" man="1"/>
    <brk id="75" max="1048575" man="1"/>
    <brk id="83" max="1048575" man="1"/>
    <brk id="91" max="1048575" man="1"/>
    <brk id="99" max="1048575" man="1"/>
    <brk id="107" max="1048575" man="1"/>
    <brk id="115" max="1048575" man="1"/>
    <brk id="123" max="1048575" man="1"/>
    <brk id="131" max="1048575" man="1"/>
    <brk id="139" max="1048575" man="1"/>
    <brk id="147" max="1048575" man="1"/>
    <brk id="155" max="1048575" man="1"/>
    <brk id="163" max="1048575" man="1"/>
  </colBreaks>
  <customProperties>
    <customPr name="xxe4aPID" r:id="rId2"/>
  </customProperties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>
    <tabColor rgb="FFE2D810"/>
  </sheetPr>
  <dimension ref="B2:AE43"/>
  <sheetViews>
    <sheetView workbookViewId="0">
      <selection activeCell="D45" sqref="D45"/>
    </sheetView>
  </sheetViews>
  <sheetFormatPr defaultColWidth="8.75" defaultRowHeight="15.75"/>
  <cols>
    <col min="1" max="1" width="8.75" style="9"/>
    <col min="2" max="2" width="50.25" style="9" bestFit="1" customWidth="1"/>
    <col min="3" max="3" width="17" style="9" bestFit="1" customWidth="1"/>
    <col min="4" max="31" width="9.25" style="9" bestFit="1" customWidth="1"/>
    <col min="32" max="16384" width="8.75" style="9"/>
  </cols>
  <sheetData>
    <row r="2" spans="2:31" ht="16.5">
      <c r="B2" s="10" t="s">
        <v>585</v>
      </c>
    </row>
    <row r="3" spans="2:31" ht="16.5" thickBot="1"/>
    <row r="4" spans="2:31" ht="20.25" thickTop="1">
      <c r="B4" s="1852" t="s">
        <v>51</v>
      </c>
      <c r="C4" s="1853"/>
      <c r="D4" s="1853"/>
      <c r="E4" s="1853"/>
      <c r="F4" s="1853"/>
      <c r="G4" s="1853"/>
      <c r="H4" s="1853"/>
      <c r="I4" s="1853"/>
      <c r="J4" s="1853"/>
      <c r="K4" s="1853"/>
      <c r="L4" s="1853"/>
      <c r="M4" s="1853"/>
      <c r="N4" s="1853"/>
      <c r="O4" s="1853"/>
      <c r="P4" s="1853"/>
      <c r="Q4" s="1853"/>
      <c r="R4" s="1853"/>
      <c r="S4" s="1853"/>
      <c r="T4" s="1853"/>
      <c r="U4" s="1853"/>
      <c r="V4" s="1853"/>
      <c r="W4" s="1853"/>
      <c r="X4" s="1853"/>
      <c r="Y4" s="1853"/>
      <c r="Z4" s="1853"/>
      <c r="AA4" s="1853"/>
      <c r="AB4" s="1853"/>
      <c r="AC4" s="1853"/>
      <c r="AD4" s="1853"/>
      <c r="AE4" s="1854"/>
    </row>
    <row r="5" spans="2:31" ht="16.5">
      <c r="B5" s="1855" t="s">
        <v>53</v>
      </c>
      <c r="C5" s="1683"/>
      <c r="D5" s="1683"/>
      <c r="E5" s="1683"/>
      <c r="F5" s="1683"/>
      <c r="G5" s="1683"/>
      <c r="H5" s="1683"/>
      <c r="I5" s="1683"/>
      <c r="J5" s="1683"/>
      <c r="K5" s="1683"/>
      <c r="L5" s="1683"/>
      <c r="M5" s="1683"/>
      <c r="N5" s="1683"/>
      <c r="O5" s="1683"/>
      <c r="P5" s="1683"/>
      <c r="Q5" s="1683"/>
      <c r="R5" s="1683"/>
      <c r="S5" s="1683"/>
      <c r="T5" s="1683"/>
      <c r="U5" s="1683"/>
      <c r="V5" s="1683"/>
      <c r="W5" s="1683"/>
      <c r="X5" s="1683"/>
      <c r="Y5" s="1683"/>
      <c r="Z5" s="1683"/>
      <c r="AA5" s="1683"/>
      <c r="AB5" s="1683"/>
      <c r="AC5" s="1683"/>
      <c r="AD5" s="1683"/>
      <c r="AE5" s="1856"/>
    </row>
    <row r="6" spans="2:31" ht="16.5">
      <c r="B6" s="1857" t="s">
        <v>689</v>
      </c>
      <c r="C6" s="1692"/>
      <c r="D6" s="1692"/>
      <c r="E6" s="1692"/>
      <c r="F6" s="1692"/>
      <c r="G6" s="1692"/>
      <c r="H6" s="1692"/>
      <c r="I6" s="1692"/>
      <c r="J6" s="1692"/>
      <c r="K6" s="1692"/>
      <c r="L6" s="1692"/>
      <c r="M6" s="1692"/>
      <c r="N6" s="1692"/>
      <c r="O6" s="1692"/>
      <c r="P6" s="1692"/>
      <c r="Q6" s="1692"/>
      <c r="R6" s="1692"/>
      <c r="S6" s="1692"/>
      <c r="T6" s="1692"/>
      <c r="U6" s="1692"/>
      <c r="V6" s="1692"/>
      <c r="W6" s="1692"/>
      <c r="X6" s="1692"/>
      <c r="Y6" s="1692"/>
      <c r="Z6" s="1692"/>
      <c r="AA6" s="1692"/>
      <c r="AB6" s="1692"/>
      <c r="AC6" s="1692"/>
      <c r="AD6" s="1692"/>
      <c r="AE6" s="1858"/>
    </row>
    <row r="7" spans="2:31" ht="17.25" thickBot="1">
      <c r="B7" s="1859" t="s">
        <v>621</v>
      </c>
      <c r="C7" s="1860"/>
      <c r="D7" s="1860"/>
      <c r="E7" s="1860"/>
      <c r="F7" s="1860"/>
      <c r="G7" s="1860"/>
      <c r="H7" s="1860"/>
      <c r="I7" s="1860"/>
      <c r="J7" s="1860"/>
      <c r="K7" s="1860"/>
      <c r="L7" s="1860"/>
      <c r="M7" s="1860"/>
      <c r="N7" s="1860"/>
      <c r="O7" s="1860"/>
      <c r="P7" s="1860"/>
      <c r="Q7" s="1860"/>
      <c r="R7" s="1860"/>
      <c r="S7" s="1860"/>
      <c r="T7" s="1860"/>
      <c r="U7" s="1860"/>
      <c r="V7" s="1860"/>
      <c r="W7" s="1860"/>
      <c r="X7" s="1860"/>
      <c r="Y7" s="1860"/>
      <c r="Z7" s="1860"/>
      <c r="AA7" s="1860"/>
      <c r="AB7" s="1860"/>
      <c r="AC7" s="1860"/>
      <c r="AD7" s="1860"/>
      <c r="AE7" s="1861"/>
    </row>
    <row r="8" spans="2:31" ht="21.75" thickBot="1">
      <c r="B8" s="1490" t="s">
        <v>602</v>
      </c>
      <c r="C8" s="1491"/>
      <c r="D8" s="1492"/>
      <c r="E8" s="1492"/>
      <c r="F8" s="1492"/>
      <c r="G8" s="1492"/>
      <c r="H8" s="1492"/>
      <c r="I8" s="1492"/>
      <c r="J8" s="1492"/>
      <c r="K8" s="1492"/>
      <c r="L8" s="1492"/>
      <c r="M8" s="1492"/>
      <c r="N8" s="1492"/>
      <c r="O8" s="1492"/>
      <c r="P8" s="1492"/>
      <c r="Q8" s="1492"/>
      <c r="R8" s="1492"/>
      <c r="S8" s="1492"/>
      <c r="T8" s="1492"/>
      <c r="U8" s="1492"/>
      <c r="V8" s="1492"/>
      <c r="W8" s="1492"/>
      <c r="X8" s="1493"/>
      <c r="Y8" s="1494"/>
      <c r="Z8" s="1494"/>
      <c r="AA8" s="1494"/>
      <c r="AB8" s="1495"/>
      <c r="AC8" s="1496"/>
      <c r="AD8" s="1497"/>
      <c r="AE8" s="1498"/>
    </row>
    <row r="9" spans="2:31" ht="17.25" thickBot="1">
      <c r="B9" s="1499">
        <f>'Sch 1- Rate Base '!E5</f>
        <v>0</v>
      </c>
      <c r="C9" s="1500">
        <f>'Sch 1- Rate Base '!$E$6</f>
        <v>2026</v>
      </c>
      <c r="D9" s="1501"/>
      <c r="E9" s="1501"/>
      <c r="F9" s="1501"/>
      <c r="G9" s="1501"/>
      <c r="H9" s="1501"/>
      <c r="I9" s="1501"/>
      <c r="J9" s="1501"/>
      <c r="K9" s="1501"/>
      <c r="L9" s="1501"/>
      <c r="M9" s="1501"/>
      <c r="N9" s="1501"/>
      <c r="O9" s="1501"/>
      <c r="P9" s="1501"/>
      <c r="Q9" s="1501"/>
      <c r="R9" s="1501"/>
      <c r="S9" s="1501"/>
      <c r="T9" s="1501"/>
      <c r="U9" s="1501"/>
      <c r="V9" s="1501"/>
      <c r="W9" s="1501"/>
      <c r="X9" s="1493"/>
      <c r="Y9" s="1494"/>
      <c r="Z9" s="1494"/>
      <c r="AA9" s="1494"/>
      <c r="AB9" s="1495"/>
      <c r="AC9" s="1496"/>
      <c r="AD9" s="1497"/>
      <c r="AE9" s="1498"/>
    </row>
    <row r="10" spans="2:31" ht="17.25" thickBot="1">
      <c r="B10" s="1502"/>
      <c r="C10" s="1503"/>
      <c r="D10" s="1504"/>
      <c r="E10" s="1504"/>
      <c r="F10" s="1504"/>
      <c r="G10" s="1504"/>
      <c r="H10" s="1504"/>
      <c r="I10" s="1504"/>
      <c r="J10" s="1504"/>
      <c r="K10" s="1504"/>
      <c r="L10" s="1504"/>
      <c r="M10" s="1504"/>
      <c r="N10" s="1504"/>
      <c r="O10" s="1504"/>
      <c r="P10" s="1504"/>
      <c r="Q10" s="1504"/>
      <c r="R10" s="1504"/>
      <c r="S10" s="1504"/>
      <c r="T10" s="1504"/>
      <c r="U10" s="1504"/>
      <c r="V10" s="1504"/>
      <c r="W10" s="1504"/>
      <c r="X10" s="1493"/>
      <c r="Y10" s="1494"/>
      <c r="Z10" s="1494"/>
      <c r="AA10" s="1494"/>
      <c r="AB10" s="1495"/>
      <c r="AC10" s="1496"/>
      <c r="AD10" s="1497"/>
      <c r="AE10" s="1498"/>
    </row>
    <row r="11" spans="2:31" ht="21" thickTop="1" thickBot="1">
      <c r="B11" s="1505" t="s">
        <v>622</v>
      </c>
      <c r="C11" s="1506"/>
      <c r="D11" s="1506"/>
      <c r="E11" s="1506"/>
      <c r="F11" s="1506"/>
      <c r="G11" s="1506"/>
      <c r="H11" s="1506"/>
      <c r="I11" s="1506"/>
      <c r="J11" s="1506"/>
      <c r="K11" s="1506"/>
      <c r="L11" s="1506"/>
      <c r="M11" s="1506"/>
      <c r="N11" s="1506"/>
      <c r="O11" s="1506"/>
      <c r="P11" s="1506"/>
      <c r="Q11" s="1506"/>
      <c r="R11" s="1506"/>
      <c r="S11" s="1506"/>
      <c r="T11" s="1506"/>
      <c r="U11" s="1506"/>
      <c r="V11" s="1506"/>
      <c r="W11" s="1506"/>
      <c r="X11" s="1506"/>
      <c r="Y11" s="1506"/>
      <c r="Z11" s="1506"/>
      <c r="AA11" s="1506"/>
      <c r="AB11" s="1506"/>
      <c r="AC11" s="1506"/>
      <c r="AD11" s="1506"/>
      <c r="AE11" s="1507" t="s">
        <v>96</v>
      </c>
    </row>
    <row r="12" spans="2:31" ht="20.25" thickTop="1">
      <c r="B12" s="1508" t="s">
        <v>623</v>
      </c>
      <c r="C12" s="1509"/>
      <c r="D12" s="1509"/>
      <c r="E12" s="1509"/>
      <c r="F12" s="1509"/>
      <c r="G12" s="1509"/>
      <c r="H12" s="1509"/>
      <c r="I12" s="1509"/>
      <c r="J12" s="1509"/>
      <c r="K12" s="1509"/>
      <c r="L12" s="1509"/>
      <c r="M12" s="1509"/>
      <c r="N12" s="1509"/>
      <c r="O12" s="1509"/>
      <c r="P12" s="1509"/>
      <c r="Q12" s="1509"/>
      <c r="R12" s="1509"/>
      <c r="S12" s="1509"/>
      <c r="T12" s="1509"/>
      <c r="U12" s="1509"/>
      <c r="V12" s="1509"/>
      <c r="W12" s="1509"/>
      <c r="X12" s="1509"/>
      <c r="Y12" s="1509"/>
      <c r="Z12" s="1509"/>
      <c r="AA12" s="1509"/>
      <c r="AB12" s="1509"/>
      <c r="AC12" s="1509"/>
      <c r="AD12" s="1509"/>
      <c r="AE12" s="1510"/>
    </row>
    <row r="13" spans="2:31" ht="16.5">
      <c r="B13" s="1511" t="s">
        <v>624</v>
      </c>
      <c r="C13" s="1512"/>
      <c r="D13" s="1513"/>
      <c r="E13" s="1513"/>
      <c r="F13" s="1513"/>
      <c r="G13" s="1513"/>
      <c r="H13" s="1513"/>
      <c r="I13" s="1513"/>
      <c r="J13" s="1513"/>
      <c r="K13" s="1513"/>
      <c r="L13" s="1513"/>
      <c r="M13" s="1513"/>
      <c r="N13" s="1513"/>
      <c r="O13" s="1513"/>
      <c r="P13" s="1513"/>
      <c r="Q13" s="1513"/>
      <c r="R13" s="1513"/>
      <c r="S13" s="1513"/>
      <c r="T13" s="1513"/>
      <c r="U13" s="1513"/>
      <c r="V13" s="1513"/>
      <c r="W13" s="1513"/>
      <c r="X13" s="1513"/>
      <c r="Y13" s="1513"/>
      <c r="Z13" s="1513"/>
      <c r="AA13" s="1513"/>
      <c r="AB13" s="1514"/>
      <c r="AC13" s="1514"/>
      <c r="AD13" s="1513"/>
      <c r="AE13" s="1515"/>
    </row>
    <row r="14" spans="2:31" ht="16.5">
      <c r="B14" s="1511" t="s">
        <v>625</v>
      </c>
      <c r="C14" s="1516"/>
      <c r="D14" s="1517"/>
      <c r="E14" s="1517"/>
      <c r="F14" s="1517"/>
      <c r="G14" s="1517"/>
      <c r="H14" s="1517"/>
      <c r="I14" s="1517"/>
      <c r="J14" s="1517"/>
      <c r="K14" s="1517"/>
      <c r="L14" s="1517"/>
      <c r="M14" s="1517"/>
      <c r="N14" s="1517"/>
      <c r="O14" s="1517"/>
      <c r="P14" s="1517"/>
      <c r="Q14" s="1517"/>
      <c r="R14" s="1517"/>
      <c r="S14" s="1517"/>
      <c r="T14" s="1517"/>
      <c r="U14" s="1517"/>
      <c r="V14" s="1517"/>
      <c r="W14" s="1517"/>
      <c r="X14" s="1517"/>
      <c r="Y14" s="1517"/>
      <c r="Z14" s="1517"/>
      <c r="AA14" s="1517"/>
      <c r="AB14" s="1517"/>
      <c r="AC14" s="1517"/>
      <c r="AD14" s="1517"/>
      <c r="AE14" s="1518"/>
    </row>
    <row r="15" spans="2:31" ht="16.5">
      <c r="B15" s="1511" t="s">
        <v>626</v>
      </c>
      <c r="C15" s="1519"/>
      <c r="D15" s="1517"/>
      <c r="E15" s="1517"/>
      <c r="F15" s="1517"/>
      <c r="G15" s="1517"/>
      <c r="H15" s="1517"/>
      <c r="I15" s="1517"/>
      <c r="J15" s="1517"/>
      <c r="K15" s="1517"/>
      <c r="L15" s="1517"/>
      <c r="M15" s="1517"/>
      <c r="N15" s="1517"/>
      <c r="O15" s="1517"/>
      <c r="P15" s="1517"/>
      <c r="Q15" s="1517"/>
      <c r="R15" s="1517"/>
      <c r="S15" s="1517"/>
      <c r="T15" s="1517"/>
      <c r="U15" s="1517"/>
      <c r="V15" s="1517"/>
      <c r="W15" s="1517"/>
      <c r="X15" s="1517"/>
      <c r="Y15" s="1517"/>
      <c r="Z15" s="1517"/>
      <c r="AA15" s="1517"/>
      <c r="AB15" s="1517"/>
      <c r="AC15" s="1517"/>
      <c r="AD15" s="1517"/>
      <c r="AE15" s="1518"/>
    </row>
    <row r="16" spans="2:31" ht="16.5">
      <c r="B16" s="1511" t="s">
        <v>627</v>
      </c>
      <c r="C16" s="1519"/>
      <c r="D16" s="1520"/>
      <c r="E16" s="1520"/>
      <c r="F16" s="1520"/>
      <c r="G16" s="1520"/>
      <c r="H16" s="1520"/>
      <c r="I16" s="1520"/>
      <c r="J16" s="1520"/>
      <c r="K16" s="1520"/>
      <c r="L16" s="1520"/>
      <c r="M16" s="1520"/>
      <c r="N16" s="1520"/>
      <c r="O16" s="1520"/>
      <c r="P16" s="1520"/>
      <c r="Q16" s="1520"/>
      <c r="R16" s="1520"/>
      <c r="S16" s="1520"/>
      <c r="T16" s="1520"/>
      <c r="U16" s="1520"/>
      <c r="V16" s="1520"/>
      <c r="W16" s="1520"/>
      <c r="X16" s="1520"/>
      <c r="Y16" s="1520"/>
      <c r="Z16" s="1520"/>
      <c r="AA16" s="1520"/>
      <c r="AB16" s="1520"/>
      <c r="AC16" s="1520"/>
      <c r="AD16" s="1520"/>
      <c r="AE16" s="1518"/>
    </row>
    <row r="17" spans="2:31" ht="16.5">
      <c r="B17" s="1511" t="s">
        <v>628</v>
      </c>
      <c r="C17" s="1521"/>
      <c r="D17" s="1522"/>
      <c r="E17" s="1522"/>
      <c r="F17" s="1522"/>
      <c r="G17" s="1522"/>
      <c r="H17" s="1522"/>
      <c r="I17" s="1522"/>
      <c r="J17" s="1522"/>
      <c r="K17" s="1522"/>
      <c r="L17" s="1522"/>
      <c r="M17" s="1522"/>
      <c r="N17" s="1522"/>
      <c r="O17" s="1522"/>
      <c r="P17" s="1522"/>
      <c r="Q17" s="1522"/>
      <c r="R17" s="1522"/>
      <c r="S17" s="1522"/>
      <c r="T17" s="1522"/>
      <c r="U17" s="1522"/>
      <c r="V17" s="1522"/>
      <c r="W17" s="1522"/>
      <c r="X17" s="1522"/>
      <c r="Y17" s="1522"/>
      <c r="Z17" s="1522"/>
      <c r="AA17" s="1522"/>
      <c r="AB17" s="1522"/>
      <c r="AC17" s="1522"/>
      <c r="AD17" s="1522"/>
      <c r="AE17" s="1523">
        <f>SUM(C17:AD17)</f>
        <v>0</v>
      </c>
    </row>
    <row r="18" spans="2:31" ht="16.5">
      <c r="B18" s="1511" t="s">
        <v>629</v>
      </c>
      <c r="C18" s="1524"/>
      <c r="D18" s="1525"/>
      <c r="E18" s="1525"/>
      <c r="F18" s="1525"/>
      <c r="G18" s="1525"/>
      <c r="H18" s="1525"/>
      <c r="I18" s="1525"/>
      <c r="J18" s="1525"/>
      <c r="K18" s="1525"/>
      <c r="L18" s="1525"/>
      <c r="M18" s="1525"/>
      <c r="N18" s="1525"/>
      <c r="O18" s="1525"/>
      <c r="P18" s="1525"/>
      <c r="Q18" s="1525"/>
      <c r="R18" s="1525"/>
      <c r="S18" s="1525"/>
      <c r="T18" s="1525"/>
      <c r="U18" s="1525"/>
      <c r="V18" s="1525"/>
      <c r="W18" s="1525"/>
      <c r="X18" s="1525"/>
      <c r="Y18" s="1525"/>
      <c r="Z18" s="1525"/>
      <c r="AA18" s="1525"/>
      <c r="AB18" s="1525"/>
      <c r="AC18" s="1526"/>
      <c r="AD18" s="1525"/>
      <c r="AE18" s="1527"/>
    </row>
    <row r="19" spans="2:31" ht="16.5">
      <c r="B19" s="1511" t="s">
        <v>630</v>
      </c>
      <c r="C19" s="1528"/>
      <c r="D19" s="1529"/>
      <c r="E19" s="1529"/>
      <c r="F19" s="1529"/>
      <c r="G19" s="1529"/>
      <c r="H19" s="1529"/>
      <c r="I19" s="1529"/>
      <c r="J19" s="1529"/>
      <c r="K19" s="1529"/>
      <c r="L19" s="1529"/>
      <c r="M19" s="1529"/>
      <c r="N19" s="1529"/>
      <c r="O19" s="1529"/>
      <c r="P19" s="1529"/>
      <c r="Q19" s="1529"/>
      <c r="R19" s="1529"/>
      <c r="S19" s="1529"/>
      <c r="T19" s="1529"/>
      <c r="U19" s="1529"/>
      <c r="V19" s="1529"/>
      <c r="W19" s="1529"/>
      <c r="X19" s="1529"/>
      <c r="Y19" s="1529"/>
      <c r="Z19" s="1529"/>
      <c r="AA19" s="1529"/>
      <c r="AB19" s="1529"/>
      <c r="AC19" s="1529"/>
      <c r="AD19" s="1529"/>
      <c r="AE19" s="1530"/>
    </row>
    <row r="20" spans="2:31" ht="16.5">
      <c r="B20" s="1511" t="s">
        <v>631</v>
      </c>
      <c r="C20" s="1531"/>
      <c r="D20" s="1532"/>
      <c r="E20" s="1532"/>
      <c r="F20" s="1532"/>
      <c r="G20" s="1532"/>
      <c r="H20" s="1532"/>
      <c r="I20" s="1532"/>
      <c r="J20" s="1532"/>
      <c r="K20" s="1532"/>
      <c r="L20" s="1532"/>
      <c r="M20" s="1532"/>
      <c r="N20" s="1532"/>
      <c r="O20" s="1532"/>
      <c r="P20" s="1532"/>
      <c r="Q20" s="1532"/>
      <c r="R20" s="1532"/>
      <c r="S20" s="1532"/>
      <c r="T20" s="1532"/>
      <c r="U20" s="1532"/>
      <c r="V20" s="1532"/>
      <c r="W20" s="1532"/>
      <c r="X20" s="1532"/>
      <c r="Y20" s="1532"/>
      <c r="Z20" s="1532"/>
      <c r="AA20" s="1532"/>
      <c r="AB20" s="1520"/>
      <c r="AC20" s="1520"/>
      <c r="AD20" s="1532"/>
      <c r="AE20" s="1518"/>
    </row>
    <row r="21" spans="2:31" ht="16.5">
      <c r="B21" s="1511" t="s">
        <v>632</v>
      </c>
      <c r="C21" s="1528"/>
      <c r="D21" s="1520"/>
      <c r="E21" s="1520"/>
      <c r="F21" s="1520"/>
      <c r="G21" s="1520"/>
      <c r="H21" s="1520"/>
      <c r="I21" s="1520"/>
      <c r="J21" s="1520"/>
      <c r="K21" s="1520"/>
      <c r="L21" s="1520"/>
      <c r="M21" s="1520"/>
      <c r="N21" s="1520"/>
      <c r="O21" s="1520"/>
      <c r="P21" s="1520"/>
      <c r="Q21" s="1520"/>
      <c r="R21" s="1520"/>
      <c r="S21" s="1520"/>
      <c r="T21" s="1520"/>
      <c r="U21" s="1520"/>
      <c r="V21" s="1520"/>
      <c r="W21" s="1520"/>
      <c r="X21" s="1520"/>
      <c r="Y21" s="1520"/>
      <c r="Z21" s="1520"/>
      <c r="AA21" s="1520"/>
      <c r="AB21" s="1520"/>
      <c r="AC21" s="1520"/>
      <c r="AD21" s="1520"/>
      <c r="AE21" s="1518"/>
    </row>
    <row r="22" spans="2:31" ht="16.5">
      <c r="B22" s="1511" t="s">
        <v>633</v>
      </c>
      <c r="C22" s="1528"/>
      <c r="D22" s="1520"/>
      <c r="E22" s="1520"/>
      <c r="F22" s="1520"/>
      <c r="G22" s="1520"/>
      <c r="H22" s="1520"/>
      <c r="I22" s="1520"/>
      <c r="J22" s="1520"/>
      <c r="K22" s="1520"/>
      <c r="L22" s="1520"/>
      <c r="M22" s="1520"/>
      <c r="N22" s="1520"/>
      <c r="O22" s="1520"/>
      <c r="P22" s="1520"/>
      <c r="Q22" s="1520"/>
      <c r="R22" s="1520"/>
      <c r="S22" s="1520"/>
      <c r="T22" s="1520"/>
      <c r="U22" s="1520"/>
      <c r="V22" s="1520"/>
      <c r="W22" s="1520"/>
      <c r="X22" s="1520"/>
      <c r="Y22" s="1520"/>
      <c r="Z22" s="1520"/>
      <c r="AA22" s="1520"/>
      <c r="AB22" s="1520"/>
      <c r="AC22" s="1520"/>
      <c r="AD22" s="1520"/>
      <c r="AE22" s="1518">
        <f>SUM(C22:AD22)</f>
        <v>0</v>
      </c>
    </row>
    <row r="23" spans="2:31" ht="16.5">
      <c r="B23" s="1511"/>
      <c r="C23" s="1520"/>
      <c r="D23" s="1520"/>
      <c r="E23" s="1520"/>
      <c r="F23" s="1520"/>
      <c r="G23" s="1520"/>
      <c r="H23" s="1520"/>
      <c r="I23" s="1520"/>
      <c r="J23" s="1520"/>
      <c r="K23" s="1520"/>
      <c r="L23" s="1520"/>
      <c r="M23" s="1520"/>
      <c r="N23" s="1520"/>
      <c r="O23" s="1520"/>
      <c r="P23" s="1520"/>
      <c r="Q23" s="1520"/>
      <c r="R23" s="1520"/>
      <c r="S23" s="1520"/>
      <c r="T23" s="1520"/>
      <c r="U23" s="1520"/>
      <c r="V23" s="1520"/>
      <c r="W23" s="1520"/>
      <c r="X23" s="1520"/>
      <c r="Y23" s="1520"/>
      <c r="Z23" s="1520"/>
      <c r="AA23" s="1520"/>
      <c r="AB23" s="1520"/>
      <c r="AC23" s="1520"/>
      <c r="AD23" s="1520"/>
      <c r="AE23" s="1518"/>
    </row>
    <row r="24" spans="2:31" ht="16.5">
      <c r="B24" s="1511" t="s">
        <v>634</v>
      </c>
      <c r="C24" s="1529"/>
      <c r="D24" s="1529"/>
      <c r="E24" s="1529"/>
      <c r="F24" s="1529"/>
      <c r="G24" s="1529"/>
      <c r="H24" s="1529"/>
      <c r="I24" s="1529"/>
      <c r="J24" s="1529"/>
      <c r="K24" s="1529"/>
      <c r="L24" s="1529"/>
      <c r="M24" s="1529"/>
      <c r="N24" s="1529"/>
      <c r="O24" s="1529"/>
      <c r="P24" s="1529"/>
      <c r="Q24" s="1529"/>
      <c r="R24" s="1529"/>
      <c r="S24" s="1529"/>
      <c r="T24" s="1529"/>
      <c r="U24" s="1529"/>
      <c r="V24" s="1529"/>
      <c r="W24" s="1529"/>
      <c r="X24" s="1529"/>
      <c r="Y24" s="1529"/>
      <c r="Z24" s="1529"/>
      <c r="AA24" s="1529"/>
      <c r="AB24" s="1529"/>
      <c r="AC24" s="1529"/>
      <c r="AD24" s="1529"/>
      <c r="AE24" s="1518">
        <f>SUM(C24:AD24)</f>
        <v>0</v>
      </c>
    </row>
    <row r="25" spans="2:31" ht="16.5">
      <c r="B25" s="1533" t="s">
        <v>116</v>
      </c>
      <c r="C25" s="1534"/>
      <c r="D25" s="1535"/>
      <c r="E25" s="1535"/>
      <c r="F25" s="1535"/>
      <c r="G25" s="1535"/>
      <c r="H25" s="1535"/>
      <c r="I25" s="1535"/>
      <c r="J25" s="1535"/>
      <c r="K25" s="1535"/>
      <c r="L25" s="1535"/>
      <c r="M25" s="1535"/>
      <c r="N25" s="1535"/>
      <c r="O25" s="1535"/>
      <c r="P25" s="1535"/>
      <c r="Q25" s="1535"/>
      <c r="R25" s="1535"/>
      <c r="S25" s="1535"/>
      <c r="T25" s="1535"/>
      <c r="U25" s="1535"/>
      <c r="V25" s="1535"/>
      <c r="W25" s="1535"/>
      <c r="X25" s="1535"/>
      <c r="Y25" s="1535"/>
      <c r="Z25" s="1535"/>
      <c r="AA25" s="1535"/>
      <c r="AB25" s="1535"/>
      <c r="AC25" s="1535"/>
      <c r="AD25" s="1535"/>
      <c r="AE25" s="1518">
        <f t="shared" ref="AE25:AE40" si="0">SUM(C25:AD25)</f>
        <v>0</v>
      </c>
    </row>
    <row r="26" spans="2:31" ht="16.5">
      <c r="B26" s="1511" t="s">
        <v>635</v>
      </c>
      <c r="C26" s="1536"/>
      <c r="D26" s="1529"/>
      <c r="E26" s="1529"/>
      <c r="F26" s="1529"/>
      <c r="G26" s="1529"/>
      <c r="H26" s="1529"/>
      <c r="I26" s="1529"/>
      <c r="J26" s="1529"/>
      <c r="K26" s="1529"/>
      <c r="L26" s="1529"/>
      <c r="M26" s="1529"/>
      <c r="N26" s="1529"/>
      <c r="O26" s="1529"/>
      <c r="P26" s="1529"/>
      <c r="Q26" s="1529"/>
      <c r="R26" s="1529"/>
      <c r="S26" s="1529"/>
      <c r="T26" s="1529"/>
      <c r="U26" s="1529"/>
      <c r="V26" s="1529"/>
      <c r="W26" s="1529"/>
      <c r="X26" s="1529"/>
      <c r="Y26" s="1529"/>
      <c r="Z26" s="1529"/>
      <c r="AA26" s="1529"/>
      <c r="AB26" s="1529"/>
      <c r="AC26" s="1529"/>
      <c r="AD26" s="1529"/>
      <c r="AE26" s="1518">
        <f t="shared" si="0"/>
        <v>0</v>
      </c>
    </row>
    <row r="27" spans="2:31" ht="16.5">
      <c r="B27" s="1511" t="s">
        <v>636</v>
      </c>
      <c r="C27" s="1520"/>
      <c r="D27" s="1520"/>
      <c r="E27" s="1520"/>
      <c r="F27" s="1520"/>
      <c r="G27" s="1520"/>
      <c r="H27" s="1520"/>
      <c r="I27" s="1520"/>
      <c r="J27" s="1520"/>
      <c r="K27" s="1520"/>
      <c r="L27" s="1520"/>
      <c r="M27" s="1520"/>
      <c r="N27" s="1520"/>
      <c r="O27" s="1520"/>
      <c r="P27" s="1520"/>
      <c r="Q27" s="1520"/>
      <c r="R27" s="1520"/>
      <c r="S27" s="1520"/>
      <c r="T27" s="1520"/>
      <c r="U27" s="1520"/>
      <c r="V27" s="1520"/>
      <c r="W27" s="1520"/>
      <c r="X27" s="1520"/>
      <c r="Y27" s="1520"/>
      <c r="Z27" s="1520"/>
      <c r="AA27" s="1520"/>
      <c r="AB27" s="1520"/>
      <c r="AC27" s="1520"/>
      <c r="AD27" s="1520"/>
      <c r="AE27" s="1518">
        <f t="shared" si="0"/>
        <v>0</v>
      </c>
    </row>
    <row r="28" spans="2:31" ht="16.5">
      <c r="B28" s="1533" t="s">
        <v>637</v>
      </c>
      <c r="C28" s="1520">
        <f>SUM(C24:C27)</f>
        <v>0</v>
      </c>
      <c r="D28" s="1520">
        <f t="shared" ref="D28:AD28" si="1">SUM(D24:D27)</f>
        <v>0</v>
      </c>
      <c r="E28" s="1520">
        <f t="shared" si="1"/>
        <v>0</v>
      </c>
      <c r="F28" s="1520">
        <f t="shared" si="1"/>
        <v>0</v>
      </c>
      <c r="G28" s="1520">
        <f t="shared" si="1"/>
        <v>0</v>
      </c>
      <c r="H28" s="1520">
        <f t="shared" si="1"/>
        <v>0</v>
      </c>
      <c r="I28" s="1520">
        <f t="shared" si="1"/>
        <v>0</v>
      </c>
      <c r="J28" s="1520">
        <f t="shared" si="1"/>
        <v>0</v>
      </c>
      <c r="K28" s="1520">
        <f t="shared" si="1"/>
        <v>0</v>
      </c>
      <c r="L28" s="1520">
        <f t="shared" si="1"/>
        <v>0</v>
      </c>
      <c r="M28" s="1520">
        <f t="shared" si="1"/>
        <v>0</v>
      </c>
      <c r="N28" s="1520">
        <f t="shared" si="1"/>
        <v>0</v>
      </c>
      <c r="O28" s="1520">
        <f t="shared" si="1"/>
        <v>0</v>
      </c>
      <c r="P28" s="1520">
        <f t="shared" si="1"/>
        <v>0</v>
      </c>
      <c r="Q28" s="1520">
        <f t="shared" si="1"/>
        <v>0</v>
      </c>
      <c r="R28" s="1520">
        <f t="shared" si="1"/>
        <v>0</v>
      </c>
      <c r="S28" s="1520">
        <f t="shared" si="1"/>
        <v>0</v>
      </c>
      <c r="T28" s="1520">
        <f t="shared" si="1"/>
        <v>0</v>
      </c>
      <c r="U28" s="1520">
        <f t="shared" si="1"/>
        <v>0</v>
      </c>
      <c r="V28" s="1520">
        <f t="shared" si="1"/>
        <v>0</v>
      </c>
      <c r="W28" s="1520">
        <f t="shared" si="1"/>
        <v>0</v>
      </c>
      <c r="X28" s="1520">
        <f t="shared" si="1"/>
        <v>0</v>
      </c>
      <c r="Y28" s="1520">
        <f t="shared" si="1"/>
        <v>0</v>
      </c>
      <c r="Z28" s="1520">
        <f t="shared" si="1"/>
        <v>0</v>
      </c>
      <c r="AA28" s="1520">
        <f t="shared" si="1"/>
        <v>0</v>
      </c>
      <c r="AB28" s="1520">
        <f t="shared" si="1"/>
        <v>0</v>
      </c>
      <c r="AC28" s="1520">
        <f t="shared" si="1"/>
        <v>0</v>
      </c>
      <c r="AD28" s="1520">
        <f t="shared" si="1"/>
        <v>0</v>
      </c>
      <c r="AE28" s="1518">
        <f t="shared" si="0"/>
        <v>0</v>
      </c>
    </row>
    <row r="29" spans="2:31" ht="16.5">
      <c r="B29" s="1533" t="s">
        <v>638</v>
      </c>
      <c r="C29" s="1537" t="e">
        <f>C28/(C17*1000)</f>
        <v>#DIV/0!</v>
      </c>
      <c r="D29" s="1520" t="e">
        <f t="shared" ref="D29:AD29" si="2">D28/(D17*1000)</f>
        <v>#DIV/0!</v>
      </c>
      <c r="E29" s="1520" t="e">
        <f t="shared" si="2"/>
        <v>#DIV/0!</v>
      </c>
      <c r="F29" s="1520" t="e">
        <f t="shared" si="2"/>
        <v>#DIV/0!</v>
      </c>
      <c r="G29" s="1520" t="e">
        <f t="shared" si="2"/>
        <v>#DIV/0!</v>
      </c>
      <c r="H29" s="1520" t="e">
        <f t="shared" si="2"/>
        <v>#DIV/0!</v>
      </c>
      <c r="I29" s="1520" t="e">
        <f t="shared" si="2"/>
        <v>#DIV/0!</v>
      </c>
      <c r="J29" s="1520" t="e">
        <f t="shared" si="2"/>
        <v>#DIV/0!</v>
      </c>
      <c r="K29" s="1520" t="e">
        <f t="shared" si="2"/>
        <v>#DIV/0!</v>
      </c>
      <c r="L29" s="1520" t="e">
        <f t="shared" si="2"/>
        <v>#DIV/0!</v>
      </c>
      <c r="M29" s="1520" t="e">
        <f t="shared" si="2"/>
        <v>#DIV/0!</v>
      </c>
      <c r="N29" s="1520" t="e">
        <f t="shared" si="2"/>
        <v>#DIV/0!</v>
      </c>
      <c r="O29" s="1520" t="e">
        <f t="shared" si="2"/>
        <v>#DIV/0!</v>
      </c>
      <c r="P29" s="1520" t="e">
        <f t="shared" si="2"/>
        <v>#DIV/0!</v>
      </c>
      <c r="Q29" s="1520" t="e">
        <f t="shared" si="2"/>
        <v>#DIV/0!</v>
      </c>
      <c r="R29" s="1520" t="e">
        <f t="shared" si="2"/>
        <v>#DIV/0!</v>
      </c>
      <c r="S29" s="1520" t="e">
        <f t="shared" si="2"/>
        <v>#DIV/0!</v>
      </c>
      <c r="T29" s="1520" t="e">
        <f t="shared" si="2"/>
        <v>#DIV/0!</v>
      </c>
      <c r="U29" s="1520" t="e">
        <f t="shared" si="2"/>
        <v>#DIV/0!</v>
      </c>
      <c r="V29" s="1520" t="e">
        <f t="shared" si="2"/>
        <v>#DIV/0!</v>
      </c>
      <c r="W29" s="1520" t="e">
        <f t="shared" si="2"/>
        <v>#DIV/0!</v>
      </c>
      <c r="X29" s="1520" t="e">
        <f t="shared" si="2"/>
        <v>#DIV/0!</v>
      </c>
      <c r="Y29" s="1520" t="e">
        <f t="shared" si="2"/>
        <v>#DIV/0!</v>
      </c>
      <c r="Z29" s="1520" t="e">
        <f t="shared" si="2"/>
        <v>#DIV/0!</v>
      </c>
      <c r="AA29" s="1520" t="e">
        <f t="shared" si="2"/>
        <v>#DIV/0!</v>
      </c>
      <c r="AB29" s="1520" t="e">
        <f t="shared" si="2"/>
        <v>#DIV/0!</v>
      </c>
      <c r="AC29" s="1520" t="e">
        <f t="shared" si="2"/>
        <v>#DIV/0!</v>
      </c>
      <c r="AD29" s="1520" t="e">
        <f t="shared" si="2"/>
        <v>#DIV/0!</v>
      </c>
      <c r="AE29" s="1538" t="e">
        <f>AE28/AE17</f>
        <v>#DIV/0!</v>
      </c>
    </row>
    <row r="30" spans="2:31" ht="16.5">
      <c r="B30" s="1533"/>
      <c r="C30" s="1520"/>
      <c r="D30" s="1520"/>
      <c r="E30" s="1520"/>
      <c r="F30" s="1520"/>
      <c r="G30" s="1520"/>
      <c r="H30" s="1520"/>
      <c r="I30" s="1520"/>
      <c r="J30" s="1520"/>
      <c r="K30" s="1520"/>
      <c r="L30" s="1520"/>
      <c r="M30" s="1520"/>
      <c r="N30" s="1520"/>
      <c r="O30" s="1520"/>
      <c r="P30" s="1520"/>
      <c r="Q30" s="1520"/>
      <c r="R30" s="1520"/>
      <c r="S30" s="1520"/>
      <c r="T30" s="1520"/>
      <c r="U30" s="1520"/>
      <c r="V30" s="1520"/>
      <c r="W30" s="1520"/>
      <c r="X30" s="1520"/>
      <c r="Y30" s="1520"/>
      <c r="Z30" s="1520"/>
      <c r="AA30" s="1520"/>
      <c r="AB30" s="1520"/>
      <c r="AC30" s="1520"/>
      <c r="AD30" s="1520"/>
      <c r="AE30" s="1538"/>
    </row>
    <row r="31" spans="2:31" ht="16.5">
      <c r="B31" s="1533" t="s">
        <v>649</v>
      </c>
      <c r="C31" s="1520"/>
      <c r="D31" s="1520"/>
      <c r="E31" s="1520"/>
      <c r="F31" s="1520"/>
      <c r="G31" s="1520"/>
      <c r="H31" s="1520"/>
      <c r="I31" s="1520"/>
      <c r="J31" s="1520"/>
      <c r="K31" s="1520"/>
      <c r="L31" s="1520"/>
      <c r="M31" s="1520"/>
      <c r="N31" s="1520"/>
      <c r="O31" s="1520"/>
      <c r="P31" s="1520"/>
      <c r="Q31" s="1520"/>
      <c r="R31" s="1520"/>
      <c r="S31" s="1520"/>
      <c r="T31" s="1520"/>
      <c r="U31" s="1520"/>
      <c r="V31" s="1520"/>
      <c r="W31" s="1520"/>
      <c r="X31" s="1520"/>
      <c r="Y31" s="1520"/>
      <c r="Z31" s="1520"/>
      <c r="AA31" s="1520"/>
      <c r="AB31" s="1520"/>
      <c r="AC31" s="1520"/>
      <c r="AD31" s="1520"/>
      <c r="AE31" s="1538">
        <f t="shared" si="0"/>
        <v>0</v>
      </c>
    </row>
    <row r="32" spans="2:31" ht="16.5">
      <c r="B32" s="1533" t="s">
        <v>359</v>
      </c>
      <c r="C32" s="1520"/>
      <c r="D32" s="1520"/>
      <c r="E32" s="1520"/>
      <c r="F32" s="1520"/>
      <c r="G32" s="1520"/>
      <c r="H32" s="1520"/>
      <c r="I32" s="1520"/>
      <c r="J32" s="1520"/>
      <c r="K32" s="1520"/>
      <c r="L32" s="1520"/>
      <c r="M32" s="1520"/>
      <c r="N32" s="1520"/>
      <c r="O32" s="1520"/>
      <c r="P32" s="1520"/>
      <c r="Q32" s="1520"/>
      <c r="R32" s="1520"/>
      <c r="S32" s="1520"/>
      <c r="T32" s="1520"/>
      <c r="U32" s="1520"/>
      <c r="V32" s="1520"/>
      <c r="W32" s="1520"/>
      <c r="X32" s="1520"/>
      <c r="Y32" s="1520"/>
      <c r="Z32" s="1520"/>
      <c r="AA32" s="1520"/>
      <c r="AB32" s="1520"/>
      <c r="AC32" s="1520"/>
      <c r="AD32" s="1520"/>
      <c r="AE32" s="1538">
        <f t="shared" si="0"/>
        <v>0</v>
      </c>
    </row>
    <row r="33" spans="2:31" ht="16.5">
      <c r="B33" s="1533"/>
      <c r="C33" s="1520"/>
      <c r="D33" s="1520"/>
      <c r="E33" s="1520"/>
      <c r="F33" s="1520"/>
      <c r="G33" s="1520"/>
      <c r="H33" s="1520"/>
      <c r="I33" s="1520"/>
      <c r="J33" s="1520"/>
      <c r="K33" s="1520"/>
      <c r="L33" s="1520"/>
      <c r="M33" s="1520"/>
      <c r="N33" s="1520"/>
      <c r="O33" s="1520"/>
      <c r="P33" s="1520"/>
      <c r="Q33" s="1520"/>
      <c r="R33" s="1520"/>
      <c r="S33" s="1520"/>
      <c r="T33" s="1520"/>
      <c r="U33" s="1520"/>
      <c r="V33" s="1520"/>
      <c r="W33" s="1520"/>
      <c r="X33" s="1520"/>
      <c r="Y33" s="1520"/>
      <c r="Z33" s="1520"/>
      <c r="AA33" s="1520"/>
      <c r="AB33" s="1520"/>
      <c r="AC33" s="1520"/>
      <c r="AD33" s="1520"/>
      <c r="AE33" s="1538"/>
    </row>
    <row r="34" spans="2:31" ht="16.5">
      <c r="B34" s="1511" t="s">
        <v>639</v>
      </c>
      <c r="C34" s="1520"/>
      <c r="D34" s="1520"/>
      <c r="E34" s="1520"/>
      <c r="F34" s="1520"/>
      <c r="G34" s="1520"/>
      <c r="H34" s="1520"/>
      <c r="I34" s="1520"/>
      <c r="J34" s="1520"/>
      <c r="K34" s="1520"/>
      <c r="L34" s="1520"/>
      <c r="M34" s="1520"/>
      <c r="N34" s="1520"/>
      <c r="O34" s="1520"/>
      <c r="P34" s="1520"/>
      <c r="Q34" s="1520"/>
      <c r="R34" s="1520"/>
      <c r="S34" s="1520"/>
      <c r="T34" s="1520"/>
      <c r="U34" s="1520"/>
      <c r="V34" s="1520"/>
      <c r="W34" s="1520"/>
      <c r="X34" s="1520"/>
      <c r="Y34" s="1520"/>
      <c r="Z34" s="1520"/>
      <c r="AA34" s="1520"/>
      <c r="AB34" s="1520"/>
      <c r="AC34" s="1520"/>
      <c r="AD34" s="1520"/>
      <c r="AE34" s="1518">
        <f t="shared" si="0"/>
        <v>0</v>
      </c>
    </row>
    <row r="35" spans="2:31" ht="16.5">
      <c r="B35" s="1533" t="s">
        <v>640</v>
      </c>
      <c r="C35" s="1520"/>
      <c r="D35" s="1520"/>
      <c r="E35" s="1520"/>
      <c r="F35" s="1520"/>
      <c r="G35" s="1520"/>
      <c r="H35" s="1520"/>
      <c r="I35" s="1520"/>
      <c r="J35" s="1520"/>
      <c r="K35" s="1520"/>
      <c r="L35" s="1520"/>
      <c r="M35" s="1520"/>
      <c r="N35" s="1520"/>
      <c r="O35" s="1520"/>
      <c r="P35" s="1520"/>
      <c r="Q35" s="1520"/>
      <c r="R35" s="1520"/>
      <c r="S35" s="1520"/>
      <c r="T35" s="1520"/>
      <c r="U35" s="1520"/>
      <c r="V35" s="1520"/>
      <c r="W35" s="1520"/>
      <c r="X35" s="1520"/>
      <c r="Y35" s="1520"/>
      <c r="Z35" s="1520"/>
      <c r="AA35" s="1520"/>
      <c r="AB35" s="1520"/>
      <c r="AC35" s="1520"/>
      <c r="AD35" s="1520"/>
      <c r="AE35" s="1518">
        <f t="shared" si="0"/>
        <v>0</v>
      </c>
    </row>
    <row r="36" spans="2:31" ht="16.5">
      <c r="B36" s="1533" t="s">
        <v>641</v>
      </c>
      <c r="C36" s="1520"/>
      <c r="D36" s="1520"/>
      <c r="E36" s="1520"/>
      <c r="F36" s="1520"/>
      <c r="G36" s="1520"/>
      <c r="H36" s="1520"/>
      <c r="I36" s="1520"/>
      <c r="J36" s="1520"/>
      <c r="K36" s="1520"/>
      <c r="L36" s="1520"/>
      <c r="M36" s="1520"/>
      <c r="N36" s="1520"/>
      <c r="O36" s="1520"/>
      <c r="P36" s="1520"/>
      <c r="Q36" s="1520"/>
      <c r="R36" s="1520"/>
      <c r="S36" s="1520"/>
      <c r="T36" s="1520"/>
      <c r="U36" s="1520"/>
      <c r="V36" s="1520"/>
      <c r="W36" s="1520"/>
      <c r="X36" s="1520"/>
      <c r="Y36" s="1520"/>
      <c r="Z36" s="1520"/>
      <c r="AA36" s="1520"/>
      <c r="AB36" s="1520"/>
      <c r="AC36" s="1520"/>
      <c r="AD36" s="1520"/>
      <c r="AE36" s="1518">
        <f t="shared" si="0"/>
        <v>0</v>
      </c>
    </row>
    <row r="37" spans="2:31" ht="16.5">
      <c r="B37" s="1533" t="s">
        <v>642</v>
      </c>
      <c r="C37" s="1520"/>
      <c r="D37" s="1520"/>
      <c r="E37" s="1520"/>
      <c r="F37" s="1520"/>
      <c r="G37" s="1520"/>
      <c r="H37" s="1520"/>
      <c r="I37" s="1520"/>
      <c r="J37" s="1520"/>
      <c r="K37" s="1520"/>
      <c r="L37" s="1520"/>
      <c r="M37" s="1520"/>
      <c r="N37" s="1520"/>
      <c r="O37" s="1520"/>
      <c r="P37" s="1520"/>
      <c r="Q37" s="1520"/>
      <c r="R37" s="1520"/>
      <c r="S37" s="1520"/>
      <c r="T37" s="1520"/>
      <c r="U37" s="1520"/>
      <c r="V37" s="1520"/>
      <c r="W37" s="1520"/>
      <c r="X37" s="1520"/>
      <c r="Y37" s="1520"/>
      <c r="Z37" s="1520"/>
      <c r="AA37" s="1520"/>
      <c r="AB37" s="1520"/>
      <c r="AC37" s="1520"/>
      <c r="AD37" s="1520"/>
      <c r="AE37" s="1518">
        <f t="shared" si="0"/>
        <v>0</v>
      </c>
    </row>
    <row r="38" spans="2:31" ht="16.5">
      <c r="B38" s="1533" t="s">
        <v>643</v>
      </c>
      <c r="C38" s="1520"/>
      <c r="D38" s="1520"/>
      <c r="E38" s="1520"/>
      <c r="F38" s="1520"/>
      <c r="G38" s="1520"/>
      <c r="H38" s="1520"/>
      <c r="I38" s="1520"/>
      <c r="J38" s="1520"/>
      <c r="K38" s="1520"/>
      <c r="L38" s="1520"/>
      <c r="M38" s="1520"/>
      <c r="N38" s="1520"/>
      <c r="O38" s="1520"/>
      <c r="P38" s="1520"/>
      <c r="Q38" s="1520"/>
      <c r="R38" s="1520"/>
      <c r="S38" s="1520"/>
      <c r="T38" s="1520"/>
      <c r="U38" s="1520"/>
      <c r="V38" s="1520"/>
      <c r="W38" s="1520"/>
      <c r="X38" s="1520"/>
      <c r="Y38" s="1520"/>
      <c r="Z38" s="1520"/>
      <c r="AA38" s="1520"/>
      <c r="AB38" s="1520"/>
      <c r="AC38" s="1539"/>
      <c r="AD38" s="1520"/>
      <c r="AE38" s="1540">
        <f t="shared" si="0"/>
        <v>0</v>
      </c>
    </row>
    <row r="39" spans="2:31" ht="16.5">
      <c r="B39" s="1511" t="s">
        <v>644</v>
      </c>
      <c r="C39" s="1520"/>
      <c r="D39" s="1520"/>
      <c r="E39" s="1520"/>
      <c r="F39" s="1520"/>
      <c r="G39" s="1520"/>
      <c r="H39" s="1520"/>
      <c r="I39" s="1520"/>
      <c r="J39" s="1520"/>
      <c r="K39" s="1520"/>
      <c r="L39" s="1520"/>
      <c r="M39" s="1520"/>
      <c r="N39" s="1520"/>
      <c r="O39" s="1520"/>
      <c r="P39" s="1520"/>
      <c r="Q39" s="1520"/>
      <c r="R39" s="1520"/>
      <c r="S39" s="1520"/>
      <c r="T39" s="1520"/>
      <c r="U39" s="1520"/>
      <c r="V39" s="1520"/>
      <c r="W39" s="1520"/>
      <c r="X39" s="1520"/>
      <c r="Y39" s="1520"/>
      <c r="Z39" s="1520"/>
      <c r="AA39" s="1520"/>
      <c r="AB39" s="1520"/>
      <c r="AC39" s="1541"/>
      <c r="AD39" s="1520"/>
      <c r="AE39" s="1540">
        <f t="shared" si="0"/>
        <v>0</v>
      </c>
    </row>
    <row r="40" spans="2:31" ht="16.5">
      <c r="B40" s="1511" t="s">
        <v>645</v>
      </c>
      <c r="C40" s="1520"/>
      <c r="D40" s="1520"/>
      <c r="E40" s="1520"/>
      <c r="F40" s="1520"/>
      <c r="G40" s="1520"/>
      <c r="H40" s="1520"/>
      <c r="I40" s="1520"/>
      <c r="J40" s="1520"/>
      <c r="K40" s="1520"/>
      <c r="L40" s="1520"/>
      <c r="M40" s="1520"/>
      <c r="N40" s="1520"/>
      <c r="O40" s="1520"/>
      <c r="P40" s="1520"/>
      <c r="Q40" s="1520"/>
      <c r="R40" s="1520"/>
      <c r="S40" s="1520"/>
      <c r="T40" s="1520"/>
      <c r="U40" s="1520"/>
      <c r="V40" s="1520"/>
      <c r="W40" s="1520"/>
      <c r="X40" s="1520"/>
      <c r="Y40" s="1520"/>
      <c r="Z40" s="1520"/>
      <c r="AA40" s="1520"/>
      <c r="AB40" s="1520"/>
      <c r="AC40" s="1541"/>
      <c r="AD40" s="1520"/>
      <c r="AE40" s="1540">
        <f t="shared" si="0"/>
        <v>0</v>
      </c>
    </row>
    <row r="41" spans="2:31" ht="16.5">
      <c r="B41" s="1511" t="s">
        <v>646</v>
      </c>
      <c r="C41" s="1520">
        <f>SUM(C34:C40)</f>
        <v>0</v>
      </c>
      <c r="D41" s="1520">
        <f>SUM(D34:D40)</f>
        <v>0</v>
      </c>
      <c r="E41" s="1520">
        <f t="shared" ref="E41:AC41" si="3">SUM(E34:E40)</f>
        <v>0</v>
      </c>
      <c r="F41" s="1520">
        <f t="shared" si="3"/>
        <v>0</v>
      </c>
      <c r="G41" s="1520">
        <f t="shared" si="3"/>
        <v>0</v>
      </c>
      <c r="H41" s="1520">
        <f t="shared" si="3"/>
        <v>0</v>
      </c>
      <c r="I41" s="1520">
        <f t="shared" si="3"/>
        <v>0</v>
      </c>
      <c r="J41" s="1520">
        <f t="shared" si="3"/>
        <v>0</v>
      </c>
      <c r="K41" s="1520">
        <f t="shared" si="3"/>
        <v>0</v>
      </c>
      <c r="L41" s="1520">
        <f t="shared" si="3"/>
        <v>0</v>
      </c>
      <c r="M41" s="1520">
        <f t="shared" si="3"/>
        <v>0</v>
      </c>
      <c r="N41" s="1520">
        <f t="shared" si="3"/>
        <v>0</v>
      </c>
      <c r="O41" s="1520">
        <f t="shared" si="3"/>
        <v>0</v>
      </c>
      <c r="P41" s="1520">
        <f t="shared" si="3"/>
        <v>0</v>
      </c>
      <c r="Q41" s="1520">
        <f t="shared" si="3"/>
        <v>0</v>
      </c>
      <c r="R41" s="1520">
        <f t="shared" si="3"/>
        <v>0</v>
      </c>
      <c r="S41" s="1520">
        <f>SUM(S34:S40)</f>
        <v>0</v>
      </c>
      <c r="T41" s="1520">
        <f t="shared" si="3"/>
        <v>0</v>
      </c>
      <c r="U41" s="1520">
        <f t="shared" si="3"/>
        <v>0</v>
      </c>
      <c r="V41" s="1520">
        <f t="shared" si="3"/>
        <v>0</v>
      </c>
      <c r="W41" s="1520">
        <f t="shared" si="3"/>
        <v>0</v>
      </c>
      <c r="X41" s="1520">
        <f t="shared" si="3"/>
        <v>0</v>
      </c>
      <c r="Y41" s="1520">
        <f t="shared" si="3"/>
        <v>0</v>
      </c>
      <c r="Z41" s="1520">
        <f t="shared" si="3"/>
        <v>0</v>
      </c>
      <c r="AA41" s="1520">
        <f t="shared" si="3"/>
        <v>0</v>
      </c>
      <c r="AB41" s="1520">
        <f t="shared" si="3"/>
        <v>0</v>
      </c>
      <c r="AC41" s="1520">
        <f t="shared" si="3"/>
        <v>0</v>
      </c>
      <c r="AD41" s="1520">
        <f>SUM(AD34:AD40)</f>
        <v>0</v>
      </c>
      <c r="AE41" s="1518">
        <f>SUM(C41:AD41)</f>
        <v>0</v>
      </c>
    </row>
    <row r="42" spans="2:31" ht="17.25" thickBot="1">
      <c r="B42" s="1542" t="s">
        <v>647</v>
      </c>
      <c r="C42" s="1543" t="e">
        <f>C41/C22</f>
        <v>#DIV/0!</v>
      </c>
      <c r="D42" s="1544" t="e">
        <f t="shared" ref="D42:AD42" si="4">D41/D22</f>
        <v>#DIV/0!</v>
      </c>
      <c r="E42" s="1544" t="e">
        <f t="shared" si="4"/>
        <v>#DIV/0!</v>
      </c>
      <c r="F42" s="1544" t="e">
        <f t="shared" si="4"/>
        <v>#DIV/0!</v>
      </c>
      <c r="G42" s="1544" t="e">
        <f t="shared" si="4"/>
        <v>#DIV/0!</v>
      </c>
      <c r="H42" s="1544" t="e">
        <f t="shared" si="4"/>
        <v>#DIV/0!</v>
      </c>
      <c r="I42" s="1544" t="e">
        <f t="shared" si="4"/>
        <v>#DIV/0!</v>
      </c>
      <c r="J42" s="1544" t="e">
        <f t="shared" si="4"/>
        <v>#DIV/0!</v>
      </c>
      <c r="K42" s="1544" t="e">
        <f t="shared" si="4"/>
        <v>#DIV/0!</v>
      </c>
      <c r="L42" s="1544" t="e">
        <f t="shared" si="4"/>
        <v>#DIV/0!</v>
      </c>
      <c r="M42" s="1544" t="e">
        <f t="shared" si="4"/>
        <v>#DIV/0!</v>
      </c>
      <c r="N42" s="1544" t="e">
        <f t="shared" si="4"/>
        <v>#DIV/0!</v>
      </c>
      <c r="O42" s="1544" t="e">
        <f t="shared" si="4"/>
        <v>#DIV/0!</v>
      </c>
      <c r="P42" s="1544" t="e">
        <f t="shared" si="4"/>
        <v>#DIV/0!</v>
      </c>
      <c r="Q42" s="1544" t="e">
        <f t="shared" si="4"/>
        <v>#DIV/0!</v>
      </c>
      <c r="R42" s="1544" t="e">
        <f t="shared" si="4"/>
        <v>#DIV/0!</v>
      </c>
      <c r="S42" s="1544" t="e">
        <f t="shared" si="4"/>
        <v>#DIV/0!</v>
      </c>
      <c r="T42" s="1544" t="e">
        <f t="shared" si="4"/>
        <v>#DIV/0!</v>
      </c>
      <c r="U42" s="1544" t="e">
        <f t="shared" si="4"/>
        <v>#DIV/0!</v>
      </c>
      <c r="V42" s="1544" t="e">
        <f t="shared" si="4"/>
        <v>#DIV/0!</v>
      </c>
      <c r="W42" s="1544" t="e">
        <f t="shared" si="4"/>
        <v>#DIV/0!</v>
      </c>
      <c r="X42" s="1544" t="e">
        <f t="shared" si="4"/>
        <v>#DIV/0!</v>
      </c>
      <c r="Y42" s="1544" t="e">
        <f t="shared" si="4"/>
        <v>#DIV/0!</v>
      </c>
      <c r="Z42" s="1544" t="e">
        <f t="shared" si="4"/>
        <v>#DIV/0!</v>
      </c>
      <c r="AA42" s="1544" t="e">
        <f t="shared" si="4"/>
        <v>#DIV/0!</v>
      </c>
      <c r="AB42" s="1544" t="e">
        <f t="shared" si="4"/>
        <v>#DIV/0!</v>
      </c>
      <c r="AC42" s="1544" t="e">
        <f t="shared" si="4"/>
        <v>#DIV/0!</v>
      </c>
      <c r="AD42" s="1544" t="e">
        <f t="shared" si="4"/>
        <v>#DIV/0!</v>
      </c>
      <c r="AE42" s="1545" t="e">
        <f>AE41/AE22</f>
        <v>#DIV/0!</v>
      </c>
    </row>
    <row r="43" spans="2:31" ht="16.5" thickTop="1"/>
  </sheetData>
  <mergeCells count="4">
    <mergeCell ref="B4:AE4"/>
    <mergeCell ref="B5:AE5"/>
    <mergeCell ref="B6:AE6"/>
    <mergeCell ref="B7:AE7"/>
  </mergeCells>
  <conditionalFormatting sqref="AB39:AC39">
    <cfRule type="expression" dxfId="0" priority="1" stopIfTrue="1">
      <formula>MOD(ROW(),2)=1</formula>
    </cfRule>
  </conditionalFormatting>
  <hyperlinks>
    <hyperlink ref="B2" location="TOC!A1" display="TOC" xr:uid="{00000000-0004-0000-1300-000000000000}"/>
  </hyperlinks>
  <printOptions horizontalCentered="1" headings="1"/>
  <pageMargins left="0.5" right="0.5" top="0.75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>
    <tabColor rgb="FFFF0000"/>
  </sheetPr>
  <dimension ref="A1:S94"/>
  <sheetViews>
    <sheetView topLeftCell="D9" workbookViewId="0">
      <selection activeCell="I68" sqref="I68"/>
    </sheetView>
  </sheetViews>
  <sheetFormatPr defaultColWidth="8" defaultRowHeight="13.5"/>
  <cols>
    <col min="1" max="1" width="10.375" style="1165" customWidth="1"/>
    <col min="2" max="2" width="54.625" style="1049" customWidth="1"/>
    <col min="3" max="3" width="15.5" style="1049" customWidth="1"/>
    <col min="4" max="4" width="17.125" style="1059" bestFit="1" customWidth="1"/>
    <col min="5" max="5" width="15.875" style="1059" bestFit="1" customWidth="1"/>
    <col min="6" max="6" width="16.25" style="1059" bestFit="1" customWidth="1"/>
    <col min="7" max="7" width="17.375" style="1059" customWidth="1"/>
    <col min="8" max="8" width="8.25" style="1049" bestFit="1" customWidth="1"/>
    <col min="9" max="9" width="12.375" style="1049" customWidth="1"/>
    <col min="10" max="11" width="12.625" style="1049" customWidth="1"/>
    <col min="12" max="12" width="16.25" style="1049" customWidth="1"/>
    <col min="13" max="14" width="10" style="1049" customWidth="1"/>
    <col min="15" max="16" width="12.625" style="1049" customWidth="1"/>
    <col min="17" max="19" width="18.625" style="1049" customWidth="1"/>
    <col min="20" max="16384" width="8" style="1049"/>
  </cols>
  <sheetData>
    <row r="1" spans="1:19" ht="15.75" customHeight="1" thickTop="1">
      <c r="A1" s="1043" t="s">
        <v>51</v>
      </c>
      <c r="B1" s="1044"/>
      <c r="C1" s="1045"/>
      <c r="D1" s="1046"/>
      <c r="E1" s="1045"/>
      <c r="F1" s="1047"/>
      <c r="G1" s="1048"/>
      <c r="M1" s="1050" t="s">
        <v>221</v>
      </c>
      <c r="R1" s="785">
        <f>R51</f>
        <v>0</v>
      </c>
    </row>
    <row r="2" spans="1:19" ht="15.75" customHeight="1">
      <c r="A2" s="1051" t="s">
        <v>53</v>
      </c>
      <c r="B2" s="434"/>
      <c r="C2" s="1052"/>
      <c r="D2" s="1053"/>
      <c r="E2" s="1052"/>
      <c r="F2" s="1054"/>
      <c r="G2" s="1055"/>
      <c r="M2" s="1050" t="s">
        <v>110</v>
      </c>
      <c r="R2" s="785">
        <f>E51</f>
        <v>0</v>
      </c>
    </row>
    <row r="3" spans="1:19" ht="15.75" customHeight="1">
      <c r="A3" s="1857" t="s">
        <v>689</v>
      </c>
      <c r="B3" s="1692"/>
      <c r="C3" s="1692"/>
      <c r="D3" s="1692"/>
      <c r="E3" s="1692"/>
      <c r="F3" s="1692"/>
      <c r="G3" s="1858"/>
      <c r="M3" s="1050" t="s">
        <v>222</v>
      </c>
      <c r="R3" s="711">
        <f>IF(R2=0,0,R1/R2)</f>
        <v>0</v>
      </c>
    </row>
    <row r="4" spans="1:19" ht="15.75" customHeight="1" thickBot="1">
      <c r="A4" s="1056"/>
      <c r="B4" s="392"/>
      <c r="C4" s="1052"/>
      <c r="D4" s="1053"/>
      <c r="E4" s="1052"/>
      <c r="F4" s="1054"/>
      <c r="G4" s="1055"/>
      <c r="M4" s="1050" t="s">
        <v>223</v>
      </c>
      <c r="R4" s="711">
        <f>IF(R2=0,0,(R2-R1)/R2)</f>
        <v>0</v>
      </c>
    </row>
    <row r="5" spans="1:19" ht="15.75" customHeight="1">
      <c r="A5" s="1057" t="s">
        <v>585</v>
      </c>
      <c r="B5" s="397" t="s">
        <v>495</v>
      </c>
      <c r="C5" s="1694">
        <f>'Sch 1- Rate Base '!$E$5</f>
        <v>0</v>
      </c>
      <c r="D5" s="1695"/>
      <c r="E5" s="1696"/>
      <c r="F5" s="1054"/>
      <c r="G5" s="1055"/>
      <c r="M5" s="1050"/>
    </row>
    <row r="6" spans="1:19" ht="15.75" customHeight="1">
      <c r="A6" s="1058" t="s">
        <v>586</v>
      </c>
      <c r="G6" s="1055"/>
      <c r="M6" s="1050" t="s">
        <v>224</v>
      </c>
      <c r="R6" s="785">
        <f>'NLSL_Base_New-Calc'!AA43+'NLSL_Base_New-Calc'!AA44</f>
        <v>0</v>
      </c>
    </row>
    <row r="7" spans="1:19" ht="15.75" customHeight="1" thickBot="1">
      <c r="A7" s="1060"/>
      <c r="B7" s="397" t="s">
        <v>497</v>
      </c>
      <c r="C7" s="1700">
        <f>'Sch 1- Rate Base '!$E$7</f>
        <v>0</v>
      </c>
      <c r="D7" s="1701"/>
      <c r="E7" s="1702"/>
      <c r="F7" s="404"/>
      <c r="G7" s="1055"/>
      <c r="M7" s="1050" t="s">
        <v>225</v>
      </c>
      <c r="R7" s="785">
        <f>'Sch 3 - Expenses'!H17+'Sch 3 - Expenses'!H18+'Sch 3 - Expenses'!H21+'Sch 3 - Expenses'!H22+'Sch 3 - Expenses'!H24+'Sch 3 - Expenses'!H25+'Sch 3 - Expenses'!H37+'Sch 3 - Expenses'!H38</f>
        <v>0</v>
      </c>
    </row>
    <row r="8" spans="1:19" ht="15.75" customHeight="1">
      <c r="A8" s="1060"/>
      <c r="B8" s="392"/>
      <c r="C8" s="1052"/>
      <c r="D8" s="1053"/>
      <c r="E8" s="1052"/>
      <c r="F8" s="1054"/>
      <c r="G8" s="1055"/>
      <c r="M8" s="1050" t="s">
        <v>226</v>
      </c>
      <c r="R8" s="711">
        <f>IF(R7=0,0,R6/R7)</f>
        <v>0</v>
      </c>
    </row>
    <row r="9" spans="1:19" ht="19.5">
      <c r="A9" s="1061" t="s">
        <v>296</v>
      </c>
      <c r="B9" s="1062"/>
      <c r="C9" s="1052"/>
      <c r="D9" s="1053"/>
      <c r="E9" s="1052"/>
      <c r="F9" s="1054"/>
      <c r="G9" s="1055"/>
      <c r="M9" s="1050" t="s">
        <v>227</v>
      </c>
      <c r="R9" s="711">
        <f>IF(R7=0,0,(R7-R6)/R7)</f>
        <v>0</v>
      </c>
    </row>
    <row r="10" spans="1:19" ht="5.25" customHeight="1" thickBot="1">
      <c r="A10" s="1063"/>
      <c r="B10" s="1064"/>
      <c r="C10" s="1065"/>
      <c r="D10" s="1066"/>
      <c r="E10" s="1065"/>
      <c r="F10" s="1067"/>
      <c r="G10" s="1068"/>
    </row>
    <row r="11" spans="1:19" ht="16.5">
      <c r="A11" s="1069"/>
      <c r="B11" s="1070"/>
      <c r="D11" s="1071"/>
      <c r="E11" s="1071"/>
      <c r="F11" s="1071"/>
      <c r="G11" s="1072"/>
      <c r="Q11" s="1862" t="s">
        <v>97</v>
      </c>
      <c r="R11" s="1862"/>
      <c r="S11" s="1862"/>
    </row>
    <row r="12" spans="1:19" ht="19.5">
      <c r="A12" s="1073" t="s">
        <v>448</v>
      </c>
      <c r="B12" s="1074"/>
      <c r="C12" s="1075" t="s">
        <v>452</v>
      </c>
      <c r="D12" s="1076" t="s">
        <v>96</v>
      </c>
      <c r="E12" s="1076" t="s">
        <v>97</v>
      </c>
      <c r="F12" s="1076" t="s">
        <v>98</v>
      </c>
      <c r="G12" s="1077" t="s">
        <v>443</v>
      </c>
      <c r="Q12" s="1078" t="s">
        <v>219</v>
      </c>
      <c r="R12" s="1079" t="s">
        <v>220</v>
      </c>
      <c r="S12" s="1079" t="s">
        <v>96</v>
      </c>
    </row>
    <row r="13" spans="1:19" ht="16.5">
      <c r="A13" s="1080"/>
      <c r="B13" s="1081" t="s">
        <v>97</v>
      </c>
      <c r="C13" s="1082" t="s">
        <v>351</v>
      </c>
      <c r="D13" s="1083">
        <f>Salaries!D33</f>
        <v>0</v>
      </c>
      <c r="E13" s="1083">
        <f t="shared" ref="E13:E19" si="0">VLOOKUP($C13,Ratio,2,FALSE)*$D13</f>
        <v>0</v>
      </c>
      <c r="F13" s="1083">
        <f t="shared" ref="F13:F19" si="1">VLOOKUP($C13,Ratio,3,FALSE)*$D13</f>
        <v>0</v>
      </c>
      <c r="G13" s="1084">
        <f t="shared" ref="G13:G19" si="2">VLOOKUP($C13,Ratio,4,FALSE)*$D13</f>
        <v>0</v>
      </c>
      <c r="Q13" s="1083">
        <f>E13*R9</f>
        <v>0</v>
      </c>
      <c r="R13" s="1083">
        <f>E13*R8</f>
        <v>0</v>
      </c>
      <c r="S13" s="1085">
        <f>SUM(Q13:R13)</f>
        <v>0</v>
      </c>
    </row>
    <row r="14" spans="1:19" ht="16.5">
      <c r="A14" s="1080"/>
      <c r="B14" s="1081" t="s">
        <v>98</v>
      </c>
      <c r="C14" s="1082" t="s">
        <v>350</v>
      </c>
      <c r="D14" s="1086">
        <f>Salaries!D34</f>
        <v>0</v>
      </c>
      <c r="E14" s="1086">
        <f t="shared" si="0"/>
        <v>0</v>
      </c>
      <c r="F14" s="1086">
        <f t="shared" si="1"/>
        <v>0</v>
      </c>
      <c r="G14" s="1087">
        <f t="shared" si="2"/>
        <v>0</v>
      </c>
      <c r="Q14" s="1088">
        <v>0</v>
      </c>
      <c r="R14" s="1088">
        <v>0</v>
      </c>
    </row>
    <row r="15" spans="1:19" ht="16.5">
      <c r="A15" s="1080"/>
      <c r="B15" s="1081" t="s">
        <v>443</v>
      </c>
      <c r="C15" s="1082" t="s">
        <v>349</v>
      </c>
      <c r="D15" s="1086">
        <f>Salaries!D35</f>
        <v>0</v>
      </c>
      <c r="E15" s="1086">
        <f t="shared" si="0"/>
        <v>0</v>
      </c>
      <c r="F15" s="1086">
        <f t="shared" si="1"/>
        <v>0</v>
      </c>
      <c r="G15" s="1087">
        <f t="shared" si="2"/>
        <v>0</v>
      </c>
      <c r="Q15" s="1088">
        <v>0</v>
      </c>
      <c r="R15" s="1088">
        <v>0</v>
      </c>
    </row>
    <row r="16" spans="1:19" ht="16.5">
      <c r="A16" s="1080"/>
      <c r="B16" s="1081" t="s">
        <v>444</v>
      </c>
      <c r="C16" s="1082" t="s">
        <v>349</v>
      </c>
      <c r="D16" s="1086">
        <f>Salaries!D36</f>
        <v>0</v>
      </c>
      <c r="E16" s="1086">
        <f t="shared" si="0"/>
        <v>0</v>
      </c>
      <c r="F16" s="1086">
        <f t="shared" si="1"/>
        <v>0</v>
      </c>
      <c r="G16" s="1087">
        <f t="shared" si="2"/>
        <v>0</v>
      </c>
      <c r="I16" s="1089" t="s">
        <v>93</v>
      </c>
      <c r="J16" s="1089" t="s">
        <v>94</v>
      </c>
      <c r="K16" s="1089" t="s">
        <v>95</v>
      </c>
      <c r="Q16" s="1088">
        <v>0</v>
      </c>
      <c r="R16" s="1088">
        <v>0</v>
      </c>
    </row>
    <row r="17" spans="1:19" ht="16.5">
      <c r="A17" s="1080"/>
      <c r="B17" s="1090" t="s">
        <v>445</v>
      </c>
      <c r="C17" s="1091" t="s">
        <v>349</v>
      </c>
      <c r="D17" s="1092">
        <f>Salaries!D37</f>
        <v>0</v>
      </c>
      <c r="E17" s="1093">
        <f>IF($C17="DIRECT",I17,VLOOKUP($C17,Ratio,2,FALSE)*$D17)</f>
        <v>0</v>
      </c>
      <c r="F17" s="1093">
        <f>IF($C17="DIRECT",J17,VLOOKUP($C17,Ratio,3,FALSE)*$D17)</f>
        <v>0</v>
      </c>
      <c r="G17" s="1094">
        <f>IF($C17="DIRECT",K17,VLOOKUP($C17,Ratio,4,FALSE)*$D17)</f>
        <v>0</v>
      </c>
      <c r="H17" s="1095"/>
      <c r="I17" s="1096"/>
      <c r="J17" s="1096"/>
      <c r="K17" s="1096"/>
      <c r="N17" s="1050"/>
      <c r="Q17" s="1088">
        <f>E17</f>
        <v>0</v>
      </c>
      <c r="R17" s="1088">
        <v>0</v>
      </c>
      <c r="S17" s="1085">
        <f>SUM(Q17:R17)</f>
        <v>0</v>
      </c>
    </row>
    <row r="18" spans="1:19" ht="16.5">
      <c r="A18" s="1080"/>
      <c r="B18" s="1081" t="s">
        <v>446</v>
      </c>
      <c r="C18" s="1082" t="s">
        <v>349</v>
      </c>
      <c r="D18" s="1086">
        <f>Salaries!D38</f>
        <v>0</v>
      </c>
      <c r="E18" s="1086">
        <f t="shared" si="0"/>
        <v>0</v>
      </c>
      <c r="F18" s="1086">
        <f t="shared" si="1"/>
        <v>0</v>
      </c>
      <c r="G18" s="1087">
        <f t="shared" si="2"/>
        <v>0</v>
      </c>
      <c r="Q18" s="1088">
        <v>0</v>
      </c>
      <c r="R18" s="1088">
        <v>0</v>
      </c>
    </row>
    <row r="19" spans="1:19" ht="16.5">
      <c r="A19" s="1080"/>
      <c r="B19" s="1081" t="s">
        <v>449</v>
      </c>
      <c r="C19" s="1082" t="s">
        <v>91</v>
      </c>
      <c r="D19" s="1086">
        <f>Salaries!D39</f>
        <v>0</v>
      </c>
      <c r="E19" s="1086">
        <f t="shared" si="0"/>
        <v>0</v>
      </c>
      <c r="F19" s="1086">
        <f t="shared" si="1"/>
        <v>0</v>
      </c>
      <c r="G19" s="1087">
        <f t="shared" si="2"/>
        <v>0</v>
      </c>
      <c r="Q19" s="1086">
        <f>D19*Q55</f>
        <v>0</v>
      </c>
      <c r="R19" s="1086">
        <f>D19*R55</f>
        <v>0</v>
      </c>
      <c r="S19" s="1085">
        <f>SUM(Q19:R19)</f>
        <v>0</v>
      </c>
    </row>
    <row r="20" spans="1:19" ht="16.5">
      <c r="A20" s="1080"/>
      <c r="B20" s="1097"/>
      <c r="C20" s="1070"/>
      <c r="D20" s="1098"/>
      <c r="E20" s="1098"/>
      <c r="F20" s="1098"/>
      <c r="G20" s="1099"/>
      <c r="Q20" s="1100"/>
      <c r="R20" s="1100"/>
    </row>
    <row r="21" spans="1:19" ht="19.5">
      <c r="A21" s="1073" t="s">
        <v>450</v>
      </c>
      <c r="B21" s="1097"/>
      <c r="C21" s="1101"/>
      <c r="D21" s="1102">
        <f>SUM(D13:D19)</f>
        <v>0</v>
      </c>
      <c r="E21" s="1102">
        <f>SUM(E13:E19)</f>
        <v>0</v>
      </c>
      <c r="F21" s="1102">
        <f>SUM(F13:F19)</f>
        <v>0</v>
      </c>
      <c r="G21" s="1102">
        <f>SUM(G13:G19)</f>
        <v>0</v>
      </c>
      <c r="Q21" s="1102">
        <f>SUM(Q13:Q19)</f>
        <v>0</v>
      </c>
      <c r="R21" s="1102">
        <f>SUM(R13:R19)</f>
        <v>0</v>
      </c>
      <c r="S21" s="1085">
        <f>SUM(Q21:R21)</f>
        <v>0</v>
      </c>
    </row>
    <row r="22" spans="1:19" ht="16.5">
      <c r="A22" s="1080"/>
      <c r="B22" s="1103" t="s">
        <v>297</v>
      </c>
      <c r="C22" s="1101"/>
      <c r="D22" s="1104">
        <f>IF($D21=0,0,D21/$D21)</f>
        <v>0</v>
      </c>
      <c r="E22" s="1105">
        <f>IF($D21=0,0,E21/$D21)</f>
        <v>0</v>
      </c>
      <c r="F22" s="1105">
        <f>IF($D21=0,0,F21/$D21)</f>
        <v>0</v>
      </c>
      <c r="G22" s="1106">
        <f>IF($D21=0,0,G21/$D21)</f>
        <v>0</v>
      </c>
      <c r="O22" s="1107" t="s">
        <v>297</v>
      </c>
      <c r="Q22" s="1105">
        <f>IF(D21=0,0,Q21/D21)</f>
        <v>0</v>
      </c>
      <c r="R22" s="1105">
        <f>IF(D21=0,0,R21/D21)</f>
        <v>0</v>
      </c>
      <c r="S22" s="1108">
        <f>SUM(Q22:R22)</f>
        <v>0</v>
      </c>
    </row>
    <row r="23" spans="1:19" ht="16.5">
      <c r="A23" s="1109"/>
      <c r="B23" s="1081"/>
      <c r="C23" s="1070"/>
      <c r="D23" s="1098"/>
      <c r="E23" s="1098"/>
      <c r="F23" s="1098"/>
      <c r="G23" s="1099"/>
      <c r="Q23" s="1098"/>
      <c r="R23" s="1098"/>
    </row>
    <row r="24" spans="1:19" ht="19.5">
      <c r="A24" s="1073" t="s">
        <v>83</v>
      </c>
      <c r="B24" s="1110" t="s">
        <v>298</v>
      </c>
      <c r="C24" s="1075" t="s">
        <v>452</v>
      </c>
      <c r="D24" s="1076" t="s">
        <v>96</v>
      </c>
      <c r="E24" s="1076" t="s">
        <v>97</v>
      </c>
      <c r="F24" s="1076" t="s">
        <v>98</v>
      </c>
      <c r="G24" s="1077" t="s">
        <v>443</v>
      </c>
      <c r="Q24" s="1078" t="s">
        <v>219</v>
      </c>
      <c r="R24" s="1079" t="s">
        <v>220</v>
      </c>
      <c r="S24" s="1079" t="s">
        <v>96</v>
      </c>
    </row>
    <row r="25" spans="1:19" ht="16.5">
      <c r="A25" s="1109"/>
      <c r="B25" s="1081" t="s">
        <v>115</v>
      </c>
      <c r="C25" s="1082" t="s">
        <v>91</v>
      </c>
      <c r="D25" s="1083">
        <f>'Sch 1- Rate Base '!G44</f>
        <v>0</v>
      </c>
      <c r="E25" s="1111">
        <f>'Sch 1- Rate Base '!H44</f>
        <v>0</v>
      </c>
      <c r="F25" s="1111">
        <f>'Sch 1- Rate Base '!I44</f>
        <v>0</v>
      </c>
      <c r="G25" s="1112">
        <f>'Sch 1- Rate Base '!J44</f>
        <v>0</v>
      </c>
      <c r="Q25" s="1083">
        <f>D25*Q$55</f>
        <v>0</v>
      </c>
      <c r="R25" s="1083">
        <f>D25*R$55</f>
        <v>0</v>
      </c>
      <c r="S25" s="1085">
        <f>SUM(Q25:R25)</f>
        <v>0</v>
      </c>
    </row>
    <row r="26" spans="1:19" ht="16.5">
      <c r="A26" s="1109"/>
      <c r="B26" s="1070" t="s">
        <v>116</v>
      </c>
      <c r="C26" s="1082" t="s">
        <v>91</v>
      </c>
      <c r="D26" s="1083">
        <f>'Sch 1- Rate Base '!G45</f>
        <v>0</v>
      </c>
      <c r="E26" s="1111">
        <f>'Sch 1- Rate Base '!H45</f>
        <v>0</v>
      </c>
      <c r="F26" s="1111">
        <f>'Sch 1- Rate Base '!I45</f>
        <v>0</v>
      </c>
      <c r="G26" s="1112">
        <f>'Sch 1- Rate Base '!J45</f>
        <v>0</v>
      </c>
      <c r="Q26" s="1083">
        <f t="shared" ref="Q26:Q38" si="3">D26*Q$55</f>
        <v>0</v>
      </c>
      <c r="R26" s="1083">
        <f t="shared" ref="R26:R38" si="4">D26*R$55</f>
        <v>0</v>
      </c>
      <c r="S26" s="1085">
        <f t="shared" ref="S26:S38" si="5">SUM(Q26:R26)</f>
        <v>0</v>
      </c>
    </row>
    <row r="27" spans="1:19" ht="16.5">
      <c r="A27" s="1109"/>
      <c r="B27" s="1081" t="s">
        <v>117</v>
      </c>
      <c r="C27" s="1082" t="s">
        <v>87</v>
      </c>
      <c r="D27" s="1086">
        <f>'Sch 1- Rate Base '!G46</f>
        <v>0</v>
      </c>
      <c r="E27" s="1113">
        <f>'Sch 1- Rate Base '!H46</f>
        <v>0</v>
      </c>
      <c r="F27" s="1113">
        <f>'Sch 1- Rate Base '!I46</f>
        <v>0</v>
      </c>
      <c r="G27" s="1114">
        <f>'Sch 1- Rate Base '!J46</f>
        <v>0</v>
      </c>
      <c r="Q27" s="1083">
        <f t="shared" si="3"/>
        <v>0</v>
      </c>
      <c r="R27" s="1083">
        <f t="shared" si="4"/>
        <v>0</v>
      </c>
      <c r="S27" s="1085">
        <f t="shared" si="5"/>
        <v>0</v>
      </c>
    </row>
    <row r="28" spans="1:19" ht="16.5">
      <c r="A28" s="1109"/>
      <c r="B28" s="1081" t="s">
        <v>118</v>
      </c>
      <c r="C28" s="1082" t="s">
        <v>101</v>
      </c>
      <c r="D28" s="1086">
        <f>'Sch 1- Rate Base '!G47</f>
        <v>0</v>
      </c>
      <c r="E28" s="1113">
        <f>'Sch 1- Rate Base '!H47</f>
        <v>0</v>
      </c>
      <c r="F28" s="1113">
        <f>'Sch 1- Rate Base '!I47</f>
        <v>0</v>
      </c>
      <c r="G28" s="1114">
        <f>'Sch 1- Rate Base '!J47</f>
        <v>0</v>
      </c>
      <c r="Q28" s="1083">
        <f t="shared" si="3"/>
        <v>0</v>
      </c>
      <c r="R28" s="1083">
        <f t="shared" si="4"/>
        <v>0</v>
      </c>
      <c r="S28" s="1085">
        <f t="shared" si="5"/>
        <v>0</v>
      </c>
    </row>
    <row r="29" spans="1:19" ht="16.5">
      <c r="A29" s="1109"/>
      <c r="B29" s="1081" t="s">
        <v>119</v>
      </c>
      <c r="C29" s="1082" t="s">
        <v>91</v>
      </c>
      <c r="D29" s="1086">
        <f>'Sch 1- Rate Base '!G48</f>
        <v>0</v>
      </c>
      <c r="E29" s="1113">
        <f>'Sch 1- Rate Base '!H48</f>
        <v>0</v>
      </c>
      <c r="F29" s="1113">
        <f>'Sch 1- Rate Base '!I48</f>
        <v>0</v>
      </c>
      <c r="G29" s="1114">
        <f>'Sch 1- Rate Base '!J48</f>
        <v>0</v>
      </c>
      <c r="Q29" s="1083">
        <f t="shared" si="3"/>
        <v>0</v>
      </c>
      <c r="R29" s="1083">
        <f t="shared" si="4"/>
        <v>0</v>
      </c>
      <c r="S29" s="1085">
        <f t="shared" si="5"/>
        <v>0</v>
      </c>
    </row>
    <row r="30" spans="1:19" ht="16.5">
      <c r="A30" s="1109"/>
      <c r="B30" s="1081" t="s">
        <v>120</v>
      </c>
      <c r="C30" s="1082" t="s">
        <v>91</v>
      </c>
      <c r="D30" s="1086">
        <f>'Sch 1- Rate Base '!G49</f>
        <v>0</v>
      </c>
      <c r="E30" s="1113">
        <f>'Sch 1- Rate Base '!H49</f>
        <v>0</v>
      </c>
      <c r="F30" s="1113">
        <f>'Sch 1- Rate Base '!I49</f>
        <v>0</v>
      </c>
      <c r="G30" s="1114">
        <f>'Sch 1- Rate Base '!J49</f>
        <v>0</v>
      </c>
      <c r="Q30" s="1083">
        <f t="shared" si="3"/>
        <v>0</v>
      </c>
      <c r="R30" s="1083">
        <f t="shared" si="4"/>
        <v>0</v>
      </c>
      <c r="S30" s="1085">
        <f t="shared" si="5"/>
        <v>0</v>
      </c>
    </row>
    <row r="31" spans="1:19" ht="16.5">
      <c r="A31" s="1109"/>
      <c r="B31" s="1081" t="s">
        <v>121</v>
      </c>
      <c r="C31" s="1082" t="s">
        <v>91</v>
      </c>
      <c r="D31" s="1086">
        <f>'Sch 1- Rate Base '!G50</f>
        <v>0</v>
      </c>
      <c r="E31" s="1113">
        <f>'Sch 1- Rate Base '!H50</f>
        <v>0</v>
      </c>
      <c r="F31" s="1113">
        <f>'Sch 1- Rate Base '!I50</f>
        <v>0</v>
      </c>
      <c r="G31" s="1114">
        <f>'Sch 1- Rate Base '!J50</f>
        <v>0</v>
      </c>
      <c r="Q31" s="1083">
        <f t="shared" si="3"/>
        <v>0</v>
      </c>
      <c r="R31" s="1083">
        <f t="shared" si="4"/>
        <v>0</v>
      </c>
      <c r="S31" s="1085">
        <f t="shared" si="5"/>
        <v>0</v>
      </c>
    </row>
    <row r="32" spans="1:19" ht="16.5">
      <c r="A32" s="1109"/>
      <c r="B32" s="1081" t="s">
        <v>122</v>
      </c>
      <c r="C32" s="1082" t="s">
        <v>101</v>
      </c>
      <c r="D32" s="1086">
        <f>'Sch 1- Rate Base '!G51</f>
        <v>0</v>
      </c>
      <c r="E32" s="1113">
        <f>'Sch 1- Rate Base '!H51</f>
        <v>0</v>
      </c>
      <c r="F32" s="1113">
        <f>'Sch 1- Rate Base '!I51</f>
        <v>0</v>
      </c>
      <c r="G32" s="1114">
        <f>'Sch 1- Rate Base '!J51</f>
        <v>0</v>
      </c>
      <c r="Q32" s="1083">
        <f t="shared" si="3"/>
        <v>0</v>
      </c>
      <c r="R32" s="1083">
        <f t="shared" si="4"/>
        <v>0</v>
      </c>
      <c r="S32" s="1085">
        <f t="shared" si="5"/>
        <v>0</v>
      </c>
    </row>
    <row r="33" spans="1:19" ht="16.5">
      <c r="A33" s="1109"/>
      <c r="B33" s="1081" t="s">
        <v>725</v>
      </c>
      <c r="C33" s="1082" t="s">
        <v>91</v>
      </c>
      <c r="D33" s="1086">
        <f>'Sch 1- Rate Base '!G52</f>
        <v>0</v>
      </c>
      <c r="E33" s="1113">
        <f>'Sch 1- Rate Base '!H52</f>
        <v>0</v>
      </c>
      <c r="F33" s="1113">
        <f>'Sch 1- Rate Base '!I52</f>
        <v>0</v>
      </c>
      <c r="G33" s="1114">
        <f>'Sch 1- Rate Base '!J52</f>
        <v>0</v>
      </c>
      <c r="Q33" s="1083">
        <f t="shared" si="3"/>
        <v>0</v>
      </c>
      <c r="R33" s="1083">
        <f t="shared" si="4"/>
        <v>0</v>
      </c>
      <c r="S33" s="1085">
        <f t="shared" si="5"/>
        <v>0</v>
      </c>
    </row>
    <row r="34" spans="1:19" ht="16.5">
      <c r="A34" s="1109"/>
      <c r="B34" s="1081" t="s">
        <v>724</v>
      </c>
      <c r="C34" s="1082" t="s">
        <v>91</v>
      </c>
      <c r="D34" s="1086">
        <f>'Sch 1- Rate Base '!G53</f>
        <v>0</v>
      </c>
      <c r="E34" s="1113">
        <f>'Sch 1- Rate Base '!H53</f>
        <v>0</v>
      </c>
      <c r="F34" s="1113">
        <f>'Sch 1- Rate Base '!I53</f>
        <v>0</v>
      </c>
      <c r="G34" s="1114">
        <f>'Sch 1- Rate Base '!J53</f>
        <v>0</v>
      </c>
      <c r="Q34" s="1083">
        <f t="shared" si="3"/>
        <v>0</v>
      </c>
      <c r="R34" s="1083">
        <f t="shared" si="4"/>
        <v>0</v>
      </c>
      <c r="S34" s="1085">
        <f t="shared" si="5"/>
        <v>0</v>
      </c>
    </row>
    <row r="35" spans="1:19" ht="16.5">
      <c r="A35" s="1109"/>
      <c r="B35" s="1081" t="s">
        <v>123</v>
      </c>
      <c r="C35" s="1082" t="s">
        <v>91</v>
      </c>
      <c r="D35" s="1086">
        <f>'Sch 1- Rate Base '!G54</f>
        <v>0</v>
      </c>
      <c r="E35" s="1113">
        <f>'Sch 1- Rate Base '!H54</f>
        <v>0</v>
      </c>
      <c r="F35" s="1113">
        <f>'Sch 1- Rate Base '!I54</f>
        <v>0</v>
      </c>
      <c r="G35" s="1114">
        <f>'Sch 1- Rate Base '!J54</f>
        <v>0</v>
      </c>
      <c r="Q35" s="1083">
        <f t="shared" si="3"/>
        <v>0</v>
      </c>
      <c r="R35" s="1083">
        <f t="shared" si="4"/>
        <v>0</v>
      </c>
      <c r="S35" s="1085">
        <f t="shared" si="5"/>
        <v>0</v>
      </c>
    </row>
    <row r="36" spans="1:19" ht="16.5">
      <c r="A36" s="1109"/>
      <c r="B36" s="1081" t="s">
        <v>124</v>
      </c>
      <c r="C36" s="1082" t="s">
        <v>91</v>
      </c>
      <c r="D36" s="1086">
        <f>'Sch 1- Rate Base '!G55</f>
        <v>0</v>
      </c>
      <c r="E36" s="1113">
        <f>'Sch 1- Rate Base '!H55</f>
        <v>0</v>
      </c>
      <c r="F36" s="1113">
        <f>'Sch 1- Rate Base '!I55</f>
        <v>0</v>
      </c>
      <c r="G36" s="1114">
        <f>'Sch 1- Rate Base '!J55</f>
        <v>0</v>
      </c>
      <c r="Q36" s="1083">
        <f t="shared" si="3"/>
        <v>0</v>
      </c>
      <c r="R36" s="1083">
        <f t="shared" si="4"/>
        <v>0</v>
      </c>
      <c r="S36" s="1085">
        <f t="shared" si="5"/>
        <v>0</v>
      </c>
    </row>
    <row r="37" spans="1:19" ht="16.5">
      <c r="A37" s="1109"/>
      <c r="B37" s="1081" t="s">
        <v>231</v>
      </c>
      <c r="C37" s="1082" t="str">
        <f>'Sch 1- Rate Base '!E56</f>
        <v>DIRECT</v>
      </c>
      <c r="D37" s="1086">
        <f>'Sch 1- Rate Base '!G56</f>
        <v>0</v>
      </c>
      <c r="E37" s="1113">
        <f>'Sch 1- Rate Base '!H56</f>
        <v>0</v>
      </c>
      <c r="F37" s="1113">
        <f>'Sch 1- Rate Base '!I56</f>
        <v>0</v>
      </c>
      <c r="G37" s="1114">
        <f>'Sch 1- Rate Base '!J56</f>
        <v>0</v>
      </c>
      <c r="Q37" s="1083">
        <f t="shared" si="3"/>
        <v>0</v>
      </c>
      <c r="R37" s="1083">
        <f t="shared" si="4"/>
        <v>0</v>
      </c>
      <c r="S37" s="1085">
        <f t="shared" si="5"/>
        <v>0</v>
      </c>
    </row>
    <row r="38" spans="1:19" ht="16.5">
      <c r="A38" s="1109"/>
      <c r="B38" s="1081" t="s">
        <v>375</v>
      </c>
      <c r="C38" s="1082" t="s">
        <v>91</v>
      </c>
      <c r="D38" s="1086">
        <f>'Sch 1- Rate Base '!G57</f>
        <v>0</v>
      </c>
      <c r="E38" s="1113">
        <f>'Sch 1- Rate Base '!H57</f>
        <v>0</v>
      </c>
      <c r="F38" s="1113">
        <f>'Sch 1- Rate Base '!I57</f>
        <v>0</v>
      </c>
      <c r="G38" s="1114">
        <f>'Sch 1- Rate Base '!J57</f>
        <v>0</v>
      </c>
      <c r="Q38" s="1083">
        <f t="shared" si="3"/>
        <v>0</v>
      </c>
      <c r="R38" s="1083">
        <f t="shared" si="4"/>
        <v>0</v>
      </c>
      <c r="S38" s="1085">
        <f t="shared" si="5"/>
        <v>0</v>
      </c>
    </row>
    <row r="39" spans="1:19" ht="16.5">
      <c r="A39" s="1109"/>
      <c r="B39" s="1081" t="s">
        <v>454</v>
      </c>
      <c r="C39" s="1115"/>
      <c r="D39" s="1116">
        <f>SUM(D25:D38)</f>
        <v>0</v>
      </c>
      <c r="E39" s="1116">
        <f>SUM(E25:E38)</f>
        <v>0</v>
      </c>
      <c r="F39" s="1116">
        <f>SUM(F25:F38)</f>
        <v>0</v>
      </c>
      <c r="G39" s="1117">
        <f>SUM(G25:G38)</f>
        <v>0</v>
      </c>
      <c r="Q39" s="1116">
        <f>SUM(Q25:Q38)</f>
        <v>0</v>
      </c>
      <c r="R39" s="1116">
        <f>SUM(R25:R38)</f>
        <v>0</v>
      </c>
      <c r="S39" s="1085">
        <f>SUM(Q39:R39)</f>
        <v>0</v>
      </c>
    </row>
    <row r="40" spans="1:19" ht="16.5">
      <c r="A40" s="1109"/>
      <c r="B40" s="1103" t="s">
        <v>455</v>
      </c>
      <c r="C40" s="1115"/>
      <c r="D40" s="1118">
        <f>IF($D39=0,0,D39/$D39)</f>
        <v>0</v>
      </c>
      <c r="E40" s="1119">
        <f>IF($D39=0,0,E39/$D39)</f>
        <v>0</v>
      </c>
      <c r="F40" s="1119">
        <f>IF($D39=0,0,F39/$D39)</f>
        <v>0</v>
      </c>
      <c r="G40" s="1120">
        <f>IF($D39=0,0,G39/$D39)</f>
        <v>0</v>
      </c>
      <c r="O40" s="1107" t="s">
        <v>377</v>
      </c>
      <c r="Q40" s="1119">
        <f>IF(D39=0,0,Q39/D39)</f>
        <v>0</v>
      </c>
      <c r="R40" s="1119">
        <f>IF(D39=0,0,R39/D39)</f>
        <v>0</v>
      </c>
      <c r="S40" s="1119">
        <f>SUM(Q40:R40)</f>
        <v>0</v>
      </c>
    </row>
    <row r="41" spans="1:19" ht="17.25" thickBot="1">
      <c r="A41" s="1121"/>
      <c r="B41" s="1122"/>
      <c r="C41" s="1123"/>
      <c r="D41" s="1124"/>
      <c r="E41" s="1124"/>
      <c r="F41" s="1124"/>
      <c r="G41" s="1125"/>
      <c r="Q41" s="1124"/>
      <c r="R41" s="1124"/>
    </row>
    <row r="42" spans="1:19" ht="17.25" thickTop="1">
      <c r="A42" s="1080"/>
      <c r="B42" s="1097"/>
      <c r="C42" s="1070"/>
      <c r="D42" s="1098"/>
      <c r="E42" s="1098"/>
      <c r="F42" s="1098"/>
      <c r="G42" s="1099"/>
      <c r="Q42" s="1098"/>
      <c r="R42" s="1098"/>
    </row>
    <row r="43" spans="1:19" ht="16.5">
      <c r="A43" s="1109" t="s">
        <v>91</v>
      </c>
      <c r="B43" s="1126" t="s">
        <v>299</v>
      </c>
      <c r="C43" s="1075" t="s">
        <v>452</v>
      </c>
      <c r="D43" s="1076" t="s">
        <v>96</v>
      </c>
      <c r="E43" s="1076" t="s">
        <v>97</v>
      </c>
      <c r="F43" s="1076" t="s">
        <v>98</v>
      </c>
      <c r="G43" s="1077" t="s">
        <v>443</v>
      </c>
      <c r="Q43" s="1078" t="s">
        <v>219</v>
      </c>
      <c r="R43" s="1079" t="s">
        <v>220</v>
      </c>
      <c r="S43" s="1079" t="s">
        <v>96</v>
      </c>
    </row>
    <row r="44" spans="1:19" ht="16.5">
      <c r="A44" s="1109"/>
      <c r="B44" s="1081" t="s">
        <v>103</v>
      </c>
      <c r="C44" s="1082" t="s">
        <v>351</v>
      </c>
      <c r="D44" s="1083">
        <f>'Sch 1- Rate Base '!G22</f>
        <v>0</v>
      </c>
      <c r="E44" s="1111">
        <f>'Sch 1- Rate Base '!H22</f>
        <v>0</v>
      </c>
      <c r="F44" s="1111">
        <f>'Sch 1- Rate Base '!I22</f>
        <v>0</v>
      </c>
      <c r="G44" s="1112">
        <f>'Sch 1- Rate Base '!J22</f>
        <v>0</v>
      </c>
      <c r="I44" s="1049" t="s">
        <v>733</v>
      </c>
      <c r="Q44" s="1083">
        <f>D44-R44</f>
        <v>0</v>
      </c>
      <c r="R44" s="1083">
        <f>SUMIF('NLSL_Base_New-Calc'!B$11:I$11,1,'NLSL_Base_New-Calc'!B$17:I$17)</f>
        <v>0</v>
      </c>
    </row>
    <row r="45" spans="1:19" ht="16.5">
      <c r="A45" s="1109"/>
      <c r="B45" s="1081" t="s">
        <v>104</v>
      </c>
      <c r="C45" s="1082" t="s">
        <v>351</v>
      </c>
      <c r="D45" s="1086">
        <f>'Sch 1- Rate Base '!G23</f>
        <v>0</v>
      </c>
      <c r="E45" s="1111">
        <f>'Sch 1- Rate Base '!H23</f>
        <v>0</v>
      </c>
      <c r="F45" s="1111">
        <f>'Sch 1- Rate Base '!I23</f>
        <v>0</v>
      </c>
      <c r="G45" s="1112">
        <f>'Sch 1- Rate Base '!J23</f>
        <v>0</v>
      </c>
      <c r="Q45" s="1083">
        <f>D45-R45</f>
        <v>0</v>
      </c>
      <c r="R45" s="1086"/>
    </row>
    <row r="46" spans="1:19" ht="16.5">
      <c r="A46" s="1109"/>
      <c r="B46" s="1081" t="s">
        <v>106</v>
      </c>
      <c r="C46" s="1082" t="s">
        <v>351</v>
      </c>
      <c r="D46" s="1086">
        <f>'Sch 1- Rate Base '!G24</f>
        <v>0</v>
      </c>
      <c r="E46" s="1111">
        <f>'Sch 1- Rate Base '!H24</f>
        <v>0</v>
      </c>
      <c r="F46" s="1111">
        <f>'Sch 1- Rate Base '!I24</f>
        <v>0</v>
      </c>
      <c r="G46" s="1112">
        <f>'Sch 1- Rate Base '!J24</f>
        <v>0</v>
      </c>
      <c r="Q46" s="1083">
        <f>D46-R46</f>
        <v>0</v>
      </c>
      <c r="R46" s="1083">
        <f>SUMIF('NLSL_Base_New-Calc'!B$11:I$11,2,'NLSL_Base_New-Calc'!B$17:I$17)</f>
        <v>0</v>
      </c>
    </row>
    <row r="47" spans="1:19" ht="16.5">
      <c r="A47" s="1109"/>
      <c r="B47" s="1081" t="s">
        <v>683</v>
      </c>
      <c r="C47" s="1082" t="s">
        <v>351</v>
      </c>
      <c r="D47" s="1086">
        <f>'Sch 1- Rate Base '!G25</f>
        <v>0</v>
      </c>
      <c r="E47" s="1111">
        <f>'Sch 1- Rate Base '!H25</f>
        <v>0</v>
      </c>
      <c r="F47" s="1111">
        <f>'Sch 1- Rate Base '!I25</f>
        <v>0</v>
      </c>
      <c r="G47" s="1112">
        <f>'Sch 1- Rate Base '!J25</f>
        <v>0</v>
      </c>
      <c r="Q47" s="1083"/>
      <c r="R47" s="1083"/>
    </row>
    <row r="48" spans="1:19" ht="16.5">
      <c r="A48" s="1109"/>
      <c r="B48" s="1081" t="s">
        <v>684</v>
      </c>
      <c r="C48" s="1082" t="s">
        <v>351</v>
      </c>
      <c r="D48" s="1086">
        <f>'Sch 1- Rate Base '!G26</f>
        <v>0</v>
      </c>
      <c r="E48" s="1111">
        <f>'Sch 1- Rate Base '!H26</f>
        <v>0</v>
      </c>
      <c r="F48" s="1111">
        <f>'Sch 1- Rate Base '!I26</f>
        <v>0</v>
      </c>
      <c r="G48" s="1112">
        <f>'Sch 1- Rate Base '!J26</f>
        <v>0</v>
      </c>
      <c r="Q48" s="1083"/>
      <c r="R48" s="1083"/>
    </row>
    <row r="49" spans="1:19" ht="16.5">
      <c r="A49" s="1109"/>
      <c r="B49" s="1081" t="s">
        <v>685</v>
      </c>
      <c r="C49" s="1082" t="s">
        <v>351</v>
      </c>
      <c r="D49" s="1086">
        <f>'Sch 1- Rate Base '!G27</f>
        <v>0</v>
      </c>
      <c r="E49" s="1111">
        <f>'Sch 1- Rate Base '!H27</f>
        <v>0</v>
      </c>
      <c r="F49" s="1111">
        <f>'Sch 1- Rate Base '!I27</f>
        <v>0</v>
      </c>
      <c r="G49" s="1112">
        <f>'Sch 1- Rate Base '!J27</f>
        <v>0</v>
      </c>
      <c r="Q49" s="1083"/>
      <c r="R49" s="1083"/>
    </row>
    <row r="50" spans="1:19" ht="16.5">
      <c r="A50" s="1109"/>
      <c r="B50" s="1081" t="s">
        <v>108</v>
      </c>
      <c r="C50" s="1082" t="s">
        <v>351</v>
      </c>
      <c r="D50" s="1086">
        <f>'Sch 1- Rate Base '!G28</f>
        <v>0</v>
      </c>
      <c r="E50" s="1111">
        <f>'Sch 1- Rate Base '!H28</f>
        <v>0</v>
      </c>
      <c r="F50" s="1111">
        <f>'Sch 1- Rate Base '!I28</f>
        <v>0</v>
      </c>
      <c r="G50" s="1112">
        <f>'Sch 1- Rate Base '!J28</f>
        <v>0</v>
      </c>
      <c r="Q50" s="1083">
        <f>D50-R50</f>
        <v>0</v>
      </c>
      <c r="R50" s="1083">
        <f>SUMIF('NLSL_Base_New-Calc'!B$11:I$11,3,'NLSL_Base_New-Calc'!B$17:I$17)</f>
        <v>0</v>
      </c>
    </row>
    <row r="51" spans="1:19" ht="16.5">
      <c r="A51" s="1109"/>
      <c r="B51" s="1081" t="s">
        <v>110</v>
      </c>
      <c r="C51" s="1082"/>
      <c r="D51" s="1086">
        <f>SUM(D44:D50)</f>
        <v>0</v>
      </c>
      <c r="E51" s="1086">
        <f>SUM(E44:E50)</f>
        <v>0</v>
      </c>
      <c r="F51" s="1086">
        <f>SUM(F44:F50)</f>
        <v>0</v>
      </c>
      <c r="G51" s="1087">
        <f>SUM(G44:G50)</f>
        <v>0</v>
      </c>
      <c r="Q51" s="1086">
        <f>SUM(Q44:Q50)</f>
        <v>0</v>
      </c>
      <c r="R51" s="1086">
        <f>SUM(R44:R50)</f>
        <v>0</v>
      </c>
      <c r="S51" s="1083">
        <f>Q51+R51</f>
        <v>0</v>
      </c>
    </row>
    <row r="52" spans="1:19" ht="16.5">
      <c r="A52" s="1109"/>
      <c r="B52" s="1081" t="s">
        <v>457</v>
      </c>
      <c r="C52" s="1082" t="s">
        <v>350</v>
      </c>
      <c r="D52" s="1086">
        <f>'Sch 1- Rate Base '!G33</f>
        <v>0</v>
      </c>
      <c r="E52" s="1111">
        <f>'Sch 1- Rate Base '!H33</f>
        <v>0</v>
      </c>
      <c r="F52" s="1111">
        <f>'Sch 1- Rate Base '!I33</f>
        <v>0</v>
      </c>
      <c r="G52" s="1112">
        <f>'Sch 1- Rate Base '!J33</f>
        <v>0</v>
      </c>
      <c r="Q52" s="1086"/>
      <c r="R52" s="1086"/>
    </row>
    <row r="53" spans="1:19" ht="16.5">
      <c r="A53" s="1109"/>
      <c r="B53" s="1081" t="s">
        <v>113</v>
      </c>
      <c r="C53" s="1082" t="s">
        <v>349</v>
      </c>
      <c r="D53" s="1086">
        <f>'Sch 1- Rate Base '!G37</f>
        <v>0</v>
      </c>
      <c r="E53" s="1111">
        <f>'Sch 1- Rate Base '!H37</f>
        <v>0</v>
      </c>
      <c r="F53" s="1111">
        <f>'Sch 1- Rate Base '!I37</f>
        <v>0</v>
      </c>
      <c r="G53" s="1112">
        <f>'Sch 1- Rate Base '!J37</f>
        <v>0</v>
      </c>
      <c r="Q53" s="1086"/>
      <c r="R53" s="1086"/>
    </row>
    <row r="54" spans="1:19" ht="16.5">
      <c r="A54" s="1109"/>
      <c r="B54" s="1081" t="s">
        <v>454</v>
      </c>
      <c r="C54" s="1082"/>
      <c r="D54" s="1083">
        <f>D51+D52+D53</f>
        <v>0</v>
      </c>
      <c r="E54" s="1083">
        <f>E51+E52+E53</f>
        <v>0</v>
      </c>
      <c r="F54" s="1083">
        <f>F51+F52+F53</f>
        <v>0</v>
      </c>
      <c r="G54" s="1084">
        <f>G51+G52+G53</f>
        <v>0</v>
      </c>
      <c r="Q54" s="1083">
        <f>Q51</f>
        <v>0</v>
      </c>
      <c r="R54" s="1083">
        <f>R51</f>
        <v>0</v>
      </c>
      <c r="S54" s="1083">
        <f>Q54+R54</f>
        <v>0</v>
      </c>
    </row>
    <row r="55" spans="1:19" ht="16.5">
      <c r="A55" s="1109"/>
      <c r="B55" s="1103" t="s">
        <v>300</v>
      </c>
      <c r="C55" s="1115"/>
      <c r="D55" s="1118">
        <f>IF($D54=0,0,D54/$D54)</f>
        <v>0</v>
      </c>
      <c r="E55" s="1119">
        <f>IF($D54=0,0,E54/$D54)</f>
        <v>0</v>
      </c>
      <c r="F55" s="1119">
        <f>IF($D54=0,0,F54/$D54)</f>
        <v>0</v>
      </c>
      <c r="G55" s="1120">
        <f>IF($D54=0,0,G54/$D54)</f>
        <v>0</v>
      </c>
      <c r="O55" s="1107" t="s">
        <v>300</v>
      </c>
      <c r="Q55" s="1119">
        <f>IF(D54=0,0,Q51/D54)</f>
        <v>0</v>
      </c>
      <c r="R55" s="1119">
        <f>IF(D54=0,0,R51/D54)</f>
        <v>0</v>
      </c>
      <c r="S55" s="1119">
        <f>Q55+R55</f>
        <v>0</v>
      </c>
    </row>
    <row r="56" spans="1:19" ht="16.5">
      <c r="A56" s="1109"/>
      <c r="B56" s="1081"/>
      <c r="C56" s="1081"/>
      <c r="D56" s="1127"/>
      <c r="E56" s="1127"/>
      <c r="F56" s="1127"/>
      <c r="G56" s="1128"/>
      <c r="Q56" s="1098"/>
      <c r="R56" s="1098"/>
    </row>
    <row r="57" spans="1:19" ht="16.5">
      <c r="A57" s="1109" t="s">
        <v>100</v>
      </c>
      <c r="B57" s="1126" t="s">
        <v>301</v>
      </c>
      <c r="C57" s="1129" t="s">
        <v>452</v>
      </c>
      <c r="D57" s="1130" t="s">
        <v>96</v>
      </c>
      <c r="E57" s="1130" t="s">
        <v>97</v>
      </c>
      <c r="F57" s="1130" t="s">
        <v>98</v>
      </c>
      <c r="G57" s="1131" t="s">
        <v>443</v>
      </c>
      <c r="Q57" s="1078" t="s">
        <v>219</v>
      </c>
      <c r="R57" s="1079" t="s">
        <v>220</v>
      </c>
      <c r="S57" s="1079" t="s">
        <v>96</v>
      </c>
    </row>
    <row r="58" spans="1:19" ht="16.5">
      <c r="A58" s="1109"/>
      <c r="B58" s="1081" t="s">
        <v>458</v>
      </c>
      <c r="C58" s="1132"/>
      <c r="D58" s="1133">
        <f>D54</f>
        <v>0</v>
      </c>
      <c r="E58" s="1133">
        <f>E54</f>
        <v>0</v>
      </c>
      <c r="F58" s="1133">
        <f>F54</f>
        <v>0</v>
      </c>
      <c r="G58" s="1134">
        <f>G54</f>
        <v>0</v>
      </c>
      <c r="Q58" s="1083">
        <f>Q54</f>
        <v>0</v>
      </c>
      <c r="R58" s="1083">
        <f>R54</f>
        <v>0</v>
      </c>
      <c r="S58" s="1083">
        <f>Q58+R58</f>
        <v>0</v>
      </c>
    </row>
    <row r="59" spans="1:19" ht="16.5">
      <c r="A59" s="1080"/>
      <c r="B59" s="1081" t="s">
        <v>459</v>
      </c>
      <c r="C59" s="1082" t="s">
        <v>349</v>
      </c>
      <c r="D59" s="1086">
        <f>'Sch 1- Rate Base '!G16</f>
        <v>0</v>
      </c>
      <c r="E59" s="1113">
        <f>'Sch 1- Rate Base '!H16</f>
        <v>0</v>
      </c>
      <c r="F59" s="1113">
        <f>'Sch 1- Rate Base '!I16</f>
        <v>0</v>
      </c>
      <c r="G59" s="1114">
        <f>'Sch 1- Rate Base '!J16</f>
        <v>0</v>
      </c>
      <c r="Q59" s="1086"/>
      <c r="R59" s="1086"/>
    </row>
    <row r="60" spans="1:19" ht="16.5">
      <c r="A60" s="1080"/>
      <c r="B60" s="1081" t="s">
        <v>460</v>
      </c>
      <c r="C60" s="1082" t="s">
        <v>82</v>
      </c>
      <c r="D60" s="1086">
        <f>'Sch 1- Rate Base '!G17</f>
        <v>0</v>
      </c>
      <c r="E60" s="1113">
        <f>'Sch 1- Rate Base '!H17</f>
        <v>0</v>
      </c>
      <c r="F60" s="1113">
        <f>'Sch 1- Rate Base '!I17</f>
        <v>0</v>
      </c>
      <c r="G60" s="1114">
        <f>'Sch 1- Rate Base '!J17</f>
        <v>0</v>
      </c>
      <c r="Q60" s="1086">
        <f>E60*R$4</f>
        <v>0</v>
      </c>
      <c r="R60" s="1086">
        <f>E60*R$3</f>
        <v>0</v>
      </c>
      <c r="S60" s="1083">
        <f>Q60+R60</f>
        <v>0</v>
      </c>
    </row>
    <row r="61" spans="1:19" ht="16.5">
      <c r="A61" s="1080"/>
      <c r="B61" s="1081" t="s">
        <v>474</v>
      </c>
      <c r="C61" s="1082" t="s">
        <v>82</v>
      </c>
      <c r="D61" s="1086">
        <f>'Sch 1- Rate Base '!G18</f>
        <v>0</v>
      </c>
      <c r="E61" s="1113">
        <f>'Sch 1- Rate Base '!H18</f>
        <v>0</v>
      </c>
      <c r="F61" s="1113">
        <f>'Sch 1- Rate Base '!I18</f>
        <v>0</v>
      </c>
      <c r="G61" s="1114">
        <f>'Sch 1- Rate Base '!J18</f>
        <v>0</v>
      </c>
      <c r="Q61" s="1086">
        <f>E61*R$4</f>
        <v>0</v>
      </c>
      <c r="R61" s="1086">
        <f>E61*R$3</f>
        <v>0</v>
      </c>
      <c r="S61" s="1083">
        <f>Q61+R61</f>
        <v>0</v>
      </c>
    </row>
    <row r="62" spans="1:19" ht="16.5">
      <c r="A62" s="1080"/>
      <c r="B62" s="1081" t="s">
        <v>302</v>
      </c>
      <c r="C62" s="1082"/>
      <c r="D62" s="1086">
        <f>D39</f>
        <v>0</v>
      </c>
      <c r="E62" s="1086">
        <f>E39</f>
        <v>0</v>
      </c>
      <c r="F62" s="1086">
        <f>F39</f>
        <v>0</v>
      </c>
      <c r="G62" s="1087">
        <f>G39</f>
        <v>0</v>
      </c>
      <c r="Q62" s="1086">
        <f>Q39</f>
        <v>0</v>
      </c>
      <c r="R62" s="1086">
        <f>R39</f>
        <v>0</v>
      </c>
      <c r="S62" s="1083">
        <f>Q62+R62</f>
        <v>0</v>
      </c>
    </row>
    <row r="63" spans="1:19" ht="16.5">
      <c r="A63" s="1080"/>
      <c r="B63" s="1081" t="s">
        <v>454</v>
      </c>
      <c r="C63" s="1082"/>
      <c r="D63" s="1083">
        <f>SUM(D58:D62)</f>
        <v>0</v>
      </c>
      <c r="E63" s="1083">
        <f>SUM(E58:E62)</f>
        <v>0</v>
      </c>
      <c r="F63" s="1083">
        <f>SUM(F58:F62)</f>
        <v>0</v>
      </c>
      <c r="G63" s="1084">
        <f>SUM(G58:G62)</f>
        <v>0</v>
      </c>
      <c r="Q63" s="1083">
        <f>SUM(Q58:Q62)</f>
        <v>0</v>
      </c>
      <c r="R63" s="1083">
        <f>SUM(R58:R62)</f>
        <v>0</v>
      </c>
      <c r="S63" s="1083">
        <f>Q63+R63</f>
        <v>0</v>
      </c>
    </row>
    <row r="64" spans="1:19" ht="16.5">
      <c r="A64" s="1080"/>
      <c r="B64" s="1103" t="s">
        <v>303</v>
      </c>
      <c r="C64" s="1115"/>
      <c r="D64" s="1118">
        <f>IF($D63=0,0,D63/$D63)</f>
        <v>0</v>
      </c>
      <c r="E64" s="1119">
        <f>IF($D63=0,0,E63/$D63)</f>
        <v>0</v>
      </c>
      <c r="F64" s="1119">
        <f>IF($D63=0,0,F63/$D63)</f>
        <v>0</v>
      </c>
      <c r="G64" s="1120">
        <f>IF($D63=0,0,G63/$D63)</f>
        <v>0</v>
      </c>
      <c r="O64" s="1107" t="s">
        <v>378</v>
      </c>
      <c r="Q64" s="1119">
        <f>IF(D63=0,0,Q63/D63)</f>
        <v>0</v>
      </c>
      <c r="R64" s="1119">
        <f>IF(D63=0,0,R63/D63)</f>
        <v>0</v>
      </c>
      <c r="S64" s="1119">
        <f>Q64+R64</f>
        <v>0</v>
      </c>
    </row>
    <row r="65" spans="1:19" ht="16.5">
      <c r="A65" s="1080"/>
      <c r="B65" s="1097"/>
      <c r="C65" s="1070"/>
      <c r="D65" s="1098"/>
      <c r="E65" s="1098"/>
      <c r="F65" s="1098"/>
      <c r="G65" s="1099"/>
      <c r="Q65" s="1098"/>
      <c r="R65" s="1098"/>
    </row>
    <row r="66" spans="1:19" ht="16.5">
      <c r="A66" s="1109" t="s">
        <v>101</v>
      </c>
      <c r="B66" s="1126" t="s">
        <v>304</v>
      </c>
      <c r="C66" s="1075" t="s">
        <v>452</v>
      </c>
      <c r="D66" s="1076" t="s">
        <v>96</v>
      </c>
      <c r="E66" s="1076" t="s">
        <v>97</v>
      </c>
      <c r="F66" s="1076" t="s">
        <v>98</v>
      </c>
      <c r="G66" s="1077" t="s">
        <v>443</v>
      </c>
      <c r="Q66" s="1078" t="s">
        <v>219</v>
      </c>
      <c r="R66" s="1079" t="s">
        <v>220</v>
      </c>
      <c r="S66" s="1079" t="s">
        <v>96</v>
      </c>
    </row>
    <row r="67" spans="1:19" ht="16.5">
      <c r="A67" s="1109"/>
      <c r="B67" s="1081" t="s">
        <v>112</v>
      </c>
      <c r="C67" s="1082" t="s">
        <v>350</v>
      </c>
      <c r="D67" s="1083">
        <f t="shared" ref="D67:G68" si="6">D52</f>
        <v>0</v>
      </c>
      <c r="E67" s="1111">
        <f t="shared" si="6"/>
        <v>0</v>
      </c>
      <c r="F67" s="1111">
        <f t="shared" si="6"/>
        <v>0</v>
      </c>
      <c r="G67" s="1112">
        <f t="shared" si="6"/>
        <v>0</v>
      </c>
      <c r="Q67" s="1083"/>
      <c r="R67" s="1083"/>
    </row>
    <row r="68" spans="1:19" ht="16.5">
      <c r="A68" s="1109"/>
      <c r="B68" s="1081" t="s">
        <v>113</v>
      </c>
      <c r="C68" s="1082" t="s">
        <v>349</v>
      </c>
      <c r="D68" s="1086">
        <f t="shared" si="6"/>
        <v>0</v>
      </c>
      <c r="E68" s="1111">
        <f t="shared" si="6"/>
        <v>0</v>
      </c>
      <c r="F68" s="1111">
        <f t="shared" si="6"/>
        <v>0</v>
      </c>
      <c r="G68" s="1112">
        <f t="shared" si="6"/>
        <v>0</v>
      </c>
      <c r="Q68" s="1086"/>
      <c r="R68" s="1086"/>
    </row>
    <row r="69" spans="1:19" ht="16.5">
      <c r="A69" s="1109"/>
      <c r="B69" s="1081" t="s">
        <v>454</v>
      </c>
      <c r="C69" s="1082"/>
      <c r="D69" s="1083">
        <f>SUM(D67:D68)</f>
        <v>0</v>
      </c>
      <c r="E69" s="1083">
        <f>SUM(E67:E68)</f>
        <v>0</v>
      </c>
      <c r="F69" s="1083">
        <f>SUM(F67:F68)</f>
        <v>0</v>
      </c>
      <c r="G69" s="1084">
        <f>SUM(G67:G68)</f>
        <v>0</v>
      </c>
      <c r="Q69" s="1135">
        <f>SUM(Q67:Q68)</f>
        <v>0</v>
      </c>
      <c r="R69" s="1135">
        <f>SUM(R67:R68)</f>
        <v>0</v>
      </c>
      <c r="S69" s="1135">
        <f>Q69+R69</f>
        <v>0</v>
      </c>
    </row>
    <row r="70" spans="1:19" ht="16.5">
      <c r="A70" s="1109"/>
      <c r="B70" s="1103" t="s">
        <v>305</v>
      </c>
      <c r="C70" s="1136"/>
      <c r="D70" s="1137">
        <f>IF($D69=0,0,D69/$D69)</f>
        <v>0</v>
      </c>
      <c r="E70" s="1138">
        <f>IF($D69=0,0,E69/$D69)</f>
        <v>0</v>
      </c>
      <c r="F70" s="1138">
        <f>IF($D69=0,0,F69/$D69)</f>
        <v>0</v>
      </c>
      <c r="G70" s="1139">
        <f>IF($D69=0,0,G69/$D69)</f>
        <v>0</v>
      </c>
      <c r="O70" s="1107" t="s">
        <v>379</v>
      </c>
      <c r="Q70" s="1138">
        <f>IF(D69=0,0,Q69/D69)</f>
        <v>0</v>
      </c>
      <c r="R70" s="1138">
        <f>IF(D69=0,0,R69/D69)</f>
        <v>0</v>
      </c>
      <c r="S70" s="1119">
        <f>Q70+R70</f>
        <v>0</v>
      </c>
    </row>
    <row r="71" spans="1:19" ht="17.25" thickBot="1">
      <c r="A71" s="1140"/>
      <c r="B71" s="1141"/>
      <c r="C71" s="1142"/>
      <c r="D71" s="1143"/>
      <c r="E71" s="1143"/>
      <c r="F71" s="1143"/>
      <c r="G71" s="1144"/>
      <c r="Q71" s="1143"/>
      <c r="R71" s="1143"/>
    </row>
    <row r="72" spans="1:19" ht="17.25" thickTop="1">
      <c r="A72" s="1080"/>
      <c r="B72" s="1097"/>
      <c r="C72" s="1070"/>
      <c r="D72" s="1098"/>
      <c r="E72" s="1098"/>
      <c r="F72" s="1098"/>
      <c r="G72" s="1099"/>
      <c r="Q72" s="1098"/>
      <c r="R72" s="1098"/>
    </row>
    <row r="73" spans="1:19" ht="16.5">
      <c r="A73" s="1109" t="s">
        <v>85</v>
      </c>
      <c r="B73" s="1126" t="s">
        <v>306</v>
      </c>
      <c r="C73" s="1075" t="s">
        <v>452</v>
      </c>
      <c r="D73" s="1076" t="s">
        <v>96</v>
      </c>
      <c r="E73" s="1076" t="s">
        <v>97</v>
      </c>
      <c r="F73" s="1076" t="s">
        <v>98</v>
      </c>
      <c r="G73" s="1077" t="s">
        <v>443</v>
      </c>
      <c r="Q73" s="1078" t="s">
        <v>219</v>
      </c>
      <c r="R73" s="1079" t="s">
        <v>220</v>
      </c>
      <c r="S73" s="1079" t="s">
        <v>96</v>
      </c>
    </row>
    <row r="74" spans="1:19" ht="16.5">
      <c r="A74" s="1080"/>
      <c r="B74" s="1081" t="s">
        <v>116</v>
      </c>
      <c r="C74" s="1082" t="str">
        <f>C26</f>
        <v>PTD</v>
      </c>
      <c r="D74" s="1086">
        <f t="shared" ref="D74:G74" si="7">D26</f>
        <v>0</v>
      </c>
      <c r="E74" s="1111">
        <f t="shared" si="7"/>
        <v>0</v>
      </c>
      <c r="F74" s="1111">
        <f t="shared" si="7"/>
        <v>0</v>
      </c>
      <c r="G74" s="1112">
        <f t="shared" si="7"/>
        <v>0</v>
      </c>
      <c r="Q74" s="1083">
        <f>D74*Q$55</f>
        <v>0</v>
      </c>
      <c r="R74" s="1083">
        <f>D74*R$55</f>
        <v>0</v>
      </c>
      <c r="S74" s="1083">
        <f t="shared" ref="S74:S79" si="8">Q74+R74</f>
        <v>0</v>
      </c>
    </row>
    <row r="75" spans="1:19" ht="16.5">
      <c r="A75" s="1080"/>
      <c r="B75" s="1081" t="s">
        <v>117</v>
      </c>
      <c r="C75" s="1082" t="str">
        <f t="shared" ref="C75:G75" si="9">C27</f>
        <v>LABOR</v>
      </c>
      <c r="D75" s="1086">
        <f t="shared" si="9"/>
        <v>0</v>
      </c>
      <c r="E75" s="1111">
        <f t="shared" si="9"/>
        <v>0</v>
      </c>
      <c r="F75" s="1111">
        <f t="shared" si="9"/>
        <v>0</v>
      </c>
      <c r="G75" s="1112">
        <f t="shared" si="9"/>
        <v>0</v>
      </c>
      <c r="Q75" s="1083">
        <f>D75*Q$22</f>
        <v>0</v>
      </c>
      <c r="R75" s="1083">
        <f>D75*R$22</f>
        <v>0</v>
      </c>
      <c r="S75" s="1083">
        <f t="shared" si="8"/>
        <v>0</v>
      </c>
    </row>
    <row r="76" spans="1:19" ht="16.5">
      <c r="A76" s="1080"/>
      <c r="B76" s="1081" t="s">
        <v>123</v>
      </c>
      <c r="C76" s="1082" t="str">
        <f t="shared" ref="C76:G77" si="10">C35</f>
        <v>PTD</v>
      </c>
      <c r="D76" s="1086">
        <f t="shared" si="10"/>
        <v>0</v>
      </c>
      <c r="E76" s="1111">
        <f t="shared" si="10"/>
        <v>0</v>
      </c>
      <c r="F76" s="1111">
        <f t="shared" si="10"/>
        <v>0</v>
      </c>
      <c r="G76" s="1112">
        <f t="shared" si="10"/>
        <v>0</v>
      </c>
      <c r="Q76" s="1083">
        <f>D76*Q$55</f>
        <v>0</v>
      </c>
      <c r="R76" s="1083">
        <f>D76*R$55</f>
        <v>0</v>
      </c>
      <c r="S76" s="1083">
        <f t="shared" si="8"/>
        <v>0</v>
      </c>
    </row>
    <row r="77" spans="1:19" ht="16.5">
      <c r="A77" s="1080"/>
      <c r="B77" s="1081" t="s">
        <v>124</v>
      </c>
      <c r="C77" s="1082" t="str">
        <f t="shared" si="10"/>
        <v>PTD</v>
      </c>
      <c r="D77" s="1086">
        <f t="shared" si="10"/>
        <v>0</v>
      </c>
      <c r="E77" s="1111">
        <f t="shared" si="10"/>
        <v>0</v>
      </c>
      <c r="F77" s="1111">
        <f t="shared" si="10"/>
        <v>0</v>
      </c>
      <c r="G77" s="1112">
        <f t="shared" si="10"/>
        <v>0</v>
      </c>
      <c r="Q77" s="1083">
        <f>D77*Q$55</f>
        <v>0</v>
      </c>
      <c r="R77" s="1083">
        <f>D77*R$55</f>
        <v>0</v>
      </c>
      <c r="S77" s="1083">
        <f t="shared" si="8"/>
        <v>0</v>
      </c>
    </row>
    <row r="78" spans="1:19" ht="16.5">
      <c r="A78" s="1080"/>
      <c r="B78" s="1081" t="s">
        <v>454</v>
      </c>
      <c r="C78" s="1082"/>
      <c r="D78" s="1083">
        <f>SUM(D74:D77)</f>
        <v>0</v>
      </c>
      <c r="E78" s="1083">
        <f>SUM(E74:E77)</f>
        <v>0</v>
      </c>
      <c r="F78" s="1083">
        <f>SUM(F74:F77)</f>
        <v>0</v>
      </c>
      <c r="G78" s="1084">
        <f>SUM(G74:G77)</f>
        <v>0</v>
      </c>
      <c r="Q78" s="1083">
        <f>SUM(Q74:Q77)</f>
        <v>0</v>
      </c>
      <c r="R78" s="1083">
        <f>SUM(R74:R77)</f>
        <v>0</v>
      </c>
      <c r="S78" s="1083">
        <f t="shared" si="8"/>
        <v>0</v>
      </c>
    </row>
    <row r="79" spans="1:19" ht="16.5">
      <c r="A79" s="1080"/>
      <c r="B79" s="1103" t="s">
        <v>307</v>
      </c>
      <c r="C79" s="1115"/>
      <c r="D79" s="1118">
        <f>IF($D78=0,0,D78/$D78)</f>
        <v>0</v>
      </c>
      <c r="E79" s="1119">
        <f>IF($D78=0,0,E78/$D78)</f>
        <v>0</v>
      </c>
      <c r="F79" s="1119">
        <f>IF($D78=0,0,F78/$D78)</f>
        <v>0</v>
      </c>
      <c r="G79" s="1120">
        <f>IF($D78=0,0,G78/$D78)</f>
        <v>0</v>
      </c>
      <c r="O79" s="1107" t="s">
        <v>380</v>
      </c>
      <c r="Q79" s="1119">
        <f>IF(D78=0,0,Q78/D78)</f>
        <v>0</v>
      </c>
      <c r="R79" s="1119">
        <f>IF(D78=0,0,R78/D78)</f>
        <v>0</v>
      </c>
      <c r="S79" s="1119">
        <f t="shared" si="8"/>
        <v>0</v>
      </c>
    </row>
    <row r="80" spans="1:19" ht="16.5">
      <c r="A80" s="1080"/>
      <c r="B80" s="1145"/>
      <c r="C80" s="1070"/>
      <c r="D80" s="1146"/>
      <c r="E80" s="1146"/>
      <c r="F80" s="1146"/>
      <c r="G80" s="1147"/>
      <c r="Q80" s="1146"/>
      <c r="R80" s="1146"/>
    </row>
    <row r="81" spans="1:19" ht="17.25" thickBot="1">
      <c r="A81" s="1080"/>
      <c r="B81" s="1103" t="s">
        <v>308</v>
      </c>
      <c r="C81" s="1070"/>
      <c r="D81" s="1100"/>
      <c r="E81" s="1100"/>
      <c r="F81" s="1100"/>
      <c r="G81" s="1148"/>
      <c r="Q81" s="1078" t="s">
        <v>219</v>
      </c>
      <c r="R81" s="1079" t="s">
        <v>220</v>
      </c>
      <c r="S81" s="1079" t="s">
        <v>96</v>
      </c>
    </row>
    <row r="82" spans="1:19" ht="17.25" thickBot="1">
      <c r="A82" s="1080"/>
      <c r="B82" s="1126"/>
      <c r="C82" s="1070"/>
      <c r="D82" s="1149"/>
      <c r="E82" s="1149"/>
      <c r="F82" s="1149"/>
      <c r="G82" s="1150"/>
      <c r="P82" s="1151" t="s">
        <v>167</v>
      </c>
      <c r="Q82" s="1865"/>
      <c r="R82" s="1866"/>
      <c r="S82" s="1152"/>
    </row>
    <row r="83" spans="1:19" ht="16.5">
      <c r="A83" s="1080"/>
      <c r="B83" s="1126" t="s">
        <v>463</v>
      </c>
      <c r="C83" s="1070"/>
      <c r="D83" s="1153" t="s">
        <v>349</v>
      </c>
      <c r="E83" s="1154">
        <v>0</v>
      </c>
      <c r="F83" s="1154">
        <v>0</v>
      </c>
      <c r="G83" s="1155">
        <v>1</v>
      </c>
      <c r="H83" s="1049">
        <f>ROW()</f>
        <v>83</v>
      </c>
      <c r="J83" s="1156" t="s">
        <v>349</v>
      </c>
      <c r="K83" s="1049">
        <f>VLOOKUP(J83,$D$83:$H$92,5,FALSE)</f>
        <v>83</v>
      </c>
      <c r="P83" s="1157" t="s">
        <v>349</v>
      </c>
      <c r="Q83" s="1863">
        <v>0</v>
      </c>
      <c r="R83" s="1864"/>
      <c r="S83" s="1158"/>
    </row>
    <row r="84" spans="1:19" ht="16.5">
      <c r="A84" s="1080"/>
      <c r="B84" s="1126" t="s">
        <v>464</v>
      </c>
      <c r="C84" s="1070"/>
      <c r="D84" s="1157" t="s">
        <v>351</v>
      </c>
      <c r="E84" s="1119">
        <v>1</v>
      </c>
      <c r="F84" s="1119">
        <v>0</v>
      </c>
      <c r="G84" s="1120">
        <v>0</v>
      </c>
      <c r="H84" s="1049">
        <f>ROW()</f>
        <v>84</v>
      </c>
      <c r="J84" s="1159" t="s">
        <v>351</v>
      </c>
      <c r="K84" s="1049">
        <f t="shared" ref="K84:K92" si="11">VLOOKUP(J84,$D$83:$H$92,5,FALSE)</f>
        <v>84</v>
      </c>
      <c r="P84" s="1157" t="s">
        <v>351</v>
      </c>
      <c r="Q84" s="1863"/>
      <c r="R84" s="1864"/>
      <c r="S84" s="1158"/>
    </row>
    <row r="85" spans="1:19" ht="16.5">
      <c r="A85" s="1080"/>
      <c r="B85" s="1126" t="s">
        <v>465</v>
      </c>
      <c r="C85" s="1070"/>
      <c r="D85" s="1157" t="s">
        <v>350</v>
      </c>
      <c r="E85" s="1119">
        <v>0</v>
      </c>
      <c r="F85" s="1119">
        <v>1</v>
      </c>
      <c r="G85" s="1120">
        <v>0</v>
      </c>
      <c r="H85" s="1049">
        <f>ROW()</f>
        <v>85</v>
      </c>
      <c r="J85" s="1159" t="s">
        <v>350</v>
      </c>
      <c r="K85" s="1049">
        <f t="shared" si="11"/>
        <v>85</v>
      </c>
      <c r="P85" s="1157" t="s">
        <v>350</v>
      </c>
      <c r="Q85" s="1863">
        <v>0</v>
      </c>
      <c r="R85" s="1864"/>
      <c r="S85" s="1158"/>
    </row>
    <row r="86" spans="1:19" ht="16.5">
      <c r="A86" s="1080"/>
      <c r="B86" s="1126" t="s">
        <v>466</v>
      </c>
      <c r="C86" s="1070"/>
      <c r="D86" s="1157" t="s">
        <v>82</v>
      </c>
      <c r="E86" s="1119">
        <v>0</v>
      </c>
      <c r="F86" s="1119">
        <v>0</v>
      </c>
      <c r="G86" s="1120">
        <v>0</v>
      </c>
      <c r="H86" s="1049">
        <f>ROW()</f>
        <v>86</v>
      </c>
      <c r="J86" s="1159" t="s">
        <v>82</v>
      </c>
      <c r="K86" s="1049">
        <f t="shared" si="11"/>
        <v>86</v>
      </c>
      <c r="P86" s="1157" t="s">
        <v>82</v>
      </c>
      <c r="Q86" s="1863"/>
      <c r="R86" s="1864"/>
      <c r="S86" s="1158"/>
    </row>
    <row r="87" spans="1:19" ht="16.5">
      <c r="A87" s="1080"/>
      <c r="B87" s="1126" t="s">
        <v>84</v>
      </c>
      <c r="C87" s="1070"/>
      <c r="D87" s="1157" t="s">
        <v>83</v>
      </c>
      <c r="E87" s="1119">
        <f>E40</f>
        <v>0</v>
      </c>
      <c r="F87" s="1119">
        <f>F40</f>
        <v>0</v>
      </c>
      <c r="G87" s="1120">
        <f>G40</f>
        <v>0</v>
      </c>
      <c r="H87" s="1049">
        <f>ROW()</f>
        <v>87</v>
      </c>
      <c r="J87" s="1159" t="s">
        <v>83</v>
      </c>
      <c r="K87" s="1049">
        <f t="shared" si="11"/>
        <v>87</v>
      </c>
      <c r="P87" s="1157" t="s">
        <v>83</v>
      </c>
      <c r="Q87" s="1119">
        <f>Q40</f>
        <v>0</v>
      </c>
      <c r="R87" s="1119">
        <f>R40</f>
        <v>0</v>
      </c>
      <c r="S87" s="1119">
        <f t="shared" ref="S87:S92" si="12">Q87+R87</f>
        <v>0</v>
      </c>
    </row>
    <row r="88" spans="1:19" ht="16.5">
      <c r="A88" s="1080"/>
      <c r="B88" s="1126" t="s">
        <v>86</v>
      </c>
      <c r="C88" s="1070"/>
      <c r="D88" s="1157" t="s">
        <v>85</v>
      </c>
      <c r="E88" s="1119">
        <f>E79</f>
        <v>0</v>
      </c>
      <c r="F88" s="1119">
        <f>F79</f>
        <v>0</v>
      </c>
      <c r="G88" s="1120">
        <f>G79</f>
        <v>0</v>
      </c>
      <c r="H88" s="1049">
        <f>ROW()</f>
        <v>88</v>
      </c>
      <c r="J88" s="1159" t="s">
        <v>85</v>
      </c>
      <c r="K88" s="1049">
        <f t="shared" si="11"/>
        <v>88</v>
      </c>
      <c r="P88" s="1157" t="s">
        <v>85</v>
      </c>
      <c r="Q88" s="1119">
        <f>Q79</f>
        <v>0</v>
      </c>
      <c r="R88" s="1119">
        <f>R79</f>
        <v>0</v>
      </c>
      <c r="S88" s="1119">
        <f t="shared" si="12"/>
        <v>0</v>
      </c>
    </row>
    <row r="89" spans="1:19" ht="16.5">
      <c r="A89" s="1080"/>
      <c r="B89" s="1126" t="s">
        <v>462</v>
      </c>
      <c r="C89" s="1070"/>
      <c r="D89" s="1157" t="s">
        <v>87</v>
      </c>
      <c r="E89" s="1119">
        <f>E22</f>
        <v>0</v>
      </c>
      <c r="F89" s="1119">
        <f>F22</f>
        <v>0</v>
      </c>
      <c r="G89" s="1120">
        <f>G22</f>
        <v>0</v>
      </c>
      <c r="H89" s="1049">
        <f>ROW()</f>
        <v>89</v>
      </c>
      <c r="J89" s="1159" t="s">
        <v>87</v>
      </c>
      <c r="K89" s="1049">
        <f t="shared" si="11"/>
        <v>89</v>
      </c>
      <c r="P89" s="1157" t="s">
        <v>87</v>
      </c>
      <c r="Q89" s="1119">
        <f>Q22</f>
        <v>0</v>
      </c>
      <c r="R89" s="1119">
        <f>R22</f>
        <v>0</v>
      </c>
      <c r="S89" s="1119">
        <f t="shared" si="12"/>
        <v>0</v>
      </c>
    </row>
    <row r="90" spans="1:19" ht="16.5">
      <c r="A90" s="1080"/>
      <c r="B90" s="1126" t="s">
        <v>456</v>
      </c>
      <c r="C90" s="1070"/>
      <c r="D90" s="1157" t="s">
        <v>91</v>
      </c>
      <c r="E90" s="1119">
        <f>E55</f>
        <v>0</v>
      </c>
      <c r="F90" s="1119">
        <f>F55</f>
        <v>0</v>
      </c>
      <c r="G90" s="1120">
        <f>G55</f>
        <v>0</v>
      </c>
      <c r="H90" s="1049">
        <f>ROW()</f>
        <v>90</v>
      </c>
      <c r="J90" s="1159" t="s">
        <v>91</v>
      </c>
      <c r="K90" s="1049">
        <f t="shared" si="11"/>
        <v>90</v>
      </c>
      <c r="P90" s="1157" t="s">
        <v>91</v>
      </c>
      <c r="Q90" s="1119">
        <f>Q55</f>
        <v>0</v>
      </c>
      <c r="R90" s="1119">
        <f>R55</f>
        <v>0</v>
      </c>
      <c r="S90" s="1119">
        <f t="shared" si="12"/>
        <v>0</v>
      </c>
    </row>
    <row r="91" spans="1:19" ht="16.5">
      <c r="A91" s="1080"/>
      <c r="B91" s="1126" t="s">
        <v>467</v>
      </c>
      <c r="C91" s="1070"/>
      <c r="D91" s="1157" t="s">
        <v>100</v>
      </c>
      <c r="E91" s="1119">
        <f>E64</f>
        <v>0</v>
      </c>
      <c r="F91" s="1119">
        <f>F64</f>
        <v>0</v>
      </c>
      <c r="G91" s="1120">
        <f>G64</f>
        <v>0</v>
      </c>
      <c r="H91" s="1049">
        <f>ROW()</f>
        <v>91</v>
      </c>
      <c r="J91" s="1159" t="s">
        <v>100</v>
      </c>
      <c r="K91" s="1049">
        <f t="shared" si="11"/>
        <v>91</v>
      </c>
      <c r="P91" s="1157" t="s">
        <v>100</v>
      </c>
      <c r="Q91" s="1119">
        <f>Q64</f>
        <v>0</v>
      </c>
      <c r="R91" s="1119">
        <f>R64</f>
        <v>0</v>
      </c>
      <c r="S91" s="1119">
        <f t="shared" si="12"/>
        <v>0</v>
      </c>
    </row>
    <row r="92" spans="1:19" ht="17.25" thickBot="1">
      <c r="A92" s="1080"/>
      <c r="B92" s="1126" t="s">
        <v>461</v>
      </c>
      <c r="C92" s="1070"/>
      <c r="D92" s="1160" t="s">
        <v>101</v>
      </c>
      <c r="E92" s="1161">
        <f>E70</f>
        <v>0</v>
      </c>
      <c r="F92" s="1161">
        <f>F70</f>
        <v>0</v>
      </c>
      <c r="G92" s="1162">
        <f>G70</f>
        <v>0</v>
      </c>
      <c r="H92" s="1049">
        <f>ROW()</f>
        <v>92</v>
      </c>
      <c r="J92" s="1163" t="s">
        <v>101</v>
      </c>
      <c r="K92" s="1049">
        <f t="shared" si="11"/>
        <v>92</v>
      </c>
      <c r="P92" s="1160" t="s">
        <v>101</v>
      </c>
      <c r="Q92" s="1161">
        <f>Q70</f>
        <v>0</v>
      </c>
      <c r="R92" s="1161">
        <f>R70</f>
        <v>0</v>
      </c>
      <c r="S92" s="1161">
        <f t="shared" si="12"/>
        <v>0</v>
      </c>
    </row>
    <row r="93" spans="1:19" ht="17.25" thickBot="1">
      <c r="A93" s="1164"/>
      <c r="B93" s="1142"/>
      <c r="C93" s="1142"/>
      <c r="D93" s="1143"/>
      <c r="E93" s="1143"/>
      <c r="F93" s="1143"/>
      <c r="G93" s="1144"/>
      <c r="Q93" s="1098"/>
      <c r="R93" s="1098"/>
    </row>
    <row r="94" spans="1:19" ht="14.25" thickTop="1"/>
  </sheetData>
  <mergeCells count="9">
    <mergeCell ref="A3:G3"/>
    <mergeCell ref="C5:E5"/>
    <mergeCell ref="C7:E7"/>
    <mergeCell ref="Q11:S11"/>
    <mergeCell ref="Q86:R86"/>
    <mergeCell ref="Q82:R82"/>
    <mergeCell ref="Q83:R83"/>
    <mergeCell ref="Q84:R84"/>
    <mergeCell ref="Q85:R85"/>
  </mergeCells>
  <phoneticPr fontId="0" type="noConversion"/>
  <dataValidations disablePrompts="1" count="1">
    <dataValidation type="list" allowBlank="1" showInputMessage="1" showErrorMessage="1" sqref="C17" xr:uid="{00000000-0002-0000-0D00-000000000000}">
      <formula1>DIST</formula1>
    </dataValidation>
  </dataValidations>
  <hyperlinks>
    <hyperlink ref="A5" location="TOC!A1" display="TOC" xr:uid="{00000000-0004-0000-0D00-000000000000}"/>
    <hyperlink ref="A6" location="Ratios!A11" display="é" xr:uid="{00000000-0004-0000-0D00-000001000000}"/>
  </hyperlinks>
  <printOptions horizontalCentered="1" headings="1"/>
  <pageMargins left="0.5" right="0.5" top="1" bottom="0.8" header="0.25" footer="0.25"/>
  <pageSetup scale="75" orientation="landscape" r:id="rId1"/>
  <headerFooter alignWithMargins="0">
    <oddFooter>&amp;LFY 2026-2028 ASC Filing&amp;CPage &amp;P of &amp;N&amp;R&amp;A
&amp;D</oddFooter>
  </headerFooter>
  <rowBreaks count="2" manualBreakCount="2">
    <brk id="41" max="16383" man="1"/>
    <brk id="71" max="16383" man="1"/>
  </rowBreaks>
  <customProperties>
    <customPr name="xxe4aPID" r:id="rId2"/>
  </customProperties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0">
    <tabColor rgb="FF7030A0"/>
  </sheetPr>
  <dimension ref="A1:AB66"/>
  <sheetViews>
    <sheetView workbookViewId="0">
      <selection activeCell="AA47" sqref="AA47"/>
    </sheetView>
  </sheetViews>
  <sheetFormatPr defaultColWidth="9" defaultRowHeight="15.75" outlineLevelCol="1"/>
  <cols>
    <col min="1" max="1" width="41.5" style="122" customWidth="1"/>
    <col min="2" max="8" width="14.625" style="122" customWidth="1"/>
    <col min="9" max="9" width="18.875" style="122" bestFit="1" customWidth="1"/>
    <col min="10" max="25" width="18.875" style="122" hidden="1" customWidth="1" outlineLevel="1"/>
    <col min="26" max="26" width="23.5" style="122" customWidth="1" outlineLevel="1"/>
    <col min="27" max="27" width="15.75" style="122" customWidth="1"/>
    <col min="28" max="28" width="14" style="122" customWidth="1"/>
    <col min="29" max="16384" width="9" style="122"/>
  </cols>
  <sheetData>
    <row r="1" spans="1:28">
      <c r="A1" s="1546"/>
    </row>
    <row r="2" spans="1:28">
      <c r="A2" s="1547" t="s">
        <v>585</v>
      </c>
    </row>
    <row r="3" spans="1:28" ht="16.5" thickBot="1">
      <c r="A3" s="1548"/>
    </row>
    <row r="4" spans="1:28" ht="19.5" customHeight="1" thickTop="1">
      <c r="A4" s="1868" t="s">
        <v>51</v>
      </c>
      <c r="B4" s="1869"/>
      <c r="C4" s="1869"/>
      <c r="D4" s="1869"/>
      <c r="E4" s="1869"/>
      <c r="F4" s="1869"/>
      <c r="G4" s="1869"/>
      <c r="H4" s="1869"/>
      <c r="I4" s="1869"/>
      <c r="J4" s="1869"/>
      <c r="K4" s="1869"/>
      <c r="L4" s="1869"/>
      <c r="M4" s="1869"/>
      <c r="N4" s="1869"/>
      <c r="O4" s="1869"/>
      <c r="P4" s="1869"/>
      <c r="Q4" s="1869"/>
      <c r="R4" s="1869"/>
      <c r="S4" s="1869"/>
      <c r="T4" s="1869"/>
      <c r="U4" s="1869"/>
      <c r="V4" s="1869"/>
      <c r="W4" s="1869"/>
      <c r="X4" s="1869"/>
      <c r="Y4" s="1869"/>
      <c r="Z4" s="1869"/>
      <c r="AA4" s="1870"/>
    </row>
    <row r="5" spans="1:28" ht="15.75" customHeight="1">
      <c r="A5" s="1871" t="s">
        <v>53</v>
      </c>
      <c r="B5" s="1872"/>
      <c r="C5" s="1872"/>
      <c r="D5" s="1872"/>
      <c r="E5" s="1872"/>
      <c r="F5" s="1872"/>
      <c r="G5" s="1872"/>
      <c r="H5" s="1872"/>
      <c r="I5" s="1872"/>
      <c r="J5" s="1872"/>
      <c r="K5" s="1872"/>
      <c r="L5" s="1872"/>
      <c r="M5" s="1872"/>
      <c r="N5" s="1872"/>
      <c r="O5" s="1872"/>
      <c r="P5" s="1872"/>
      <c r="Q5" s="1872"/>
      <c r="R5" s="1872"/>
      <c r="S5" s="1872"/>
      <c r="T5" s="1872"/>
      <c r="U5" s="1872"/>
      <c r="V5" s="1872"/>
      <c r="W5" s="1872"/>
      <c r="X5" s="1872"/>
      <c r="Y5" s="1872"/>
      <c r="Z5" s="1872"/>
      <c r="AA5" s="1873"/>
    </row>
    <row r="6" spans="1:28" ht="16.5" customHeight="1" thickBot="1">
      <c r="A6" s="1874" t="s">
        <v>689</v>
      </c>
      <c r="B6" s="1875"/>
      <c r="C6" s="1875"/>
      <c r="D6" s="1875"/>
      <c r="E6" s="1875"/>
      <c r="F6" s="1875"/>
      <c r="G6" s="1875"/>
      <c r="H6" s="1875"/>
      <c r="I6" s="1875"/>
      <c r="J6" s="1875"/>
      <c r="K6" s="1875"/>
      <c r="L6" s="1875"/>
      <c r="M6" s="1875"/>
      <c r="N6" s="1875"/>
      <c r="O6" s="1875"/>
      <c r="P6" s="1875"/>
      <c r="Q6" s="1875"/>
      <c r="R6" s="1875"/>
      <c r="S6" s="1875"/>
      <c r="T6" s="1875"/>
      <c r="U6" s="1875"/>
      <c r="V6" s="1875"/>
      <c r="W6" s="1875"/>
      <c r="X6" s="1875"/>
      <c r="Y6" s="1875"/>
      <c r="Z6" s="1875"/>
      <c r="AA6" s="1876"/>
    </row>
    <row r="7" spans="1:28">
      <c r="A7" s="1549">
        <f>'Sch 1- Rate Base '!E5</f>
        <v>0</v>
      </c>
      <c r="B7" s="1550"/>
      <c r="C7" s="1551" t="s">
        <v>691</v>
      </c>
      <c r="D7" s="1552"/>
      <c r="E7" s="1553"/>
      <c r="F7" s="1554"/>
      <c r="G7" s="1555"/>
      <c r="H7" s="1556"/>
      <c r="I7" s="1556"/>
      <c r="J7" s="1556"/>
      <c r="K7" s="1556"/>
      <c r="L7" s="1556"/>
      <c r="M7" s="1556"/>
      <c r="N7" s="1556"/>
      <c r="O7" s="1556"/>
      <c r="P7" s="1556"/>
      <c r="Q7" s="1556"/>
      <c r="R7" s="1556"/>
      <c r="S7" s="1556"/>
      <c r="T7" s="1556"/>
      <c r="U7" s="1556"/>
      <c r="V7" s="1556"/>
      <c r="W7" s="1556"/>
      <c r="X7" s="1556"/>
      <c r="Y7" s="1556"/>
      <c r="Z7" s="1556"/>
      <c r="AA7" s="1557"/>
    </row>
    <row r="8" spans="1:28" ht="16.5" thickBot="1">
      <c r="A8" s="1558">
        <f>'Sch 1- Rate Base '!E7</f>
        <v>0</v>
      </c>
      <c r="B8" s="1559">
        <f>'Sch 1- Rate Base '!E6</f>
        <v>2026</v>
      </c>
      <c r="C8" s="1560" t="s">
        <v>692</v>
      </c>
      <c r="D8" s="1561"/>
      <c r="E8" s="1562"/>
      <c r="F8" s="1554"/>
      <c r="G8" s="1555"/>
      <c r="H8" s="1556"/>
      <c r="I8" s="1556"/>
      <c r="J8" s="1556"/>
      <c r="K8" s="1556"/>
      <c r="L8" s="1556"/>
      <c r="M8" s="1556"/>
      <c r="N8" s="1556"/>
      <c r="O8" s="1556"/>
      <c r="P8" s="1556"/>
      <c r="Q8" s="1556"/>
      <c r="R8" s="1556"/>
      <c r="S8" s="1556"/>
      <c r="T8" s="1556"/>
      <c r="U8" s="1556"/>
      <c r="V8" s="1556"/>
      <c r="W8" s="1556"/>
      <c r="X8" s="1556"/>
      <c r="Y8" s="1556"/>
      <c r="Z8" s="1556"/>
      <c r="AA8" s="1557"/>
    </row>
    <row r="9" spans="1:28">
      <c r="A9" s="1563"/>
      <c r="B9" s="1564"/>
      <c r="C9" s="1565" t="s">
        <v>693</v>
      </c>
      <c r="D9" s="1565"/>
      <c r="E9" s="1565"/>
      <c r="F9" s="1554"/>
      <c r="G9" s="1555"/>
      <c r="H9" s="1556"/>
      <c r="I9" s="1556"/>
      <c r="J9" s="1556"/>
      <c r="K9" s="1556"/>
      <c r="L9" s="1556"/>
      <c r="M9" s="1556"/>
      <c r="N9" s="1556"/>
      <c r="O9" s="1556"/>
      <c r="P9" s="1556"/>
      <c r="Q9" s="1556"/>
      <c r="R9" s="1556"/>
      <c r="S9" s="1556"/>
      <c r="T9" s="1556"/>
      <c r="U9" s="1556"/>
      <c r="V9" s="1556"/>
      <c r="W9" s="1556"/>
      <c r="X9" s="1556"/>
      <c r="Y9" s="1556"/>
      <c r="Z9" s="1556"/>
      <c r="AA9" s="1557"/>
      <c r="AB9" s="1867"/>
    </row>
    <row r="10" spans="1:28" ht="16.5" thickBot="1">
      <c r="A10" s="1563" t="s">
        <v>254</v>
      </c>
      <c r="B10" s="1566">
        <f>'Sch 2 -Rate of Return'!E14</f>
        <v>0</v>
      </c>
      <c r="C10" s="1567" t="s">
        <v>694</v>
      </c>
      <c r="D10" s="1567"/>
      <c r="E10" s="1567"/>
      <c r="F10" s="1556"/>
      <c r="G10" s="1556"/>
      <c r="H10" s="1556"/>
      <c r="I10" s="1556"/>
      <c r="J10" s="1556"/>
      <c r="K10" s="1556"/>
      <c r="L10" s="1556"/>
      <c r="M10" s="1556"/>
      <c r="N10" s="1556"/>
      <c r="O10" s="1556"/>
      <c r="P10" s="1556"/>
      <c r="Q10" s="1556"/>
      <c r="R10" s="1556"/>
      <c r="S10" s="1556"/>
      <c r="T10" s="1556"/>
      <c r="U10" s="1556"/>
      <c r="V10" s="1556"/>
      <c r="W10" s="1556"/>
      <c r="X10" s="1556"/>
      <c r="Y10" s="1556"/>
      <c r="Z10" s="1556"/>
      <c r="AA10" s="1557"/>
      <c r="AB10" s="1867"/>
    </row>
    <row r="11" spans="1:28" ht="19.5" thickBot="1">
      <c r="A11" s="1568"/>
      <c r="B11" s="1569">
        <f t="shared" ref="B11:I11" si="0">IF(B14="Coal", 1,IF(B14="Hydro",2,IF(B14="Geo-Therm", 1, IF(B14="Natural Gas", 3,IF(B14="Wind",3,IF(B14= "Form 1 LF",4,IF(B14="Form 1 SF",5,"")))))))</f>
        <v>3</v>
      </c>
      <c r="C11" s="1569">
        <f t="shared" si="0"/>
        <v>4</v>
      </c>
      <c r="D11" s="1569">
        <f t="shared" si="0"/>
        <v>1</v>
      </c>
      <c r="E11" s="1569">
        <f t="shared" si="0"/>
        <v>1</v>
      </c>
      <c r="F11" s="1570">
        <f t="shared" si="0"/>
        <v>3</v>
      </c>
      <c r="G11" s="1569">
        <f t="shared" si="0"/>
        <v>3</v>
      </c>
      <c r="H11" s="1569">
        <f t="shared" si="0"/>
        <v>3</v>
      </c>
      <c r="I11" s="1569">
        <f t="shared" si="0"/>
        <v>3</v>
      </c>
      <c r="J11" s="1571"/>
      <c r="K11" s="1571"/>
      <c r="L11" s="1571"/>
      <c r="M11" s="1571"/>
      <c r="N11" s="1571"/>
      <c r="O11" s="1571"/>
      <c r="P11" s="1571"/>
      <c r="Q11" s="1571"/>
      <c r="R11" s="1571"/>
      <c r="S11" s="1571"/>
      <c r="T11" s="1571"/>
      <c r="U11" s="1571"/>
      <c r="V11" s="1571"/>
      <c r="W11" s="1571"/>
      <c r="X11" s="1571"/>
      <c r="Y11" s="1571"/>
      <c r="Z11" s="1571"/>
      <c r="AA11" s="1572"/>
      <c r="AB11" s="1867"/>
    </row>
    <row r="12" spans="1:28" ht="19.5" thickBot="1">
      <c r="A12" s="1573" t="s">
        <v>732</v>
      </c>
      <c r="B12" s="1574"/>
      <c r="C12" s="1574"/>
      <c r="D12" s="1574"/>
      <c r="E12" s="1574"/>
      <c r="F12" s="1574"/>
      <c r="G12" s="1574"/>
      <c r="H12" s="1574"/>
      <c r="I12" s="1574"/>
      <c r="J12" s="1575"/>
      <c r="K12" s="1575"/>
      <c r="L12" s="1575"/>
      <c r="M12" s="1575"/>
      <c r="N12" s="1575"/>
      <c r="O12" s="1575"/>
      <c r="P12" s="1575"/>
      <c r="Q12" s="1575"/>
      <c r="R12" s="1575"/>
      <c r="S12" s="1575"/>
      <c r="T12" s="1575"/>
      <c r="U12" s="1575"/>
      <c r="V12" s="1575"/>
      <c r="W12" s="1575"/>
      <c r="X12" s="1575"/>
      <c r="Y12" s="1575"/>
      <c r="Z12" s="1575"/>
      <c r="AA12" s="1576" t="s">
        <v>257</v>
      </c>
    </row>
    <row r="13" spans="1:28" ht="57" thickBot="1">
      <c r="A13" s="1577" t="s">
        <v>255</v>
      </c>
      <c r="B13" s="1574"/>
      <c r="C13" s="1578" t="s">
        <v>662</v>
      </c>
      <c r="D13" s="1574"/>
      <c r="E13" s="1574"/>
      <c r="F13" s="1574"/>
      <c r="G13" s="1574"/>
      <c r="H13" s="1574"/>
      <c r="I13" s="1574"/>
      <c r="J13" s="1579"/>
      <c r="K13" s="1579"/>
      <c r="L13" s="1579"/>
      <c r="M13" s="1579"/>
      <c r="N13" s="1579"/>
      <c r="O13" s="1579"/>
      <c r="P13" s="1579"/>
      <c r="Q13" s="1579"/>
      <c r="R13" s="1579"/>
      <c r="S13" s="1579"/>
      <c r="T13" s="1579"/>
      <c r="U13" s="1579"/>
      <c r="V13" s="1579"/>
      <c r="W13" s="1579"/>
      <c r="X13" s="1579"/>
      <c r="Y13" s="1579"/>
      <c r="Z13" s="1579"/>
      <c r="AA13" s="1580"/>
    </row>
    <row r="14" spans="1:28" ht="16.5" thickBot="1">
      <c r="A14" s="1581" t="s">
        <v>256</v>
      </c>
      <c r="B14" s="1582" t="s">
        <v>663</v>
      </c>
      <c r="C14" s="1582" t="s">
        <v>664</v>
      </c>
      <c r="D14" s="1582" t="s">
        <v>665</v>
      </c>
      <c r="E14" s="1582" t="s">
        <v>666</v>
      </c>
      <c r="F14" s="1582" t="s">
        <v>667</v>
      </c>
      <c r="G14" s="1582" t="s">
        <v>667</v>
      </c>
      <c r="H14" s="1582" t="s">
        <v>667</v>
      </c>
      <c r="I14" s="1582" t="s">
        <v>667</v>
      </c>
      <c r="J14" s="1583"/>
      <c r="K14" s="1583"/>
      <c r="L14" s="1583"/>
      <c r="M14" s="1583"/>
      <c r="N14" s="1583"/>
      <c r="O14" s="1583"/>
      <c r="P14" s="1583"/>
      <c r="Q14" s="1583"/>
      <c r="R14" s="1583"/>
      <c r="S14" s="1583"/>
      <c r="T14" s="1583"/>
      <c r="U14" s="1583"/>
      <c r="V14" s="1583"/>
      <c r="W14" s="1583"/>
      <c r="X14" s="1583"/>
      <c r="Y14" s="1583"/>
      <c r="Z14" s="1583"/>
      <c r="AA14" s="1584"/>
    </row>
    <row r="15" spans="1:28">
      <c r="A15" s="1585" t="s">
        <v>483</v>
      </c>
      <c r="B15" s="1586"/>
      <c r="C15" s="1586"/>
      <c r="D15" s="1586"/>
      <c r="E15" s="1587"/>
      <c r="F15" s="1587"/>
      <c r="G15" s="1587"/>
      <c r="H15" s="1586"/>
      <c r="I15" s="1586"/>
      <c r="J15" s="1587"/>
      <c r="K15" s="1587"/>
      <c r="L15" s="1587"/>
      <c r="M15" s="1587"/>
      <c r="N15" s="1587"/>
      <c r="O15" s="1587"/>
      <c r="P15" s="1587"/>
      <c r="Q15" s="1587"/>
      <c r="R15" s="1587"/>
      <c r="S15" s="1587"/>
      <c r="T15" s="1587"/>
      <c r="U15" s="1587"/>
      <c r="V15" s="1587"/>
      <c r="W15" s="1587"/>
      <c r="X15" s="1587"/>
      <c r="Y15" s="1587"/>
      <c r="Z15" s="1587"/>
      <c r="AA15" s="1588">
        <f>SUM(B15:I15)</f>
        <v>0</v>
      </c>
    </row>
    <row r="16" spans="1:28">
      <c r="A16" s="1573"/>
      <c r="B16" s="1589"/>
      <c r="C16" s="1589"/>
      <c r="D16" s="1589"/>
      <c r="E16" s="1590"/>
      <c r="F16" s="1590"/>
      <c r="G16" s="1590"/>
      <c r="H16" s="1589"/>
      <c r="I16" s="1589"/>
      <c r="J16" s="1590"/>
      <c r="K16" s="1590"/>
      <c r="L16" s="1590"/>
      <c r="M16" s="1590"/>
      <c r="N16" s="1590"/>
      <c r="O16" s="1590"/>
      <c r="P16" s="1590"/>
      <c r="Q16" s="1590"/>
      <c r="R16" s="1590"/>
      <c r="S16" s="1590"/>
      <c r="T16" s="1590"/>
      <c r="U16" s="1590"/>
      <c r="V16" s="1590"/>
      <c r="W16" s="1590"/>
      <c r="X16" s="1590"/>
      <c r="Y16" s="1590"/>
      <c r="Z16" s="1590"/>
      <c r="AA16" s="1591"/>
    </row>
    <row r="17" spans="1:28">
      <c r="A17" s="1585" t="s">
        <v>669</v>
      </c>
      <c r="B17" s="1592"/>
      <c r="C17" s="1592"/>
      <c r="D17" s="1593"/>
      <c r="E17" s="1593"/>
      <c r="F17" s="1593"/>
      <c r="G17" s="1592"/>
      <c r="H17" s="1592"/>
      <c r="I17" s="1592"/>
      <c r="J17" s="1593"/>
      <c r="K17" s="1593"/>
      <c r="L17" s="1593"/>
      <c r="M17" s="1593"/>
      <c r="N17" s="1593"/>
      <c r="O17" s="1593"/>
      <c r="P17" s="1593"/>
      <c r="Q17" s="1593"/>
      <c r="R17" s="1593"/>
      <c r="S17" s="1593"/>
      <c r="T17" s="1593"/>
      <c r="U17" s="1593"/>
      <c r="V17" s="1593"/>
      <c r="W17" s="1593"/>
      <c r="X17" s="1593"/>
      <c r="Y17" s="1593"/>
      <c r="Z17" s="1593"/>
      <c r="AA17" s="1588">
        <f>SUM(B17:I17)</f>
        <v>0</v>
      </c>
    </row>
    <row r="18" spans="1:28">
      <c r="A18" s="1585" t="s">
        <v>670</v>
      </c>
      <c r="B18" s="1594"/>
      <c r="C18" s="1594"/>
      <c r="D18" s="1594"/>
      <c r="E18" s="1594"/>
      <c r="F18" s="1594"/>
      <c r="G18" s="1594"/>
      <c r="H18" s="1594"/>
      <c r="I18" s="1594"/>
      <c r="J18" s="1595"/>
      <c r="K18" s="1595"/>
      <c r="L18" s="1595"/>
      <c r="M18" s="1595"/>
      <c r="N18" s="1595"/>
      <c r="O18" s="1595"/>
      <c r="P18" s="1595"/>
      <c r="Q18" s="1595"/>
      <c r="R18" s="1595"/>
      <c r="S18" s="1595"/>
      <c r="T18" s="1595"/>
      <c r="U18" s="1595"/>
      <c r="V18" s="1595"/>
      <c r="W18" s="1595"/>
      <c r="X18" s="1595"/>
      <c r="Y18" s="1595"/>
      <c r="Z18" s="1595"/>
      <c r="AA18" s="1596">
        <f>-ABS(SUM(B18:I18))</f>
        <v>0</v>
      </c>
    </row>
    <row r="19" spans="1:28">
      <c r="A19" s="1573"/>
      <c r="B19" s="1597"/>
      <c r="C19" s="1597"/>
      <c r="D19" s="1597"/>
      <c r="E19" s="1597"/>
      <c r="F19" s="1597"/>
      <c r="G19" s="1597"/>
      <c r="H19" s="1597"/>
      <c r="I19" s="1597"/>
      <c r="J19" s="1598"/>
      <c r="K19" s="1598"/>
      <c r="L19" s="1598"/>
      <c r="M19" s="1598"/>
      <c r="N19" s="1598"/>
      <c r="O19" s="1598"/>
      <c r="P19" s="1598"/>
      <c r="Q19" s="1598"/>
      <c r="R19" s="1598"/>
      <c r="S19" s="1598"/>
      <c r="T19" s="1598"/>
      <c r="U19" s="1598"/>
      <c r="V19" s="1598"/>
      <c r="W19" s="1598"/>
      <c r="X19" s="1598"/>
      <c r="Y19" s="1598"/>
      <c r="Z19" s="1598"/>
      <c r="AA19" s="1599"/>
    </row>
    <row r="20" spans="1:28">
      <c r="A20" s="1573" t="s">
        <v>671</v>
      </c>
      <c r="B20" s="1600"/>
      <c r="C20" s="1600"/>
      <c r="D20" s="1600"/>
      <c r="E20" s="1600"/>
      <c r="F20" s="1600"/>
      <c r="G20" s="1600"/>
      <c r="H20" s="1600"/>
      <c r="I20" s="1600"/>
      <c r="J20" s="1601"/>
      <c r="K20" s="1601"/>
      <c r="L20" s="1601"/>
      <c r="M20" s="1601"/>
      <c r="N20" s="1601"/>
      <c r="O20" s="1601"/>
      <c r="P20" s="1601"/>
      <c r="Q20" s="1601"/>
      <c r="R20" s="1601"/>
      <c r="S20" s="1601"/>
      <c r="T20" s="1601"/>
      <c r="U20" s="1601"/>
      <c r="V20" s="1601"/>
      <c r="W20" s="1601"/>
      <c r="X20" s="1601"/>
      <c r="Y20" s="1601"/>
      <c r="Z20" s="1601"/>
      <c r="AA20" s="1591">
        <f>AA17+AA18</f>
        <v>0</v>
      </c>
    </row>
    <row r="21" spans="1:28">
      <c r="A21" s="1585" t="s">
        <v>672</v>
      </c>
      <c r="B21" s="1594"/>
      <c r="C21" s="1594"/>
      <c r="D21" s="1594"/>
      <c r="E21" s="1594"/>
      <c r="F21" s="1594"/>
      <c r="G21" s="1594"/>
      <c r="H21" s="1594"/>
      <c r="I21" s="1594"/>
      <c r="J21" s="1595"/>
      <c r="K21" s="1595"/>
      <c r="L21" s="1595"/>
      <c r="M21" s="1595"/>
      <c r="N21" s="1595"/>
      <c r="O21" s="1595"/>
      <c r="P21" s="1595"/>
      <c r="Q21" s="1595"/>
      <c r="R21" s="1595"/>
      <c r="S21" s="1595"/>
      <c r="T21" s="1595"/>
      <c r="U21" s="1595"/>
      <c r="V21" s="1595"/>
      <c r="W21" s="1595"/>
      <c r="X21" s="1595"/>
      <c r="Y21" s="1595"/>
      <c r="Z21" s="1595"/>
      <c r="AA21" s="1588">
        <f>SUM(B21:I21)</f>
        <v>0</v>
      </c>
    </row>
    <row r="22" spans="1:28">
      <c r="A22" s="1602" t="s">
        <v>673</v>
      </c>
      <c r="B22" s="1603" t="s">
        <v>218</v>
      </c>
      <c r="C22" s="1604"/>
      <c r="D22" s="1604"/>
      <c r="E22" s="1604"/>
      <c r="F22" s="1604"/>
      <c r="G22" s="1604"/>
      <c r="H22" s="1605"/>
      <c r="I22" s="1605"/>
      <c r="J22" s="1606"/>
      <c r="K22" s="1606"/>
      <c r="L22" s="1606"/>
      <c r="M22" s="1606"/>
      <c r="N22" s="1606"/>
      <c r="O22" s="1606"/>
      <c r="P22" s="1606"/>
      <c r="Q22" s="1606"/>
      <c r="R22" s="1606"/>
      <c r="S22" s="1606"/>
      <c r="T22" s="1606"/>
      <c r="U22" s="1606"/>
      <c r="V22" s="1606"/>
      <c r="W22" s="1606"/>
      <c r="X22" s="1606"/>
      <c r="Y22" s="1606"/>
      <c r="Z22" s="1606"/>
      <c r="AA22" s="1673">
        <f>'Sch 1- Rate Base '!G114*Ratios!R55</f>
        <v>0</v>
      </c>
      <c r="AB22" s="122" t="s">
        <v>91</v>
      </c>
    </row>
    <row r="23" spans="1:28">
      <c r="A23" s="1602" t="s">
        <v>674</v>
      </c>
      <c r="B23" s="1603" t="s">
        <v>360</v>
      </c>
      <c r="C23" s="1604"/>
      <c r="D23" s="1604"/>
      <c r="E23" s="1604"/>
      <c r="F23" s="1604"/>
      <c r="G23" s="1604"/>
      <c r="H23" s="1605"/>
      <c r="I23" s="1605"/>
      <c r="J23" s="1606"/>
      <c r="K23" s="1606"/>
      <c r="L23" s="1606"/>
      <c r="M23" s="1606"/>
      <c r="N23" s="1606"/>
      <c r="O23" s="1606"/>
      <c r="P23" s="1606"/>
      <c r="Q23" s="1606"/>
      <c r="R23" s="1606"/>
      <c r="S23" s="1606"/>
      <c r="T23" s="1606"/>
      <c r="U23" s="1606"/>
      <c r="V23" s="1606"/>
      <c r="W23" s="1606"/>
      <c r="X23" s="1606"/>
      <c r="Y23" s="1606"/>
      <c r="Z23" s="1606"/>
      <c r="AA23" s="1673">
        <f>Ratios!R39-'Sch 1- Rate Base '!G75*Ratios!R40</f>
        <v>0</v>
      </c>
      <c r="AB23" s="122" t="s">
        <v>700</v>
      </c>
    </row>
    <row r="24" spans="1:28">
      <c r="A24" s="1608" t="s">
        <v>695</v>
      </c>
      <c r="B24" s="1609"/>
      <c r="C24" s="1610"/>
      <c r="D24" s="1610"/>
      <c r="E24" s="1610"/>
      <c r="F24" s="1610"/>
      <c r="G24" s="1610"/>
      <c r="H24" s="1611"/>
      <c r="I24" s="1611"/>
      <c r="J24" s="1612"/>
      <c r="K24" s="1612"/>
      <c r="L24" s="1612"/>
      <c r="M24" s="1612"/>
      <c r="N24" s="1612"/>
      <c r="O24" s="1612"/>
      <c r="P24" s="1612"/>
      <c r="Q24" s="1612"/>
      <c r="R24" s="1612"/>
      <c r="S24" s="1612"/>
      <c r="T24" s="1612"/>
      <c r="U24" s="1612"/>
      <c r="V24" s="1612"/>
      <c r="W24" s="1612"/>
      <c r="X24" s="1612"/>
      <c r="Y24" s="1612"/>
      <c r="Z24" s="1612"/>
      <c r="AA24" s="1674">
        <f>('Sch 1- Rate Base '!H17+'Sch 1- Rate Base '!H18)*Ratios!R3</f>
        <v>0</v>
      </c>
      <c r="AB24" s="122" t="s">
        <v>701</v>
      </c>
    </row>
    <row r="25" spans="1:28">
      <c r="A25" s="1608" t="s">
        <v>696</v>
      </c>
      <c r="B25" s="1609"/>
      <c r="C25" s="1610"/>
      <c r="D25" s="1610"/>
      <c r="E25" s="1610"/>
      <c r="F25" s="1610"/>
      <c r="G25" s="1610"/>
      <c r="H25" s="1611"/>
      <c r="I25" s="1611"/>
      <c r="J25" s="1612"/>
      <c r="K25" s="1612"/>
      <c r="L25" s="1612"/>
      <c r="M25" s="1612"/>
      <c r="N25" s="1612"/>
      <c r="O25" s="1612"/>
      <c r="P25" s="1612"/>
      <c r="Q25" s="1612"/>
      <c r="R25" s="1612"/>
      <c r="S25" s="1612"/>
      <c r="T25" s="1612"/>
      <c r="U25" s="1612"/>
      <c r="V25" s="1612"/>
      <c r="W25" s="1612"/>
      <c r="X25" s="1612"/>
      <c r="Y25" s="1612"/>
      <c r="Z25" s="1612"/>
      <c r="AA25" s="1674">
        <f>Ratios!R3*'Sch 1- Rate Base '!H92</f>
        <v>0</v>
      </c>
      <c r="AB25" s="122" t="s">
        <v>701</v>
      </c>
    </row>
    <row r="26" spans="1:28">
      <c r="A26" s="1608" t="s">
        <v>207</v>
      </c>
      <c r="B26" s="1609"/>
      <c r="C26" s="1610"/>
      <c r="D26" s="1610"/>
      <c r="E26" s="1610"/>
      <c r="F26" s="1610"/>
      <c r="G26" s="1610"/>
      <c r="H26" s="1611"/>
      <c r="I26" s="1611"/>
      <c r="J26" s="1612"/>
      <c r="K26" s="1612"/>
      <c r="L26" s="1612"/>
      <c r="M26" s="1612"/>
      <c r="N26" s="1612"/>
      <c r="O26" s="1612"/>
      <c r="P26" s="1612"/>
      <c r="Q26" s="1612"/>
      <c r="R26" s="1612"/>
      <c r="S26" s="1612"/>
      <c r="T26" s="1612"/>
      <c r="U26" s="1612"/>
      <c r="V26" s="1612"/>
      <c r="W26" s="1612"/>
      <c r="X26" s="1612"/>
      <c r="Y26" s="1612"/>
      <c r="Z26" s="1612"/>
      <c r="AA26" s="1674">
        <f>Ratios!R3*'Sch 1- Rate Base '!H99</f>
        <v>0</v>
      </c>
      <c r="AB26" s="122" t="s">
        <v>701</v>
      </c>
    </row>
    <row r="27" spans="1:28" ht="31.5">
      <c r="A27" s="1608" t="s">
        <v>376</v>
      </c>
      <c r="B27" s="1609"/>
      <c r="C27" s="1610"/>
      <c r="D27" s="1610"/>
      <c r="E27" s="1610"/>
      <c r="F27" s="1610"/>
      <c r="G27" s="1610"/>
      <c r="H27" s="1611"/>
      <c r="I27" s="1611"/>
      <c r="J27" s="1612"/>
      <c r="K27" s="1612"/>
      <c r="L27" s="1612"/>
      <c r="M27" s="1612"/>
      <c r="N27" s="1612"/>
      <c r="O27" s="1612"/>
      <c r="P27" s="1612"/>
      <c r="Q27" s="1612"/>
      <c r="R27" s="1612"/>
      <c r="S27" s="1612"/>
      <c r="T27" s="1612"/>
      <c r="U27" s="1612"/>
      <c r="V27" s="1612"/>
      <c r="W27" s="1612"/>
      <c r="X27" s="1612"/>
      <c r="Y27" s="1612"/>
      <c r="Z27" s="1612"/>
      <c r="AA27" s="1675">
        <f>Ratios!R3*('Sch 1- Rate Base '!H104+'Sch 1- Rate Base '!H105)</f>
        <v>0</v>
      </c>
      <c r="AB27" s="122" t="s">
        <v>701</v>
      </c>
    </row>
    <row r="28" spans="1:28" ht="31.5">
      <c r="A28" s="1608" t="s">
        <v>697</v>
      </c>
      <c r="B28" s="1609"/>
      <c r="C28" s="1610"/>
      <c r="D28" s="1610"/>
      <c r="E28" s="1610"/>
      <c r="F28" s="1610"/>
      <c r="G28" s="1610"/>
      <c r="H28" s="1611"/>
      <c r="I28" s="1611"/>
      <c r="J28" s="1612"/>
      <c r="K28" s="1612"/>
      <c r="L28" s="1612"/>
      <c r="M28" s="1612"/>
      <c r="N28" s="1612"/>
      <c r="O28" s="1612"/>
      <c r="P28" s="1612"/>
      <c r="Q28" s="1612"/>
      <c r="R28" s="1612"/>
      <c r="S28" s="1612"/>
      <c r="T28" s="1612"/>
      <c r="U28" s="1612"/>
      <c r="V28" s="1612"/>
      <c r="W28" s="1612"/>
      <c r="X28" s="1612"/>
      <c r="Y28" s="1612"/>
      <c r="Z28" s="1612"/>
      <c r="AA28" s="1674">
        <f>Ratios!R55*('Sch 1- Rate Base '!H119+'Sch 1- Rate Base '!H120)+Ratios!R3*('Sch 1- Rate Base '!H113+'Sch 1- Rate Base '!H117+'Sch 1- Rate Base '!H118)</f>
        <v>0</v>
      </c>
      <c r="AB28" s="122" t="s">
        <v>702</v>
      </c>
    </row>
    <row r="29" spans="1:28" ht="47.25">
      <c r="A29" s="1608" t="s">
        <v>698</v>
      </c>
      <c r="B29" s="1609"/>
      <c r="C29" s="1610"/>
      <c r="D29" s="1610"/>
      <c r="E29" s="1610"/>
      <c r="F29" s="1610"/>
      <c r="G29" s="1610"/>
      <c r="H29" s="1611"/>
      <c r="I29" s="1611"/>
      <c r="J29" s="1612"/>
      <c r="K29" s="1612"/>
      <c r="L29" s="1612"/>
      <c r="M29" s="1612"/>
      <c r="N29" s="1612"/>
      <c r="O29" s="1612"/>
      <c r="P29" s="1612"/>
      <c r="Q29" s="1612"/>
      <c r="R29" s="1612"/>
      <c r="S29" s="1612"/>
      <c r="T29" s="1612"/>
      <c r="U29" s="1612"/>
      <c r="V29" s="1612"/>
      <c r="W29" s="1612"/>
      <c r="X29" s="1612"/>
      <c r="Y29" s="1612"/>
      <c r="Z29" s="1612"/>
      <c r="AA29" s="1674">
        <f>Ratios!R64*('Sch 1- Rate Base '!H128+'Sch 1- Rate Base '!H134+'Sch 1- Rate Base '!H138)+Ratios!R3*('Sch 1- Rate Base '!H130+'Sch 1- Rate Base '!H131+'Sch 1- Rate Base '!H135+'Sch 1- Rate Base '!H136)</f>
        <v>0</v>
      </c>
      <c r="AB29" s="122" t="s">
        <v>703</v>
      </c>
    </row>
    <row r="30" spans="1:28" ht="31.5">
      <c r="A30" s="1608" t="s">
        <v>699</v>
      </c>
      <c r="B30" s="1609"/>
      <c r="C30" s="1610"/>
      <c r="D30" s="1610"/>
      <c r="E30" s="1610"/>
      <c r="F30" s="1610"/>
      <c r="G30" s="1610"/>
      <c r="H30" s="1611"/>
      <c r="I30" s="1611"/>
      <c r="J30" s="1612"/>
      <c r="K30" s="1612"/>
      <c r="L30" s="1612"/>
      <c r="M30" s="1612"/>
      <c r="N30" s="1612"/>
      <c r="O30" s="1612"/>
      <c r="P30" s="1612"/>
      <c r="Q30" s="1612"/>
      <c r="R30" s="1612"/>
      <c r="S30" s="1612"/>
      <c r="T30" s="1612"/>
      <c r="U30" s="1612"/>
      <c r="V30" s="1612"/>
      <c r="W30" s="1612"/>
      <c r="X30" s="1612"/>
      <c r="Y30" s="1612"/>
      <c r="Z30" s="1612"/>
      <c r="AA30" s="1674">
        <f>Ratios!R3*('Sch 1- Rate Base '!H153+'Sch 1- Rate Base '!H154+'Sch 1- Rate Base '!H155)+Ratios!R64*('Sch 1- Rate Base '!H157)</f>
        <v>0</v>
      </c>
      <c r="AB30" s="122" t="s">
        <v>704</v>
      </c>
    </row>
    <row r="31" spans="1:28" ht="9.75" customHeight="1">
      <c r="A31" s="1613"/>
      <c r="B31" s="1614"/>
      <c r="C31" s="1600"/>
      <c r="D31" s="1600"/>
      <c r="E31" s="1600"/>
      <c r="F31" s="1600"/>
      <c r="G31" s="1600"/>
      <c r="H31" s="1615"/>
      <c r="I31" s="1615"/>
      <c r="J31" s="1616"/>
      <c r="K31" s="1616"/>
      <c r="L31" s="1616"/>
      <c r="M31" s="1616"/>
      <c r="N31" s="1616"/>
      <c r="O31" s="1616"/>
      <c r="P31" s="1616"/>
      <c r="Q31" s="1616"/>
      <c r="R31" s="1616"/>
      <c r="S31" s="1616"/>
      <c r="T31" s="1616"/>
      <c r="U31" s="1616"/>
      <c r="V31" s="1616"/>
      <c r="W31" s="1616"/>
      <c r="X31" s="1616"/>
      <c r="Y31" s="1616"/>
      <c r="Z31" s="1616"/>
      <c r="AA31" s="1591"/>
    </row>
    <row r="32" spans="1:28">
      <c r="A32" s="1617" t="s">
        <v>705</v>
      </c>
      <c r="B32" s="1618"/>
      <c r="C32" s="1618"/>
      <c r="D32" s="1618"/>
      <c r="E32" s="1618"/>
      <c r="F32" s="1618"/>
      <c r="G32" s="1618"/>
      <c r="H32" s="1618"/>
      <c r="I32" s="1618"/>
      <c r="J32" s="1619"/>
      <c r="K32" s="1619"/>
      <c r="L32" s="1619"/>
      <c r="M32" s="1619"/>
      <c r="N32" s="1619"/>
      <c r="O32" s="1619"/>
      <c r="P32" s="1619"/>
      <c r="Q32" s="1619"/>
      <c r="R32" s="1619"/>
      <c r="S32" s="1619"/>
      <c r="T32" s="1619"/>
      <c r="U32" s="1619"/>
      <c r="V32" s="1619"/>
      <c r="W32" s="1619"/>
      <c r="X32" s="1619"/>
      <c r="Y32" s="1619"/>
      <c r="Z32" s="1619"/>
      <c r="AA32" s="1620">
        <f>SUM(AA20:AA30)</f>
        <v>0</v>
      </c>
    </row>
    <row r="33" spans="1:27">
      <c r="A33" s="1621" t="s">
        <v>249</v>
      </c>
      <c r="B33" s="1622"/>
      <c r="C33" s="1622"/>
      <c r="D33" s="1622"/>
      <c r="E33" s="1622"/>
      <c r="F33" s="1622"/>
      <c r="G33" s="1622"/>
      <c r="H33" s="1622"/>
      <c r="I33" s="1622"/>
      <c r="J33" s="1623"/>
      <c r="K33" s="1623"/>
      <c r="L33" s="1623"/>
      <c r="M33" s="1623"/>
      <c r="N33" s="1623"/>
      <c r="O33" s="1623"/>
      <c r="P33" s="1623"/>
      <c r="Q33" s="1623"/>
      <c r="R33" s="1623"/>
      <c r="S33" s="1623"/>
      <c r="T33" s="1623"/>
      <c r="U33" s="1623"/>
      <c r="V33" s="1623"/>
      <c r="W33" s="1623"/>
      <c r="X33" s="1623"/>
      <c r="Y33" s="1623"/>
      <c r="Z33" s="1623"/>
      <c r="AA33" s="1624">
        <f>$B$10</f>
        <v>0</v>
      </c>
    </row>
    <row r="34" spans="1:27">
      <c r="A34" s="1617" t="s">
        <v>706</v>
      </c>
      <c r="B34" s="1618"/>
      <c r="C34" s="1618"/>
      <c r="D34" s="1618"/>
      <c r="E34" s="1618"/>
      <c r="F34" s="1618"/>
      <c r="G34" s="1618"/>
      <c r="H34" s="1618"/>
      <c r="I34" s="1618"/>
      <c r="J34" s="1618"/>
      <c r="K34" s="1618"/>
      <c r="L34" s="1618"/>
      <c r="M34" s="1618"/>
      <c r="N34" s="1618"/>
      <c r="O34" s="1618"/>
      <c r="P34" s="1618"/>
      <c r="Q34" s="1618"/>
      <c r="R34" s="1618"/>
      <c r="S34" s="1618"/>
      <c r="T34" s="1618"/>
      <c r="U34" s="1618"/>
      <c r="V34" s="1618"/>
      <c r="W34" s="1618"/>
      <c r="X34" s="1618"/>
      <c r="Y34" s="1618"/>
      <c r="Z34" s="1618"/>
      <c r="AA34" s="1625">
        <f>AA33*AA32</f>
        <v>0</v>
      </c>
    </row>
    <row r="35" spans="1:27">
      <c r="A35" s="1573"/>
      <c r="B35" s="1600"/>
      <c r="C35" s="1600"/>
      <c r="D35" s="1600"/>
      <c r="E35" s="1601"/>
      <c r="F35" s="1601"/>
      <c r="G35" s="1601"/>
      <c r="H35" s="1600"/>
      <c r="I35" s="1600"/>
      <c r="J35" s="1601"/>
      <c r="K35" s="1601"/>
      <c r="L35" s="1601"/>
      <c r="M35" s="1601"/>
      <c r="N35" s="1601"/>
      <c r="O35" s="1601"/>
      <c r="P35" s="1601"/>
      <c r="Q35" s="1601"/>
      <c r="R35" s="1601"/>
      <c r="S35" s="1601"/>
      <c r="T35" s="1601"/>
      <c r="U35" s="1601"/>
      <c r="V35" s="1601"/>
      <c r="W35" s="1601"/>
      <c r="X35" s="1601"/>
      <c r="Y35" s="1601"/>
      <c r="Z35" s="1601"/>
      <c r="AA35" s="1591"/>
    </row>
    <row r="36" spans="1:27">
      <c r="A36" s="1626" t="s">
        <v>89</v>
      </c>
      <c r="B36" s="1600"/>
      <c r="C36" s="1600"/>
      <c r="D36" s="1600"/>
      <c r="E36" s="1601"/>
      <c r="F36" s="1601"/>
      <c r="G36" s="1601"/>
      <c r="H36" s="1600"/>
      <c r="I36" s="1600"/>
      <c r="J36" s="1601"/>
      <c r="K36" s="1601"/>
      <c r="L36" s="1601"/>
      <c r="M36" s="1601"/>
      <c r="N36" s="1601"/>
      <c r="O36" s="1601"/>
      <c r="P36" s="1601"/>
      <c r="Q36" s="1601"/>
      <c r="R36" s="1601"/>
      <c r="S36" s="1601"/>
      <c r="T36" s="1601"/>
      <c r="U36" s="1601"/>
      <c r="V36" s="1601"/>
      <c r="W36" s="1601"/>
      <c r="X36" s="1601"/>
      <c r="Y36" s="1601"/>
      <c r="Z36" s="1601"/>
      <c r="AA36" s="1591"/>
    </row>
    <row r="37" spans="1:27" ht="18" customHeight="1">
      <c r="A37" s="1627" t="s">
        <v>707</v>
      </c>
      <c r="B37" s="1610"/>
      <c r="C37" s="1610"/>
      <c r="D37" s="1610"/>
      <c r="E37" s="1628"/>
      <c r="F37" s="1628"/>
      <c r="G37" s="1628"/>
      <c r="H37" s="1610"/>
      <c r="I37" s="1610"/>
      <c r="J37" s="1628"/>
      <c r="K37" s="1628"/>
      <c r="L37" s="1628"/>
      <c r="M37" s="1628"/>
      <c r="N37" s="1628"/>
      <c r="O37" s="1628"/>
      <c r="P37" s="1628"/>
      <c r="Q37" s="1628"/>
      <c r="R37" s="1628"/>
      <c r="S37" s="1628"/>
      <c r="T37" s="1628"/>
      <c r="U37" s="1628"/>
      <c r="V37" s="1628"/>
      <c r="W37" s="1628"/>
      <c r="X37" s="1628"/>
      <c r="Y37" s="1628"/>
      <c r="Z37" s="1628"/>
      <c r="AA37" s="1674">
        <f>Ratios!R8*('Sch 3 - Expenses'!H108+'Sch 3 - Expenses'!H109)</f>
        <v>0</v>
      </c>
    </row>
    <row r="38" spans="1:27" ht="32.25" customHeight="1">
      <c r="A38" s="1629" t="s">
        <v>708</v>
      </c>
      <c r="B38" s="1592"/>
      <c r="C38" s="1592"/>
      <c r="D38" s="1592"/>
      <c r="E38" s="1593"/>
      <c r="F38" s="1593"/>
      <c r="G38" s="1593"/>
      <c r="H38" s="1592"/>
      <c r="I38" s="1592"/>
      <c r="J38" s="1593"/>
      <c r="K38" s="1593"/>
      <c r="L38" s="1593"/>
      <c r="M38" s="1593"/>
      <c r="N38" s="1593"/>
      <c r="O38" s="1593"/>
      <c r="P38" s="1593"/>
      <c r="Q38" s="1593"/>
      <c r="R38" s="1593"/>
      <c r="S38" s="1593"/>
      <c r="T38" s="1593"/>
      <c r="U38" s="1593"/>
      <c r="V38" s="1593"/>
      <c r="W38" s="1593"/>
      <c r="X38" s="1593"/>
      <c r="Y38" s="1593"/>
      <c r="Z38" s="1593"/>
      <c r="AA38" s="1588">
        <f>SUM(B38:I38)</f>
        <v>0</v>
      </c>
    </row>
    <row r="39" spans="1:27">
      <c r="A39" s="1630" t="s">
        <v>84</v>
      </c>
      <c r="B39" s="1631" t="s">
        <v>361</v>
      </c>
      <c r="C39" s="1632"/>
      <c r="D39" s="1632"/>
      <c r="E39" s="1632"/>
      <c r="F39" s="1632"/>
      <c r="G39" s="1632"/>
      <c r="H39" s="1632"/>
      <c r="I39" s="1632"/>
      <c r="J39" s="1633"/>
      <c r="K39" s="1633"/>
      <c r="L39" s="1633"/>
      <c r="M39" s="1633"/>
      <c r="N39" s="1633"/>
      <c r="O39" s="1633"/>
      <c r="P39" s="1633"/>
      <c r="Q39" s="1633"/>
      <c r="R39" s="1633"/>
      <c r="S39" s="1633"/>
      <c r="T39" s="1633"/>
      <c r="U39" s="1633"/>
      <c r="V39" s="1633"/>
      <c r="W39" s="1633"/>
      <c r="X39" s="1633"/>
      <c r="Y39" s="1633"/>
      <c r="Z39" s="1633"/>
      <c r="AA39" s="1674">
        <f>Ratios!R40*'Sch 3 - Expenses'!H107</f>
        <v>0</v>
      </c>
    </row>
    <row r="40" spans="1:27">
      <c r="A40" s="1634" t="s">
        <v>709</v>
      </c>
      <c r="B40" s="1635"/>
      <c r="C40" s="1635"/>
      <c r="D40" s="1635"/>
      <c r="E40" s="1636"/>
      <c r="F40" s="1636"/>
      <c r="G40" s="1636"/>
      <c r="H40" s="1635"/>
      <c r="I40" s="1635"/>
      <c r="J40" s="1636"/>
      <c r="K40" s="1636"/>
      <c r="L40" s="1636"/>
      <c r="M40" s="1636"/>
      <c r="N40" s="1636"/>
      <c r="O40" s="1636"/>
      <c r="P40" s="1636"/>
      <c r="Q40" s="1636"/>
      <c r="R40" s="1636"/>
      <c r="S40" s="1636"/>
      <c r="T40" s="1636"/>
      <c r="U40" s="1636"/>
      <c r="V40" s="1636"/>
      <c r="W40" s="1636"/>
      <c r="X40" s="1636"/>
      <c r="Y40" s="1636"/>
      <c r="Z40" s="1636"/>
      <c r="AA40" s="1637">
        <f>SUM(AA37:AA39)</f>
        <v>0</v>
      </c>
    </row>
    <row r="41" spans="1:27">
      <c r="A41" s="1626"/>
      <c r="B41" s="1600"/>
      <c r="C41" s="1600"/>
      <c r="D41" s="1600"/>
      <c r="E41" s="1601"/>
      <c r="F41" s="1601"/>
      <c r="G41" s="1601"/>
      <c r="H41" s="1600"/>
      <c r="I41" s="1600"/>
      <c r="J41" s="1601"/>
      <c r="K41" s="1601"/>
      <c r="L41" s="1601"/>
      <c r="M41" s="1601"/>
      <c r="N41" s="1601"/>
      <c r="O41" s="1601"/>
      <c r="P41" s="1601"/>
      <c r="Q41" s="1601"/>
      <c r="R41" s="1601"/>
      <c r="S41" s="1601"/>
      <c r="T41" s="1601"/>
      <c r="U41" s="1601"/>
      <c r="V41" s="1601"/>
      <c r="W41" s="1601"/>
      <c r="X41" s="1601"/>
      <c r="Y41" s="1601"/>
      <c r="Z41" s="1601"/>
      <c r="AA41" s="1591"/>
    </row>
    <row r="42" spans="1:27">
      <c r="A42" s="1638" t="s">
        <v>710</v>
      </c>
      <c r="B42" s="1610"/>
      <c r="C42" s="1610"/>
      <c r="D42" s="1628"/>
      <c r="E42" s="1628"/>
      <c r="F42" s="1628"/>
      <c r="G42" s="1628"/>
      <c r="H42" s="1610"/>
      <c r="I42" s="1610"/>
      <c r="J42" s="1628"/>
      <c r="K42" s="1628"/>
      <c r="L42" s="1628"/>
      <c r="M42" s="1628"/>
      <c r="N42" s="1628"/>
      <c r="O42" s="1628"/>
      <c r="P42" s="1628"/>
      <c r="Q42" s="1628"/>
      <c r="R42" s="1628"/>
      <c r="S42" s="1628"/>
      <c r="T42" s="1628"/>
      <c r="U42" s="1628"/>
      <c r="V42" s="1628"/>
      <c r="W42" s="1628"/>
      <c r="X42" s="1628"/>
      <c r="Y42" s="1628"/>
      <c r="Z42" s="1628"/>
      <c r="AA42" s="1674">
        <f>Ratios!R8*'Sch 3 - Expenses'!H50</f>
        <v>0</v>
      </c>
    </row>
    <row r="43" spans="1:27">
      <c r="A43" s="1639" t="s">
        <v>711</v>
      </c>
      <c r="B43" s="1592"/>
      <c r="C43" s="1592"/>
      <c r="D43" s="1593"/>
      <c r="E43" s="1640"/>
      <c r="F43" s="1640"/>
      <c r="G43" s="1592"/>
      <c r="H43" s="1592"/>
      <c r="I43" s="1592"/>
      <c r="J43" s="1593"/>
      <c r="K43" s="1593"/>
      <c r="L43" s="1593"/>
      <c r="M43" s="1593"/>
      <c r="N43" s="1593"/>
      <c r="O43" s="1593"/>
      <c r="P43" s="1593"/>
      <c r="Q43" s="1593"/>
      <c r="R43" s="1593"/>
      <c r="S43" s="1593"/>
      <c r="T43" s="1593"/>
      <c r="U43" s="1593"/>
      <c r="V43" s="1593"/>
      <c r="W43" s="1593"/>
      <c r="X43" s="1593"/>
      <c r="Y43" s="1593"/>
      <c r="Z43" s="1593"/>
      <c r="AA43" s="1588">
        <f>SUM(B43:I43)</f>
        <v>0</v>
      </c>
    </row>
    <row r="44" spans="1:27">
      <c r="A44" s="1639" t="s">
        <v>712</v>
      </c>
      <c r="B44" s="1592"/>
      <c r="C44" s="1592"/>
      <c r="D44" s="1592"/>
      <c r="E44" s="1592"/>
      <c r="F44" s="1640"/>
      <c r="G44" s="1592"/>
      <c r="H44" s="1592"/>
      <c r="I44" s="1592"/>
      <c r="J44" s="1593"/>
      <c r="K44" s="1593"/>
      <c r="L44" s="1593"/>
      <c r="M44" s="1593"/>
      <c r="N44" s="1593"/>
      <c r="O44" s="1593"/>
      <c r="P44" s="1593"/>
      <c r="Q44" s="1593"/>
      <c r="R44" s="1593"/>
      <c r="S44" s="1593"/>
      <c r="T44" s="1593"/>
      <c r="U44" s="1593"/>
      <c r="V44" s="1593"/>
      <c r="W44" s="1593"/>
      <c r="X44" s="1593"/>
      <c r="Y44" s="1593"/>
      <c r="Z44" s="1593"/>
      <c r="AA44" s="1588">
        <f>SUM(B44:I44)</f>
        <v>0</v>
      </c>
    </row>
    <row r="45" spans="1:27">
      <c r="A45" s="1585" t="s">
        <v>484</v>
      </c>
      <c r="B45" s="1592"/>
      <c r="C45" s="1592"/>
      <c r="D45" s="1592"/>
      <c r="E45" s="1592"/>
      <c r="F45" s="1640"/>
      <c r="G45" s="1592"/>
      <c r="H45" s="1592"/>
      <c r="I45" s="1592"/>
      <c r="J45" s="1593"/>
      <c r="K45" s="1593"/>
      <c r="L45" s="1593"/>
      <c r="M45" s="1593"/>
      <c r="N45" s="1593"/>
      <c r="O45" s="1593"/>
      <c r="P45" s="1593"/>
      <c r="Q45" s="1593"/>
      <c r="R45" s="1593"/>
      <c r="S45" s="1593"/>
      <c r="T45" s="1593"/>
      <c r="U45" s="1593"/>
      <c r="V45" s="1593"/>
      <c r="W45" s="1593"/>
      <c r="X45" s="1593"/>
      <c r="Y45" s="1593"/>
      <c r="Z45" s="1593"/>
      <c r="AA45" s="1588">
        <f>SUM(B45:I45)</f>
        <v>0</v>
      </c>
    </row>
    <row r="46" spans="1:27">
      <c r="A46" s="1602" t="s">
        <v>713</v>
      </c>
      <c r="B46" s="1641" t="s">
        <v>214</v>
      </c>
      <c r="C46" s="1641"/>
      <c r="D46" s="1641"/>
      <c r="E46" s="1641"/>
      <c r="F46" s="1641"/>
      <c r="G46" s="1641"/>
      <c r="H46" s="1604"/>
      <c r="I46" s="1604"/>
      <c r="J46" s="1641"/>
      <c r="K46" s="1641"/>
      <c r="L46" s="1641"/>
      <c r="M46" s="1641"/>
      <c r="N46" s="1641"/>
      <c r="O46" s="1641"/>
      <c r="P46" s="1641"/>
      <c r="Q46" s="1641"/>
      <c r="R46" s="1641"/>
      <c r="S46" s="1641"/>
      <c r="T46" s="1641"/>
      <c r="U46" s="1641"/>
      <c r="V46" s="1641"/>
      <c r="W46" s="1641"/>
      <c r="X46" s="1641"/>
      <c r="Y46" s="1641"/>
      <c r="Z46" s="1641"/>
      <c r="AA46" s="1673">
        <f>Ratios!R64*('Sch 3 - Expenses'!H70+'Sch 3 - Expenses'!H71-'Sch 3 - Expenses'!H72+'Sch 3 - Expenses'!H73)+('Sch 3 - Expenses'!H76+'Sch 3 - Expenses'!H7+'Sch 3 - Expenses'!H78)*Ratios!R22-('Sch 3 - Expenses'!H81)*Ratios!R64+'Sch 3 - Expenses'!G86*Ratios!R79</f>
        <v>0</v>
      </c>
    </row>
    <row r="47" spans="1:27">
      <c r="A47" s="1585" t="s">
        <v>714</v>
      </c>
      <c r="B47" s="1592"/>
      <c r="C47" s="1592">
        <f>'3-YEAR PP &amp; OSS Worksheet'!D12</f>
        <v>0</v>
      </c>
      <c r="D47" s="1593"/>
      <c r="E47" s="1593"/>
      <c r="F47" s="1593"/>
      <c r="G47" s="1593"/>
      <c r="H47" s="1593"/>
      <c r="I47" s="1593"/>
      <c r="J47" s="1593"/>
      <c r="K47" s="1593"/>
      <c r="L47" s="1593"/>
      <c r="M47" s="1593"/>
      <c r="N47" s="1593"/>
      <c r="O47" s="1593"/>
      <c r="P47" s="1593"/>
      <c r="Q47" s="1593"/>
      <c r="R47" s="1593"/>
      <c r="S47" s="1593"/>
      <c r="T47" s="1593"/>
      <c r="U47" s="1593"/>
      <c r="V47" s="1593"/>
      <c r="W47" s="1593"/>
      <c r="X47" s="1593"/>
      <c r="Y47" s="1593"/>
      <c r="Z47" s="1593"/>
      <c r="AA47" s="1588">
        <f>SUM(B47:I47)</f>
        <v>0</v>
      </c>
    </row>
    <row r="48" spans="1:27">
      <c r="A48" s="1602" t="s">
        <v>715</v>
      </c>
      <c r="B48" s="1604" t="s">
        <v>215</v>
      </c>
      <c r="C48" s="1604"/>
      <c r="D48" s="1641"/>
      <c r="E48" s="1641"/>
      <c r="F48" s="1641"/>
      <c r="G48" s="1641"/>
      <c r="H48" s="1604"/>
      <c r="I48" s="1604"/>
      <c r="J48" s="1641"/>
      <c r="K48" s="1641"/>
      <c r="L48" s="1641"/>
      <c r="M48" s="1641"/>
      <c r="N48" s="1641"/>
      <c r="O48" s="1641"/>
      <c r="P48" s="1641"/>
      <c r="Q48" s="1641"/>
      <c r="R48" s="1641"/>
      <c r="S48" s="1641"/>
      <c r="T48" s="1641"/>
      <c r="U48" s="1641"/>
      <c r="V48" s="1641"/>
      <c r="W48" s="1641"/>
      <c r="X48" s="1641"/>
      <c r="Y48" s="1641"/>
      <c r="Z48" s="1641"/>
      <c r="AA48" s="1673">
        <f>'Sch 3A - Taxes'!F17*Ratios!R22</f>
        <v>0</v>
      </c>
    </row>
    <row r="49" spans="1:27">
      <c r="A49" s="1602" t="s">
        <v>716</v>
      </c>
      <c r="B49" s="1604" t="s">
        <v>216</v>
      </c>
      <c r="C49" s="1604"/>
      <c r="D49" s="1641"/>
      <c r="E49" s="1641"/>
      <c r="F49" s="1641"/>
      <c r="G49" s="1641"/>
      <c r="H49" s="1604"/>
      <c r="I49" s="1604"/>
      <c r="J49" s="1641"/>
      <c r="K49" s="1641"/>
      <c r="L49" s="1641"/>
      <c r="M49" s="1641"/>
      <c r="N49" s="1641"/>
      <c r="O49" s="1641"/>
      <c r="P49" s="1641"/>
      <c r="Q49" s="1641"/>
      <c r="R49" s="1641"/>
      <c r="S49" s="1641"/>
      <c r="T49" s="1641"/>
      <c r="U49" s="1641"/>
      <c r="V49" s="1641"/>
      <c r="W49" s="1641"/>
      <c r="X49" s="1641"/>
      <c r="Y49" s="1641"/>
      <c r="Z49" s="1641"/>
      <c r="AA49" s="1673">
        <f>'Sch 3A - Taxes'!F23*Ratios!R22</f>
        <v>0</v>
      </c>
    </row>
    <row r="50" spans="1:27">
      <c r="A50" s="1602" t="s">
        <v>717</v>
      </c>
      <c r="B50" s="1604" t="s">
        <v>217</v>
      </c>
      <c r="C50" s="1604"/>
      <c r="D50" s="1641"/>
      <c r="E50" s="1641"/>
      <c r="F50" s="1641"/>
      <c r="G50" s="1641"/>
      <c r="H50" s="1632"/>
      <c r="I50" s="1604"/>
      <c r="J50" s="1641"/>
      <c r="K50" s="1641"/>
      <c r="L50" s="1641"/>
      <c r="M50" s="1641"/>
      <c r="N50" s="1641"/>
      <c r="O50" s="1641"/>
      <c r="P50" s="1641"/>
      <c r="Q50" s="1641"/>
      <c r="R50" s="1641"/>
      <c r="S50" s="1641"/>
      <c r="T50" s="1641"/>
      <c r="U50" s="1641"/>
      <c r="V50" s="1641"/>
      <c r="W50" s="1641"/>
      <c r="X50" s="1641"/>
      <c r="Y50" s="1641"/>
      <c r="Z50" s="1641"/>
      <c r="AA50" s="1673">
        <f>'Sch 3A - Taxes'!F22*Ratios!R64</f>
        <v>0</v>
      </c>
    </row>
    <row r="51" spans="1:27">
      <c r="A51" s="1573"/>
      <c r="B51" s="1600"/>
      <c r="C51" s="1600"/>
      <c r="D51" s="1601"/>
      <c r="E51" s="1601"/>
      <c r="F51" s="1601"/>
      <c r="G51" s="1601"/>
      <c r="H51" s="1600"/>
      <c r="I51" s="1600"/>
      <c r="J51" s="1601"/>
      <c r="K51" s="1601"/>
      <c r="L51" s="1601"/>
      <c r="M51" s="1601"/>
      <c r="N51" s="1601"/>
      <c r="O51" s="1601"/>
      <c r="P51" s="1601"/>
      <c r="Q51" s="1601"/>
      <c r="R51" s="1601"/>
      <c r="S51" s="1601"/>
      <c r="T51" s="1601"/>
      <c r="U51" s="1601"/>
      <c r="V51" s="1601"/>
      <c r="W51" s="1601"/>
      <c r="X51" s="1601"/>
      <c r="Y51" s="1601"/>
      <c r="Z51" s="1601"/>
      <c r="AA51" s="1591"/>
    </row>
    <row r="52" spans="1:27">
      <c r="A52" s="1642" t="s">
        <v>718</v>
      </c>
      <c r="B52" s="1610"/>
      <c r="C52" s="1610"/>
      <c r="D52" s="1628"/>
      <c r="E52" s="1628"/>
      <c r="F52" s="1628"/>
      <c r="G52" s="1628"/>
      <c r="H52" s="1610"/>
      <c r="I52" s="1610"/>
      <c r="J52" s="1628"/>
      <c r="K52" s="1628"/>
      <c r="L52" s="1628"/>
      <c r="M52" s="1628"/>
      <c r="N52" s="1628"/>
      <c r="O52" s="1628"/>
      <c r="P52" s="1628"/>
      <c r="Q52" s="1628"/>
      <c r="R52" s="1628"/>
      <c r="S52" s="1628"/>
      <c r="T52" s="1628"/>
      <c r="U52" s="1628"/>
      <c r="V52" s="1628"/>
      <c r="W52" s="1628"/>
      <c r="X52" s="1628"/>
      <c r="Y52" s="1628"/>
      <c r="Z52" s="1628"/>
      <c r="AA52" s="1673">
        <f>Ratios!R8*'Sch 3B - Other Items'!H22</f>
        <v>0</v>
      </c>
    </row>
    <row r="53" spans="1:27" hidden="1">
      <c r="A53" s="1642" t="s">
        <v>61</v>
      </c>
      <c r="B53" s="1610"/>
      <c r="C53" s="1610"/>
      <c r="D53" s="1628"/>
      <c r="E53" s="1628"/>
      <c r="F53" s="1628"/>
      <c r="G53" s="1628"/>
      <c r="H53" s="1610"/>
      <c r="I53" s="1610"/>
      <c r="J53" s="1628"/>
      <c r="K53" s="1628"/>
      <c r="L53" s="1628"/>
      <c r="M53" s="1628"/>
      <c r="N53" s="1628"/>
      <c r="O53" s="1628"/>
      <c r="P53" s="1628"/>
      <c r="Q53" s="1628"/>
      <c r="R53" s="1628"/>
      <c r="S53" s="1628"/>
      <c r="T53" s="1628"/>
      <c r="U53" s="1628"/>
      <c r="V53" s="1628"/>
      <c r="W53" s="1628"/>
      <c r="X53" s="1628"/>
      <c r="Y53" s="1628"/>
      <c r="Z53" s="1628"/>
      <c r="AA53" s="1607">
        <f>-[1]Ratios!R8*'[1]Sch 3B - Other Items'!H25*0</f>
        <v>0</v>
      </c>
    </row>
    <row r="54" spans="1:27" hidden="1">
      <c r="A54" s="1642" t="s">
        <v>719</v>
      </c>
      <c r="B54" s="1610"/>
      <c r="C54" s="1610"/>
      <c r="D54" s="1628"/>
      <c r="E54" s="1628"/>
      <c r="F54" s="1628"/>
      <c r="G54" s="1628"/>
      <c r="H54" s="1610"/>
      <c r="I54" s="1610"/>
      <c r="J54" s="1628"/>
      <c r="K54" s="1628"/>
      <c r="L54" s="1628"/>
      <c r="M54" s="1628"/>
      <c r="N54" s="1628"/>
      <c r="O54" s="1628"/>
      <c r="P54" s="1628"/>
      <c r="Q54" s="1628"/>
      <c r="R54" s="1628"/>
      <c r="S54" s="1628"/>
      <c r="T54" s="1628"/>
      <c r="U54" s="1628"/>
      <c r="V54" s="1628"/>
      <c r="W54" s="1628"/>
      <c r="X54" s="1628"/>
      <c r="Y54" s="1628"/>
      <c r="Z54" s="1628"/>
      <c r="AA54" s="1607">
        <f>[1]Ratios!R8*'[1]Sch 3B - Other Items'!H26</f>
        <v>0</v>
      </c>
    </row>
    <row r="55" spans="1:27" hidden="1">
      <c r="A55" s="1642" t="s">
        <v>720</v>
      </c>
      <c r="B55" s="1610"/>
      <c r="C55" s="1610"/>
      <c r="D55" s="1628"/>
      <c r="E55" s="1628"/>
      <c r="F55" s="1628"/>
      <c r="G55" s="1628"/>
      <c r="H55" s="1610"/>
      <c r="I55" s="1610"/>
      <c r="J55" s="1628"/>
      <c r="K55" s="1628"/>
      <c r="L55" s="1628"/>
      <c r="M55" s="1628"/>
      <c r="N55" s="1628"/>
      <c r="O55" s="1628"/>
      <c r="P55" s="1628"/>
      <c r="Q55" s="1628"/>
      <c r="R55" s="1628"/>
      <c r="S55" s="1628"/>
      <c r="T55" s="1628"/>
      <c r="U55" s="1628"/>
      <c r="V55" s="1628"/>
      <c r="W55" s="1628"/>
      <c r="X55" s="1628"/>
      <c r="Y55" s="1628"/>
      <c r="Z55" s="1628"/>
      <c r="AA55" s="1607">
        <f>[1]Ratios!R8*'[1]Sch 3B - Other Items'!H35*0</f>
        <v>0</v>
      </c>
    </row>
    <row r="56" spans="1:27">
      <c r="A56" s="1643"/>
      <c r="B56" s="1644"/>
      <c r="C56" s="1644"/>
      <c r="D56" s="1644"/>
      <c r="E56" s="1644"/>
      <c r="F56" s="1645"/>
      <c r="G56" s="1645"/>
      <c r="H56" s="1645"/>
      <c r="I56" s="1645"/>
      <c r="J56" s="1646"/>
      <c r="K56" s="1646"/>
      <c r="L56" s="1646"/>
      <c r="M56" s="1646"/>
      <c r="N56" s="1646"/>
      <c r="O56" s="1646"/>
      <c r="P56" s="1646"/>
      <c r="Q56" s="1646"/>
      <c r="R56" s="1646"/>
      <c r="S56" s="1646"/>
      <c r="T56" s="1646"/>
      <c r="U56" s="1646"/>
      <c r="V56" s="1646"/>
      <c r="W56" s="1646"/>
      <c r="X56" s="1646"/>
      <c r="Y56" s="1646"/>
      <c r="Z56" s="1646"/>
      <c r="AA56" s="1647"/>
    </row>
    <row r="57" spans="1:27">
      <c r="A57" s="1573" t="s">
        <v>485</v>
      </c>
      <c r="B57" s="1600"/>
      <c r="C57" s="1600"/>
      <c r="D57" s="1600"/>
      <c r="E57" s="1600"/>
      <c r="F57" s="1600"/>
      <c r="G57" s="1600"/>
      <c r="H57" s="1600"/>
      <c r="I57" s="1600"/>
      <c r="J57" s="1601"/>
      <c r="K57" s="1601"/>
      <c r="L57" s="1601"/>
      <c r="M57" s="1601"/>
      <c r="N57" s="1601"/>
      <c r="O57" s="1601"/>
      <c r="P57" s="1601"/>
      <c r="Q57" s="1601"/>
      <c r="R57" s="1601"/>
      <c r="S57" s="1601"/>
      <c r="T57" s="1601"/>
      <c r="U57" s="1601"/>
      <c r="V57" s="1601"/>
      <c r="W57" s="1601"/>
      <c r="X57" s="1601"/>
      <c r="Y57" s="1601"/>
      <c r="Z57" s="1601"/>
      <c r="AA57" s="1591">
        <f>SUM(AA42:AA50)+AA40+AA34-AA52</f>
        <v>0</v>
      </c>
    </row>
    <row r="58" spans="1:27" ht="16.5" thickBot="1">
      <c r="A58" s="1648" t="s">
        <v>486</v>
      </c>
      <c r="B58" s="1649"/>
      <c r="C58" s="1649"/>
      <c r="D58" s="1649"/>
      <c r="E58" s="1649"/>
      <c r="F58" s="1649"/>
      <c r="G58" s="1649"/>
      <c r="H58" s="1649"/>
      <c r="I58" s="1649"/>
      <c r="J58" s="1650"/>
      <c r="K58" s="1650"/>
      <c r="L58" s="1650"/>
      <c r="M58" s="1650"/>
      <c r="N58" s="1650"/>
      <c r="O58" s="1650"/>
      <c r="P58" s="1650"/>
      <c r="Q58" s="1650"/>
      <c r="R58" s="1650"/>
      <c r="S58" s="1650"/>
      <c r="T58" s="1650"/>
      <c r="U58" s="1650"/>
      <c r="V58" s="1650"/>
      <c r="W58" s="1650"/>
      <c r="X58" s="1650"/>
      <c r="Y58" s="1650"/>
      <c r="Z58" s="1650"/>
      <c r="AA58" s="1651">
        <f>IF(AA15&gt;0,AA57/AA15*1000,0)</f>
        <v>0</v>
      </c>
    </row>
    <row r="59" spans="1:27">
      <c r="A59" s="1652"/>
      <c r="B59" s="1653"/>
      <c r="C59" s="1653"/>
      <c r="D59" s="1653"/>
      <c r="E59" s="1653"/>
      <c r="F59" s="1556"/>
      <c r="G59" s="1556"/>
      <c r="H59" s="1654"/>
      <c r="I59" s="1556"/>
      <c r="J59" s="1556"/>
      <c r="K59" s="1556"/>
      <c r="L59" s="1556"/>
      <c r="M59" s="1556"/>
      <c r="N59" s="1556"/>
      <c r="O59" s="1556"/>
      <c r="P59" s="1556"/>
      <c r="Q59" s="1556"/>
      <c r="R59" s="1556"/>
      <c r="S59" s="1556"/>
      <c r="T59" s="1556"/>
      <c r="U59" s="1556"/>
      <c r="V59" s="1556"/>
      <c r="W59" s="1556"/>
      <c r="X59" s="1556"/>
      <c r="Y59" s="1556"/>
      <c r="Z59" s="1556"/>
      <c r="AA59" s="1655"/>
    </row>
    <row r="60" spans="1:27">
      <c r="A60" s="1656" t="s">
        <v>721</v>
      </c>
      <c r="B60" s="1653"/>
      <c r="C60" s="1653"/>
      <c r="D60" s="1653"/>
      <c r="E60" s="1657"/>
      <c r="F60" s="1556"/>
      <c r="G60" s="1556"/>
      <c r="H60" s="1556"/>
      <c r="I60" s="1556"/>
      <c r="J60" s="1556"/>
      <c r="K60" s="1556"/>
      <c r="L60" s="1556"/>
      <c r="M60" s="1556"/>
      <c r="N60" s="1556"/>
      <c r="O60" s="1556"/>
      <c r="P60" s="1556"/>
      <c r="Q60" s="1556"/>
      <c r="R60" s="1556"/>
      <c r="S60" s="1556"/>
      <c r="T60" s="1556"/>
      <c r="U60" s="1556"/>
      <c r="V60" s="1556"/>
      <c r="W60" s="1556"/>
      <c r="X60" s="1556"/>
      <c r="Y60" s="1556"/>
      <c r="Z60" s="1556"/>
      <c r="AA60" s="1658">
        <f>AA58</f>
        <v>0</v>
      </c>
    </row>
    <row r="61" spans="1:27">
      <c r="A61" s="1656"/>
      <c r="B61" s="1653"/>
      <c r="C61" s="1653"/>
      <c r="D61" s="1653"/>
      <c r="E61" s="1657"/>
      <c r="F61" s="1556"/>
      <c r="G61" s="1556"/>
      <c r="H61" s="1556"/>
      <c r="I61" s="1556"/>
      <c r="J61" s="1556"/>
      <c r="K61" s="1556"/>
      <c r="L61" s="1556"/>
      <c r="M61" s="1556"/>
      <c r="N61" s="1556"/>
      <c r="O61" s="1556"/>
      <c r="P61" s="1556"/>
      <c r="Q61" s="1556"/>
      <c r="R61" s="1556"/>
      <c r="S61" s="1556"/>
      <c r="T61" s="1556"/>
      <c r="U61" s="1556"/>
      <c r="V61" s="1556"/>
      <c r="W61" s="1556"/>
      <c r="X61" s="1556"/>
      <c r="Y61" s="1556"/>
      <c r="Z61" s="1556"/>
      <c r="AA61" s="1658"/>
    </row>
    <row r="62" spans="1:27" ht="21">
      <c r="A62" s="1659" t="s">
        <v>723</v>
      </c>
      <c r="B62" s="1660"/>
      <c r="C62" s="1660"/>
      <c r="D62" s="1660"/>
      <c r="E62" s="1661"/>
      <c r="F62" s="1662"/>
      <c r="G62" s="1662"/>
      <c r="H62" s="1662"/>
      <c r="I62" s="1662"/>
      <c r="J62" s="1662"/>
      <c r="K62" s="1662"/>
      <c r="L62" s="1662"/>
      <c r="M62" s="1662"/>
      <c r="N62" s="1662"/>
      <c r="O62" s="1662"/>
      <c r="P62" s="1662"/>
      <c r="Q62" s="1662"/>
      <c r="R62" s="1662"/>
      <c r="S62" s="1662"/>
      <c r="T62" s="1662"/>
      <c r="U62" s="1662"/>
      <c r="V62" s="1662"/>
      <c r="W62" s="1662"/>
      <c r="X62" s="1662"/>
      <c r="Y62" s="1662"/>
      <c r="Z62" s="1662"/>
      <c r="AA62" s="1663">
        <f>SUM(AA60:AA61)</f>
        <v>0</v>
      </c>
    </row>
    <row r="63" spans="1:27" ht="15.75" hidden="1" customHeight="1">
      <c r="A63" s="1656"/>
      <c r="B63" s="1653"/>
      <c r="C63" s="1653"/>
      <c r="D63" s="1653"/>
      <c r="E63" s="1657"/>
      <c r="F63" s="1556"/>
      <c r="G63" s="1556"/>
      <c r="H63" s="1556"/>
      <c r="I63" s="1556"/>
      <c r="J63" s="1556"/>
      <c r="K63" s="1556"/>
      <c r="L63" s="1556"/>
      <c r="M63" s="1556"/>
      <c r="N63" s="1556"/>
      <c r="O63" s="1556"/>
      <c r="P63" s="1556"/>
      <c r="Q63" s="1556"/>
      <c r="R63" s="1556"/>
      <c r="S63" s="1556"/>
      <c r="T63" s="1556"/>
      <c r="U63" s="1556"/>
      <c r="V63" s="1556"/>
      <c r="W63" s="1556"/>
      <c r="X63" s="1556"/>
      <c r="Y63" s="1556"/>
      <c r="Z63" s="1556"/>
      <c r="AA63" s="1658"/>
    </row>
    <row r="64" spans="1:27" ht="18.75" hidden="1" customHeight="1">
      <c r="A64" s="1664"/>
      <c r="B64" s="1556"/>
      <c r="C64" s="1556"/>
      <c r="D64" s="1556"/>
      <c r="E64" s="1665"/>
      <c r="F64" s="1556"/>
      <c r="G64" s="1556"/>
      <c r="H64" s="1556"/>
      <c r="I64" s="1556"/>
      <c r="J64" s="1556"/>
      <c r="K64" s="1556"/>
      <c r="L64" s="1556"/>
      <c r="M64" s="1556"/>
      <c r="N64" s="1556"/>
      <c r="O64" s="1556"/>
      <c r="P64" s="1556"/>
      <c r="Q64" s="1556"/>
      <c r="R64" s="1556"/>
      <c r="S64" s="1556"/>
      <c r="T64" s="1556"/>
      <c r="U64" s="1556"/>
      <c r="V64" s="1556"/>
      <c r="W64" s="1556"/>
      <c r="X64" s="1556"/>
      <c r="Y64" s="1556"/>
      <c r="Z64" s="1556"/>
      <c r="AA64" s="1666"/>
    </row>
    <row r="65" spans="1:27" ht="19.5" thickBot="1">
      <c r="A65" s="1667"/>
      <c r="B65" s="1668"/>
      <c r="C65" s="1668"/>
      <c r="D65" s="1668"/>
      <c r="E65" s="1668"/>
      <c r="F65" s="1668"/>
      <c r="G65" s="1668"/>
      <c r="H65" s="1668"/>
      <c r="I65" s="1668"/>
      <c r="J65" s="1668"/>
      <c r="K65" s="1668"/>
      <c r="L65" s="1668"/>
      <c r="M65" s="1668"/>
      <c r="N65" s="1668"/>
      <c r="O65" s="1668"/>
      <c r="P65" s="1668"/>
      <c r="Q65" s="1668"/>
      <c r="R65" s="1668"/>
      <c r="S65" s="1668"/>
      <c r="T65" s="1668"/>
      <c r="U65" s="1668"/>
      <c r="V65" s="1668"/>
      <c r="W65" s="1668"/>
      <c r="X65" s="1668"/>
      <c r="Y65" s="1668"/>
      <c r="Z65" s="1668"/>
      <c r="AA65" s="1669"/>
    </row>
    <row r="66" spans="1:27" ht="16.5" thickTop="1"/>
  </sheetData>
  <mergeCells count="4">
    <mergeCell ref="AB9:AB11"/>
    <mergeCell ref="A4:AA4"/>
    <mergeCell ref="A5:AA5"/>
    <mergeCell ref="A6:AA6"/>
  </mergeCells>
  <phoneticPr fontId="0" type="noConversion"/>
  <dataValidations disablePrompts="1" count="1">
    <dataValidation type="list" allowBlank="1" showInputMessage="1" showErrorMessage="1" sqref="B14:Z14" xr:uid="{2B56EBFE-6EF2-45ED-883D-E127BEB1E807}">
      <formula1>"Coal, Natural Gas, Geo-Therm, Hydro, Form 1 LF,Form 1 SF,Wind"</formula1>
    </dataValidation>
  </dataValidations>
  <hyperlinks>
    <hyperlink ref="A2" location="TOC!A1" display="TOC" xr:uid="{00000000-0004-0000-1400-000000000000}"/>
  </hyperlinks>
  <printOptions horizontalCentered="1" headings="1"/>
  <pageMargins left="0.5" right="0.5" top="0.75" bottom="0.8" header="0.25" footer="0.25"/>
  <pageSetup scale="75" orientation="landscape" r:id="rId1"/>
  <headerFooter alignWithMargins="0">
    <oddFooter>&amp;LFY 2026-2028 ASC Filing&amp;CPage &amp;P of &amp;N&amp;R&amp;A
&amp;D</oddFooter>
  </headerFooter>
  <customProperties>
    <customPr name="xxe4aPID" r:id="rId2"/>
  </customProperties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6E24FC16C59A4B9B2D927B94657A16" ma:contentTypeVersion="10" ma:contentTypeDescription="Create a new document." ma:contentTypeScope="" ma:versionID="6c3d5222f98e485cf4d69c77902daf13">
  <xsd:schema xmlns:xsd="http://www.w3.org/2001/XMLSchema" xmlns:xs="http://www.w3.org/2001/XMLSchema" xmlns:p="http://schemas.microsoft.com/office/2006/metadata/properties" xmlns:ns2="94d0a5ce-4b4c-4969-81bc-bcc4fc289eff" targetNamespace="http://schemas.microsoft.com/office/2006/metadata/properties" ma:root="true" ma:fieldsID="4bb3f15a41597416952a669f3b15107d" ns2:_="">
    <xsd:import namespace="94d0a5ce-4b4c-4969-81bc-bcc4fc289ef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d0a5ce-4b4c-4969-81bc-bcc4fc289e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xxe4awand xmlns="http://www.excel4apps.com"><![CDATA[rO0ABXoAAAEPCMCtii8CSgICAh4AAERjb20uZXhjZWw0YXBwcy53YW5kLm9yYWNs
ZS5nbHdhbmQuY2FsY3VsYXRpb25zLmdldGJhbGFuY2UuR2V0QmFsYW5jZQIBAEFb
QXZpc3RhIENvcnBfQXBwZW5kaXhfMV8yMDI2LTIwMjhfRlAueGxzeF0zYi4xIE90
aGVyIEV4cC4gU3VwcG9ydAICAAEwAgMABjIwMjMxMgIEAANZVEQCBQADVVNEAgYA
BVRvdGFsAgcAAUECCAAAAgkAAzAwMQIKAAU0MDc0JQILAAJFRAIMAAElAg0AAkRM
AggCCAIIAggCCAIIAggCCAIIAggCCAIIAggCCAIIAggCCAIYAgMCDnNyAg8AFGph
dmEubWF0aC5CaWdEZWNpbWFsVMcVV/mBKE8DAAJJAhAABXNjYWxlTAIRAAZpbnRW
YWx0ABZMamF2YS9tYXRoL0JpZ0ludGVnZXI7eHICEgAQamF2YS5sYW5nLk51bWJl
coaslR0LlOCLAgAAeHAAAAACc3ICEwAUamF2YS5tYXRoLkJpZ0ludGVnZXKM/J8f
qTv7HQMABkkCFAAIYml0Q291bnRJAhUACWJpdExlbmd0aEkCFgATZmlyc3ROb256
ZXJvQnl0ZU51bUkCFwAMbG93ZXN0U2V0Qml0SQIYAAZzaWdudW1bAhkACW1hZ25p
dHVkZXQAAltCeHEAfgAC///////////////+/////v////91cgIaAAJbQqzzF/gG
CFTgAgAAeHAAAAAE+SjbwXh4d0UCHgACAQICAgMCBAIFAgYCBwIIAgkCCgIMAgwC
DQIIAggCCAIIAggCCAIIAggCCAIIAggCCAIIAggCCAIIAggCGAIDAhtzcQB+AAAAAAACc3EAfgAE///////////////+/////v////91cQB+AAcAAAAFAl9mR1J4eA==]]></xxe4awand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094E3D-C54D-4520-8428-052AD1AA6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d0a5ce-4b4c-4969-81bc-bcc4fc289ef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8A2F158-F1CC-4A21-8E96-8B973A87B88C}">
  <ds:schemaRefs>
    <ds:schemaRef ds:uri="http://www.excel4apps.com"/>
  </ds:schemaRefs>
</ds:datastoreItem>
</file>

<file path=customXml/itemProps3.xml><?xml version="1.0" encoding="utf-8"?>
<ds:datastoreItem xmlns:ds="http://schemas.openxmlformats.org/officeDocument/2006/customXml" ds:itemID="{60951E4A-27C5-45F1-9693-D70BA61FED09}">
  <ds:schemaRefs>
    <ds:schemaRef ds:uri="http://purl.org/dc/elements/1.1/"/>
    <ds:schemaRef ds:uri="http://schemas.microsoft.com/office/2006/metadata/properties"/>
    <ds:schemaRef ds:uri="94d0a5ce-4b4c-4969-81bc-bcc4fc289eff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3B17D20E-C02E-4863-9A62-614B1420A3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22</vt:i4>
      </vt:variant>
    </vt:vector>
  </HeadingPairs>
  <TitlesOfParts>
    <vt:vector size="39" baseType="lpstr">
      <vt:lpstr>TOC</vt:lpstr>
      <vt:lpstr>Sch 1- Rate Base </vt:lpstr>
      <vt:lpstr>Sch 1A - Cash Working Capital</vt:lpstr>
      <vt:lpstr>Sch 2 -Rate of Return</vt:lpstr>
      <vt:lpstr>Sch 3 - Expenses</vt:lpstr>
      <vt:lpstr>Sch 3A - Taxes</vt:lpstr>
      <vt:lpstr>Sch 3B - Other Items</vt:lpstr>
      <vt:lpstr>Sch 4 - Average System Cost</vt:lpstr>
      <vt:lpstr>3-YEAR PP &amp; OSS Worksheet</vt:lpstr>
      <vt:lpstr>Load Forecast</vt:lpstr>
      <vt:lpstr>Distribution Loss Calc</vt:lpstr>
      <vt:lpstr>Salaries</vt:lpstr>
      <vt:lpstr>New Resources - Individual</vt:lpstr>
      <vt:lpstr>Materiality - Individual</vt:lpstr>
      <vt:lpstr>Wind_Resources_Costs</vt:lpstr>
      <vt:lpstr>Ratios</vt:lpstr>
      <vt:lpstr>NLSL_Base_New-Calc</vt:lpstr>
      <vt:lpstr>DIST</vt:lpstr>
      <vt:lpstr>'3-YEAR PP &amp; OSS Worksheet'!Print_Area</vt:lpstr>
      <vt:lpstr>'Load Forecast'!Print_Area</vt:lpstr>
      <vt:lpstr>'New Resources - Individual'!Print_Area</vt:lpstr>
      <vt:lpstr>'NLSL_Base_New-Calc'!Print_Area</vt:lpstr>
      <vt:lpstr>Ratios!Print_Area</vt:lpstr>
      <vt:lpstr>Salaries!Print_Area</vt:lpstr>
      <vt:lpstr>'Sch 1- Rate Base '!Print_Area</vt:lpstr>
      <vt:lpstr>'Sch 2 -Rate of Return'!Print_Area</vt:lpstr>
      <vt:lpstr>'Sch 3 - Expenses'!Print_Area</vt:lpstr>
      <vt:lpstr>'Sch 3A - Taxes'!Print_Area</vt:lpstr>
      <vt:lpstr>'Sch 3B - Other Items'!Print_Area</vt:lpstr>
      <vt:lpstr>'Sch 4 - Average System Cost'!Print_Area</vt:lpstr>
      <vt:lpstr>Ratios!Print_Titles</vt:lpstr>
      <vt:lpstr>'Sch 1- Rate Base '!Print_Titles</vt:lpstr>
      <vt:lpstr>'Sch 2 -Rate of Return'!Print_Titles</vt:lpstr>
      <vt:lpstr>'Sch 3 - Expenses'!Print_Titles</vt:lpstr>
      <vt:lpstr>'Sch 3A - Taxes'!Print_Titles</vt:lpstr>
      <vt:lpstr>'Sch 4 - Average System Cost'!Print_Titles</vt:lpstr>
      <vt:lpstr>PROD</vt:lpstr>
      <vt:lpstr>PTD</vt:lpstr>
      <vt:lpstr>Ratio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BPA Amended Appendix 1</dc:title>
  <dc:subject>Average System Cost Methodology</dc:subject>
  <dc:creator>Bonneville Power Administration</dc:creator>
  <dc:description>FY 2020-2021 ASC Review Process</dc:description>
  <cp:lastModifiedBy>Robinson,Aimee K (BPA) - PSRF-6</cp:lastModifiedBy>
  <cp:lastPrinted>2022-04-07T16:57:44Z</cp:lastPrinted>
  <dcterms:created xsi:type="dcterms:W3CDTF">2002-12-16T15:40:56Z</dcterms:created>
  <dcterms:modified xsi:type="dcterms:W3CDTF">2026-02-20T21:34:54Z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Utility">
    <vt:lpwstr>PGE</vt:lpwstr>
  </property>
  <property fmtid="{D5CDD505-2E9C-101B-9397-08002B2CF9AE}" pid="3" name="Fiscal Year">
    <vt:lpwstr>FY 10-11</vt:lpwstr>
  </property>
  <property fmtid="{D5CDD505-2E9C-101B-9397-08002B2CF9AE}" pid="4" name="ContentType">
    <vt:lpwstr>Document</vt:lpwstr>
  </property>
  <property fmtid="{D5CDD505-2E9C-101B-9397-08002B2CF9AE}" pid="5" name="ContentTypeId">
    <vt:lpwstr>0x010100BD6E24FC16C59A4B9B2D927B94657A16</vt:lpwstr>
  </property>
</Properties>
</file>