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ortal.bud.bpa.gov/sites/RateCase/BP-26/Tiered Rate Methodology/7(i) PRDM-26/4-Rebuttal Cases/"/>
    </mc:Choice>
  </mc:AlternateContent>
  <xr:revisionPtr revIDLastSave="0" documentId="13_ncr:1_{CB9324C4-85CB-408F-9E70-06AFA9CEAD97}" xr6:coauthVersionLast="47" xr6:coauthVersionMax="47" xr10:uidLastSave="{00000000-0000-0000-0000-000000000000}"/>
  <bookViews>
    <workbookView xWindow="7212" yWindow="8700" windowWidth="31164" windowHeight="15612" xr2:uid="{3A2BB8D7-C694-4A3B-90EB-F7F7E9B300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" l="1"/>
  <c r="I29" i="1"/>
  <c r="J29" i="1"/>
  <c r="K29" i="1"/>
  <c r="L29" i="1"/>
  <c r="M29" i="1"/>
  <c r="N29" i="1"/>
  <c r="O29" i="1"/>
  <c r="P29" i="1"/>
  <c r="Q29" i="1"/>
  <c r="R29" i="1"/>
  <c r="G29" i="1"/>
  <c r="H26" i="1"/>
  <c r="L26" i="1"/>
  <c r="P26" i="1"/>
  <c r="H25" i="1"/>
  <c r="L25" i="1"/>
  <c r="L27" i="1" s="1"/>
  <c r="L31" i="1" s="1"/>
  <c r="P25" i="1"/>
  <c r="P27" i="1" s="1"/>
  <c r="P31" i="1" s="1"/>
  <c r="G25" i="1"/>
  <c r="J15" i="1"/>
  <c r="J17" i="1" s="1"/>
  <c r="N15" i="1"/>
  <c r="N17" i="1" s="1"/>
  <c r="R15" i="1"/>
  <c r="R17" i="1" s="1"/>
  <c r="H6" i="1"/>
  <c r="H15" i="1" s="1"/>
  <c r="H17" i="1" s="1"/>
  <c r="I6" i="1"/>
  <c r="I26" i="1" s="1"/>
  <c r="J6" i="1"/>
  <c r="J26" i="1" s="1"/>
  <c r="K6" i="1"/>
  <c r="K15" i="1" s="1"/>
  <c r="K17" i="1" s="1"/>
  <c r="L6" i="1"/>
  <c r="L15" i="1" s="1"/>
  <c r="L17" i="1" s="1"/>
  <c r="M6" i="1"/>
  <c r="M26" i="1" s="1"/>
  <c r="N6" i="1"/>
  <c r="N26" i="1" s="1"/>
  <c r="O6" i="1"/>
  <c r="O15" i="1" s="1"/>
  <c r="O17" i="1" s="1"/>
  <c r="P6" i="1"/>
  <c r="P15" i="1" s="1"/>
  <c r="P17" i="1" s="1"/>
  <c r="Q6" i="1"/>
  <c r="Q26" i="1" s="1"/>
  <c r="R6" i="1"/>
  <c r="R26" i="1" s="1"/>
  <c r="G6" i="1"/>
  <c r="G15" i="1" s="1"/>
  <c r="G17" i="1" s="1"/>
  <c r="I3" i="1"/>
  <c r="I21" i="1" s="1"/>
  <c r="M3" i="1"/>
  <c r="M21" i="1" s="1"/>
  <c r="Q3" i="1"/>
  <c r="Q21" i="1" s="1"/>
  <c r="F2" i="1"/>
  <c r="J3" i="1" s="1"/>
  <c r="J14" i="1" l="1"/>
  <c r="J16" i="1" s="1"/>
  <c r="J21" i="1"/>
  <c r="J20" i="1"/>
  <c r="N27" i="1"/>
  <c r="N31" i="1" s="1"/>
  <c r="M14" i="1"/>
  <c r="M16" i="1" s="1"/>
  <c r="H27" i="1"/>
  <c r="H31" i="1" s="1"/>
  <c r="L3" i="1"/>
  <c r="Q15" i="1"/>
  <c r="Q17" i="1" s="1"/>
  <c r="M15" i="1"/>
  <c r="M17" i="1" s="1"/>
  <c r="I15" i="1"/>
  <c r="I17" i="1" s="1"/>
  <c r="Q20" i="1"/>
  <c r="Q22" i="1" s="1"/>
  <c r="Q30" i="1" s="1"/>
  <c r="M20" i="1"/>
  <c r="M22" i="1" s="1"/>
  <c r="M30" i="1" s="1"/>
  <c r="I20" i="1"/>
  <c r="I22" i="1" s="1"/>
  <c r="I30" i="1" s="1"/>
  <c r="O25" i="1"/>
  <c r="K25" i="1"/>
  <c r="G26" i="1"/>
  <c r="G27" i="1" s="1"/>
  <c r="G31" i="1" s="1"/>
  <c r="O26" i="1"/>
  <c r="K26" i="1"/>
  <c r="I14" i="1"/>
  <c r="I16" i="1" s="1"/>
  <c r="P3" i="1"/>
  <c r="K3" i="1"/>
  <c r="R25" i="1"/>
  <c r="R27" i="1" s="1"/>
  <c r="R31" i="1" s="1"/>
  <c r="N25" i="1"/>
  <c r="J25" i="1"/>
  <c r="J27" i="1" s="1"/>
  <c r="J31" i="1" s="1"/>
  <c r="Q14" i="1"/>
  <c r="Q16" i="1" s="1"/>
  <c r="H3" i="1"/>
  <c r="G3" i="1"/>
  <c r="O3" i="1"/>
  <c r="R3" i="1"/>
  <c r="N3" i="1"/>
  <c r="Q25" i="1"/>
  <c r="Q27" i="1" s="1"/>
  <c r="Q31" i="1" s="1"/>
  <c r="M25" i="1"/>
  <c r="M27" i="1" s="1"/>
  <c r="M31" i="1" s="1"/>
  <c r="I25" i="1"/>
  <c r="I27" i="1" s="1"/>
  <c r="I31" i="1" s="1"/>
  <c r="L20" i="1" l="1"/>
  <c r="L14" i="1"/>
  <c r="L16" i="1" s="1"/>
  <c r="L21" i="1"/>
  <c r="L22" i="1" s="1"/>
  <c r="L30" i="1" s="1"/>
  <c r="J22" i="1"/>
  <c r="J30" i="1" s="1"/>
  <c r="O20" i="1"/>
  <c r="O14" i="1"/>
  <c r="O16" i="1" s="1"/>
  <c r="O21" i="1"/>
  <c r="P20" i="1"/>
  <c r="P14" i="1"/>
  <c r="P16" i="1" s="1"/>
  <c r="P21" i="1"/>
  <c r="H20" i="1"/>
  <c r="H21" i="1"/>
  <c r="H22" i="1" s="1"/>
  <c r="H30" i="1" s="1"/>
  <c r="H14" i="1"/>
  <c r="H16" i="1" s="1"/>
  <c r="K27" i="1"/>
  <c r="K31" i="1" s="1"/>
  <c r="O27" i="1"/>
  <c r="O31" i="1" s="1"/>
  <c r="G20" i="1"/>
  <c r="G21" i="1"/>
  <c r="G14" i="1"/>
  <c r="N14" i="1"/>
  <c r="N16" i="1" s="1"/>
  <c r="N20" i="1"/>
  <c r="N21" i="1"/>
  <c r="R14" i="1"/>
  <c r="R16" i="1" s="1"/>
  <c r="R21" i="1"/>
  <c r="R20" i="1"/>
  <c r="K20" i="1"/>
  <c r="K22" i="1" s="1"/>
  <c r="K30" i="1" s="1"/>
  <c r="K14" i="1"/>
  <c r="K16" i="1" s="1"/>
  <c r="K21" i="1"/>
  <c r="R22" i="1" l="1"/>
  <c r="R30" i="1" s="1"/>
  <c r="G33" i="1"/>
  <c r="G16" i="1"/>
  <c r="P22" i="1"/>
  <c r="P30" i="1" s="1"/>
  <c r="N22" i="1"/>
  <c r="N30" i="1" s="1"/>
  <c r="G22" i="1"/>
  <c r="G30" i="1" s="1"/>
  <c r="O22" i="1"/>
  <c r="O30" i="1" s="1"/>
  <c r="G32" i="1" l="1"/>
  <c r="G34" i="1" s="1"/>
</calcChain>
</file>

<file path=xl/sharedStrings.xml><?xml version="1.0" encoding="utf-8"?>
<sst xmlns="http://schemas.openxmlformats.org/spreadsheetml/2006/main" count="50" uniqueCount="50">
  <si>
    <t>October</t>
  </si>
  <si>
    <t>Month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</si>
  <si>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</si>
  <si>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</si>
  <si>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</si>
  <si>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</si>
  <si>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</si>
  <si>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</si>
  <si>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</si>
  <si>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</si>
  <si>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</si>
  <si>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</si>
  <si>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</si>
  <si>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FY 2029 Hours</t>
  </si>
  <si>
    <t>FY 2030 Hours</t>
  </si>
  <si>
    <t>Example Demand Rate ($/kW/mo)</t>
  </si>
  <si>
    <t>PNR Shaping</t>
  </si>
  <si>
    <t>FY2029 Tier 1 Energy (kWh)</t>
  </si>
  <si>
    <t>FY2029 Tier 1 Energy (akW)</t>
  </si>
  <si>
    <t>FY2030 Tier 1 Energy (aKW)</t>
  </si>
  <si>
    <t>FY2030 Tier 1 Energy (kWh)</t>
  </si>
  <si>
    <t>FY2029 Greater of:</t>
  </si>
  <si>
    <t>FY2030 Greater of:</t>
  </si>
  <si>
    <t>FY2029 Eligible Shaping Amount Assuming 10% (kW)</t>
  </si>
  <si>
    <t>FY2030 Eligible Shaping Amount Assuming 10% (kW)</t>
  </si>
  <si>
    <t>Example Embedded Cost of Capacity - ECC ($/kW/mo)</t>
  </si>
  <si>
    <t>FY2029 RICc DemandBD Value (kW)</t>
  </si>
  <si>
    <t>FY2030 RICc DemandBD Value (kW)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</si>
  <si>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</si>
  <si>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</si>
  <si>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</si>
  <si>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</si>
  <si>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</si>
  <si>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</si>
  <si>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</si>
  <si>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</si>
  <si>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</si>
  <si>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</si>
  <si>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</si>
  <si>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</si>
  <si>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</si>
  <si>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DemandRate minus ECC (row 4 minus row 5) ($/kW/mo)</t>
  </si>
  <si>
    <t>FY2030 RICc Numerator ($)</t>
  </si>
  <si>
    <t>FY2029 RICc Numerator ($)</t>
  </si>
  <si>
    <t>Sum RICc Numerator ($)</t>
  </si>
  <si>
    <t>Sum RICc Denominator (sum row 6 and row 7) (kWh)</t>
  </si>
  <si>
    <t>Customer RICc (mills/kWh)</t>
  </si>
  <si>
    <t>FY2029 Elected Shaping Amount (kW)</t>
  </si>
  <si>
    <t>BP-29 FY2030 Elected Shaping Amount (kW)</t>
  </si>
  <si>
    <t>*As stated in Section 4.5.1, as an alternative to the above example calcuation, a Block or Slice Product customer can also elect, at CHWM Contract signing, to have its RICc calculated using FY 2029 Peak Net Requirement data and its FY 2029 weather-normalized loads as established through the BP-29 7(i) Process.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</si>
</sst>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0"/>
    <numFmt numFmtId="166" formatCode="_(&quot;$&quot;* #,##0_);_(&quot;$&quot;* \(#,##0\);_(&quot;$&quot;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right"/>
    </xf>
    <xf numFmtId="164" fontId="0" fillId="0" borderId="1" xfId="1" applyNumberFormat="1" applyFont="1" applyBorder="1"/>
    <xf numFmtId="0" fontId="2" fillId="2" borderId="2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right"/>
    </xf>
    <xf numFmtId="0" fontId="0" fillId="0" borderId="7" xfId="0" applyBorder="1"/>
    <xf numFmtId="164" fontId="0" fillId="0" borderId="0" xfId="1" applyNumberFormat="1" applyFont="1" applyBorder="1"/>
    <xf numFmtId="164" fontId="0" fillId="0" borderId="7" xfId="1" applyNumberFormat="1" applyFont="1" applyBorder="1"/>
    <xf numFmtId="164" fontId="0" fillId="0" borderId="0" xfId="0" applyNumberFormat="1"/>
    <xf numFmtId="164" fontId="0" fillId="0" borderId="7" xfId="0" applyNumberFormat="1" applyBorder="1"/>
    <xf numFmtId="0" fontId="0" fillId="0" borderId="6" xfId="0" applyBorder="1"/>
    <xf numFmtId="17" fontId="0" fillId="0" borderId="6" xfId="0" applyNumberFormat="1" applyBorder="1" applyAlignment="1">
      <alignment horizontal="right"/>
    </xf>
    <xf numFmtId="164" fontId="0" fillId="0" borderId="8" xfId="1" applyNumberFormat="1" applyFont="1" applyBorder="1"/>
    <xf numFmtId="165" fontId="0" fillId="0" borderId="0" xfId="0" applyNumberFormat="1"/>
    <xf numFmtId="166" fontId="0" fillId="0" borderId="0" xfId="2" applyNumberFormat="1" applyFont="1" applyBorder="1"/>
    <xf numFmtId="166" fontId="0" fillId="0" borderId="7" xfId="2" applyNumberFormat="1" applyFont="1" applyBorder="1"/>
    <xf numFmtId="166" fontId="0" fillId="0" borderId="0" xfId="0" applyNumberFormat="1"/>
    <xf numFmtId="0" fontId="0" fillId="0" borderId="9" xfId="0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0" fillId="0" borderId="0" xfId="0" applyFill="1" applyBorder="1" applyAlignment="1">
      <alignment wrapText="1"/>
    </xf>
    <xf numFmtId="0" fontId="0" fillId="0" borderId="4" xfId="0" applyFill="1" applyBorder="1" applyAlignment="1">
      <alignment horizontal="left" wrapText="1"/>
    </xf>
  </cellXfs>
  <cellStyles count="3">
    <cellStyle name="Comma" xfId="1" builtinId="3"/>
    <cellStyle name="Currency" xfId="2" builtinId="4"/>
    <cellStyle name="Normal" xfId="0" builtinId="0"/>
  </cellStyles>
  <dxfs count="3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998A5-95EA-4D2A-A10D-11A3A4D2AAAE}">
  <dimension ref="D1:R36"/>
  <sheetViews>
    <sheetView tabSelected="1" topLeftCell="A19" workbookViewId="0">
      <selection activeCell="E8" sqref="E8:R35"/>
    </sheetView>
  </sheetViews>
  <sheetFormatPr defaultRowHeight="14.4" x14ac:dyDescent="0.3"/>
  <cols>
    <col min="5" max="5" width="3" bestFit="1" customWidth="1"/>
    <col min="6" max="6" width="44.77734375" customWidth="1"/>
    <col min="7" max="7" width="13.88671875" bestFit="1" customWidth="1"/>
    <col min="8" max="18" width="11.21875" bestFit="1" customWidth="1"/>
    <col min="19" max="19" width="12.21875" bestFit="1" customWidth="1"/>
  </cols>
  <sheetData>
    <row r="1" spans="5:18" x14ac:dyDescent="0.3">
      <c r="F1" s="1" t="s">
        <v>16</v>
      </c>
      <c r="G1">
        <v>0.85</v>
      </c>
      <c r="H1">
        <v>0.85</v>
      </c>
      <c r="I1">
        <v>0.8</v>
      </c>
      <c r="J1">
        <v>0.75</v>
      </c>
      <c r="K1">
        <v>0.9</v>
      </c>
      <c r="L1">
        <v>0.95</v>
      </c>
      <c r="M1">
        <v>1</v>
      </c>
      <c r="N1">
        <v>1</v>
      </c>
      <c r="O1">
        <v>1</v>
      </c>
      <c r="P1">
        <v>0.95</v>
      </c>
      <c r="Q1">
        <v>0.8</v>
      </c>
      <c r="R1">
        <v>0.9</v>
      </c>
    </row>
    <row r="2" spans="5:18" x14ac:dyDescent="0.3">
      <c r="F2">
        <f>100</f>
        <v>100</v>
      </c>
      <c r="G2">
        <v>0.85</v>
      </c>
      <c r="H2">
        <v>0.85</v>
      </c>
      <c r="I2">
        <v>0.9</v>
      </c>
      <c r="J2">
        <v>0.95</v>
      </c>
      <c r="K2">
        <v>0.9</v>
      </c>
      <c r="L2">
        <v>0.85</v>
      </c>
      <c r="M2">
        <v>0.8</v>
      </c>
      <c r="N2">
        <v>0.8</v>
      </c>
      <c r="O2">
        <v>0.75</v>
      </c>
      <c r="P2">
        <v>0.85</v>
      </c>
      <c r="Q2">
        <v>0.9</v>
      </c>
      <c r="R2">
        <v>0.95</v>
      </c>
    </row>
    <row r="3" spans="5:18" x14ac:dyDescent="0.3">
      <c r="G3">
        <f t="shared" ref="G3:R3" si="0">$F$2*G2*G10</f>
        <v>63240</v>
      </c>
      <c r="H3">
        <f t="shared" si="0"/>
        <v>61285</v>
      </c>
      <c r="I3">
        <f t="shared" si="0"/>
        <v>66960</v>
      </c>
      <c r="J3">
        <f t="shared" si="0"/>
        <v>70680</v>
      </c>
      <c r="K3">
        <f t="shared" si="0"/>
        <v>60480</v>
      </c>
      <c r="L3">
        <f t="shared" si="0"/>
        <v>63155</v>
      </c>
      <c r="M3">
        <f t="shared" si="0"/>
        <v>57600</v>
      </c>
      <c r="N3">
        <f t="shared" si="0"/>
        <v>59520</v>
      </c>
      <c r="O3">
        <f t="shared" si="0"/>
        <v>54000</v>
      </c>
      <c r="P3">
        <f t="shared" si="0"/>
        <v>63240</v>
      </c>
      <c r="Q3">
        <f t="shared" si="0"/>
        <v>66960</v>
      </c>
      <c r="R3">
        <f t="shared" si="0"/>
        <v>68400</v>
      </c>
    </row>
    <row r="5" spans="5:18" x14ac:dyDescent="0.3">
      <c r="F5">
        <v>105</v>
      </c>
      <c r="G5">
        <v>0.85</v>
      </c>
      <c r="H5">
        <v>0.85</v>
      </c>
      <c r="I5">
        <v>0.9</v>
      </c>
      <c r="J5">
        <v>0.95</v>
      </c>
      <c r="K5">
        <v>0.9</v>
      </c>
      <c r="L5">
        <v>0.85</v>
      </c>
      <c r="M5">
        <v>0.8</v>
      </c>
      <c r="N5">
        <v>0.8</v>
      </c>
      <c r="O5">
        <v>0.75</v>
      </c>
      <c r="P5">
        <v>0.85</v>
      </c>
      <c r="Q5">
        <v>0.9</v>
      </c>
      <c r="R5">
        <v>0.95</v>
      </c>
    </row>
    <row r="6" spans="5:18" x14ac:dyDescent="0.3">
      <c r="G6">
        <f>$F$5*G5*G11</f>
        <v>66402</v>
      </c>
      <c r="H6">
        <f t="shared" ref="H6:R6" si="1">$F$5*H5*H11</f>
        <v>64349.25</v>
      </c>
      <c r="I6">
        <f t="shared" si="1"/>
        <v>70308</v>
      </c>
      <c r="J6">
        <f t="shared" si="1"/>
        <v>74214</v>
      </c>
      <c r="K6">
        <f t="shared" si="1"/>
        <v>63504</v>
      </c>
      <c r="L6">
        <f t="shared" si="1"/>
        <v>66312.75</v>
      </c>
      <c r="M6">
        <f t="shared" si="1"/>
        <v>60480</v>
      </c>
      <c r="N6">
        <f t="shared" si="1"/>
        <v>62496</v>
      </c>
      <c r="O6">
        <f t="shared" si="1"/>
        <v>56700</v>
      </c>
      <c r="P6">
        <f t="shared" si="1"/>
        <v>66402</v>
      </c>
      <c r="Q6">
        <f t="shared" si="1"/>
        <v>70308</v>
      </c>
      <c r="R6">
        <f t="shared" si="1"/>
        <v>71820</v>
      </c>
    </row>
    <row r="8" spans="5:18" ht="15" thickBot="1" x14ac:dyDescent="0.35">
      <c r="F8" s="4" t="s">
        <v>28</v>
      </c>
      <c r="G8" s="4" t="s">
        <v>29</v>
      </c>
      <c r="H8" s="4" t="s">
        <v>30</v>
      </c>
      <c r="I8" s="4" t="s">
        <v>31</v>
      </c>
      <c r="J8" s="4" t="s">
        <v>32</v>
      </c>
      <c r="K8" s="4" t="s">
        <v>33</v>
      </c>
      <c r="L8" s="4" t="s">
        <v>34</v>
      </c>
      <c r="M8" s="4" t="s">
        <v>35</v>
      </c>
      <c r="N8" s="4" t="s">
        <v>36</v>
      </c>
      <c r="O8" s="4" t="s">
        <v>37</v>
      </c>
      <c r="P8" s="4" t="s">
        <v>38</v>
      </c>
      <c r="Q8" s="4" t="s">
        <v>39</v>
      </c>
      <c r="R8" s="4" t="s">
        <v>40</v>
      </c>
    </row>
    <row r="9" spans="5:18" x14ac:dyDescent="0.3">
      <c r="E9" s="5">
        <v>1</v>
      </c>
      <c r="F9" s="6" t="s">
        <v>1</v>
      </c>
      <c r="G9" s="7" t="s">
        <v>0</v>
      </c>
      <c r="H9" s="7" t="s">
        <v>2</v>
      </c>
      <c r="I9" s="7" t="s">
        <v>3</v>
      </c>
      <c r="J9" s="7" t="s">
        <v>4</v>
      </c>
      <c r="K9" s="7" t="s">
        <v>5</v>
      </c>
      <c r="L9" s="7" t="s">
        <v>6</v>
      </c>
      <c r="M9" s="7" t="s">
        <v>7</v>
      </c>
      <c r="N9" s="7" t="s">
        <v>8</v>
      </c>
      <c r="O9" s="7" t="s">
        <v>9</v>
      </c>
      <c r="P9" s="7" t="s">
        <v>10</v>
      </c>
      <c r="Q9" s="7" t="s">
        <v>11</v>
      </c>
      <c r="R9" s="8" t="s">
        <v>12</v>
      </c>
    </row>
    <row r="10" spans="5:18" x14ac:dyDescent="0.3">
      <c r="E10" s="5">
        <v>2</v>
      </c>
      <c r="F10" s="9" t="s">
        <v>13</v>
      </c>
      <c r="G10">
        <v>744</v>
      </c>
      <c r="H10">
        <v>721</v>
      </c>
      <c r="I10">
        <v>744</v>
      </c>
      <c r="J10">
        <v>744</v>
      </c>
      <c r="K10">
        <v>672</v>
      </c>
      <c r="L10">
        <v>743</v>
      </c>
      <c r="M10">
        <v>720</v>
      </c>
      <c r="N10">
        <v>744</v>
      </c>
      <c r="O10">
        <v>720</v>
      </c>
      <c r="P10">
        <v>744</v>
      </c>
      <c r="Q10">
        <v>744</v>
      </c>
      <c r="R10" s="10">
        <v>720</v>
      </c>
    </row>
    <row r="11" spans="5:18" x14ac:dyDescent="0.3">
      <c r="E11" s="5">
        <v>3</v>
      </c>
      <c r="F11" s="9" t="s">
        <v>14</v>
      </c>
      <c r="G11">
        <v>744</v>
      </c>
      <c r="H11">
        <v>721</v>
      </c>
      <c r="I11">
        <v>744</v>
      </c>
      <c r="J11">
        <v>744</v>
      </c>
      <c r="K11">
        <v>672</v>
      </c>
      <c r="L11">
        <v>743</v>
      </c>
      <c r="M11">
        <v>720</v>
      </c>
      <c r="N11">
        <v>744</v>
      </c>
      <c r="O11">
        <v>720</v>
      </c>
      <c r="P11">
        <v>744</v>
      </c>
      <c r="Q11">
        <v>744</v>
      </c>
      <c r="R11" s="10">
        <v>720</v>
      </c>
    </row>
    <row r="12" spans="5:18" x14ac:dyDescent="0.3">
      <c r="E12" s="5">
        <v>4</v>
      </c>
      <c r="F12" s="9" t="s">
        <v>15</v>
      </c>
      <c r="G12">
        <v>15.21</v>
      </c>
      <c r="H12">
        <v>11.88</v>
      </c>
      <c r="I12">
        <v>14.31</v>
      </c>
      <c r="J12">
        <v>13.09</v>
      </c>
      <c r="K12">
        <v>13.65</v>
      </c>
      <c r="L12">
        <v>8.7799999999999994</v>
      </c>
      <c r="M12">
        <v>6.71</v>
      </c>
      <c r="N12">
        <v>2.58</v>
      </c>
      <c r="O12">
        <v>4.53</v>
      </c>
      <c r="P12">
        <v>15.32</v>
      </c>
      <c r="Q12">
        <v>16.16</v>
      </c>
      <c r="R12" s="10">
        <v>18.18</v>
      </c>
    </row>
    <row r="13" spans="5:18" x14ac:dyDescent="0.3">
      <c r="E13" s="5">
        <v>5</v>
      </c>
      <c r="F13" s="9" t="s">
        <v>25</v>
      </c>
      <c r="G13">
        <v>6.49</v>
      </c>
      <c r="H13">
        <v>5.07</v>
      </c>
      <c r="I13">
        <v>6.1</v>
      </c>
      <c r="J13">
        <v>5.58</v>
      </c>
      <c r="K13">
        <v>5.82</v>
      </c>
      <c r="L13">
        <v>3.74</v>
      </c>
      <c r="M13">
        <v>2.86</v>
      </c>
      <c r="N13">
        <v>1.1000000000000001</v>
      </c>
      <c r="O13">
        <v>1.93</v>
      </c>
      <c r="P13">
        <v>6.53</v>
      </c>
      <c r="Q13">
        <v>6.89</v>
      </c>
      <c r="R13" s="10">
        <v>7.75</v>
      </c>
    </row>
    <row r="14" spans="5:18" x14ac:dyDescent="0.3">
      <c r="E14" s="5">
        <v>6</v>
      </c>
      <c r="F14" s="9" t="s">
        <v>17</v>
      </c>
      <c r="G14" s="11">
        <f>G3*1000</f>
        <v>63240000</v>
      </c>
      <c r="H14" s="11">
        <f t="shared" ref="H14:R14" si="2">H3*1000</f>
        <v>61285000</v>
      </c>
      <c r="I14" s="11">
        <f t="shared" si="2"/>
        <v>66960000</v>
      </c>
      <c r="J14" s="11">
        <f t="shared" si="2"/>
        <v>70680000</v>
      </c>
      <c r="K14" s="11">
        <f t="shared" si="2"/>
        <v>60480000</v>
      </c>
      <c r="L14" s="11">
        <f t="shared" si="2"/>
        <v>63155000</v>
      </c>
      <c r="M14" s="11">
        <f t="shared" si="2"/>
        <v>57600000</v>
      </c>
      <c r="N14" s="11">
        <f t="shared" si="2"/>
        <v>59520000</v>
      </c>
      <c r="O14" s="11">
        <f t="shared" si="2"/>
        <v>54000000</v>
      </c>
      <c r="P14" s="11">
        <f t="shared" si="2"/>
        <v>63240000</v>
      </c>
      <c r="Q14" s="11">
        <f t="shared" si="2"/>
        <v>66960000</v>
      </c>
      <c r="R14" s="12">
        <f t="shared" si="2"/>
        <v>68400000</v>
      </c>
    </row>
    <row r="15" spans="5:18" x14ac:dyDescent="0.3">
      <c r="E15" s="5">
        <v>7</v>
      </c>
      <c r="F15" s="9" t="s">
        <v>20</v>
      </c>
      <c r="G15" s="11">
        <f>G6*1000</f>
        <v>66402000</v>
      </c>
      <c r="H15" s="11">
        <f t="shared" ref="H15:R15" si="3">H6*1000</f>
        <v>64349250</v>
      </c>
      <c r="I15" s="11">
        <f t="shared" si="3"/>
        <v>70308000</v>
      </c>
      <c r="J15" s="11">
        <f t="shared" si="3"/>
        <v>74214000</v>
      </c>
      <c r="K15" s="11">
        <f t="shared" si="3"/>
        <v>63504000</v>
      </c>
      <c r="L15" s="11">
        <f t="shared" si="3"/>
        <v>66312750</v>
      </c>
      <c r="M15" s="11">
        <f t="shared" si="3"/>
        <v>60480000</v>
      </c>
      <c r="N15" s="11">
        <f t="shared" si="3"/>
        <v>62496000</v>
      </c>
      <c r="O15" s="11">
        <f t="shared" si="3"/>
        <v>56700000</v>
      </c>
      <c r="P15" s="11">
        <f t="shared" si="3"/>
        <v>66402000</v>
      </c>
      <c r="Q15" s="11">
        <f t="shared" si="3"/>
        <v>70308000</v>
      </c>
      <c r="R15" s="12">
        <f t="shared" si="3"/>
        <v>71820000</v>
      </c>
    </row>
    <row r="16" spans="5:18" x14ac:dyDescent="0.3">
      <c r="E16" s="5">
        <v>8</v>
      </c>
      <c r="F16" s="9" t="s">
        <v>18</v>
      </c>
      <c r="G16" s="13">
        <f>G14/G10</f>
        <v>85000</v>
      </c>
      <c r="H16" s="13">
        <f t="shared" ref="H16:R16" si="4">H14/H10</f>
        <v>85000</v>
      </c>
      <c r="I16" s="13">
        <f t="shared" si="4"/>
        <v>90000</v>
      </c>
      <c r="J16" s="13">
        <f t="shared" si="4"/>
        <v>95000</v>
      </c>
      <c r="K16" s="13">
        <f t="shared" si="4"/>
        <v>90000</v>
      </c>
      <c r="L16" s="13">
        <f t="shared" si="4"/>
        <v>85000</v>
      </c>
      <c r="M16" s="13">
        <f t="shared" si="4"/>
        <v>80000</v>
      </c>
      <c r="N16" s="13">
        <f t="shared" si="4"/>
        <v>80000</v>
      </c>
      <c r="O16" s="13">
        <f t="shared" si="4"/>
        <v>75000</v>
      </c>
      <c r="P16" s="13">
        <f t="shared" si="4"/>
        <v>85000</v>
      </c>
      <c r="Q16" s="13">
        <f t="shared" si="4"/>
        <v>90000</v>
      </c>
      <c r="R16" s="14">
        <f t="shared" si="4"/>
        <v>95000</v>
      </c>
    </row>
    <row r="17" spans="4:18" x14ac:dyDescent="0.3">
      <c r="E17" s="5">
        <v>9</v>
      </c>
      <c r="F17" s="9" t="s">
        <v>19</v>
      </c>
      <c r="G17" s="13">
        <f>G15/G11</f>
        <v>89250</v>
      </c>
      <c r="H17" s="13">
        <f t="shared" ref="H17:R17" si="5">H15/H11</f>
        <v>89250</v>
      </c>
      <c r="I17" s="13">
        <f t="shared" si="5"/>
        <v>94500</v>
      </c>
      <c r="J17" s="13">
        <f t="shared" si="5"/>
        <v>99750</v>
      </c>
      <c r="K17" s="13">
        <f t="shared" si="5"/>
        <v>94500</v>
      </c>
      <c r="L17" s="13">
        <f t="shared" si="5"/>
        <v>89250</v>
      </c>
      <c r="M17" s="13">
        <f t="shared" si="5"/>
        <v>84000</v>
      </c>
      <c r="N17" s="13">
        <f t="shared" si="5"/>
        <v>84000</v>
      </c>
      <c r="O17" s="13">
        <f t="shared" si="5"/>
        <v>78750</v>
      </c>
      <c r="P17" s="13">
        <f t="shared" si="5"/>
        <v>89250</v>
      </c>
      <c r="Q17" s="13">
        <f t="shared" si="5"/>
        <v>94500</v>
      </c>
      <c r="R17" s="14">
        <f t="shared" si="5"/>
        <v>99750</v>
      </c>
    </row>
    <row r="18" spans="4:18" x14ac:dyDescent="0.3">
      <c r="E18" s="5">
        <v>10</v>
      </c>
      <c r="F18" s="15"/>
      <c r="R18" s="10"/>
    </row>
    <row r="19" spans="4:18" x14ac:dyDescent="0.3">
      <c r="E19" s="5">
        <v>11</v>
      </c>
      <c r="F19" s="9" t="s">
        <v>21</v>
      </c>
      <c r="R19" s="10"/>
    </row>
    <row r="20" spans="4:18" x14ac:dyDescent="0.3">
      <c r="E20" s="5">
        <v>12</v>
      </c>
      <c r="F20" s="9" t="s">
        <v>47</v>
      </c>
      <c r="G20" s="11">
        <f>((G3/G10)/G1-(G3/G10))*1000</f>
        <v>15000</v>
      </c>
      <c r="H20" s="11">
        <f t="shared" ref="H20:R20" si="6">((H3/H10)/H1-(H3/H10))*1000</f>
        <v>15000</v>
      </c>
      <c r="I20" s="11">
        <f t="shared" si="6"/>
        <v>22500</v>
      </c>
      <c r="J20" s="11">
        <f t="shared" si="6"/>
        <v>31666.666666666672</v>
      </c>
      <c r="K20" s="11">
        <f t="shared" si="6"/>
        <v>10000</v>
      </c>
      <c r="L20" s="11">
        <f t="shared" si="6"/>
        <v>4473.6842105263149</v>
      </c>
      <c r="M20" s="11">
        <f t="shared" si="6"/>
        <v>0</v>
      </c>
      <c r="N20" s="11">
        <f t="shared" si="6"/>
        <v>0</v>
      </c>
      <c r="O20" s="11">
        <f t="shared" si="6"/>
        <v>0</v>
      </c>
      <c r="P20" s="11">
        <f t="shared" si="6"/>
        <v>4473.6842105263149</v>
      </c>
      <c r="Q20" s="11">
        <f t="shared" si="6"/>
        <v>22500</v>
      </c>
      <c r="R20" s="12">
        <f t="shared" si="6"/>
        <v>10555.555555555557</v>
      </c>
    </row>
    <row r="21" spans="4:18" ht="15" thickBot="1" x14ac:dyDescent="0.35">
      <c r="D21">
        <v>0.1</v>
      </c>
      <c r="E21" s="5">
        <v>13</v>
      </c>
      <c r="F21" s="16" t="s">
        <v>23</v>
      </c>
      <c r="G21" s="2">
        <f t="shared" ref="G21:R21" si="7">(G3/G10)*$D$21*1000</f>
        <v>8500</v>
      </c>
      <c r="H21" s="2">
        <f t="shared" si="7"/>
        <v>8500</v>
      </c>
      <c r="I21" s="2">
        <f t="shared" si="7"/>
        <v>9000</v>
      </c>
      <c r="J21" s="2">
        <f t="shared" si="7"/>
        <v>9500</v>
      </c>
      <c r="K21" s="2">
        <f t="shared" si="7"/>
        <v>9000</v>
      </c>
      <c r="L21" s="2">
        <f t="shared" si="7"/>
        <v>8500</v>
      </c>
      <c r="M21" s="2">
        <f t="shared" si="7"/>
        <v>8000</v>
      </c>
      <c r="N21" s="2">
        <f t="shared" si="7"/>
        <v>8000</v>
      </c>
      <c r="O21" s="2">
        <f t="shared" si="7"/>
        <v>7500</v>
      </c>
      <c r="P21" s="2">
        <f t="shared" si="7"/>
        <v>8500</v>
      </c>
      <c r="Q21" s="2">
        <f t="shared" si="7"/>
        <v>9000</v>
      </c>
      <c r="R21" s="17">
        <f t="shared" si="7"/>
        <v>9500</v>
      </c>
    </row>
    <row r="22" spans="4:18" ht="15" thickTop="1" x14ac:dyDescent="0.3">
      <c r="E22" s="5">
        <v>14</v>
      </c>
      <c r="F22" s="9" t="s">
        <v>26</v>
      </c>
      <c r="G22" s="13">
        <f>MAX(G20:G21)</f>
        <v>15000</v>
      </c>
      <c r="H22" s="13">
        <f t="shared" ref="H22:R22" si="8">MAX(H20:H21)</f>
        <v>15000</v>
      </c>
      <c r="I22" s="13">
        <f t="shared" si="8"/>
        <v>22500</v>
      </c>
      <c r="J22" s="13">
        <f t="shared" si="8"/>
        <v>31666.666666666672</v>
      </c>
      <c r="K22" s="13">
        <f t="shared" si="8"/>
        <v>10000</v>
      </c>
      <c r="L22" s="13">
        <f t="shared" si="8"/>
        <v>8500</v>
      </c>
      <c r="M22" s="13">
        <f t="shared" si="8"/>
        <v>8000</v>
      </c>
      <c r="N22" s="13">
        <f t="shared" si="8"/>
        <v>8000</v>
      </c>
      <c r="O22" s="13">
        <f t="shared" si="8"/>
        <v>7500</v>
      </c>
      <c r="P22" s="13">
        <f t="shared" si="8"/>
        <v>8500</v>
      </c>
      <c r="Q22" s="13">
        <f t="shared" si="8"/>
        <v>22500</v>
      </c>
      <c r="R22" s="14">
        <f t="shared" si="8"/>
        <v>10555.555555555557</v>
      </c>
    </row>
    <row r="23" spans="4:18" x14ac:dyDescent="0.3">
      <c r="E23" s="5">
        <v>15</v>
      </c>
      <c r="F23" s="15"/>
      <c r="R23" s="10"/>
    </row>
    <row r="24" spans="4:18" x14ac:dyDescent="0.3">
      <c r="E24" s="5">
        <v>16</v>
      </c>
      <c r="F24" s="9" t="s">
        <v>22</v>
      </c>
      <c r="R24" s="10"/>
    </row>
    <row r="25" spans="4:18" x14ac:dyDescent="0.3">
      <c r="E25" s="5">
        <v>17</v>
      </c>
      <c r="F25" s="9" t="s">
        <v>48</v>
      </c>
      <c r="G25" s="11">
        <f>((G6/G11)/G1-(G6/G11))*1000</f>
        <v>15750</v>
      </c>
      <c r="H25" s="11">
        <f t="shared" ref="H25:R25" si="9">((H6/H11)/H1-(H6/H11))*1000</f>
        <v>15750</v>
      </c>
      <c r="I25" s="11">
        <f t="shared" si="9"/>
        <v>23625</v>
      </c>
      <c r="J25" s="11">
        <f t="shared" si="9"/>
        <v>33250</v>
      </c>
      <c r="K25" s="11">
        <f t="shared" si="9"/>
        <v>10500</v>
      </c>
      <c r="L25" s="11">
        <f t="shared" si="9"/>
        <v>4697.3684210526299</v>
      </c>
      <c r="M25" s="11">
        <f t="shared" si="9"/>
        <v>0</v>
      </c>
      <c r="N25" s="11">
        <f t="shared" si="9"/>
        <v>0</v>
      </c>
      <c r="O25" s="11">
        <f t="shared" si="9"/>
        <v>0</v>
      </c>
      <c r="P25" s="11">
        <f t="shared" si="9"/>
        <v>4697.3684210526299</v>
      </c>
      <c r="Q25" s="11">
        <f t="shared" si="9"/>
        <v>23625</v>
      </c>
      <c r="R25" s="12">
        <f t="shared" si="9"/>
        <v>11083.333333333328</v>
      </c>
    </row>
    <row r="26" spans="4:18" ht="15" thickBot="1" x14ac:dyDescent="0.35">
      <c r="D26">
        <v>0.1</v>
      </c>
      <c r="E26" s="5">
        <v>18</v>
      </c>
      <c r="F26" s="16" t="s">
        <v>24</v>
      </c>
      <c r="G26" s="2">
        <f t="shared" ref="G26:R26" si="10">(G6/G11)*$D$26*1000</f>
        <v>8925</v>
      </c>
      <c r="H26" s="2">
        <f t="shared" si="10"/>
        <v>8925</v>
      </c>
      <c r="I26" s="2">
        <f t="shared" si="10"/>
        <v>9450.0000000000018</v>
      </c>
      <c r="J26" s="2">
        <f t="shared" si="10"/>
        <v>9975.0000000000018</v>
      </c>
      <c r="K26" s="2">
        <f t="shared" si="10"/>
        <v>9450.0000000000018</v>
      </c>
      <c r="L26" s="2">
        <f t="shared" si="10"/>
        <v>8925</v>
      </c>
      <c r="M26" s="2">
        <f t="shared" si="10"/>
        <v>8400</v>
      </c>
      <c r="N26" s="2">
        <f t="shared" si="10"/>
        <v>8400</v>
      </c>
      <c r="O26" s="2">
        <f t="shared" si="10"/>
        <v>7875</v>
      </c>
      <c r="P26" s="2">
        <f t="shared" si="10"/>
        <v>8925</v>
      </c>
      <c r="Q26" s="2">
        <f t="shared" si="10"/>
        <v>9450.0000000000018</v>
      </c>
      <c r="R26" s="17">
        <f t="shared" si="10"/>
        <v>9975.0000000000018</v>
      </c>
    </row>
    <row r="27" spans="4:18" ht="15" thickTop="1" x14ac:dyDescent="0.3">
      <c r="E27" s="5">
        <v>19</v>
      </c>
      <c r="F27" s="9" t="s">
        <v>27</v>
      </c>
      <c r="G27" s="13">
        <f>MAX(G25:G26)</f>
        <v>15750</v>
      </c>
      <c r="H27" s="13">
        <f t="shared" ref="H27" si="11">MAX(H25:H26)</f>
        <v>15750</v>
      </c>
      <c r="I27" s="13">
        <f t="shared" ref="I27" si="12">MAX(I25:I26)</f>
        <v>23625</v>
      </c>
      <c r="J27" s="13">
        <f t="shared" ref="J27" si="13">MAX(J25:J26)</f>
        <v>33250</v>
      </c>
      <c r="K27" s="13">
        <f t="shared" ref="K27" si="14">MAX(K25:K26)</f>
        <v>10500</v>
      </c>
      <c r="L27" s="13">
        <f t="shared" ref="L27" si="15">MAX(L25:L26)</f>
        <v>8925</v>
      </c>
      <c r="M27" s="13">
        <f t="shared" ref="M27" si="16">MAX(M25:M26)</f>
        <v>8400</v>
      </c>
      <c r="N27" s="13">
        <f t="shared" ref="N27" si="17">MAX(N25:N26)</f>
        <v>8400</v>
      </c>
      <c r="O27" s="13">
        <f t="shared" ref="O27" si="18">MAX(O25:O26)</f>
        <v>7875</v>
      </c>
      <c r="P27" s="13">
        <f t="shared" ref="P27" si="19">MAX(P25:P26)</f>
        <v>8925</v>
      </c>
      <c r="Q27" s="13">
        <f t="shared" ref="Q27" si="20">MAX(Q25:Q26)</f>
        <v>23625</v>
      </c>
      <c r="R27" s="14">
        <f t="shared" ref="R27" si="21">MAX(R25:R26)</f>
        <v>11083.333333333328</v>
      </c>
    </row>
    <row r="28" spans="4:18" x14ac:dyDescent="0.3">
      <c r="E28" s="5">
        <v>20</v>
      </c>
      <c r="F28" s="15"/>
      <c r="G28" s="18"/>
      <c r="R28" s="10"/>
    </row>
    <row r="29" spans="4:18" x14ac:dyDescent="0.3">
      <c r="E29" s="5">
        <v>21</v>
      </c>
      <c r="F29" s="9" t="s">
        <v>41</v>
      </c>
      <c r="G29">
        <f>G12-G13</f>
        <v>8.7200000000000006</v>
      </c>
      <c r="H29">
        <f t="shared" ref="H29:R29" si="22">H12-H13</f>
        <v>6.8100000000000005</v>
      </c>
      <c r="I29">
        <f t="shared" si="22"/>
        <v>8.2100000000000009</v>
      </c>
      <c r="J29">
        <f t="shared" si="22"/>
        <v>7.51</v>
      </c>
      <c r="K29">
        <f t="shared" si="22"/>
        <v>7.83</v>
      </c>
      <c r="L29">
        <f t="shared" si="22"/>
        <v>5.0399999999999991</v>
      </c>
      <c r="M29">
        <f t="shared" si="22"/>
        <v>3.85</v>
      </c>
      <c r="N29">
        <f t="shared" si="22"/>
        <v>1.48</v>
      </c>
      <c r="O29">
        <f t="shared" si="22"/>
        <v>2.6000000000000005</v>
      </c>
      <c r="P29">
        <f t="shared" si="22"/>
        <v>8.7899999999999991</v>
      </c>
      <c r="Q29">
        <f t="shared" si="22"/>
        <v>9.27</v>
      </c>
      <c r="R29" s="10">
        <f t="shared" si="22"/>
        <v>10.43</v>
      </c>
    </row>
    <row r="30" spans="4:18" x14ac:dyDescent="0.3">
      <c r="E30" s="5">
        <v>22</v>
      </c>
      <c r="F30" s="9" t="s">
        <v>43</v>
      </c>
      <c r="G30" s="19">
        <f>G29*G22</f>
        <v>130800.00000000001</v>
      </c>
      <c r="H30" s="19">
        <f t="shared" ref="H30:R30" si="23">H29*H22</f>
        <v>102150.00000000001</v>
      </c>
      <c r="I30" s="19">
        <f t="shared" si="23"/>
        <v>184725.00000000003</v>
      </c>
      <c r="J30" s="19">
        <f t="shared" si="23"/>
        <v>237816.66666666669</v>
      </c>
      <c r="K30" s="19">
        <f t="shared" si="23"/>
        <v>78300</v>
      </c>
      <c r="L30" s="19">
        <f t="shared" si="23"/>
        <v>42839.999999999993</v>
      </c>
      <c r="M30" s="19">
        <f t="shared" si="23"/>
        <v>30800</v>
      </c>
      <c r="N30" s="19">
        <f t="shared" si="23"/>
        <v>11840</v>
      </c>
      <c r="O30" s="19">
        <f t="shared" si="23"/>
        <v>19500.000000000004</v>
      </c>
      <c r="P30" s="19">
        <f t="shared" si="23"/>
        <v>74715</v>
      </c>
      <c r="Q30" s="19">
        <f t="shared" si="23"/>
        <v>208575</v>
      </c>
      <c r="R30" s="20">
        <f t="shared" si="23"/>
        <v>110094.44444444445</v>
      </c>
    </row>
    <row r="31" spans="4:18" x14ac:dyDescent="0.3">
      <c r="E31" s="5">
        <v>23</v>
      </c>
      <c r="F31" s="9" t="s">
        <v>42</v>
      </c>
      <c r="G31" s="19">
        <f>G27*G29</f>
        <v>137340</v>
      </c>
      <c r="H31" s="19">
        <f t="shared" ref="H31:R31" si="24">H27*H29</f>
        <v>107257.50000000001</v>
      </c>
      <c r="I31" s="19">
        <f t="shared" si="24"/>
        <v>193961.25000000003</v>
      </c>
      <c r="J31" s="19">
        <f t="shared" si="24"/>
        <v>249707.5</v>
      </c>
      <c r="K31" s="19">
        <f t="shared" si="24"/>
        <v>82215</v>
      </c>
      <c r="L31" s="19">
        <f t="shared" si="24"/>
        <v>44981.999999999993</v>
      </c>
      <c r="M31" s="19">
        <f t="shared" si="24"/>
        <v>32340</v>
      </c>
      <c r="N31" s="19">
        <f t="shared" si="24"/>
        <v>12432</v>
      </c>
      <c r="O31" s="19">
        <f t="shared" si="24"/>
        <v>20475.000000000004</v>
      </c>
      <c r="P31" s="19">
        <f t="shared" si="24"/>
        <v>78450.749999999985</v>
      </c>
      <c r="Q31" s="19">
        <f t="shared" si="24"/>
        <v>219003.75</v>
      </c>
      <c r="R31" s="20">
        <f t="shared" si="24"/>
        <v>115599.16666666661</v>
      </c>
    </row>
    <row r="32" spans="4:18" x14ac:dyDescent="0.3">
      <c r="E32" s="5">
        <v>24</v>
      </c>
      <c r="F32" s="9" t="s">
        <v>44</v>
      </c>
      <c r="G32" s="21">
        <f>SUM(G30:R31)</f>
        <v>2525920.027777778</v>
      </c>
      <c r="R32" s="10"/>
    </row>
    <row r="33" spans="5:18" ht="15" thickBot="1" x14ac:dyDescent="0.35">
      <c r="E33" s="5">
        <v>25</v>
      </c>
      <c r="F33" s="9" t="s">
        <v>45</v>
      </c>
      <c r="G33" s="13">
        <f>SUM(G14:R15)</f>
        <v>1548816000</v>
      </c>
      <c r="R33" s="10"/>
    </row>
    <row r="34" spans="5:18" ht="15" thickBot="1" x14ac:dyDescent="0.35">
      <c r="E34" s="5">
        <v>26</v>
      </c>
      <c r="F34" s="22" t="s">
        <v>46</v>
      </c>
      <c r="G34" s="3">
        <f>ROUND(G32/G33*1000,2)</f>
        <v>1.63</v>
      </c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4"/>
    </row>
    <row r="35" spans="5:18" ht="31.2" customHeight="1" x14ac:dyDescent="0.3">
      <c r="F35" s="26" t="s">
        <v>49</v>
      </c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</row>
    <row r="36" spans="5:18" x14ac:dyDescent="0.3"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</row>
  </sheetData>
  <mergeCells count="1">
    <mergeCell ref="F35:R35"/>
  </mergeCells>
  <phoneticPr fontId="3" type="noConversion"/>
  <conditionalFormatting sqref="G20:G21">
    <cfRule type="cellIs" dxfId="35" priority="36" operator="equal">
      <formula>$G$22</formula>
    </cfRule>
  </conditionalFormatting>
  <conditionalFormatting sqref="G25:G26">
    <cfRule type="cellIs" dxfId="34" priority="12" operator="equal">
      <formula>$G$27</formula>
    </cfRule>
    <cfRule type="cellIs" dxfId="33" priority="24" operator="equal">
      <formula>$G$22</formula>
    </cfRule>
  </conditionalFormatting>
  <conditionalFormatting sqref="H20:H21">
    <cfRule type="cellIs" dxfId="32" priority="35" operator="equal">
      <formula>$H$22</formula>
    </cfRule>
  </conditionalFormatting>
  <conditionalFormatting sqref="H25:H26">
    <cfRule type="cellIs" dxfId="31" priority="11" operator="equal">
      <formula>$H$27</formula>
    </cfRule>
    <cfRule type="cellIs" dxfId="30" priority="23" operator="equal">
      <formula>$H$22</formula>
    </cfRule>
  </conditionalFormatting>
  <conditionalFormatting sqref="I20:I21">
    <cfRule type="cellIs" dxfId="29" priority="34" operator="equal">
      <formula>$I$22</formula>
    </cfRule>
  </conditionalFormatting>
  <conditionalFormatting sqref="I25:I26">
    <cfRule type="cellIs" dxfId="28" priority="10" operator="equal">
      <formula>$I$27</formula>
    </cfRule>
    <cfRule type="cellIs" dxfId="27" priority="22" operator="equal">
      <formula>$I$22</formula>
    </cfRule>
  </conditionalFormatting>
  <conditionalFormatting sqref="J20:J21">
    <cfRule type="cellIs" dxfId="26" priority="33" operator="equal">
      <formula>$J$22</formula>
    </cfRule>
  </conditionalFormatting>
  <conditionalFormatting sqref="J25:J26">
    <cfRule type="cellIs" dxfId="25" priority="21" operator="equal">
      <formula>$J$22</formula>
    </cfRule>
    <cfRule type="cellIs" dxfId="24" priority="9" operator="equal">
      <formula>$J$27</formula>
    </cfRule>
  </conditionalFormatting>
  <conditionalFormatting sqref="K20:K21">
    <cfRule type="cellIs" dxfId="23" priority="32" operator="equal">
      <formula>$K$22</formula>
    </cfRule>
  </conditionalFormatting>
  <conditionalFormatting sqref="K25:K26">
    <cfRule type="cellIs" dxfId="22" priority="20" operator="equal">
      <formula>$K$22</formula>
    </cfRule>
    <cfRule type="cellIs" dxfId="21" priority="8" operator="equal">
      <formula>$K$27</formula>
    </cfRule>
  </conditionalFormatting>
  <conditionalFormatting sqref="L20:L21">
    <cfRule type="cellIs" dxfId="20" priority="31" operator="equal">
      <formula>$L$22</formula>
    </cfRule>
  </conditionalFormatting>
  <conditionalFormatting sqref="L25:L26">
    <cfRule type="cellIs" dxfId="19" priority="19" operator="equal">
      <formula>$L$22</formula>
    </cfRule>
    <cfRule type="cellIs" dxfId="18" priority="7" operator="equal">
      <formula>$L$27</formula>
    </cfRule>
  </conditionalFormatting>
  <conditionalFormatting sqref="M20:M21">
    <cfRule type="cellIs" dxfId="17" priority="30" operator="equal">
      <formula>$M$22</formula>
    </cfRule>
  </conditionalFormatting>
  <conditionalFormatting sqref="M25:M26">
    <cfRule type="cellIs" dxfId="16" priority="18" operator="equal">
      <formula>$M$22</formula>
    </cfRule>
    <cfRule type="cellIs" dxfId="15" priority="6" operator="equal">
      <formula>$M$27</formula>
    </cfRule>
  </conditionalFormatting>
  <conditionalFormatting sqref="N20:N21">
    <cfRule type="cellIs" dxfId="14" priority="29" operator="equal">
      <formula>$N$22</formula>
    </cfRule>
  </conditionalFormatting>
  <conditionalFormatting sqref="N25:N26">
    <cfRule type="cellIs" dxfId="13" priority="17" operator="equal">
      <formula>$N$22</formula>
    </cfRule>
    <cfRule type="cellIs" dxfId="12" priority="5" operator="equal">
      <formula>$N$27</formula>
    </cfRule>
  </conditionalFormatting>
  <conditionalFormatting sqref="O20:O21">
    <cfRule type="cellIs" dxfId="11" priority="28" operator="equal">
      <formula>$O$22</formula>
    </cfRule>
  </conditionalFormatting>
  <conditionalFormatting sqref="O25:O26">
    <cfRule type="cellIs" dxfId="10" priority="16" operator="equal">
      <formula>$O$22</formula>
    </cfRule>
    <cfRule type="cellIs" dxfId="9" priority="4" operator="equal">
      <formula>$O$27</formula>
    </cfRule>
  </conditionalFormatting>
  <conditionalFormatting sqref="P20:P21">
    <cfRule type="cellIs" dxfId="8" priority="27" operator="equal">
      <formula>$P$22</formula>
    </cfRule>
  </conditionalFormatting>
  <conditionalFormatting sqref="P25:P26">
    <cfRule type="cellIs" dxfId="7" priority="15" operator="equal">
      <formula>$P$22</formula>
    </cfRule>
    <cfRule type="cellIs" dxfId="6" priority="3" operator="equal">
      <formula>$P$27</formula>
    </cfRule>
  </conditionalFormatting>
  <conditionalFormatting sqref="Q20:Q21">
    <cfRule type="cellIs" dxfId="5" priority="26" operator="equal">
      <formula>$Q$22</formula>
    </cfRule>
  </conditionalFormatting>
  <conditionalFormatting sqref="Q25:Q26">
    <cfRule type="cellIs" dxfId="4" priority="2" operator="equal">
      <formula>$Q$27</formula>
    </cfRule>
    <cfRule type="cellIs" dxfId="3" priority="14" operator="equal">
      <formula>$Q$22</formula>
    </cfRule>
  </conditionalFormatting>
  <conditionalFormatting sqref="R20:R21">
    <cfRule type="cellIs" dxfId="2" priority="25" operator="equal">
      <formula>$R$22</formula>
    </cfRule>
  </conditionalFormatting>
  <conditionalFormatting sqref="R25:R26">
    <cfRule type="cellIs" dxfId="1" priority="13" operator="equal">
      <formula>$R$22</formula>
    </cfRule>
    <cfRule type="cellIs" dxfId="0" priority="1" operator="equal">
      <formula>$R$27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7B5014263E6C4AA15ECDFD50C249A1" ma:contentTypeVersion="12" ma:contentTypeDescription="Create a new document." ma:contentTypeScope="" ma:versionID="0f9b1e1ce96e1b560b353a4c533775ff">
  <xsd:schema xmlns:xsd="http://www.w3.org/2001/XMLSchema" xmlns:xs="http://www.w3.org/2001/XMLSchema" xmlns:p="http://schemas.microsoft.com/office/2006/metadata/properties" xmlns:ns2="7c2ce5c4-5b0f-44e2-b9ad-1ac7883ba45b" targetNamespace="http://schemas.microsoft.com/office/2006/metadata/properties" ma:root="true" ma:fieldsID="dab710b10e1a6389aae28a88ec6c449d" ns2:_="">
    <xsd:import namespace="7c2ce5c4-5b0f-44e2-b9ad-1ac7883ba45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2ce5c4-5b0f-44e2-b9ad-1ac7883ba45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8834A3B-DDE2-4920-87EC-D250C30FDB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F76D4A-BFF5-4235-8362-C35F585CB7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2ce5c4-5b0f-44e2-b9ad-1ac7883ba4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338D4E-CAFD-45C2-AAB4-052663BCA618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7c2ce5c4-5b0f-44e2-b9ad-1ac7883ba45b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Fisher,Daniel H (BPA) - PSR-6</dc:creator>
  <cp:lastModifiedBy>Fisher,Daniel H (BPA) - PSR-6</cp:lastModifiedBy>
  <dcterms:created xsi:type="dcterms:W3CDTF">2025-02-10T14:21:30Z</dcterms:created>
  <dcterms:modified xsi:type="dcterms:W3CDTF">2025-02-10T16:48:24Z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0x010100CD7B5014263E6C4AA15ECDFD50C249A1</vt:lpwstr>
  </property>
</Properties>
</file>